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maj_2015/"/>
    </mc:Choice>
  </mc:AlternateContent>
  <xr:revisionPtr revIDLastSave="200" documentId="8_{AB706801-F21A-4F12-9D9F-03FEC86A97B1}" xr6:coauthVersionLast="47" xr6:coauthVersionMax="47" xr10:uidLastSave="{00445483-B5D8-400F-80D1-4BEE8BADE797}"/>
  <bookViews>
    <workbookView xWindow="-120" yWindow="-120" windowWidth="29040" windowHeight="15840" xr2:uid="{619CBF73-DA79-4CA3-A77A-0A97A3F46B7C}"/>
  </bookViews>
  <sheets>
    <sheet name="Arkusz4" sheetId="5" r:id="rId1"/>
    <sheet name="kraina" sheetId="2" r:id="rId2"/>
    <sheet name="Arkusz1" sheetId="1" r:id="rId3"/>
  </sheets>
  <definedNames>
    <definedName name="DaneZewnętrzne_1" localSheetId="1" hidden="1">kraina!$A$1:$E$51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2" l="1"/>
  <c r="B55" i="2"/>
  <c r="C55" i="2"/>
  <c r="L47" i="2"/>
  <c r="N47" i="2" s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8" i="2"/>
  <c r="P49" i="2"/>
  <c r="P50" i="2"/>
  <c r="P51" i="2"/>
  <c r="N33" i="2"/>
  <c r="M2" i="2"/>
  <c r="O2" i="2" s="1"/>
  <c r="M3" i="2"/>
  <c r="M4" i="2"/>
  <c r="M5" i="2"/>
  <c r="M6" i="2"/>
  <c r="N6" i="2" s="1"/>
  <c r="M7" i="2"/>
  <c r="M8" i="2"/>
  <c r="M9" i="2"/>
  <c r="N9" i="2" s="1"/>
  <c r="O9" i="2" s="1"/>
  <c r="M10" i="2"/>
  <c r="N10" i="2" s="1"/>
  <c r="M11" i="2"/>
  <c r="M12" i="2"/>
  <c r="M13" i="2"/>
  <c r="M14" i="2"/>
  <c r="O14" i="2" s="1"/>
  <c r="M15" i="2"/>
  <c r="M16" i="2"/>
  <c r="M17" i="2"/>
  <c r="M18" i="2"/>
  <c r="N18" i="2" s="1"/>
  <c r="M19" i="2"/>
  <c r="M20" i="2"/>
  <c r="M21" i="2"/>
  <c r="N21" i="2" s="1"/>
  <c r="O21" i="2" s="1"/>
  <c r="M22" i="2"/>
  <c r="N22" i="2" s="1"/>
  <c r="M23" i="2"/>
  <c r="M24" i="2"/>
  <c r="M25" i="2"/>
  <c r="M26" i="2"/>
  <c r="O26" i="2" s="1"/>
  <c r="M27" i="2"/>
  <c r="M28" i="2"/>
  <c r="M29" i="2"/>
  <c r="M30" i="2"/>
  <c r="N30" i="2" s="1"/>
  <c r="M31" i="2"/>
  <c r="M32" i="2"/>
  <c r="M33" i="2"/>
  <c r="O33" i="2" s="1"/>
  <c r="M34" i="2"/>
  <c r="N34" i="2" s="1"/>
  <c r="O34" i="2" s="1"/>
  <c r="M35" i="2"/>
  <c r="N35" i="2" s="1"/>
  <c r="M36" i="2"/>
  <c r="M37" i="2"/>
  <c r="M38" i="2"/>
  <c r="O38" i="2" s="1"/>
  <c r="M39" i="2"/>
  <c r="M40" i="2"/>
  <c r="M41" i="2"/>
  <c r="M42" i="2"/>
  <c r="N42" i="2" s="1"/>
  <c r="M43" i="2"/>
  <c r="M44" i="2"/>
  <c r="M45" i="2"/>
  <c r="N45" i="2" s="1"/>
  <c r="M46" i="2"/>
  <c r="N46" i="2" s="1"/>
  <c r="M47" i="2"/>
  <c r="M48" i="2"/>
  <c r="N48" i="2" s="1"/>
  <c r="O48" i="2" s="1"/>
  <c r="M49" i="2"/>
  <c r="M50" i="2"/>
  <c r="O50" i="2" s="1"/>
  <c r="M51" i="2"/>
  <c r="L2" i="2"/>
  <c r="N2" i="2" s="1"/>
  <c r="L3" i="2"/>
  <c r="L4" i="2"/>
  <c r="L5" i="2"/>
  <c r="L6" i="2"/>
  <c r="L7" i="2"/>
  <c r="L8" i="2"/>
  <c r="L9" i="2"/>
  <c r="L10" i="2"/>
  <c r="L11" i="2"/>
  <c r="L12" i="2"/>
  <c r="L13" i="2"/>
  <c r="L14" i="2"/>
  <c r="N14" i="2" s="1"/>
  <c r="L15" i="2"/>
  <c r="L16" i="2"/>
  <c r="L17" i="2"/>
  <c r="L18" i="2"/>
  <c r="L19" i="2"/>
  <c r="L20" i="2"/>
  <c r="L21" i="2"/>
  <c r="L22" i="2"/>
  <c r="L23" i="2"/>
  <c r="L24" i="2"/>
  <c r="L25" i="2"/>
  <c r="L26" i="2"/>
  <c r="N26" i="2" s="1"/>
  <c r="L27" i="2"/>
  <c r="L28" i="2"/>
  <c r="L29" i="2"/>
  <c r="L30" i="2"/>
  <c r="L31" i="2"/>
  <c r="L32" i="2"/>
  <c r="L33" i="2"/>
  <c r="L34" i="2"/>
  <c r="L35" i="2"/>
  <c r="L36" i="2"/>
  <c r="L37" i="2"/>
  <c r="L38" i="2"/>
  <c r="N38" i="2" s="1"/>
  <c r="L39" i="2"/>
  <c r="L40" i="2"/>
  <c r="L41" i="2"/>
  <c r="L42" i="2"/>
  <c r="L43" i="2"/>
  <c r="L44" i="2"/>
  <c r="L45" i="2"/>
  <c r="L46" i="2"/>
  <c r="L48" i="2"/>
  <c r="L49" i="2"/>
  <c r="L50" i="2"/>
  <c r="N50" i="2" s="1"/>
  <c r="L51" i="2"/>
  <c r="N58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6" i="5"/>
  <c r="M5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6" i="5"/>
  <c r="L5" i="5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F2" i="2"/>
  <c r="J2" i="2" s="1"/>
  <c r="F3" i="2"/>
  <c r="J3" i="2" s="1"/>
  <c r="F4" i="2"/>
  <c r="J4" i="2" s="1"/>
  <c r="F5" i="2"/>
  <c r="J5" i="2" s="1"/>
  <c r="F6" i="2"/>
  <c r="J6" i="2" s="1"/>
  <c r="F7" i="2"/>
  <c r="G7" i="2" s="1"/>
  <c r="F8" i="2"/>
  <c r="G8" i="2" s="1"/>
  <c r="F9" i="2"/>
  <c r="H9" i="2" s="1"/>
  <c r="F10" i="2"/>
  <c r="H10" i="2" s="1"/>
  <c r="F11" i="2"/>
  <c r="I11" i="2" s="1"/>
  <c r="F12" i="2"/>
  <c r="I12" i="2" s="1"/>
  <c r="F13" i="2"/>
  <c r="J13" i="2" s="1"/>
  <c r="F14" i="2"/>
  <c r="J14" i="2" s="1"/>
  <c r="F15" i="2"/>
  <c r="J15" i="2" s="1"/>
  <c r="F16" i="2"/>
  <c r="G16" i="2" s="1"/>
  <c r="F17" i="2"/>
  <c r="J17" i="2" s="1"/>
  <c r="F18" i="2"/>
  <c r="J18" i="2" s="1"/>
  <c r="F19" i="2"/>
  <c r="G19" i="2" s="1"/>
  <c r="F20" i="2"/>
  <c r="G20" i="2" s="1"/>
  <c r="F21" i="2"/>
  <c r="H21" i="2" s="1"/>
  <c r="F22" i="2"/>
  <c r="H22" i="2" s="1"/>
  <c r="F23" i="2"/>
  <c r="I23" i="2" s="1"/>
  <c r="F24" i="2"/>
  <c r="I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G31" i="2" s="1"/>
  <c r="F32" i="2"/>
  <c r="G32" i="2" s="1"/>
  <c r="F33" i="2"/>
  <c r="H33" i="2" s="1"/>
  <c r="F34" i="2"/>
  <c r="H34" i="2" s="1"/>
  <c r="F35" i="2"/>
  <c r="I35" i="2" s="1"/>
  <c r="F36" i="2"/>
  <c r="I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G43" i="2" s="1"/>
  <c r="F44" i="2"/>
  <c r="G44" i="2" s="1"/>
  <c r="F45" i="2"/>
  <c r="H45" i="2" s="1"/>
  <c r="F46" i="2"/>
  <c r="H46" i="2" s="1"/>
  <c r="F47" i="2"/>
  <c r="I47" i="2" s="1"/>
  <c r="F48" i="2"/>
  <c r="I48" i="2" s="1"/>
  <c r="F49" i="2"/>
  <c r="J49" i="2" s="1"/>
  <c r="F50" i="2"/>
  <c r="J50" i="2" s="1"/>
  <c r="F51" i="2"/>
  <c r="J51" i="2" s="1"/>
  <c r="O47" i="2" l="1"/>
  <c r="O23" i="2"/>
  <c r="O24" i="2"/>
  <c r="N43" i="2"/>
  <c r="O43" i="2" s="1"/>
  <c r="N31" i="2"/>
  <c r="N19" i="2"/>
  <c r="O19" i="2" s="1"/>
  <c r="N7" i="2"/>
  <c r="O7" i="2" s="1"/>
  <c r="O35" i="2"/>
  <c r="O22" i="2"/>
  <c r="O10" i="2"/>
  <c r="N41" i="2"/>
  <c r="O41" i="2" s="1"/>
  <c r="N29" i="2"/>
  <c r="N17" i="2"/>
  <c r="N5" i="2"/>
  <c r="N24" i="2"/>
  <c r="O46" i="2"/>
  <c r="N40" i="2"/>
  <c r="N28" i="2"/>
  <c r="O28" i="2" s="1"/>
  <c r="N16" i="2"/>
  <c r="N4" i="2"/>
  <c r="O4" i="2" s="1"/>
  <c r="N23" i="2"/>
  <c r="O45" i="2"/>
  <c r="N51" i="2"/>
  <c r="O51" i="2" s="1"/>
  <c r="N39" i="2"/>
  <c r="N27" i="2"/>
  <c r="N15" i="2"/>
  <c r="O15" i="2" s="1"/>
  <c r="N3" i="2"/>
  <c r="O31" i="2"/>
  <c r="O18" i="2"/>
  <c r="O6" i="2"/>
  <c r="O30" i="2"/>
  <c r="O17" i="2"/>
  <c r="O5" i="2"/>
  <c r="N49" i="2"/>
  <c r="O49" i="2" s="1"/>
  <c r="N37" i="2"/>
  <c r="N25" i="2"/>
  <c r="N13" i="2"/>
  <c r="N12" i="2"/>
  <c r="O12" i="2" s="1"/>
  <c r="O42" i="2"/>
  <c r="O29" i="2"/>
  <c r="O16" i="2"/>
  <c r="N11" i="2"/>
  <c r="O11" i="2" s="1"/>
  <c r="O3" i="2"/>
  <c r="O39" i="2"/>
  <c r="O27" i="2"/>
  <c r="O13" i="2"/>
  <c r="O40" i="2"/>
  <c r="N36" i="2"/>
  <c r="O36" i="2" s="1"/>
  <c r="O37" i="2"/>
  <c r="O25" i="2"/>
  <c r="N44" i="2"/>
  <c r="O44" i="2" s="1"/>
  <c r="N32" i="2"/>
  <c r="O32" i="2" s="1"/>
  <c r="N20" i="2"/>
  <c r="O20" i="2" s="1"/>
  <c r="N8" i="2"/>
  <c r="O8" i="2" s="1"/>
  <c r="G30" i="2"/>
  <c r="G29" i="2"/>
  <c r="H20" i="2"/>
  <c r="H19" i="2"/>
  <c r="I22" i="2"/>
  <c r="I21" i="2"/>
  <c r="J24" i="2"/>
  <c r="J23" i="2"/>
  <c r="G18" i="2"/>
  <c r="H18" i="2"/>
  <c r="I20" i="2"/>
  <c r="J22" i="2"/>
  <c r="G17" i="2"/>
  <c r="H8" i="2"/>
  <c r="I10" i="2"/>
  <c r="J12" i="2"/>
  <c r="G6" i="2"/>
  <c r="H7" i="2"/>
  <c r="I9" i="2"/>
  <c r="J11" i="2"/>
  <c r="G5" i="2"/>
  <c r="H6" i="2"/>
  <c r="I8" i="2"/>
  <c r="J10" i="2"/>
  <c r="H44" i="2"/>
  <c r="I46" i="2"/>
  <c r="J48" i="2"/>
  <c r="G2" i="2"/>
  <c r="H43" i="2"/>
  <c r="I45" i="2"/>
  <c r="J47" i="2"/>
  <c r="H2" i="2"/>
  <c r="H42" i="2"/>
  <c r="I44" i="2"/>
  <c r="J46" i="2"/>
  <c r="H32" i="2"/>
  <c r="I34" i="2"/>
  <c r="J36" i="2"/>
  <c r="G42" i="2"/>
  <c r="H31" i="2"/>
  <c r="I33" i="2"/>
  <c r="J35" i="2"/>
  <c r="G41" i="2"/>
  <c r="H30" i="2"/>
  <c r="I32" i="2"/>
  <c r="J34" i="2"/>
  <c r="G51" i="2"/>
  <c r="G39" i="2"/>
  <c r="G27" i="2"/>
  <c r="G15" i="2"/>
  <c r="H41" i="2"/>
  <c r="H29" i="2"/>
  <c r="H17" i="2"/>
  <c r="H5" i="2"/>
  <c r="I43" i="2"/>
  <c r="I31" i="2"/>
  <c r="I19" i="2"/>
  <c r="I7" i="2"/>
  <c r="J45" i="2"/>
  <c r="J33" i="2"/>
  <c r="J21" i="2"/>
  <c r="J9" i="2"/>
  <c r="G28" i="2"/>
  <c r="G50" i="2"/>
  <c r="G38" i="2"/>
  <c r="G26" i="2"/>
  <c r="G14" i="2"/>
  <c r="G3" i="2"/>
  <c r="H40" i="2"/>
  <c r="H28" i="2"/>
  <c r="H16" i="2"/>
  <c r="H4" i="2"/>
  <c r="I42" i="2"/>
  <c r="I30" i="2"/>
  <c r="I18" i="2"/>
  <c r="I6" i="2"/>
  <c r="J44" i="2"/>
  <c r="J32" i="2"/>
  <c r="J20" i="2"/>
  <c r="J8" i="2"/>
  <c r="G40" i="2"/>
  <c r="G49" i="2"/>
  <c r="G37" i="2"/>
  <c r="G25" i="2"/>
  <c r="G13" i="2"/>
  <c r="H51" i="2"/>
  <c r="H39" i="2"/>
  <c r="H27" i="2"/>
  <c r="H15" i="2"/>
  <c r="H3" i="2"/>
  <c r="I41" i="2"/>
  <c r="I29" i="2"/>
  <c r="I17" i="2"/>
  <c r="I5" i="2"/>
  <c r="J43" i="2"/>
  <c r="J31" i="2"/>
  <c r="J19" i="2"/>
  <c r="J7" i="2"/>
  <c r="G48" i="2"/>
  <c r="G36" i="2"/>
  <c r="G24" i="2"/>
  <c r="G12" i="2"/>
  <c r="H50" i="2"/>
  <c r="H38" i="2"/>
  <c r="H26" i="2"/>
  <c r="H14" i="2"/>
  <c r="I40" i="2"/>
  <c r="I28" i="2"/>
  <c r="I16" i="2"/>
  <c r="I4" i="2"/>
  <c r="G47" i="2"/>
  <c r="G35" i="2"/>
  <c r="G23" i="2"/>
  <c r="G11" i="2"/>
  <c r="H49" i="2"/>
  <c r="H37" i="2"/>
  <c r="H25" i="2"/>
  <c r="H13" i="2"/>
  <c r="I51" i="2"/>
  <c r="I39" i="2"/>
  <c r="I27" i="2"/>
  <c r="I15" i="2"/>
  <c r="I3" i="2"/>
  <c r="G4" i="2"/>
  <c r="G46" i="2"/>
  <c r="G34" i="2"/>
  <c r="G22" i="2"/>
  <c r="G10" i="2"/>
  <c r="H48" i="2"/>
  <c r="H36" i="2"/>
  <c r="H24" i="2"/>
  <c r="H12" i="2"/>
  <c r="I50" i="2"/>
  <c r="I38" i="2"/>
  <c r="I26" i="2"/>
  <c r="I14" i="2"/>
  <c r="I2" i="2"/>
  <c r="J16" i="2"/>
  <c r="G45" i="2"/>
  <c r="G33" i="2"/>
  <c r="G21" i="2"/>
  <c r="G9" i="2"/>
  <c r="H47" i="2"/>
  <c r="H35" i="2"/>
  <c r="H23" i="2"/>
  <c r="H11" i="2"/>
  <c r="I49" i="2"/>
  <c r="I37" i="2"/>
  <c r="I25" i="2"/>
  <c r="I13" i="2"/>
  <c r="P47" i="2" l="1"/>
  <c r="P52" i="2" s="1"/>
  <c r="O52" i="2"/>
  <c r="J53" i="2"/>
  <c r="I53" i="2"/>
  <c r="H53" i="2"/>
  <c r="G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1E19D0-CE65-40D4-AFA0-6C01F89E9CC1}" keepAlive="1" name="Zapytanie — kraina" description="Połączenie z zapytaniem „kraina” w skoroszycie." type="5" refreshedVersion="7" background="1" saveData="1">
    <dbPr connection="Provider=Microsoft.Mashup.OleDb.1;Data Source=$Workbook$;Location=kraina;Extended Properties=&quot;&quot;" command="SELECT * FROM [kraina]"/>
  </connection>
</connections>
</file>

<file path=xl/sharedStrings.xml><?xml version="1.0" encoding="utf-8"?>
<sst xmlns="http://schemas.openxmlformats.org/spreadsheetml/2006/main" count="192" uniqueCount="129">
  <si>
    <t>Column1</t>
  </si>
  <si>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</si>
  <si>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</si>
  <si>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</si>
  <si>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</si>
  <si>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</si>
  <si>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</si>
  <si>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</si>
  <si>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</si>
  <si>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</si>
  <si>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</si>
  <si>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</si>
  <si>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</si>
  <si>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</si>
  <si>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</si>
  <si>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</si>
  <si>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</si>
  <si>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</si>
  <si>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</si>
  <si>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</si>
  <si>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</si>
  <si>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</si>
  <si>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</si>
  <si>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</si>
  <si>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</si>
  <si>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</si>
  <si>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</si>
  <si>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</si>
  <si>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</si>
  <si>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</si>
  <si>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</si>
  <si>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</si>
  <si>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</si>
  <si>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</si>
  <si>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</si>
  <si>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</si>
  <si>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</si>
  <si>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</si>
  <si>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</si>
  <si>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</si>
  <si>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</si>
  <si>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</si>
  <si>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</si>
  <si>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</si>
  <si>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</si>
  <si>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</si>
  <si>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</si>
  <si>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</si>
  <si>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</si>
  <si>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</si>
  <si>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</si>
  <si>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A</t>
  </si>
  <si>
    <t>B</t>
  </si>
  <si>
    <t>C</t>
  </si>
  <si>
    <t>D</t>
  </si>
  <si>
    <t>region</t>
  </si>
  <si>
    <t>m2013</t>
  </si>
  <si>
    <t>k2013</t>
  </si>
  <si>
    <t>k2014</t>
  </si>
  <si>
    <t>m2015</t>
  </si>
  <si>
    <t>a</t>
  </si>
  <si>
    <t>b</t>
  </si>
  <si>
    <t>c</t>
  </si>
  <si>
    <t>d</t>
  </si>
  <si>
    <t>Suma z k2013</t>
  </si>
  <si>
    <t>Suma z k2014</t>
  </si>
  <si>
    <t>Etykiety wierszy</t>
  </si>
  <si>
    <t>Suma końcowa</t>
  </si>
  <si>
    <t>Suma z m2015</t>
  </si>
  <si>
    <t>Suma z m2013</t>
  </si>
  <si>
    <t>Suma z m2014</t>
  </si>
  <si>
    <t>wojewodztwo</t>
  </si>
  <si>
    <t>05</t>
  </si>
  <si>
    <t>08</t>
  </si>
  <si>
    <t>13</t>
  </si>
  <si>
    <t>14</t>
  </si>
  <si>
    <t>15</t>
  </si>
  <si>
    <t>17</t>
  </si>
  <si>
    <t>21</t>
  </si>
  <si>
    <t>29</t>
  </si>
  <si>
    <t>37</t>
  </si>
  <si>
    <t>40</t>
  </si>
  <si>
    <t>07</t>
  </si>
  <si>
    <t>22</t>
  </si>
  <si>
    <t>23</t>
  </si>
  <si>
    <t>25</t>
  </si>
  <si>
    <t>33</t>
  </si>
  <si>
    <t>36</t>
  </si>
  <si>
    <t>38</t>
  </si>
  <si>
    <t>42</t>
  </si>
  <si>
    <t>45</t>
  </si>
  <si>
    <t>47</t>
  </si>
  <si>
    <t>50</t>
  </si>
  <si>
    <t>03</t>
  </si>
  <si>
    <t>09</t>
  </si>
  <si>
    <t>10</t>
  </si>
  <si>
    <t>12</t>
  </si>
  <si>
    <t>16</t>
  </si>
  <si>
    <t>19</t>
  </si>
  <si>
    <t>20</t>
  </si>
  <si>
    <t>24</t>
  </si>
  <si>
    <t>26</t>
  </si>
  <si>
    <t>27</t>
  </si>
  <si>
    <t>30</t>
  </si>
  <si>
    <t>31</t>
  </si>
  <si>
    <t>34</t>
  </si>
  <si>
    <t>35</t>
  </si>
  <si>
    <t>44</t>
  </si>
  <si>
    <t>46</t>
  </si>
  <si>
    <t>48</t>
  </si>
  <si>
    <t>49</t>
  </si>
  <si>
    <t>01</t>
  </si>
  <si>
    <t>02</t>
  </si>
  <si>
    <t>04</t>
  </si>
  <si>
    <t>06</t>
  </si>
  <si>
    <t>11</t>
  </si>
  <si>
    <t>18</t>
  </si>
  <si>
    <t>28</t>
  </si>
  <si>
    <t>32</t>
  </si>
  <si>
    <t>39</t>
  </si>
  <si>
    <t>41</t>
  </si>
  <si>
    <t>43</t>
  </si>
  <si>
    <t>K</t>
  </si>
  <si>
    <t>M</t>
  </si>
  <si>
    <t>l2013</t>
  </si>
  <si>
    <t>l2014</t>
  </si>
  <si>
    <t>wzrost</t>
  </si>
  <si>
    <t>2025</t>
  </si>
  <si>
    <t>przeludniene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</si>
</sst>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2" fillId="0" borderId="1" xfId="0" applyNumberFormat="1" applyFont="1" applyBorder="1"/>
    <xf numFmtId="0" fontId="2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NumberFormat="1"/>
    <xf numFmtId="0" fontId="1" fillId="2" borderId="0" xfId="1"/>
    <xf numFmtId="2" fontId="0" fillId="0" borderId="0" xfId="0" applyNumberFormat="1"/>
    <xf numFmtId="2" fontId="1" fillId="2" borderId="0" xfId="1" applyNumberFormat="1"/>
  </cellXfs>
  <cellStyles count="2">
    <cellStyle name="Normalny" xfId="0" builtinId="0"/>
    <cellStyle name="Zły" xfId="1" builtinId="27"/>
  </cellStyles>
  <dxfs count="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ludności w rejonach w 2013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kraina!$G$52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kraina!$G$53</c:f>
              <c:numCache>
                <c:formatCode>General</c:formatCode>
                <c:ptCount val="1"/>
                <c:pt idx="0">
                  <c:v>33929579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0-45AD-9845-E8825750742D}"/>
            </c:ext>
          </c:extLst>
        </c:ser>
        <c:ser>
          <c:idx val="1"/>
          <c:order val="1"/>
          <c:tx>
            <c:strRef>
              <c:f>kraina!$H$52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kraina!$H$53</c:f>
              <c:numCache>
                <c:formatCode>General</c:formatCode>
                <c:ptCount val="1"/>
                <c:pt idx="0">
                  <c:v>41736619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0-45AD-9845-E8825750742D}"/>
            </c:ext>
          </c:extLst>
        </c:ser>
        <c:ser>
          <c:idx val="2"/>
          <c:order val="2"/>
          <c:tx>
            <c:strRef>
              <c:f>kraina!$I$52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kraina!$I$53</c:f>
              <c:numCache>
                <c:formatCode>General</c:formatCode>
                <c:ptCount val="1"/>
                <c:pt idx="0">
                  <c:v>57649017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0-45AD-9845-E8825750742D}"/>
            </c:ext>
          </c:extLst>
        </c:ser>
        <c:ser>
          <c:idx val="3"/>
          <c:order val="3"/>
          <c:tx>
            <c:strRef>
              <c:f>kraina!$J$52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kraina!$J$53</c:f>
              <c:numCache>
                <c:formatCode>General</c:formatCode>
                <c:ptCount val="1"/>
                <c:pt idx="0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0-45AD-9845-E88257507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324608"/>
        <c:axId val="729325440"/>
      </c:barChart>
      <c:catAx>
        <c:axId val="72932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325440"/>
        <c:crosses val="autoZero"/>
        <c:auto val="1"/>
        <c:lblAlgn val="ctr"/>
        <c:lblOffset val="100"/>
        <c:noMultiLvlLbl val="0"/>
      </c:catAx>
      <c:valAx>
        <c:axId val="7293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3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2</xdr:row>
      <xdr:rowOff>71437</xdr:rowOff>
    </xdr:from>
    <xdr:to>
      <xdr:col>25</xdr:col>
      <xdr:colOff>561975</xdr:colOff>
      <xdr:row>16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265507-DE22-44A3-97BD-AB1443AFD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03.647188657407" createdVersion="7" refreshedVersion="7" minRefreshableVersion="3" recordCount="50" xr:uid="{A0141128-EA4C-4C96-A708-C3D123F474A0}">
  <cacheSource type="worksheet">
    <worksheetSource name="kraina"/>
  </cacheSource>
  <cacheFields count="11">
    <cacheField name="Column1" numFmtId="0">
      <sharedItems/>
    </cacheField>
    <cacheField name="k2013" numFmtId="0">
      <sharedItems containsSemiMixedTypes="0" containsString="0" containsNumber="1" containsInteger="1" minValue="76648" maxValue="3997724"/>
    </cacheField>
    <cacheField name="m2013" numFmtId="0">
      <sharedItems containsSemiMixedTypes="0" containsString="0" containsNumber="1" containsInteger="1" minValue="81385" maxValue="3848394"/>
    </cacheField>
    <cacheField name="k2014" numFmtId="0">
      <sharedItems containsSemiMixedTypes="0" containsString="0" containsNumber="1" containsInteger="1" minValue="15339" maxValue="4339393"/>
    </cacheField>
    <cacheField name="m2015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a" numFmtId="0">
      <sharedItems containsSemiMixedTypes="0" containsString="0" containsNumber="1" containsInteger="1" minValue="0" maxValue="5134027"/>
    </cacheField>
    <cacheField name="b" numFmtId="0">
      <sharedItems containsSemiMixedTypes="0" containsString="0" containsNumber="1" containsInteger="1" minValue="0" maxValue="7689971"/>
    </cacheField>
    <cacheField name="c" numFmtId="0">
      <sharedItems containsSemiMixedTypes="0" containsString="0" containsNumber="1" containsInteger="1" minValue="0" maxValue="7688480"/>
    </cacheField>
    <cacheField name="d" numFmtId="0">
      <sharedItems containsSemiMixedTypes="0" containsString="0" containsNumber="1" containsInteger="1" minValue="0" maxValue="5450595"/>
    </cacheField>
    <cacheField name="wojewodztwo" numFmtId="0">
      <sharedItems count="5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x v="0"/>
    <n v="0"/>
    <n v="0"/>
    <n v="0"/>
    <n v="2812202"/>
    <x v="0"/>
  </r>
  <r>
    <s v="w02D"/>
    <n v="1711390"/>
    <n v="1641773"/>
    <n v="1522030"/>
    <n v="1618733"/>
    <x v="0"/>
    <n v="0"/>
    <n v="0"/>
    <n v="0"/>
    <n v="3353163"/>
    <x v="1"/>
  </r>
  <r>
    <s v="w03C"/>
    <n v="1165105"/>
    <n v="1278732"/>
    <n v="1299953"/>
    <n v="1191621"/>
    <x v="1"/>
    <n v="0"/>
    <n v="0"/>
    <n v="2443837"/>
    <n v="0"/>
    <x v="2"/>
  </r>
  <r>
    <s v="w04D"/>
    <n v="949065"/>
    <n v="1026050"/>
    <n v="688027"/>
    <n v="723233"/>
    <x v="0"/>
    <n v="0"/>
    <n v="0"/>
    <n v="0"/>
    <n v="1975115"/>
    <x v="3"/>
  </r>
  <r>
    <s v="w05A"/>
    <n v="2436107"/>
    <n v="2228622"/>
    <n v="1831600"/>
    <n v="1960624"/>
    <x v="2"/>
    <n v="4664729"/>
    <n v="0"/>
    <n v="0"/>
    <n v="0"/>
    <x v="4"/>
  </r>
  <r>
    <s v="w06D"/>
    <n v="1846928"/>
    <n v="1851433"/>
    <n v="2125113"/>
    <n v="2028635"/>
    <x v="0"/>
    <n v="0"/>
    <n v="0"/>
    <n v="0"/>
    <n v="3698361"/>
    <x v="5"/>
  </r>
  <r>
    <s v="w07B"/>
    <n v="3841577"/>
    <n v="3848394"/>
    <n v="3595975"/>
    <n v="3123039"/>
    <x v="3"/>
    <n v="0"/>
    <n v="7689971"/>
    <n v="0"/>
    <n v="0"/>
    <x v="6"/>
  </r>
  <r>
    <s v="w08A"/>
    <n v="679557"/>
    <n v="655500"/>
    <n v="1012012"/>
    <n v="1067022"/>
    <x v="2"/>
    <n v="1335057"/>
    <n v="0"/>
    <n v="0"/>
    <n v="0"/>
    <x v="7"/>
  </r>
  <r>
    <s v="w09C"/>
    <n v="1660998"/>
    <n v="1630345"/>
    <n v="1130119"/>
    <n v="1080238"/>
    <x v="1"/>
    <n v="0"/>
    <n v="0"/>
    <n v="3291343"/>
    <n v="0"/>
    <x v="8"/>
  </r>
  <r>
    <s v="w10C"/>
    <n v="1157622"/>
    <n v="1182345"/>
    <n v="830785"/>
    <n v="833779"/>
    <x v="1"/>
    <n v="0"/>
    <n v="0"/>
    <n v="2339967"/>
    <n v="0"/>
    <x v="9"/>
  </r>
  <r>
    <s v="w11D"/>
    <n v="1987047"/>
    <n v="1996208"/>
    <n v="2053892"/>
    <n v="1697247"/>
    <x v="0"/>
    <n v="0"/>
    <n v="0"/>
    <n v="0"/>
    <n v="3983255"/>
    <x v="10"/>
  </r>
  <r>
    <s v="w12C"/>
    <n v="3997724"/>
    <n v="3690756"/>
    <n v="4339393"/>
    <n v="4639643"/>
    <x v="1"/>
    <n v="0"/>
    <n v="0"/>
    <n v="7688480"/>
    <n v="0"/>
    <x v="11"/>
  </r>
  <r>
    <s v="w13A"/>
    <n v="996113"/>
    <n v="964279"/>
    <n v="1012487"/>
    <n v="1128940"/>
    <x v="2"/>
    <n v="1960392"/>
    <n v="0"/>
    <n v="0"/>
    <n v="0"/>
    <x v="12"/>
  </r>
  <r>
    <s v="w14A"/>
    <n v="1143634"/>
    <n v="1033836"/>
    <n v="909534"/>
    <n v="856349"/>
    <x v="2"/>
    <n v="2177470"/>
    <n v="0"/>
    <n v="0"/>
    <n v="0"/>
    <x v="13"/>
  </r>
  <r>
    <s v="w15A"/>
    <n v="2549276"/>
    <n v="2584751"/>
    <n v="2033079"/>
    <n v="2066918"/>
    <x v="2"/>
    <n v="5134027"/>
    <n v="0"/>
    <n v="0"/>
    <n v="0"/>
    <x v="14"/>
  </r>
  <r>
    <s v="w16C"/>
    <n v="1367212"/>
    <n v="1361389"/>
    <n v="1572320"/>
    <n v="1836258"/>
    <x v="1"/>
    <n v="0"/>
    <n v="0"/>
    <n v="2728601"/>
    <n v="0"/>
    <x v="15"/>
  </r>
  <r>
    <s v="w17A"/>
    <n v="2567464"/>
    <n v="2441857"/>
    <n v="1524132"/>
    <n v="1496810"/>
    <x v="2"/>
    <n v="5009321"/>
    <n v="0"/>
    <n v="0"/>
    <n v="0"/>
    <x v="16"/>
  </r>
  <r>
    <s v="w18D"/>
    <n v="1334060"/>
    <n v="1395231"/>
    <n v="578655"/>
    <n v="677663"/>
    <x v="0"/>
    <n v="0"/>
    <n v="0"/>
    <n v="0"/>
    <n v="2729291"/>
    <x v="17"/>
  </r>
  <r>
    <s v="w19C"/>
    <n v="2976209"/>
    <n v="3199665"/>
    <n v="1666477"/>
    <n v="1759240"/>
    <x v="1"/>
    <n v="0"/>
    <n v="0"/>
    <n v="6175874"/>
    <n v="0"/>
    <x v="18"/>
  </r>
  <r>
    <s v="w20C"/>
    <n v="1443351"/>
    <n v="1565539"/>
    <n v="1355276"/>
    <n v="1423414"/>
    <x v="1"/>
    <n v="0"/>
    <n v="0"/>
    <n v="3008890"/>
    <n v="0"/>
    <x v="19"/>
  </r>
  <r>
    <s v="w21A"/>
    <n v="2486640"/>
    <n v="2265936"/>
    <n v="297424"/>
    <n v="274759"/>
    <x v="2"/>
    <n v="4752576"/>
    <n v="0"/>
    <n v="0"/>
    <n v="0"/>
    <x v="20"/>
  </r>
  <r>
    <s v="w22B"/>
    <n v="685438"/>
    <n v="749124"/>
    <n v="2697677"/>
    <n v="2821550"/>
    <x v="3"/>
    <n v="0"/>
    <n v="1434562"/>
    <n v="0"/>
    <n v="0"/>
    <x v="21"/>
  </r>
  <r>
    <s v="w23B"/>
    <n v="2166753"/>
    <n v="2338698"/>
    <n v="1681433"/>
    <n v="1592443"/>
    <x v="3"/>
    <n v="0"/>
    <n v="4505451"/>
    <n v="0"/>
    <n v="0"/>
    <x v="22"/>
  </r>
  <r>
    <s v="w24C"/>
    <n v="643177"/>
    <n v="684187"/>
    <n v="796213"/>
    <n v="867904"/>
    <x v="1"/>
    <n v="0"/>
    <n v="0"/>
    <n v="1327364"/>
    <n v="0"/>
    <x v="23"/>
  </r>
  <r>
    <s v="w25B"/>
    <n v="450192"/>
    <n v="434755"/>
    <n v="1656446"/>
    <n v="1691000"/>
    <x v="3"/>
    <n v="0"/>
    <n v="884947"/>
    <n v="0"/>
    <n v="0"/>
    <x v="24"/>
  </r>
  <r>
    <s v="w26C"/>
    <n v="1037774"/>
    <n v="1113789"/>
    <n v="877464"/>
    <n v="990837"/>
    <x v="1"/>
    <n v="0"/>
    <n v="0"/>
    <n v="2151563"/>
    <n v="0"/>
    <x v="25"/>
  </r>
  <r>
    <s v="w27C"/>
    <n v="2351213"/>
    <n v="2358482"/>
    <n v="1098384"/>
    <n v="1121488"/>
    <x v="1"/>
    <n v="0"/>
    <n v="0"/>
    <n v="4709695"/>
    <n v="0"/>
    <x v="26"/>
  </r>
  <r>
    <s v="w28D"/>
    <n v="2613354"/>
    <n v="2837241"/>
    <n v="431144"/>
    <n v="434113"/>
    <x v="0"/>
    <n v="0"/>
    <n v="0"/>
    <n v="0"/>
    <n v="5450595"/>
    <x v="27"/>
  </r>
  <r>
    <s v="w29A"/>
    <n v="1859691"/>
    <n v="1844250"/>
    <n v="1460134"/>
    <n v="1585258"/>
    <x v="2"/>
    <n v="3703941"/>
    <n v="0"/>
    <n v="0"/>
    <n v="0"/>
    <x v="28"/>
  </r>
  <r>
    <s v="w30C"/>
    <n v="2478386"/>
    <n v="2562144"/>
    <n v="30035"/>
    <n v="29396"/>
    <x v="1"/>
    <n v="0"/>
    <n v="0"/>
    <n v="5040530"/>
    <n v="0"/>
    <x v="29"/>
  </r>
  <r>
    <s v="w31C"/>
    <n v="1938122"/>
    <n v="1816647"/>
    <n v="1602356"/>
    <n v="1875221"/>
    <x v="1"/>
    <n v="0"/>
    <n v="0"/>
    <n v="3754769"/>
    <n v="0"/>
    <x v="30"/>
  </r>
  <r>
    <s v="w32D"/>
    <n v="992523"/>
    <n v="1028501"/>
    <n v="1995446"/>
    <n v="1860524"/>
    <x v="0"/>
    <n v="0"/>
    <n v="0"/>
    <n v="0"/>
    <n v="2021024"/>
    <x v="31"/>
  </r>
  <r>
    <s v="w33B"/>
    <n v="2966291"/>
    <n v="2889963"/>
    <n v="462453"/>
    <n v="486354"/>
    <x v="3"/>
    <n v="0"/>
    <n v="5856254"/>
    <n v="0"/>
    <n v="0"/>
    <x v="32"/>
  </r>
  <r>
    <s v="w34C"/>
    <n v="76648"/>
    <n v="81385"/>
    <n v="1374708"/>
    <n v="1379567"/>
    <x v="1"/>
    <n v="0"/>
    <n v="0"/>
    <n v="158033"/>
    <n v="0"/>
    <x v="33"/>
  </r>
  <r>
    <s v="w35C"/>
    <n v="2574432"/>
    <n v="2409710"/>
    <n v="987486"/>
    <n v="999043"/>
    <x v="1"/>
    <n v="0"/>
    <n v="0"/>
    <n v="4984142"/>
    <n v="0"/>
    <x v="34"/>
  </r>
  <r>
    <s v="w36B"/>
    <n v="1778590"/>
    <n v="1874844"/>
    <n v="111191"/>
    <n v="117846"/>
    <x v="3"/>
    <n v="0"/>
    <n v="3653434"/>
    <n v="0"/>
    <n v="0"/>
    <x v="35"/>
  </r>
  <r>
    <s v="w37A"/>
    <n v="1506541"/>
    <n v="1414887"/>
    <n v="1216612"/>
    <n v="1166775"/>
    <x v="2"/>
    <n v="2921428"/>
    <n v="0"/>
    <n v="0"/>
    <n v="0"/>
    <x v="36"/>
  </r>
  <r>
    <s v="w38B"/>
    <n v="1598886"/>
    <n v="1687917"/>
    <n v="449788"/>
    <n v="427615"/>
    <x v="3"/>
    <n v="0"/>
    <n v="3286803"/>
    <n v="0"/>
    <n v="0"/>
    <x v="37"/>
  </r>
  <r>
    <s v="w39D"/>
    <n v="548989"/>
    <n v="514636"/>
    <n v="2770344"/>
    <n v="3187897"/>
    <x v="0"/>
    <n v="0"/>
    <n v="0"/>
    <n v="0"/>
    <n v="1063625"/>
    <x v="38"/>
  </r>
  <r>
    <s v="w40A"/>
    <n v="1175198"/>
    <n v="1095440"/>
    <n v="2657174"/>
    <n v="2491947"/>
    <x v="2"/>
    <n v="2270638"/>
    <n v="0"/>
    <n v="0"/>
    <n v="0"/>
    <x v="39"/>
  </r>
  <r>
    <s v="w41D"/>
    <n v="2115336"/>
    <n v="2202769"/>
    <n v="15339"/>
    <n v="14652"/>
    <x v="0"/>
    <n v="0"/>
    <n v="0"/>
    <n v="0"/>
    <n v="4318105"/>
    <x v="40"/>
  </r>
  <r>
    <s v="w42B"/>
    <n v="2346640"/>
    <n v="2197559"/>
    <n v="373470"/>
    <n v="353365"/>
    <x v="3"/>
    <n v="0"/>
    <n v="4544199"/>
    <n v="0"/>
    <n v="0"/>
    <x v="41"/>
  </r>
  <r>
    <s v="w43D"/>
    <n v="2548438"/>
    <n v="2577213"/>
    <n v="37986"/>
    <n v="37766"/>
    <x v="0"/>
    <n v="0"/>
    <n v="0"/>
    <n v="0"/>
    <n v="5125651"/>
    <x v="42"/>
  </r>
  <r>
    <s v="w44C"/>
    <n v="835495"/>
    <n v="837746"/>
    <n v="1106177"/>
    <n v="917781"/>
    <x v="1"/>
    <n v="0"/>
    <n v="0"/>
    <n v="1673241"/>
    <n v="0"/>
    <x v="43"/>
  </r>
  <r>
    <s v="w45B"/>
    <n v="1187448"/>
    <n v="1070426"/>
    <n v="1504608"/>
    <n v="1756990"/>
    <x v="3"/>
    <n v="0"/>
    <n v="2257874"/>
    <n v="0"/>
    <n v="0"/>
    <x v="44"/>
  </r>
  <r>
    <s v="w46C"/>
    <n v="140026"/>
    <n v="146354"/>
    <n v="2759991"/>
    <n v="2742120"/>
    <x v="1"/>
    <n v="0"/>
    <n v="0"/>
    <n v="286380"/>
    <n v="0"/>
    <x v="45"/>
  </r>
  <r>
    <s v="w47B"/>
    <n v="1198765"/>
    <n v="1304945"/>
    <n v="2786493"/>
    <n v="2602643"/>
    <x v="3"/>
    <n v="0"/>
    <n v="2503710"/>
    <n v="0"/>
    <n v="0"/>
    <x v="46"/>
  </r>
  <r>
    <s v="w48C"/>
    <n v="2619776"/>
    <n v="2749623"/>
    <n v="2888215"/>
    <n v="2800174"/>
    <x v="1"/>
    <n v="0"/>
    <n v="0"/>
    <n v="5369399"/>
    <n v="0"/>
    <x v="47"/>
  </r>
  <r>
    <s v="w49C"/>
    <n v="248398"/>
    <n v="268511"/>
    <n v="3110853"/>
    <n v="2986411"/>
    <x v="1"/>
    <n v="0"/>
    <n v="0"/>
    <n v="516909"/>
    <n v="0"/>
    <x v="48"/>
  </r>
  <r>
    <s v="w50B"/>
    <n v="2494207"/>
    <n v="2625207"/>
    <n v="1796293"/>
    <n v="1853602"/>
    <x v="3"/>
    <n v="0"/>
    <n v="5119414"/>
    <n v="0"/>
    <n v="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0547D-F0A3-4406-ACB8-28307B21153A}" name="Tabela przestawna5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E58" firstHeaderRow="0" firstDataRow="1" firstDataCol="1"/>
  <pivotFields count="11">
    <pivotField showAll="0"/>
    <pivotField dataField="1" showAll="0"/>
    <pivotField dataField="1" showAll="0"/>
    <pivotField dataField="1" showAll="0"/>
    <pivotField dataField="1"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2">
    <field x="5"/>
    <field x="10"/>
  </rowFields>
  <rowItems count="55">
    <i>
      <x/>
    </i>
    <i r="1">
      <x v="4"/>
    </i>
    <i r="1">
      <x v="7"/>
    </i>
    <i r="1">
      <x v="12"/>
    </i>
    <i r="1">
      <x v="13"/>
    </i>
    <i r="1">
      <x v="14"/>
    </i>
    <i r="1">
      <x v="16"/>
    </i>
    <i r="1">
      <x v="20"/>
    </i>
    <i r="1">
      <x v="28"/>
    </i>
    <i r="1">
      <x v="36"/>
    </i>
    <i r="1">
      <x v="39"/>
    </i>
    <i>
      <x v="1"/>
    </i>
    <i r="1">
      <x v="6"/>
    </i>
    <i r="1">
      <x v="21"/>
    </i>
    <i r="1">
      <x v="22"/>
    </i>
    <i r="1">
      <x v="24"/>
    </i>
    <i r="1">
      <x v="32"/>
    </i>
    <i r="1">
      <x v="35"/>
    </i>
    <i r="1">
      <x v="37"/>
    </i>
    <i r="1">
      <x v="41"/>
    </i>
    <i r="1">
      <x v="44"/>
    </i>
    <i r="1">
      <x v="46"/>
    </i>
    <i r="1">
      <x v="49"/>
    </i>
    <i>
      <x v="2"/>
    </i>
    <i r="1">
      <x v="2"/>
    </i>
    <i r="1">
      <x v="8"/>
    </i>
    <i r="1">
      <x v="9"/>
    </i>
    <i r="1">
      <x v="11"/>
    </i>
    <i r="1">
      <x v="15"/>
    </i>
    <i r="1">
      <x v="18"/>
    </i>
    <i r="1">
      <x v="19"/>
    </i>
    <i r="1">
      <x v="23"/>
    </i>
    <i r="1">
      <x v="25"/>
    </i>
    <i r="1">
      <x v="26"/>
    </i>
    <i r="1">
      <x v="29"/>
    </i>
    <i r="1">
      <x v="30"/>
    </i>
    <i r="1">
      <x v="33"/>
    </i>
    <i r="1">
      <x v="34"/>
    </i>
    <i r="1">
      <x v="43"/>
    </i>
    <i r="1">
      <x v="45"/>
    </i>
    <i r="1">
      <x v="47"/>
    </i>
    <i r="1">
      <x v="48"/>
    </i>
    <i>
      <x v="3"/>
    </i>
    <i r="1">
      <x/>
    </i>
    <i r="1">
      <x v="1"/>
    </i>
    <i r="1">
      <x v="3"/>
    </i>
    <i r="1">
      <x v="5"/>
    </i>
    <i r="1">
      <x v="10"/>
    </i>
    <i r="1">
      <x v="17"/>
    </i>
    <i r="1">
      <x v="27"/>
    </i>
    <i r="1">
      <x v="31"/>
    </i>
    <i r="1">
      <x v="38"/>
    </i>
    <i r="1">
      <x v="40"/>
    </i>
    <i r="1">
      <x v="4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k2014" fld="3" baseField="0" baseItem="0"/>
    <dataField name="Suma z k2013" fld="1" baseField="0" baseItem="0"/>
    <dataField name="Suma z m2015" fld="4" baseField="0" baseItem="0"/>
    <dataField name="Suma z m201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C0BD3-B58F-433C-AEC1-C7807B633B32}" name="Tabela przestawna6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G3:K58" firstHeaderRow="0" firstDataRow="1" firstDataCol="1"/>
  <pivotFields count="11">
    <pivotField showAll="0"/>
    <pivotField dataField="1" showAll="0"/>
    <pivotField dataField="1" showAll="0"/>
    <pivotField dataField="1" showAll="0"/>
    <pivotField dataField="1"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2">
    <field x="5"/>
    <field x="10"/>
  </rowFields>
  <rowItems count="55">
    <i>
      <x/>
    </i>
    <i r="1">
      <x v="4"/>
    </i>
    <i r="1">
      <x v="7"/>
    </i>
    <i r="1">
      <x v="12"/>
    </i>
    <i r="1">
      <x v="13"/>
    </i>
    <i r="1">
      <x v="14"/>
    </i>
    <i r="1">
      <x v="16"/>
    </i>
    <i r="1">
      <x v="20"/>
    </i>
    <i r="1">
      <x v="28"/>
    </i>
    <i r="1">
      <x v="36"/>
    </i>
    <i r="1">
      <x v="39"/>
    </i>
    <i>
      <x v="1"/>
    </i>
    <i r="1">
      <x v="6"/>
    </i>
    <i r="1">
      <x v="21"/>
    </i>
    <i r="1">
      <x v="22"/>
    </i>
    <i r="1">
      <x v="24"/>
    </i>
    <i r="1">
      <x v="32"/>
    </i>
    <i r="1">
      <x v="35"/>
    </i>
    <i r="1">
      <x v="37"/>
    </i>
    <i r="1">
      <x v="41"/>
    </i>
    <i r="1">
      <x v="44"/>
    </i>
    <i r="1">
      <x v="46"/>
    </i>
    <i r="1">
      <x v="49"/>
    </i>
    <i>
      <x v="2"/>
    </i>
    <i r="1">
      <x v="2"/>
    </i>
    <i r="1">
      <x v="8"/>
    </i>
    <i r="1">
      <x v="9"/>
    </i>
    <i r="1">
      <x v="11"/>
    </i>
    <i r="1">
      <x v="15"/>
    </i>
    <i r="1">
      <x v="18"/>
    </i>
    <i r="1">
      <x v="19"/>
    </i>
    <i r="1">
      <x v="23"/>
    </i>
    <i r="1">
      <x v="25"/>
    </i>
    <i r="1">
      <x v="26"/>
    </i>
    <i r="1">
      <x v="29"/>
    </i>
    <i r="1">
      <x v="30"/>
    </i>
    <i r="1">
      <x v="33"/>
    </i>
    <i r="1">
      <x v="34"/>
    </i>
    <i r="1">
      <x v="43"/>
    </i>
    <i r="1">
      <x v="45"/>
    </i>
    <i r="1">
      <x v="47"/>
    </i>
    <i r="1">
      <x v="48"/>
    </i>
    <i>
      <x v="3"/>
    </i>
    <i r="1">
      <x/>
    </i>
    <i r="1">
      <x v="1"/>
    </i>
    <i r="1">
      <x v="3"/>
    </i>
    <i r="1">
      <x v="5"/>
    </i>
    <i r="1">
      <x v="10"/>
    </i>
    <i r="1">
      <x v="17"/>
    </i>
    <i r="1">
      <x v="27"/>
    </i>
    <i r="1">
      <x v="31"/>
    </i>
    <i r="1">
      <x v="38"/>
    </i>
    <i r="1">
      <x v="40"/>
    </i>
    <i r="1">
      <x v="4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k2014" fld="3" baseField="0" baseItem="0"/>
    <dataField name="Suma z k2013" fld="1" baseField="0" baseItem="0"/>
    <dataField name="Suma z m2014" fld="4" baseField="5" baseItem="0"/>
    <dataField name="Suma z m201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7475B6C1-E70A-4517-ADAD-EF506A4BA815}" autoFormatId="16" applyNumberFormats="0" applyBorderFormats="0" applyFontFormats="0" applyPatternFormats="0" applyAlignmentFormats="0" applyWidthHeightFormats="0">
  <queryTableRefresh nextId="17" unboundColumnsRight="11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F73F0-1635-4BDC-9E70-C14395798878}" name="kraina" displayName="kraina" ref="A1:P52" tableType="queryTable" totalsRowCount="1">
  <autoFilter ref="A1:P51" xr:uid="{CC2F73F0-1635-4BDC-9E70-C14395798878}"/>
  <tableColumns count="16">
    <tableColumn id="1" xr3:uid="{A736B7C3-3081-4B1C-B022-6E3539265B59}" uniqueName="1" name="Column1" queryTableFieldId="1" dataDxfId="18" totalsRowDxfId="6"/>
    <tableColumn id="2" xr3:uid="{3F9D03E1-3258-4F66-997B-0E9EE4BD9237}" uniqueName="2" name="k2013" queryTableFieldId="2"/>
    <tableColumn id="3" xr3:uid="{FCD63052-08BC-439E-8513-65ECBB925743}" uniqueName="3" name="m2013" queryTableFieldId="3"/>
    <tableColumn id="4" xr3:uid="{20EC7B69-5D47-4144-92A0-29EE440406E7}" uniqueName="4" name="k2014" queryTableFieldId="4"/>
    <tableColumn id="5" xr3:uid="{2D6B54B4-7C26-4584-8E7F-1A0520E2F701}" uniqueName="5" name="m2015" queryTableFieldId="5"/>
    <tableColumn id="6" xr3:uid="{B77A5CD2-4453-4255-B78F-404261187678}" uniqueName="6" name="region" queryTableFieldId="6" dataDxfId="17" totalsRowDxfId="5">
      <calculatedColumnFormula>MID(kraina[[#This Row],[Column1]],4,1)</calculatedColumnFormula>
    </tableColumn>
    <tableColumn id="7" xr3:uid="{FEA353AB-A2B7-49FB-A5EE-5DF4AFF0D686}" uniqueName="7" name="a" totalsRowLabel="A" queryTableFieldId="7" dataDxfId="16">
      <calculatedColumnFormula>IF(kraina[[#This Row],[region]]="A",kraina[[#This Row],[m2013]]+kraina[[#This Row],[k2013]],0)</calculatedColumnFormula>
    </tableColumn>
    <tableColumn id="8" xr3:uid="{2A0715E8-1D57-438F-9C4B-DD1BB5062323}" uniqueName="8" name="b" totalsRowLabel="B" queryTableFieldId="8" dataDxfId="15">
      <calculatedColumnFormula>IF(kraina[[#This Row],[region]]="B",kraina[[#This Row],[m2013]]+kraina[[#This Row],[k2013]],0)</calculatedColumnFormula>
    </tableColumn>
    <tableColumn id="9" xr3:uid="{B498E58A-9ECB-4ABE-B0FE-7F220D9BB3AB}" uniqueName="9" name="c" totalsRowLabel="C" queryTableFieldId="9" dataDxfId="14">
      <calculatedColumnFormula>IF(kraina[[#This Row],[region]]="C",kraina[[#This Row],[m2013]]+kraina[[#This Row],[k2013]],0)</calculatedColumnFormula>
    </tableColumn>
    <tableColumn id="10" xr3:uid="{92A54AF1-08E0-4DE1-8D01-8332CB2E63DB}" uniqueName="10" name="d" totalsRowLabel="D" queryTableFieldId="10" dataDxfId="13">
      <calculatedColumnFormula>IF(kraina[[#This Row],[region]]="D",kraina[[#This Row],[m2013]]+kraina[[#This Row],[k2013]],0)</calculatedColumnFormula>
    </tableColumn>
    <tableColumn id="11" xr3:uid="{4EB0397E-438E-4FF0-A7D1-8040C2ACB98D}" uniqueName="11" name="wojewodztwo" queryTableFieldId="11" dataDxfId="12">
      <calculatedColumnFormula>MID(kraina[[#This Row],[Column1]],2,2)</calculatedColumnFormula>
    </tableColumn>
    <tableColumn id="12" xr3:uid="{0BAAAF65-46C9-4190-96DD-BE5F82BF2E06}" uniqueName="12" name="l2013" queryTableFieldId="12" dataDxfId="11" totalsRowDxfId="4">
      <calculatedColumnFormula>kraina[[#This Row],[k2013]]+kraina[[#This Row],[m2013]]</calculatedColumnFormula>
    </tableColumn>
    <tableColumn id="13" xr3:uid="{812B864E-A13B-43C2-AF0C-98CA4EB8C0D4}" uniqueName="13" name="l2014" queryTableFieldId="13" dataDxfId="10" totalsRowDxfId="3">
      <calculatedColumnFormula>kraina[[#This Row],[k2014]]+kraina[[#This Row],[m2015]]</calculatedColumnFormula>
    </tableColumn>
    <tableColumn id="14" xr3:uid="{2D846E1C-8D90-43C1-AC40-90B9768C64D8}" uniqueName="14" name="wzrost" queryTableFieldId="14" dataDxfId="9" totalsRowDxfId="2">
      <calculatedColumnFormula xml:space="preserve"> ROUND(kraina[[#This Row],[l2014]]/kraina[[#This Row],[l2013]],4)</calculatedColumnFormula>
    </tableColumn>
    <tableColumn id="15" xr3:uid="{857B430F-A5B1-427C-8ED0-5376642ACCC8}" uniqueName="15" name="2025" totalsRowFunction="custom" queryTableFieldId="15" dataDxfId="8" totalsRowDxfId="1">
      <calculatedColumnFormula>ROUNDDOWN(kraina[[#This Row],[l2014]]*(kraina[[#This Row],[wzrost]]^11),0)</calculatedColumnFormula>
      <totalsRowFormula>SUM(kraina[2025])</totalsRowFormula>
    </tableColumn>
    <tableColumn id="16" xr3:uid="{F7845615-BCDC-4D53-82EC-55B40BEFC712}" uniqueName="16" name="przeludniene" totalsRowFunction="custom" queryTableFieldId="16" dataDxfId="7" totalsRowDxfId="0">
      <calculatedColumnFormula>IF(kraina[[#This Row],[2025]]/kraina[[#This Row],[l2013]] &gt; 2,1,0)</calculatedColumnFormula>
      <totalsRowFormula>SUM(kraina[przeludniene])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FEE4-88BC-4E04-99F8-BBF7039CFACE}">
  <dimension ref="A3:N58"/>
  <sheetViews>
    <sheetView tabSelected="1" workbookViewId="0">
      <selection activeCell="P7" sqref="P7"/>
    </sheetView>
  </sheetViews>
  <sheetFormatPr defaultRowHeight="15" x14ac:dyDescent="0.25"/>
  <cols>
    <col min="1" max="1" width="17.7109375" bestFit="1" customWidth="1"/>
    <col min="2" max="3" width="12.5703125" bestFit="1" customWidth="1"/>
    <col min="4" max="5" width="13.42578125" bestFit="1" customWidth="1"/>
    <col min="7" max="7" width="17.7109375" bestFit="1" customWidth="1"/>
    <col min="8" max="9" width="12.5703125" bestFit="1" customWidth="1"/>
    <col min="10" max="11" width="13.42578125" bestFit="1" customWidth="1"/>
    <col min="14" max="14" width="9.85546875" bestFit="1" customWidth="1"/>
  </cols>
  <sheetData>
    <row r="3" spans="1:14" x14ac:dyDescent="0.25">
      <c r="A3" s="4" t="s">
        <v>66</v>
      </c>
      <c r="B3" t="s">
        <v>65</v>
      </c>
      <c r="C3" t="s">
        <v>64</v>
      </c>
      <c r="D3" t="s">
        <v>68</v>
      </c>
      <c r="E3" t="s">
        <v>69</v>
      </c>
      <c r="G3" s="4" t="s">
        <v>66</v>
      </c>
      <c r="H3" t="s">
        <v>65</v>
      </c>
      <c r="I3" t="s">
        <v>64</v>
      </c>
      <c r="J3" t="s">
        <v>70</v>
      </c>
      <c r="K3" t="s">
        <v>69</v>
      </c>
    </row>
    <row r="4" spans="1:14" x14ac:dyDescent="0.25">
      <c r="A4" s="5" t="s">
        <v>51</v>
      </c>
      <c r="B4" s="1">
        <v>13954188</v>
      </c>
      <c r="C4" s="1">
        <v>17400221</v>
      </c>
      <c r="D4" s="1">
        <v>14095402</v>
      </c>
      <c r="E4" s="1">
        <v>16529358</v>
      </c>
      <c r="G4" s="5" t="s">
        <v>51</v>
      </c>
      <c r="H4" s="1">
        <v>13954188</v>
      </c>
      <c r="I4" s="1">
        <v>17400221</v>
      </c>
      <c r="J4" s="1">
        <v>14095402</v>
      </c>
      <c r="K4" s="1">
        <v>16529358</v>
      </c>
      <c r="L4" t="s">
        <v>122</v>
      </c>
      <c r="M4" t="s">
        <v>123</v>
      </c>
    </row>
    <row r="5" spans="1:14" x14ac:dyDescent="0.25">
      <c r="A5" s="6" t="s">
        <v>72</v>
      </c>
      <c r="B5" s="1">
        <v>1831600</v>
      </c>
      <c r="C5" s="1">
        <v>2436107</v>
      </c>
      <c r="D5" s="1">
        <v>1960624</v>
      </c>
      <c r="E5" s="1">
        <v>2228622</v>
      </c>
      <c r="G5" s="6" t="s">
        <v>72</v>
      </c>
      <c r="H5" s="1">
        <v>1831600</v>
      </c>
      <c r="I5" s="1">
        <v>2436107</v>
      </c>
      <c r="J5" s="1">
        <v>1960624</v>
      </c>
      <c r="K5" s="1">
        <v>2228622</v>
      </c>
      <c r="L5">
        <f>IF(H5 &gt; I5,1,0)</f>
        <v>0</v>
      </c>
      <c r="M5">
        <f>IF(J5 &gt; K5,1,0)</f>
        <v>0</v>
      </c>
      <c r="N5" t="str">
        <f>IF(L5+M5 = 2, 1,"")</f>
        <v/>
      </c>
    </row>
    <row r="6" spans="1:14" x14ac:dyDescent="0.25">
      <c r="A6" s="6" t="s">
        <v>73</v>
      </c>
      <c r="B6" s="1">
        <v>1012012</v>
      </c>
      <c r="C6" s="1">
        <v>679557</v>
      </c>
      <c r="D6" s="1">
        <v>1067022</v>
      </c>
      <c r="E6" s="1">
        <v>655500</v>
      </c>
      <c r="G6" s="7" t="s">
        <v>73</v>
      </c>
      <c r="H6" s="8">
        <v>1012012</v>
      </c>
      <c r="I6" s="8">
        <v>679557</v>
      </c>
      <c r="J6" s="8">
        <v>1067022</v>
      </c>
      <c r="K6" s="8">
        <v>655500</v>
      </c>
      <c r="L6" s="9">
        <f>IF(H6 &gt; I6,1,0)</f>
        <v>1</v>
      </c>
      <c r="M6" s="9">
        <f>IF(J6 &gt; K6,1,0)</f>
        <v>1</v>
      </c>
      <c r="N6">
        <f t="shared" ref="N6:N57" si="0">IF(L6+M6 = 2, 1,"")</f>
        <v>1</v>
      </c>
    </row>
    <row r="7" spans="1:14" x14ac:dyDescent="0.25">
      <c r="A7" s="6" t="s">
        <v>74</v>
      </c>
      <c r="B7" s="1">
        <v>1012487</v>
      </c>
      <c r="C7" s="1">
        <v>996113</v>
      </c>
      <c r="D7" s="1">
        <v>1128940</v>
      </c>
      <c r="E7" s="1">
        <v>964279</v>
      </c>
      <c r="G7" s="7" t="s">
        <v>74</v>
      </c>
      <c r="H7" s="8">
        <v>1012487</v>
      </c>
      <c r="I7" s="8">
        <v>996113</v>
      </c>
      <c r="J7" s="8">
        <v>1128940</v>
      </c>
      <c r="K7" s="8">
        <v>964279</v>
      </c>
      <c r="L7" s="9">
        <f t="shared" ref="L7:L58" si="1">IF(H7 &gt; I7,1,0)</f>
        <v>1</v>
      </c>
      <c r="M7" s="9">
        <f t="shared" ref="M7:M58" si="2">IF(J7 &gt; K7,1,0)</f>
        <v>1</v>
      </c>
      <c r="N7">
        <f t="shared" si="0"/>
        <v>1</v>
      </c>
    </row>
    <row r="8" spans="1:14" x14ac:dyDescent="0.25">
      <c r="A8" s="6" t="s">
        <v>75</v>
      </c>
      <c r="B8" s="1">
        <v>909534</v>
      </c>
      <c r="C8" s="1">
        <v>1143634</v>
      </c>
      <c r="D8" s="1">
        <v>856349</v>
      </c>
      <c r="E8" s="1">
        <v>1033836</v>
      </c>
      <c r="G8" s="6" t="s">
        <v>75</v>
      </c>
      <c r="H8" s="1">
        <v>909534</v>
      </c>
      <c r="I8" s="1">
        <v>1143634</v>
      </c>
      <c r="J8" s="1">
        <v>856349</v>
      </c>
      <c r="K8" s="1">
        <v>1033836</v>
      </c>
      <c r="L8">
        <f t="shared" si="1"/>
        <v>0</v>
      </c>
      <c r="M8">
        <f t="shared" si="2"/>
        <v>0</v>
      </c>
      <c r="N8" t="str">
        <f t="shared" si="0"/>
        <v/>
      </c>
    </row>
    <row r="9" spans="1:14" x14ac:dyDescent="0.25">
      <c r="A9" s="6" t="s">
        <v>76</v>
      </c>
      <c r="B9" s="1">
        <v>2033079</v>
      </c>
      <c r="C9" s="1">
        <v>2549276</v>
      </c>
      <c r="D9" s="1">
        <v>2066918</v>
      </c>
      <c r="E9" s="1">
        <v>2584751</v>
      </c>
      <c r="G9" s="6" t="s">
        <v>76</v>
      </c>
      <c r="H9" s="1">
        <v>2033079</v>
      </c>
      <c r="I9" s="1">
        <v>2549276</v>
      </c>
      <c r="J9" s="1">
        <v>2066918</v>
      </c>
      <c r="K9" s="1">
        <v>2584751</v>
      </c>
      <c r="L9">
        <f t="shared" si="1"/>
        <v>0</v>
      </c>
      <c r="M9">
        <f t="shared" si="2"/>
        <v>0</v>
      </c>
      <c r="N9" t="str">
        <f t="shared" si="0"/>
        <v/>
      </c>
    </row>
    <row r="10" spans="1:14" x14ac:dyDescent="0.25">
      <c r="A10" s="6" t="s">
        <v>77</v>
      </c>
      <c r="B10" s="1">
        <v>1524132</v>
      </c>
      <c r="C10" s="1">
        <v>2567464</v>
      </c>
      <c r="D10" s="1">
        <v>1496810</v>
      </c>
      <c r="E10" s="1">
        <v>2441857</v>
      </c>
      <c r="G10" s="6" t="s">
        <v>77</v>
      </c>
      <c r="H10" s="1">
        <v>1524132</v>
      </c>
      <c r="I10" s="1">
        <v>2567464</v>
      </c>
      <c r="J10" s="1">
        <v>1496810</v>
      </c>
      <c r="K10" s="1">
        <v>2441857</v>
      </c>
      <c r="L10">
        <f t="shared" si="1"/>
        <v>0</v>
      </c>
      <c r="M10">
        <f t="shared" si="2"/>
        <v>0</v>
      </c>
      <c r="N10" t="str">
        <f t="shared" si="0"/>
        <v/>
      </c>
    </row>
    <row r="11" spans="1:14" x14ac:dyDescent="0.25">
      <c r="A11" s="6" t="s">
        <v>78</v>
      </c>
      <c r="B11" s="1">
        <v>297424</v>
      </c>
      <c r="C11" s="1">
        <v>2486640</v>
      </c>
      <c r="D11" s="1">
        <v>274759</v>
      </c>
      <c r="E11" s="1">
        <v>2265936</v>
      </c>
      <c r="G11" s="6" t="s">
        <v>78</v>
      </c>
      <c r="H11" s="1">
        <v>297424</v>
      </c>
      <c r="I11" s="1">
        <v>2486640</v>
      </c>
      <c r="J11" s="1">
        <v>274759</v>
      </c>
      <c r="K11" s="1">
        <v>2265936</v>
      </c>
      <c r="L11">
        <f t="shared" si="1"/>
        <v>0</v>
      </c>
      <c r="M11">
        <f t="shared" si="2"/>
        <v>0</v>
      </c>
      <c r="N11" t="str">
        <f t="shared" si="0"/>
        <v/>
      </c>
    </row>
    <row r="12" spans="1:14" x14ac:dyDescent="0.25">
      <c r="A12" s="6" t="s">
        <v>79</v>
      </c>
      <c r="B12" s="1">
        <v>1460134</v>
      </c>
      <c r="C12" s="1">
        <v>1859691</v>
      </c>
      <c r="D12" s="1">
        <v>1585258</v>
      </c>
      <c r="E12" s="1">
        <v>1844250</v>
      </c>
      <c r="G12" s="6" t="s">
        <v>79</v>
      </c>
      <c r="H12" s="1">
        <v>1460134</v>
      </c>
      <c r="I12" s="1">
        <v>1859691</v>
      </c>
      <c r="J12" s="1">
        <v>1585258</v>
      </c>
      <c r="K12" s="1">
        <v>1844250</v>
      </c>
      <c r="L12">
        <f t="shared" si="1"/>
        <v>0</v>
      </c>
      <c r="M12">
        <f t="shared" si="2"/>
        <v>0</v>
      </c>
      <c r="N12" t="str">
        <f t="shared" si="0"/>
        <v/>
      </c>
    </row>
    <row r="13" spans="1:14" x14ac:dyDescent="0.25">
      <c r="A13" s="6" t="s">
        <v>80</v>
      </c>
      <c r="B13" s="1">
        <v>1216612</v>
      </c>
      <c r="C13" s="1">
        <v>1506541</v>
      </c>
      <c r="D13" s="1">
        <v>1166775</v>
      </c>
      <c r="E13" s="1">
        <v>1414887</v>
      </c>
      <c r="G13" s="6" t="s">
        <v>80</v>
      </c>
      <c r="H13" s="1">
        <v>1216612</v>
      </c>
      <c r="I13" s="1">
        <v>1506541</v>
      </c>
      <c r="J13" s="1">
        <v>1166775</v>
      </c>
      <c r="K13" s="1">
        <v>1414887</v>
      </c>
      <c r="L13">
        <f t="shared" si="1"/>
        <v>0</v>
      </c>
      <c r="M13">
        <f t="shared" si="2"/>
        <v>0</v>
      </c>
      <c r="N13" t="str">
        <f t="shared" si="0"/>
        <v/>
      </c>
    </row>
    <row r="14" spans="1:14" x14ac:dyDescent="0.25">
      <c r="A14" s="6" t="s">
        <v>81</v>
      </c>
      <c r="B14" s="1">
        <v>2657174</v>
      </c>
      <c r="C14" s="1">
        <v>1175198</v>
      </c>
      <c r="D14" s="1">
        <v>2491947</v>
      </c>
      <c r="E14" s="1">
        <v>1095440</v>
      </c>
      <c r="G14" s="7" t="s">
        <v>81</v>
      </c>
      <c r="H14" s="8">
        <v>2657174</v>
      </c>
      <c r="I14" s="8">
        <v>1175198</v>
      </c>
      <c r="J14" s="8">
        <v>2491947</v>
      </c>
      <c r="K14" s="8">
        <v>1095440</v>
      </c>
      <c r="L14" s="9">
        <f t="shared" si="1"/>
        <v>1</v>
      </c>
      <c r="M14" s="9">
        <f t="shared" si="2"/>
        <v>1</v>
      </c>
      <c r="N14">
        <f t="shared" si="0"/>
        <v>1</v>
      </c>
    </row>
    <row r="15" spans="1:14" x14ac:dyDescent="0.25">
      <c r="A15" s="5" t="s">
        <v>52</v>
      </c>
      <c r="B15" s="1">
        <v>17115827</v>
      </c>
      <c r="C15" s="1">
        <v>20714787</v>
      </c>
      <c r="D15" s="1">
        <v>16826447</v>
      </c>
      <c r="E15" s="1">
        <v>21021832</v>
      </c>
      <c r="G15" s="5" t="s">
        <v>52</v>
      </c>
      <c r="H15" s="1">
        <v>17115827</v>
      </c>
      <c r="I15" s="1">
        <v>20714787</v>
      </c>
      <c r="J15" s="1">
        <v>16826447</v>
      </c>
      <c r="K15" s="1">
        <v>21021832</v>
      </c>
      <c r="L15">
        <f t="shared" si="1"/>
        <v>0</v>
      </c>
      <c r="M15">
        <f t="shared" si="2"/>
        <v>0</v>
      </c>
      <c r="N15" t="str">
        <f t="shared" si="0"/>
        <v/>
      </c>
    </row>
    <row r="16" spans="1:14" x14ac:dyDescent="0.25">
      <c r="A16" s="6" t="s">
        <v>82</v>
      </c>
      <c r="B16" s="1">
        <v>3595975</v>
      </c>
      <c r="C16" s="1">
        <v>3841577</v>
      </c>
      <c r="D16" s="1">
        <v>3123039</v>
      </c>
      <c r="E16" s="1">
        <v>3848394</v>
      </c>
      <c r="G16" s="6" t="s">
        <v>82</v>
      </c>
      <c r="H16" s="1">
        <v>3595975</v>
      </c>
      <c r="I16" s="1">
        <v>3841577</v>
      </c>
      <c r="J16" s="1">
        <v>3123039</v>
      </c>
      <c r="K16" s="1">
        <v>3848394</v>
      </c>
      <c r="L16">
        <f t="shared" si="1"/>
        <v>0</v>
      </c>
      <c r="M16">
        <f t="shared" si="2"/>
        <v>0</v>
      </c>
      <c r="N16" t="str">
        <f t="shared" si="0"/>
        <v/>
      </c>
    </row>
    <row r="17" spans="1:14" x14ac:dyDescent="0.25">
      <c r="A17" s="6" t="s">
        <v>83</v>
      </c>
      <c r="B17" s="1">
        <v>2697677</v>
      </c>
      <c r="C17" s="1">
        <v>685438</v>
      </c>
      <c r="D17" s="1">
        <v>2821550</v>
      </c>
      <c r="E17" s="1">
        <v>749124</v>
      </c>
      <c r="G17" s="7" t="s">
        <v>83</v>
      </c>
      <c r="H17" s="8">
        <v>2697677</v>
      </c>
      <c r="I17" s="8">
        <v>685438</v>
      </c>
      <c r="J17" s="8">
        <v>2821550</v>
      </c>
      <c r="K17" s="8">
        <v>749124</v>
      </c>
      <c r="L17" s="9">
        <f t="shared" si="1"/>
        <v>1</v>
      </c>
      <c r="M17" s="9">
        <f t="shared" si="2"/>
        <v>1</v>
      </c>
      <c r="N17">
        <f t="shared" si="0"/>
        <v>1</v>
      </c>
    </row>
    <row r="18" spans="1:14" x14ac:dyDescent="0.25">
      <c r="A18" s="6" t="s">
        <v>84</v>
      </c>
      <c r="B18" s="1">
        <v>1681433</v>
      </c>
      <c r="C18" s="1">
        <v>2166753</v>
      </c>
      <c r="D18" s="1">
        <v>1592443</v>
      </c>
      <c r="E18" s="1">
        <v>2338698</v>
      </c>
      <c r="G18" s="6" t="s">
        <v>84</v>
      </c>
      <c r="H18" s="1">
        <v>1681433</v>
      </c>
      <c r="I18" s="1">
        <v>2166753</v>
      </c>
      <c r="J18" s="1">
        <v>1592443</v>
      </c>
      <c r="K18" s="1">
        <v>2338698</v>
      </c>
      <c r="L18">
        <f t="shared" si="1"/>
        <v>0</v>
      </c>
      <c r="M18">
        <f t="shared" si="2"/>
        <v>0</v>
      </c>
      <c r="N18" t="str">
        <f t="shared" si="0"/>
        <v/>
      </c>
    </row>
    <row r="19" spans="1:14" x14ac:dyDescent="0.25">
      <c r="A19" s="6" t="s">
        <v>85</v>
      </c>
      <c r="B19" s="1">
        <v>1656446</v>
      </c>
      <c r="C19" s="1">
        <v>450192</v>
      </c>
      <c r="D19" s="1">
        <v>1691000</v>
      </c>
      <c r="E19" s="1">
        <v>434755</v>
      </c>
      <c r="G19" s="7" t="s">
        <v>85</v>
      </c>
      <c r="H19" s="8">
        <v>1656446</v>
      </c>
      <c r="I19" s="8">
        <v>450192</v>
      </c>
      <c r="J19" s="8">
        <v>1691000</v>
      </c>
      <c r="K19" s="8">
        <v>434755</v>
      </c>
      <c r="L19" s="9">
        <f t="shared" si="1"/>
        <v>1</v>
      </c>
      <c r="M19" s="9">
        <f t="shared" si="2"/>
        <v>1</v>
      </c>
      <c r="N19">
        <f t="shared" si="0"/>
        <v>1</v>
      </c>
    </row>
    <row r="20" spans="1:14" x14ac:dyDescent="0.25">
      <c r="A20" s="6" t="s">
        <v>86</v>
      </c>
      <c r="B20" s="1">
        <v>462453</v>
      </c>
      <c r="C20" s="1">
        <v>2966291</v>
      </c>
      <c r="D20" s="1">
        <v>486354</v>
      </c>
      <c r="E20" s="1">
        <v>2889963</v>
      </c>
      <c r="G20" s="6" t="s">
        <v>86</v>
      </c>
      <c r="H20" s="1">
        <v>462453</v>
      </c>
      <c r="I20" s="1">
        <v>2966291</v>
      </c>
      <c r="J20" s="1">
        <v>486354</v>
      </c>
      <c r="K20" s="1">
        <v>2889963</v>
      </c>
      <c r="L20">
        <f t="shared" si="1"/>
        <v>0</v>
      </c>
      <c r="M20">
        <f t="shared" si="2"/>
        <v>0</v>
      </c>
      <c r="N20" t="str">
        <f t="shared" si="0"/>
        <v/>
      </c>
    </row>
    <row r="21" spans="1:14" x14ac:dyDescent="0.25">
      <c r="A21" s="6" t="s">
        <v>87</v>
      </c>
      <c r="B21" s="1">
        <v>111191</v>
      </c>
      <c r="C21" s="1">
        <v>1778590</v>
      </c>
      <c r="D21" s="1">
        <v>117846</v>
      </c>
      <c r="E21" s="1">
        <v>1874844</v>
      </c>
      <c r="G21" s="6" t="s">
        <v>87</v>
      </c>
      <c r="H21" s="1">
        <v>111191</v>
      </c>
      <c r="I21" s="1">
        <v>1778590</v>
      </c>
      <c r="J21" s="1">
        <v>117846</v>
      </c>
      <c r="K21" s="1">
        <v>1874844</v>
      </c>
      <c r="L21">
        <f t="shared" si="1"/>
        <v>0</v>
      </c>
      <c r="M21">
        <f t="shared" si="2"/>
        <v>0</v>
      </c>
      <c r="N21" t="str">
        <f t="shared" si="0"/>
        <v/>
      </c>
    </row>
    <row r="22" spans="1:14" x14ac:dyDescent="0.25">
      <c r="A22" s="6" t="s">
        <v>88</v>
      </c>
      <c r="B22" s="1">
        <v>449788</v>
      </c>
      <c r="C22" s="1">
        <v>1598886</v>
      </c>
      <c r="D22" s="1">
        <v>427615</v>
      </c>
      <c r="E22" s="1">
        <v>1687917</v>
      </c>
      <c r="G22" s="6" t="s">
        <v>88</v>
      </c>
      <c r="H22" s="1">
        <v>449788</v>
      </c>
      <c r="I22" s="1">
        <v>1598886</v>
      </c>
      <c r="J22" s="1">
        <v>427615</v>
      </c>
      <c r="K22" s="1">
        <v>1687917</v>
      </c>
      <c r="L22">
        <f t="shared" si="1"/>
        <v>0</v>
      </c>
      <c r="M22">
        <f t="shared" si="2"/>
        <v>0</v>
      </c>
      <c r="N22" t="str">
        <f t="shared" si="0"/>
        <v/>
      </c>
    </row>
    <row r="23" spans="1:14" x14ac:dyDescent="0.25">
      <c r="A23" s="6" t="s">
        <v>89</v>
      </c>
      <c r="B23" s="1">
        <v>373470</v>
      </c>
      <c r="C23" s="1">
        <v>2346640</v>
      </c>
      <c r="D23" s="1">
        <v>353365</v>
      </c>
      <c r="E23" s="1">
        <v>2197559</v>
      </c>
      <c r="G23" s="6" t="s">
        <v>89</v>
      </c>
      <c r="H23" s="1">
        <v>373470</v>
      </c>
      <c r="I23" s="1">
        <v>2346640</v>
      </c>
      <c r="J23" s="1">
        <v>353365</v>
      </c>
      <c r="K23" s="1">
        <v>2197559</v>
      </c>
      <c r="L23">
        <f t="shared" si="1"/>
        <v>0</v>
      </c>
      <c r="M23">
        <f t="shared" si="2"/>
        <v>0</v>
      </c>
      <c r="N23" t="str">
        <f t="shared" si="0"/>
        <v/>
      </c>
    </row>
    <row r="24" spans="1:14" x14ac:dyDescent="0.25">
      <c r="A24" s="6" t="s">
        <v>90</v>
      </c>
      <c r="B24" s="1">
        <v>1504608</v>
      </c>
      <c r="C24" s="1">
        <v>1187448</v>
      </c>
      <c r="D24" s="1">
        <v>1756990</v>
      </c>
      <c r="E24" s="1">
        <v>1070426</v>
      </c>
      <c r="G24" s="7" t="s">
        <v>90</v>
      </c>
      <c r="H24" s="8">
        <v>1504608</v>
      </c>
      <c r="I24" s="8">
        <v>1187448</v>
      </c>
      <c r="J24" s="8">
        <v>1756990</v>
      </c>
      <c r="K24" s="8">
        <v>1070426</v>
      </c>
      <c r="L24" s="9">
        <f t="shared" si="1"/>
        <v>1</v>
      </c>
      <c r="M24" s="9">
        <f t="shared" si="2"/>
        <v>1</v>
      </c>
      <c r="N24">
        <f t="shared" si="0"/>
        <v>1</v>
      </c>
    </row>
    <row r="25" spans="1:14" x14ac:dyDescent="0.25">
      <c r="A25" s="6" t="s">
        <v>91</v>
      </c>
      <c r="B25" s="1">
        <v>2786493</v>
      </c>
      <c r="C25" s="1">
        <v>1198765</v>
      </c>
      <c r="D25" s="1">
        <v>2602643</v>
      </c>
      <c r="E25" s="1">
        <v>1304945</v>
      </c>
      <c r="G25" s="7" t="s">
        <v>91</v>
      </c>
      <c r="H25" s="8">
        <v>2786493</v>
      </c>
      <c r="I25" s="8">
        <v>1198765</v>
      </c>
      <c r="J25" s="8">
        <v>2602643</v>
      </c>
      <c r="K25" s="8">
        <v>1304945</v>
      </c>
      <c r="L25" s="9">
        <f t="shared" si="1"/>
        <v>1</v>
      </c>
      <c r="M25" s="9">
        <f t="shared" si="2"/>
        <v>1</v>
      </c>
      <c r="N25">
        <f t="shared" si="0"/>
        <v>1</v>
      </c>
    </row>
    <row r="26" spans="1:14" x14ac:dyDescent="0.25">
      <c r="A26" s="6" t="s">
        <v>92</v>
      </c>
      <c r="B26" s="1">
        <v>1796293</v>
      </c>
      <c r="C26" s="1">
        <v>2494207</v>
      </c>
      <c r="D26" s="1">
        <v>1853602</v>
      </c>
      <c r="E26" s="1">
        <v>2625207</v>
      </c>
      <c r="G26" s="6" t="s">
        <v>92</v>
      </c>
      <c r="H26" s="1">
        <v>1796293</v>
      </c>
      <c r="I26" s="1">
        <v>2494207</v>
      </c>
      <c r="J26" s="1">
        <v>1853602</v>
      </c>
      <c r="K26" s="1">
        <v>2625207</v>
      </c>
      <c r="L26">
        <f t="shared" si="1"/>
        <v>0</v>
      </c>
      <c r="M26">
        <f t="shared" si="2"/>
        <v>0</v>
      </c>
      <c r="N26" t="str">
        <f t="shared" si="0"/>
        <v/>
      </c>
    </row>
    <row r="27" spans="1:14" x14ac:dyDescent="0.25">
      <c r="A27" s="5" t="s">
        <v>53</v>
      </c>
      <c r="B27" s="1">
        <v>28826205</v>
      </c>
      <c r="C27" s="1">
        <v>28711668</v>
      </c>
      <c r="D27" s="1">
        <v>29474135</v>
      </c>
      <c r="E27" s="1">
        <v>28937349</v>
      </c>
      <c r="G27" s="5" t="s">
        <v>53</v>
      </c>
      <c r="H27" s="1">
        <v>28826205</v>
      </c>
      <c r="I27" s="1">
        <v>28711668</v>
      </c>
      <c r="J27" s="1">
        <v>29474135</v>
      </c>
      <c r="K27" s="1">
        <v>28937349</v>
      </c>
      <c r="L27">
        <f t="shared" si="1"/>
        <v>1</v>
      </c>
      <c r="M27">
        <f t="shared" si="2"/>
        <v>1</v>
      </c>
    </row>
    <row r="28" spans="1:14" x14ac:dyDescent="0.25">
      <c r="A28" s="6" t="s">
        <v>93</v>
      </c>
      <c r="B28" s="1">
        <v>1299953</v>
      </c>
      <c r="C28" s="1">
        <v>1165105</v>
      </c>
      <c r="D28" s="1">
        <v>1191621</v>
      </c>
      <c r="E28" s="1">
        <v>1278732</v>
      </c>
      <c r="G28" s="6" t="s">
        <v>93</v>
      </c>
      <c r="H28" s="1">
        <v>1299953</v>
      </c>
      <c r="I28" s="1">
        <v>1165105</v>
      </c>
      <c r="J28" s="1">
        <v>1191621</v>
      </c>
      <c r="K28" s="1">
        <v>1278732</v>
      </c>
      <c r="L28">
        <f t="shared" si="1"/>
        <v>1</v>
      </c>
      <c r="M28">
        <f t="shared" si="2"/>
        <v>0</v>
      </c>
      <c r="N28" t="str">
        <f t="shared" si="0"/>
        <v/>
      </c>
    </row>
    <row r="29" spans="1:14" x14ac:dyDescent="0.25">
      <c r="A29" s="6" t="s">
        <v>94</v>
      </c>
      <c r="B29" s="1">
        <v>1130119</v>
      </c>
      <c r="C29" s="1">
        <v>1660998</v>
      </c>
      <c r="D29" s="1">
        <v>1080238</v>
      </c>
      <c r="E29" s="1">
        <v>1630345</v>
      </c>
      <c r="G29" s="6" t="s">
        <v>94</v>
      </c>
      <c r="H29" s="1">
        <v>1130119</v>
      </c>
      <c r="I29" s="1">
        <v>1660998</v>
      </c>
      <c r="J29" s="1">
        <v>1080238</v>
      </c>
      <c r="K29" s="1">
        <v>1630345</v>
      </c>
      <c r="L29">
        <f t="shared" si="1"/>
        <v>0</v>
      </c>
      <c r="M29">
        <f t="shared" si="2"/>
        <v>0</v>
      </c>
      <c r="N29" t="str">
        <f t="shared" si="0"/>
        <v/>
      </c>
    </row>
    <row r="30" spans="1:14" x14ac:dyDescent="0.25">
      <c r="A30" s="6" t="s">
        <v>95</v>
      </c>
      <c r="B30" s="1">
        <v>830785</v>
      </c>
      <c r="C30" s="1">
        <v>1157622</v>
      </c>
      <c r="D30" s="1">
        <v>833779</v>
      </c>
      <c r="E30" s="1">
        <v>1182345</v>
      </c>
      <c r="G30" s="6" t="s">
        <v>95</v>
      </c>
      <c r="H30" s="1">
        <v>830785</v>
      </c>
      <c r="I30" s="1">
        <v>1157622</v>
      </c>
      <c r="J30" s="1">
        <v>833779</v>
      </c>
      <c r="K30" s="1">
        <v>1182345</v>
      </c>
      <c r="L30">
        <f t="shared" si="1"/>
        <v>0</v>
      </c>
      <c r="M30">
        <f t="shared" si="2"/>
        <v>0</v>
      </c>
      <c r="N30" t="str">
        <f t="shared" si="0"/>
        <v/>
      </c>
    </row>
    <row r="31" spans="1:14" x14ac:dyDescent="0.25">
      <c r="A31" s="6" t="s">
        <v>96</v>
      </c>
      <c r="B31" s="1">
        <v>4339393</v>
      </c>
      <c r="C31" s="1">
        <v>3997724</v>
      </c>
      <c r="D31" s="1">
        <v>4639643</v>
      </c>
      <c r="E31" s="1">
        <v>3690756</v>
      </c>
      <c r="G31" s="7" t="s">
        <v>96</v>
      </c>
      <c r="H31" s="8">
        <v>4339393</v>
      </c>
      <c r="I31" s="8">
        <v>3997724</v>
      </c>
      <c r="J31" s="8">
        <v>4639643</v>
      </c>
      <c r="K31" s="8">
        <v>3690756</v>
      </c>
      <c r="L31" s="9">
        <f t="shared" si="1"/>
        <v>1</v>
      </c>
      <c r="M31" s="9">
        <f t="shared" si="2"/>
        <v>1</v>
      </c>
      <c r="N31">
        <f t="shared" si="0"/>
        <v>1</v>
      </c>
    </row>
    <row r="32" spans="1:14" x14ac:dyDescent="0.25">
      <c r="A32" s="6" t="s">
        <v>97</v>
      </c>
      <c r="B32" s="1">
        <v>1572320</v>
      </c>
      <c r="C32" s="1">
        <v>1367212</v>
      </c>
      <c r="D32" s="1">
        <v>1836258</v>
      </c>
      <c r="E32" s="1">
        <v>1361389</v>
      </c>
      <c r="G32" s="6" t="s">
        <v>97</v>
      </c>
      <c r="H32" s="1">
        <v>1572320</v>
      </c>
      <c r="I32" s="1">
        <v>1367212</v>
      </c>
      <c r="J32" s="1">
        <v>1836258</v>
      </c>
      <c r="K32" s="1">
        <v>1361389</v>
      </c>
      <c r="L32">
        <f t="shared" si="1"/>
        <v>1</v>
      </c>
      <c r="M32">
        <f t="shared" si="2"/>
        <v>1</v>
      </c>
      <c r="N32">
        <f t="shared" si="0"/>
        <v>1</v>
      </c>
    </row>
    <row r="33" spans="1:14" x14ac:dyDescent="0.25">
      <c r="A33" s="6" t="s">
        <v>98</v>
      </c>
      <c r="B33" s="1">
        <v>1666477</v>
      </c>
      <c r="C33" s="1">
        <v>2976209</v>
      </c>
      <c r="D33" s="1">
        <v>1759240</v>
      </c>
      <c r="E33" s="1">
        <v>3199665</v>
      </c>
      <c r="G33" s="6" t="s">
        <v>98</v>
      </c>
      <c r="H33" s="1">
        <v>1666477</v>
      </c>
      <c r="I33" s="1">
        <v>2976209</v>
      </c>
      <c r="J33" s="1">
        <v>1759240</v>
      </c>
      <c r="K33" s="1">
        <v>3199665</v>
      </c>
      <c r="L33">
        <f t="shared" si="1"/>
        <v>0</v>
      </c>
      <c r="M33">
        <f t="shared" si="2"/>
        <v>0</v>
      </c>
      <c r="N33" t="str">
        <f t="shared" si="0"/>
        <v/>
      </c>
    </row>
    <row r="34" spans="1:14" x14ac:dyDescent="0.25">
      <c r="A34" s="6" t="s">
        <v>99</v>
      </c>
      <c r="B34" s="1">
        <v>1355276</v>
      </c>
      <c r="C34" s="1">
        <v>1443351</v>
      </c>
      <c r="D34" s="1">
        <v>1423414</v>
      </c>
      <c r="E34" s="1">
        <v>1565539</v>
      </c>
      <c r="G34" s="6" t="s">
        <v>99</v>
      </c>
      <c r="H34" s="1">
        <v>1355276</v>
      </c>
      <c r="I34" s="1">
        <v>1443351</v>
      </c>
      <c r="J34" s="1">
        <v>1423414</v>
      </c>
      <c r="K34" s="1">
        <v>1565539</v>
      </c>
      <c r="L34">
        <f t="shared" si="1"/>
        <v>0</v>
      </c>
      <c r="M34">
        <f t="shared" si="2"/>
        <v>0</v>
      </c>
      <c r="N34" t="str">
        <f t="shared" si="0"/>
        <v/>
      </c>
    </row>
    <row r="35" spans="1:14" x14ac:dyDescent="0.25">
      <c r="A35" s="6" t="s">
        <v>100</v>
      </c>
      <c r="B35" s="1">
        <v>796213</v>
      </c>
      <c r="C35" s="1">
        <v>643177</v>
      </c>
      <c r="D35" s="1">
        <v>867904</v>
      </c>
      <c r="E35" s="1">
        <v>684187</v>
      </c>
      <c r="G35" s="7" t="s">
        <v>100</v>
      </c>
      <c r="H35" s="8">
        <v>796213</v>
      </c>
      <c r="I35" s="8">
        <v>643177</v>
      </c>
      <c r="J35" s="8">
        <v>867904</v>
      </c>
      <c r="K35" s="8">
        <v>684187</v>
      </c>
      <c r="L35" s="9">
        <f t="shared" si="1"/>
        <v>1</v>
      </c>
      <c r="M35" s="9">
        <f t="shared" si="2"/>
        <v>1</v>
      </c>
      <c r="N35">
        <f t="shared" si="0"/>
        <v>1</v>
      </c>
    </row>
    <row r="36" spans="1:14" x14ac:dyDescent="0.25">
      <c r="A36" s="6" t="s">
        <v>101</v>
      </c>
      <c r="B36" s="1">
        <v>877464</v>
      </c>
      <c r="C36" s="1">
        <v>1037774</v>
      </c>
      <c r="D36" s="1">
        <v>990837</v>
      </c>
      <c r="E36" s="1">
        <v>1113789</v>
      </c>
      <c r="G36" s="6" t="s">
        <v>101</v>
      </c>
      <c r="H36" s="1">
        <v>877464</v>
      </c>
      <c r="I36" s="1">
        <v>1037774</v>
      </c>
      <c r="J36" s="1">
        <v>990837</v>
      </c>
      <c r="K36" s="1">
        <v>1113789</v>
      </c>
      <c r="L36">
        <f t="shared" si="1"/>
        <v>0</v>
      </c>
      <c r="M36">
        <f t="shared" si="2"/>
        <v>0</v>
      </c>
      <c r="N36" t="str">
        <f t="shared" si="0"/>
        <v/>
      </c>
    </row>
    <row r="37" spans="1:14" x14ac:dyDescent="0.25">
      <c r="A37" s="6" t="s">
        <v>102</v>
      </c>
      <c r="B37" s="1">
        <v>1098384</v>
      </c>
      <c r="C37" s="1">
        <v>2351213</v>
      </c>
      <c r="D37" s="1">
        <v>1121488</v>
      </c>
      <c r="E37" s="1">
        <v>2358482</v>
      </c>
      <c r="G37" s="6" t="s">
        <v>102</v>
      </c>
      <c r="H37" s="1">
        <v>1098384</v>
      </c>
      <c r="I37" s="1">
        <v>2351213</v>
      </c>
      <c r="J37" s="1">
        <v>1121488</v>
      </c>
      <c r="K37" s="1">
        <v>2358482</v>
      </c>
      <c r="L37">
        <f t="shared" si="1"/>
        <v>0</v>
      </c>
      <c r="M37">
        <f t="shared" si="2"/>
        <v>0</v>
      </c>
      <c r="N37" t="str">
        <f t="shared" si="0"/>
        <v/>
      </c>
    </row>
    <row r="38" spans="1:14" x14ac:dyDescent="0.25">
      <c r="A38" s="6" t="s">
        <v>103</v>
      </c>
      <c r="B38" s="1">
        <v>30035</v>
      </c>
      <c r="C38" s="1">
        <v>2478386</v>
      </c>
      <c r="D38" s="1">
        <v>29396</v>
      </c>
      <c r="E38" s="1">
        <v>2562144</v>
      </c>
      <c r="G38" s="6" t="s">
        <v>103</v>
      </c>
      <c r="H38" s="1">
        <v>30035</v>
      </c>
      <c r="I38" s="1">
        <v>2478386</v>
      </c>
      <c r="J38" s="1">
        <v>29396</v>
      </c>
      <c r="K38" s="1">
        <v>2562144</v>
      </c>
      <c r="L38">
        <f t="shared" si="1"/>
        <v>0</v>
      </c>
      <c r="M38">
        <f t="shared" si="2"/>
        <v>0</v>
      </c>
      <c r="N38" t="str">
        <f t="shared" si="0"/>
        <v/>
      </c>
    </row>
    <row r="39" spans="1:14" x14ac:dyDescent="0.25">
      <c r="A39" s="6" t="s">
        <v>104</v>
      </c>
      <c r="B39" s="1">
        <v>1602356</v>
      </c>
      <c r="C39" s="1">
        <v>1938122</v>
      </c>
      <c r="D39" s="1">
        <v>1875221</v>
      </c>
      <c r="E39" s="1">
        <v>1816647</v>
      </c>
      <c r="G39" s="6" t="s">
        <v>104</v>
      </c>
      <c r="H39" s="1">
        <v>1602356</v>
      </c>
      <c r="I39" s="1">
        <v>1938122</v>
      </c>
      <c r="J39" s="1">
        <v>1875221</v>
      </c>
      <c r="K39" s="1">
        <v>1816647</v>
      </c>
      <c r="L39">
        <f t="shared" si="1"/>
        <v>0</v>
      </c>
      <c r="M39">
        <f t="shared" si="2"/>
        <v>1</v>
      </c>
      <c r="N39" t="str">
        <f t="shared" si="0"/>
        <v/>
      </c>
    </row>
    <row r="40" spans="1:14" x14ac:dyDescent="0.25">
      <c r="A40" s="6" t="s">
        <v>105</v>
      </c>
      <c r="B40" s="1">
        <v>1374708</v>
      </c>
      <c r="C40" s="1">
        <v>76648</v>
      </c>
      <c r="D40" s="1">
        <v>1379567</v>
      </c>
      <c r="E40" s="1">
        <v>81385</v>
      </c>
      <c r="G40" s="7" t="s">
        <v>105</v>
      </c>
      <c r="H40" s="8">
        <v>1374708</v>
      </c>
      <c r="I40" s="8">
        <v>76648</v>
      </c>
      <c r="J40" s="8">
        <v>1379567</v>
      </c>
      <c r="K40" s="8">
        <v>81385</v>
      </c>
      <c r="L40" s="9">
        <f t="shared" si="1"/>
        <v>1</v>
      </c>
      <c r="M40" s="9">
        <f t="shared" si="2"/>
        <v>1</v>
      </c>
      <c r="N40">
        <f t="shared" si="0"/>
        <v>1</v>
      </c>
    </row>
    <row r="41" spans="1:14" x14ac:dyDescent="0.25">
      <c r="A41" s="6" t="s">
        <v>106</v>
      </c>
      <c r="B41" s="1">
        <v>987486</v>
      </c>
      <c r="C41" s="1">
        <v>2574432</v>
      </c>
      <c r="D41" s="1">
        <v>999043</v>
      </c>
      <c r="E41" s="1">
        <v>2409710</v>
      </c>
      <c r="G41" s="6" t="s">
        <v>106</v>
      </c>
      <c r="H41" s="1">
        <v>987486</v>
      </c>
      <c r="I41" s="1">
        <v>2574432</v>
      </c>
      <c r="J41" s="1">
        <v>999043</v>
      </c>
      <c r="K41" s="1">
        <v>2409710</v>
      </c>
      <c r="L41">
        <f t="shared" si="1"/>
        <v>0</v>
      </c>
      <c r="M41">
        <f t="shared" si="2"/>
        <v>0</v>
      </c>
      <c r="N41" t="str">
        <f t="shared" si="0"/>
        <v/>
      </c>
    </row>
    <row r="42" spans="1:14" x14ac:dyDescent="0.25">
      <c r="A42" s="6" t="s">
        <v>107</v>
      </c>
      <c r="B42" s="1">
        <v>1106177</v>
      </c>
      <c r="C42" s="1">
        <v>835495</v>
      </c>
      <c r="D42" s="1">
        <v>917781</v>
      </c>
      <c r="E42" s="1">
        <v>837746</v>
      </c>
      <c r="G42" s="7" t="s">
        <v>107</v>
      </c>
      <c r="H42" s="8">
        <v>1106177</v>
      </c>
      <c r="I42" s="8">
        <v>835495</v>
      </c>
      <c r="J42" s="8">
        <v>917781</v>
      </c>
      <c r="K42" s="8">
        <v>837746</v>
      </c>
      <c r="L42" s="9">
        <f t="shared" si="1"/>
        <v>1</v>
      </c>
      <c r="M42" s="9">
        <f t="shared" si="2"/>
        <v>1</v>
      </c>
      <c r="N42">
        <f t="shared" si="0"/>
        <v>1</v>
      </c>
    </row>
    <row r="43" spans="1:14" x14ac:dyDescent="0.25">
      <c r="A43" s="6" t="s">
        <v>108</v>
      </c>
      <c r="B43" s="1">
        <v>2759991</v>
      </c>
      <c r="C43" s="1">
        <v>140026</v>
      </c>
      <c r="D43" s="1">
        <v>2742120</v>
      </c>
      <c r="E43" s="1">
        <v>146354</v>
      </c>
      <c r="G43" s="7" t="s">
        <v>108</v>
      </c>
      <c r="H43" s="8">
        <v>2759991</v>
      </c>
      <c r="I43" s="8">
        <v>140026</v>
      </c>
      <c r="J43" s="8">
        <v>2742120</v>
      </c>
      <c r="K43" s="8">
        <v>146354</v>
      </c>
      <c r="L43" s="9">
        <f t="shared" si="1"/>
        <v>1</v>
      </c>
      <c r="M43" s="9">
        <f t="shared" si="2"/>
        <v>1</v>
      </c>
      <c r="N43">
        <f t="shared" si="0"/>
        <v>1</v>
      </c>
    </row>
    <row r="44" spans="1:14" x14ac:dyDescent="0.25">
      <c r="A44" s="6" t="s">
        <v>109</v>
      </c>
      <c r="B44" s="1">
        <v>2888215</v>
      </c>
      <c r="C44" s="1">
        <v>2619776</v>
      </c>
      <c r="D44" s="1">
        <v>2800174</v>
      </c>
      <c r="E44" s="1">
        <v>2749623</v>
      </c>
      <c r="G44" s="7" t="s">
        <v>109</v>
      </c>
      <c r="H44" s="8">
        <v>2888215</v>
      </c>
      <c r="I44" s="8">
        <v>2619776</v>
      </c>
      <c r="J44" s="8">
        <v>2800174</v>
      </c>
      <c r="K44" s="8">
        <v>2749623</v>
      </c>
      <c r="L44" s="9">
        <f t="shared" si="1"/>
        <v>1</v>
      </c>
      <c r="M44" s="9">
        <f t="shared" si="2"/>
        <v>1</v>
      </c>
      <c r="N44">
        <f t="shared" si="0"/>
        <v>1</v>
      </c>
    </row>
    <row r="45" spans="1:14" x14ac:dyDescent="0.25">
      <c r="A45" s="6" t="s">
        <v>110</v>
      </c>
      <c r="B45" s="1">
        <v>3110853</v>
      </c>
      <c r="C45" s="1">
        <v>248398</v>
      </c>
      <c r="D45" s="1">
        <v>2986411</v>
      </c>
      <c r="E45" s="1">
        <v>268511</v>
      </c>
      <c r="G45" s="7" t="s">
        <v>110</v>
      </c>
      <c r="H45" s="8">
        <v>3110853</v>
      </c>
      <c r="I45" s="8">
        <v>248398</v>
      </c>
      <c r="J45" s="8">
        <v>2986411</v>
      </c>
      <c r="K45" s="8">
        <v>268511</v>
      </c>
      <c r="L45" s="9">
        <f t="shared" si="1"/>
        <v>1</v>
      </c>
      <c r="M45" s="9">
        <f t="shared" si="2"/>
        <v>1</v>
      </c>
      <c r="N45">
        <f t="shared" si="0"/>
        <v>1</v>
      </c>
    </row>
    <row r="46" spans="1:14" x14ac:dyDescent="0.25">
      <c r="A46" s="5" t="s">
        <v>54</v>
      </c>
      <c r="B46" s="1">
        <v>13717046</v>
      </c>
      <c r="C46" s="1">
        <v>18062137</v>
      </c>
      <c r="D46" s="1">
        <v>13761568</v>
      </c>
      <c r="E46" s="1">
        <v>18468250</v>
      </c>
      <c r="G46" s="5" t="s">
        <v>54</v>
      </c>
      <c r="H46" s="1">
        <v>13717046</v>
      </c>
      <c r="I46" s="1">
        <v>18062137</v>
      </c>
      <c r="J46" s="1">
        <v>13761568</v>
      </c>
      <c r="K46" s="1">
        <v>18468250</v>
      </c>
      <c r="L46">
        <f t="shared" si="1"/>
        <v>0</v>
      </c>
      <c r="M46">
        <f t="shared" si="2"/>
        <v>0</v>
      </c>
      <c r="N46" t="str">
        <f t="shared" si="0"/>
        <v/>
      </c>
    </row>
    <row r="47" spans="1:14" x14ac:dyDescent="0.25">
      <c r="A47" s="6" t="s">
        <v>111</v>
      </c>
      <c r="B47" s="1">
        <v>1499070</v>
      </c>
      <c r="C47" s="1">
        <v>1415007</v>
      </c>
      <c r="D47" s="1">
        <v>1481105</v>
      </c>
      <c r="E47" s="1">
        <v>1397195</v>
      </c>
      <c r="G47" s="7" t="s">
        <v>111</v>
      </c>
      <c r="H47" s="8">
        <v>1499070</v>
      </c>
      <c r="I47" s="8">
        <v>1415007</v>
      </c>
      <c r="J47" s="8">
        <v>1481105</v>
      </c>
      <c r="K47" s="8">
        <v>1397195</v>
      </c>
      <c r="L47" s="9">
        <f t="shared" si="1"/>
        <v>1</v>
      </c>
      <c r="M47" s="9">
        <f t="shared" si="2"/>
        <v>1</v>
      </c>
      <c r="N47">
        <f t="shared" si="0"/>
        <v>1</v>
      </c>
    </row>
    <row r="48" spans="1:14" x14ac:dyDescent="0.25">
      <c r="A48" s="6" t="s">
        <v>112</v>
      </c>
      <c r="B48" s="1">
        <v>1522030</v>
      </c>
      <c r="C48" s="1">
        <v>1711390</v>
      </c>
      <c r="D48" s="1">
        <v>1618733</v>
      </c>
      <c r="E48" s="1">
        <v>1641773</v>
      </c>
      <c r="G48" s="6" t="s">
        <v>112</v>
      </c>
      <c r="H48" s="1">
        <v>1522030</v>
      </c>
      <c r="I48" s="1">
        <v>1711390</v>
      </c>
      <c r="J48" s="1">
        <v>1618733</v>
      </c>
      <c r="K48" s="1">
        <v>1641773</v>
      </c>
      <c r="L48">
        <f t="shared" si="1"/>
        <v>0</v>
      </c>
      <c r="M48">
        <f t="shared" si="2"/>
        <v>0</v>
      </c>
      <c r="N48" t="str">
        <f t="shared" si="0"/>
        <v/>
      </c>
    </row>
    <row r="49" spans="1:14" x14ac:dyDescent="0.25">
      <c r="A49" s="6" t="s">
        <v>113</v>
      </c>
      <c r="B49" s="1">
        <v>688027</v>
      </c>
      <c r="C49" s="1">
        <v>949065</v>
      </c>
      <c r="D49" s="1">
        <v>723233</v>
      </c>
      <c r="E49" s="1">
        <v>1026050</v>
      </c>
      <c r="G49" s="6" t="s">
        <v>113</v>
      </c>
      <c r="H49" s="1">
        <v>688027</v>
      </c>
      <c r="I49" s="1">
        <v>949065</v>
      </c>
      <c r="J49" s="1">
        <v>723233</v>
      </c>
      <c r="K49" s="1">
        <v>1026050</v>
      </c>
      <c r="L49">
        <f t="shared" si="1"/>
        <v>0</v>
      </c>
      <c r="M49">
        <f t="shared" si="2"/>
        <v>0</v>
      </c>
      <c r="N49" t="str">
        <f t="shared" si="0"/>
        <v/>
      </c>
    </row>
    <row r="50" spans="1:14" x14ac:dyDescent="0.25">
      <c r="A50" s="6" t="s">
        <v>114</v>
      </c>
      <c r="B50" s="1">
        <v>2125113</v>
      </c>
      <c r="C50" s="1">
        <v>1846928</v>
      </c>
      <c r="D50" s="1">
        <v>2028635</v>
      </c>
      <c r="E50" s="1">
        <v>1851433</v>
      </c>
      <c r="G50" s="7" t="s">
        <v>114</v>
      </c>
      <c r="H50" s="8">
        <v>2125113</v>
      </c>
      <c r="I50" s="8">
        <v>1846928</v>
      </c>
      <c r="J50" s="8">
        <v>2028635</v>
      </c>
      <c r="K50" s="8">
        <v>1851433</v>
      </c>
      <c r="L50" s="9">
        <f t="shared" si="1"/>
        <v>1</v>
      </c>
      <c r="M50" s="9">
        <f t="shared" si="2"/>
        <v>1</v>
      </c>
      <c r="N50">
        <f t="shared" si="0"/>
        <v>1</v>
      </c>
    </row>
    <row r="51" spans="1:14" x14ac:dyDescent="0.25">
      <c r="A51" s="6" t="s">
        <v>115</v>
      </c>
      <c r="B51" s="1">
        <v>2053892</v>
      </c>
      <c r="C51" s="1">
        <v>1987047</v>
      </c>
      <c r="D51" s="1">
        <v>1697247</v>
      </c>
      <c r="E51" s="1">
        <v>1996208</v>
      </c>
      <c r="G51" s="6" t="s">
        <v>115</v>
      </c>
      <c r="H51" s="1">
        <v>2053892</v>
      </c>
      <c r="I51" s="1">
        <v>1987047</v>
      </c>
      <c r="J51" s="1">
        <v>1697247</v>
      </c>
      <c r="K51" s="1">
        <v>1996208</v>
      </c>
      <c r="L51">
        <f t="shared" si="1"/>
        <v>1</v>
      </c>
      <c r="M51">
        <f t="shared" si="2"/>
        <v>0</v>
      </c>
      <c r="N51" t="str">
        <f t="shared" si="0"/>
        <v/>
      </c>
    </row>
    <row r="52" spans="1:14" x14ac:dyDescent="0.25">
      <c r="A52" s="6" t="s">
        <v>116</v>
      </c>
      <c r="B52" s="1">
        <v>578655</v>
      </c>
      <c r="C52" s="1">
        <v>1334060</v>
      </c>
      <c r="D52" s="1">
        <v>677663</v>
      </c>
      <c r="E52" s="1">
        <v>1395231</v>
      </c>
      <c r="G52" s="6" t="s">
        <v>116</v>
      </c>
      <c r="H52" s="1">
        <v>578655</v>
      </c>
      <c r="I52" s="1">
        <v>1334060</v>
      </c>
      <c r="J52" s="1">
        <v>677663</v>
      </c>
      <c r="K52" s="1">
        <v>1395231</v>
      </c>
      <c r="L52">
        <f t="shared" si="1"/>
        <v>0</v>
      </c>
      <c r="M52">
        <f t="shared" si="2"/>
        <v>0</v>
      </c>
      <c r="N52" t="str">
        <f t="shared" si="0"/>
        <v/>
      </c>
    </row>
    <row r="53" spans="1:14" x14ac:dyDescent="0.25">
      <c r="A53" s="6" t="s">
        <v>117</v>
      </c>
      <c r="B53" s="1">
        <v>431144</v>
      </c>
      <c r="C53" s="1">
        <v>2613354</v>
      </c>
      <c r="D53" s="1">
        <v>434113</v>
      </c>
      <c r="E53" s="1">
        <v>2837241</v>
      </c>
      <c r="G53" s="6" t="s">
        <v>117</v>
      </c>
      <c r="H53" s="1">
        <v>431144</v>
      </c>
      <c r="I53" s="1">
        <v>2613354</v>
      </c>
      <c r="J53" s="1">
        <v>434113</v>
      </c>
      <c r="K53" s="1">
        <v>2837241</v>
      </c>
      <c r="L53">
        <f t="shared" si="1"/>
        <v>0</v>
      </c>
      <c r="M53">
        <f t="shared" si="2"/>
        <v>0</v>
      </c>
      <c r="N53" t="str">
        <f t="shared" si="0"/>
        <v/>
      </c>
    </row>
    <row r="54" spans="1:14" x14ac:dyDescent="0.25">
      <c r="A54" s="6" t="s">
        <v>118</v>
      </c>
      <c r="B54" s="1">
        <v>1995446</v>
      </c>
      <c r="C54" s="1">
        <v>992523</v>
      </c>
      <c r="D54" s="1">
        <v>1860524</v>
      </c>
      <c r="E54" s="1">
        <v>1028501</v>
      </c>
      <c r="G54" s="7" t="s">
        <v>118</v>
      </c>
      <c r="H54" s="8">
        <v>1995446</v>
      </c>
      <c r="I54" s="8">
        <v>992523</v>
      </c>
      <c r="J54" s="8">
        <v>1860524</v>
      </c>
      <c r="K54" s="8">
        <v>1028501</v>
      </c>
      <c r="L54" s="9">
        <f t="shared" si="1"/>
        <v>1</v>
      </c>
      <c r="M54" s="9">
        <f t="shared" si="2"/>
        <v>1</v>
      </c>
      <c r="N54">
        <f t="shared" si="0"/>
        <v>1</v>
      </c>
    </row>
    <row r="55" spans="1:14" x14ac:dyDescent="0.25">
      <c r="A55" s="6" t="s">
        <v>119</v>
      </c>
      <c r="B55" s="1">
        <v>2770344</v>
      </c>
      <c r="C55" s="1">
        <v>548989</v>
      </c>
      <c r="D55" s="1">
        <v>3187897</v>
      </c>
      <c r="E55" s="1">
        <v>514636</v>
      </c>
      <c r="G55" s="7" t="s">
        <v>119</v>
      </c>
      <c r="H55" s="8">
        <v>2770344</v>
      </c>
      <c r="I55" s="8">
        <v>548989</v>
      </c>
      <c r="J55" s="8">
        <v>3187897</v>
      </c>
      <c r="K55" s="8">
        <v>514636</v>
      </c>
      <c r="L55" s="9">
        <f t="shared" si="1"/>
        <v>1</v>
      </c>
      <c r="M55" s="9">
        <f t="shared" si="2"/>
        <v>1</v>
      </c>
      <c r="N55">
        <f t="shared" si="0"/>
        <v>1</v>
      </c>
    </row>
    <row r="56" spans="1:14" x14ac:dyDescent="0.25">
      <c r="A56" s="6" t="s">
        <v>120</v>
      </c>
      <c r="B56" s="1">
        <v>15339</v>
      </c>
      <c r="C56" s="1">
        <v>2115336</v>
      </c>
      <c r="D56" s="1">
        <v>14652</v>
      </c>
      <c r="E56" s="1">
        <v>2202769</v>
      </c>
      <c r="G56" s="6" t="s">
        <v>120</v>
      </c>
      <c r="H56" s="1">
        <v>15339</v>
      </c>
      <c r="I56" s="1">
        <v>2115336</v>
      </c>
      <c r="J56" s="1">
        <v>14652</v>
      </c>
      <c r="K56" s="1">
        <v>2202769</v>
      </c>
      <c r="L56">
        <f t="shared" si="1"/>
        <v>0</v>
      </c>
      <c r="M56">
        <f t="shared" si="2"/>
        <v>0</v>
      </c>
      <c r="N56" t="str">
        <f t="shared" si="0"/>
        <v/>
      </c>
    </row>
    <row r="57" spans="1:14" x14ac:dyDescent="0.25">
      <c r="A57" s="6" t="s">
        <v>121</v>
      </c>
      <c r="B57" s="1">
        <v>37986</v>
      </c>
      <c r="C57" s="1">
        <v>2548438</v>
      </c>
      <c r="D57" s="1">
        <v>37766</v>
      </c>
      <c r="E57" s="1">
        <v>2577213</v>
      </c>
      <c r="G57" s="6" t="s">
        <v>121</v>
      </c>
      <c r="H57" s="1">
        <v>37986</v>
      </c>
      <c r="I57" s="1">
        <v>2548438</v>
      </c>
      <c r="J57" s="1">
        <v>37766</v>
      </c>
      <c r="K57" s="1">
        <v>2577213</v>
      </c>
      <c r="L57">
        <f t="shared" si="1"/>
        <v>0</v>
      </c>
      <c r="M57">
        <f t="shared" si="2"/>
        <v>0</v>
      </c>
      <c r="N57" t="str">
        <f t="shared" si="0"/>
        <v/>
      </c>
    </row>
    <row r="58" spans="1:14" x14ac:dyDescent="0.25">
      <c r="A58" s="5" t="s">
        <v>67</v>
      </c>
      <c r="B58" s="1">
        <v>73613266</v>
      </c>
      <c r="C58" s="1">
        <v>84888813</v>
      </c>
      <c r="D58" s="1">
        <v>74157552</v>
      </c>
      <c r="E58" s="1">
        <v>84956789</v>
      </c>
      <c r="G58" s="5" t="s">
        <v>67</v>
      </c>
      <c r="H58" s="1">
        <v>73613266</v>
      </c>
      <c r="I58" s="1">
        <v>84888813</v>
      </c>
      <c r="J58" s="1">
        <v>74157552</v>
      </c>
      <c r="K58" s="1">
        <v>84956789</v>
      </c>
      <c r="L58">
        <f t="shared" si="1"/>
        <v>0</v>
      </c>
      <c r="M58">
        <f t="shared" si="2"/>
        <v>0</v>
      </c>
      <c r="N58" s="9">
        <f>SUM(N5:N57)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B7A7-454A-4B08-9837-24B064FF72DE}">
  <dimension ref="A1:P56"/>
  <sheetViews>
    <sheetView topLeftCell="A28" workbookViewId="0">
      <selection activeCell="C57" sqref="C57"/>
    </sheetView>
  </sheetViews>
  <sheetFormatPr defaultRowHeight="15" x14ac:dyDescent="0.25"/>
  <cols>
    <col min="1" max="5" width="11.140625" bestFit="1" customWidth="1"/>
    <col min="7" max="7" width="10" bestFit="1" customWidth="1"/>
    <col min="12" max="13" width="10.5703125" style="10" bestFit="1" customWidth="1"/>
    <col min="14" max="14" width="9.28515625" style="10" bestFit="1" customWidth="1"/>
    <col min="15" max="15" width="43.42578125" style="10" customWidth="1"/>
  </cols>
  <sheetData>
    <row r="1" spans="1:16" x14ac:dyDescent="0.25">
      <c r="A1" t="s">
        <v>0</v>
      </c>
      <c r="B1" t="s">
        <v>57</v>
      </c>
      <c r="C1" t="s">
        <v>56</v>
      </c>
      <c r="D1" t="s">
        <v>58</v>
      </c>
      <c r="E1" t="s">
        <v>59</v>
      </c>
      <c r="F1" t="s">
        <v>55</v>
      </c>
      <c r="G1" t="s">
        <v>60</v>
      </c>
      <c r="H1" t="s">
        <v>61</v>
      </c>
      <c r="I1" t="s">
        <v>62</v>
      </c>
      <c r="J1" t="s">
        <v>63</v>
      </c>
      <c r="K1" t="s">
        <v>71</v>
      </c>
      <c r="L1" s="10" t="s">
        <v>124</v>
      </c>
      <c r="M1" s="10" t="s">
        <v>125</v>
      </c>
      <c r="N1" s="10" t="s">
        <v>126</v>
      </c>
      <c r="O1" s="10" t="s">
        <v>127</v>
      </c>
      <c r="P1" t="s">
        <v>128</v>
      </c>
    </row>
    <row r="2" spans="1:16" x14ac:dyDescent="0.25">
      <c r="A2" s="1" t="s">
        <v>1</v>
      </c>
      <c r="B2">
        <v>1415007</v>
      </c>
      <c r="C2">
        <v>1397195</v>
      </c>
      <c r="D2">
        <v>1499070</v>
      </c>
      <c r="E2">
        <v>1481105</v>
      </c>
      <c r="F2" t="str">
        <f>MID(kraina[[#This Row],[Column1]],4,1)</f>
        <v>D</v>
      </c>
      <c r="G2">
        <f>IF(kraina[[#This Row],[region]]="A",kraina[[#This Row],[m2013]]+kraina[[#This Row],[k2013]],0)</f>
        <v>0</v>
      </c>
      <c r="H2">
        <f>IF(kraina[[#This Row],[region]]="B",kraina[[#This Row],[m2013]]+kraina[[#This Row],[k2013]],0)</f>
        <v>0</v>
      </c>
      <c r="I2">
        <f>IF(kraina[[#This Row],[region]]="C",kraina[[#This Row],[m2013]]+kraina[[#This Row],[k2013]],0)</f>
        <v>0</v>
      </c>
      <c r="J2">
        <f>IF(kraina[[#This Row],[region]]="D",kraina[[#This Row],[m2013]]+kraina[[#This Row],[k2013]],0)</f>
        <v>2812202</v>
      </c>
      <c r="K2" s="1" t="str">
        <f>MID(kraina[[#This Row],[Column1]],2,2)</f>
        <v>01</v>
      </c>
      <c r="L2" s="10">
        <f>kraina[[#This Row],[k2013]]+kraina[[#This Row],[m2013]]</f>
        <v>2812202</v>
      </c>
      <c r="M2" s="10">
        <f>kraina[[#This Row],[k2014]]+kraina[[#This Row],[m2015]]</f>
        <v>2980175</v>
      </c>
      <c r="N2" s="10">
        <f xml:space="preserve"> ROUND(kraina[[#This Row],[l2014]]/kraina[[#This Row],[l2013]],4)</f>
        <v>1.0597000000000001</v>
      </c>
      <c r="O2" s="10">
        <f>ROUNDDOWN(kraina[[#This Row],[l2014]]*(kraina[[#This Row],[wzrost]]^11),0)</f>
        <v>5639674</v>
      </c>
      <c r="P2" s="10">
        <f>IF(kraina[[#This Row],[2025]]/kraina[[#This Row],[l2013]] &gt; 2,1,0)</f>
        <v>1</v>
      </c>
    </row>
    <row r="3" spans="1:16" x14ac:dyDescent="0.25">
      <c r="A3" s="1" t="s">
        <v>2</v>
      </c>
      <c r="B3">
        <v>1711390</v>
      </c>
      <c r="C3">
        <v>1641773</v>
      </c>
      <c r="D3">
        <v>1522030</v>
      </c>
      <c r="E3">
        <v>1618733</v>
      </c>
      <c r="F3" t="str">
        <f>MID(kraina[[#This Row],[Column1]],4,1)</f>
        <v>D</v>
      </c>
      <c r="G3">
        <f>IF(kraina[[#This Row],[region]]="A",kraina[[#This Row],[m2013]]+kraina[[#This Row],[k2013]],0)</f>
        <v>0</v>
      </c>
      <c r="H3">
        <f>IF(kraina[[#This Row],[region]]="B",kraina[[#This Row],[m2013]]+kraina[[#This Row],[k2013]],0)</f>
        <v>0</v>
      </c>
      <c r="I3">
        <f>IF(kraina[[#This Row],[region]]="C",kraina[[#This Row],[m2013]]+kraina[[#This Row],[k2013]],0)</f>
        <v>0</v>
      </c>
      <c r="J3">
        <f>IF(kraina[[#This Row],[region]]="D",kraina[[#This Row],[m2013]]+kraina[[#This Row],[k2013]],0)</f>
        <v>3353163</v>
      </c>
      <c r="K3" s="1" t="str">
        <f>MID(kraina[[#This Row],[Column1]],2,2)</f>
        <v>02</v>
      </c>
      <c r="L3" s="10">
        <f>kraina[[#This Row],[k2013]]+kraina[[#This Row],[m2013]]</f>
        <v>3353163</v>
      </c>
      <c r="M3" s="10">
        <f>kraina[[#This Row],[k2014]]+kraina[[#This Row],[m2015]]</f>
        <v>3140763</v>
      </c>
      <c r="N3" s="10">
        <f xml:space="preserve"> ROUND(kraina[[#This Row],[l2014]]/kraina[[#This Row],[l2013]],4)</f>
        <v>0.93669999999999998</v>
      </c>
      <c r="O3" s="10">
        <f>ROUNDDOWN(kraina[[#This Row],[l2014]]*(kraina[[#This Row],[wzrost]]^11),0)</f>
        <v>1529821</v>
      </c>
      <c r="P3" s="10">
        <f>IF(kraina[[#This Row],[2025]]/kraina[[#This Row],[l2013]] &gt; 2,1,0)</f>
        <v>0</v>
      </c>
    </row>
    <row r="4" spans="1:16" x14ac:dyDescent="0.25">
      <c r="A4" s="1" t="s">
        <v>3</v>
      </c>
      <c r="B4">
        <v>1165105</v>
      </c>
      <c r="C4">
        <v>1278732</v>
      </c>
      <c r="D4">
        <v>1299953</v>
      </c>
      <c r="E4">
        <v>1191621</v>
      </c>
      <c r="F4" t="str">
        <f>MID(kraina[[#This Row],[Column1]],4,1)</f>
        <v>C</v>
      </c>
      <c r="G4">
        <f>IF(kraina[[#This Row],[region]]="A",kraina[[#This Row],[m2013]]+kraina[[#This Row],[k2013]],0)</f>
        <v>0</v>
      </c>
      <c r="H4">
        <f>IF(kraina[[#This Row],[region]]="B",kraina[[#This Row],[m2013]]+kraina[[#This Row],[k2013]],0)</f>
        <v>0</v>
      </c>
      <c r="I4">
        <f>IF(kraina[[#This Row],[region]]="C",kraina[[#This Row],[m2013]]+kraina[[#This Row],[k2013]],0)</f>
        <v>2443837</v>
      </c>
      <c r="J4">
        <f>IF(kraina[[#This Row],[region]]="D",kraina[[#This Row],[m2013]]+kraina[[#This Row],[k2013]],0)</f>
        <v>0</v>
      </c>
      <c r="K4" s="1" t="str">
        <f>MID(kraina[[#This Row],[Column1]],2,2)</f>
        <v>03</v>
      </c>
      <c r="L4" s="10">
        <f>kraina[[#This Row],[k2013]]+kraina[[#This Row],[m2013]]</f>
        <v>2443837</v>
      </c>
      <c r="M4" s="10">
        <f>kraina[[#This Row],[k2014]]+kraina[[#This Row],[m2015]]</f>
        <v>2491574</v>
      </c>
      <c r="N4" s="10">
        <f xml:space="preserve"> ROUND(kraina[[#This Row],[l2014]]/kraina[[#This Row],[l2013]],4)</f>
        <v>1.0195000000000001</v>
      </c>
      <c r="O4" s="10">
        <f>ROUNDDOWN(kraina[[#This Row],[l2014]]*(kraina[[#This Row],[wzrost]]^11),0)</f>
        <v>3081295</v>
      </c>
      <c r="P4" s="10">
        <f>IF(kraina[[#This Row],[2025]]/kraina[[#This Row],[l2013]] &gt; 2,1,0)</f>
        <v>0</v>
      </c>
    </row>
    <row r="5" spans="1:16" x14ac:dyDescent="0.25">
      <c r="A5" s="1" t="s">
        <v>4</v>
      </c>
      <c r="B5">
        <v>949065</v>
      </c>
      <c r="C5">
        <v>1026050</v>
      </c>
      <c r="D5">
        <v>688027</v>
      </c>
      <c r="E5">
        <v>723233</v>
      </c>
      <c r="F5" t="str">
        <f>MID(kraina[[#This Row],[Column1]],4,1)</f>
        <v>D</v>
      </c>
      <c r="G5">
        <f>IF(kraina[[#This Row],[region]]="A",kraina[[#This Row],[m2013]]+kraina[[#This Row],[k2013]],0)</f>
        <v>0</v>
      </c>
      <c r="H5">
        <f>IF(kraina[[#This Row],[region]]="B",kraina[[#This Row],[m2013]]+kraina[[#This Row],[k2013]],0)</f>
        <v>0</v>
      </c>
      <c r="I5">
        <f>IF(kraina[[#This Row],[region]]="C",kraina[[#This Row],[m2013]]+kraina[[#This Row],[k2013]],0)</f>
        <v>0</v>
      </c>
      <c r="J5">
        <f>IF(kraina[[#This Row],[region]]="D",kraina[[#This Row],[m2013]]+kraina[[#This Row],[k2013]],0)</f>
        <v>1975115</v>
      </c>
      <c r="K5" s="1" t="str">
        <f>MID(kraina[[#This Row],[Column1]],2,2)</f>
        <v>04</v>
      </c>
      <c r="L5" s="10">
        <f>kraina[[#This Row],[k2013]]+kraina[[#This Row],[m2013]]</f>
        <v>1975115</v>
      </c>
      <c r="M5" s="10">
        <f>kraina[[#This Row],[k2014]]+kraina[[#This Row],[m2015]]</f>
        <v>1411260</v>
      </c>
      <c r="N5" s="10">
        <f xml:space="preserve"> ROUND(kraina[[#This Row],[l2014]]/kraina[[#This Row],[l2013]],4)</f>
        <v>0.71450000000000002</v>
      </c>
      <c r="O5" s="10">
        <f>ROUNDDOWN(kraina[[#This Row],[l2014]]*(kraina[[#This Row],[wzrost]]^11),0)</f>
        <v>34964</v>
      </c>
      <c r="P5" s="10">
        <f>IF(kraina[[#This Row],[2025]]/kraina[[#This Row],[l2013]] &gt; 2,1,0)</f>
        <v>0</v>
      </c>
    </row>
    <row r="6" spans="1:16" x14ac:dyDescent="0.25">
      <c r="A6" s="1" t="s">
        <v>5</v>
      </c>
      <c r="B6">
        <v>2436107</v>
      </c>
      <c r="C6">
        <v>2228622</v>
      </c>
      <c r="D6">
        <v>1831600</v>
      </c>
      <c r="E6">
        <v>1960624</v>
      </c>
      <c r="F6" t="str">
        <f>MID(kraina[[#This Row],[Column1]],4,1)</f>
        <v>A</v>
      </c>
      <c r="G6">
        <f>IF(kraina[[#This Row],[region]]="A",kraina[[#This Row],[m2013]]+kraina[[#This Row],[k2013]],0)</f>
        <v>4664729</v>
      </c>
      <c r="H6">
        <f>IF(kraina[[#This Row],[region]]="B",kraina[[#This Row],[m2013]]+kraina[[#This Row],[k2013]],0)</f>
        <v>0</v>
      </c>
      <c r="I6">
        <f>IF(kraina[[#This Row],[region]]="C",kraina[[#This Row],[m2013]]+kraina[[#This Row],[k2013]],0)</f>
        <v>0</v>
      </c>
      <c r="J6">
        <f>IF(kraina[[#This Row],[region]]="D",kraina[[#This Row],[m2013]]+kraina[[#This Row],[k2013]],0)</f>
        <v>0</v>
      </c>
      <c r="K6" s="1" t="str">
        <f>MID(kraina[[#This Row],[Column1]],2,2)</f>
        <v>05</v>
      </c>
      <c r="L6" s="10">
        <f>kraina[[#This Row],[k2013]]+kraina[[#This Row],[m2013]]</f>
        <v>4664729</v>
      </c>
      <c r="M6" s="10">
        <f>kraina[[#This Row],[k2014]]+kraina[[#This Row],[m2015]]</f>
        <v>3792224</v>
      </c>
      <c r="N6" s="10">
        <f xml:space="preserve"> ROUND(kraina[[#This Row],[l2014]]/kraina[[#This Row],[l2013]],4)</f>
        <v>0.81299999999999994</v>
      </c>
      <c r="O6" s="10">
        <f>ROUNDDOWN(kraina[[#This Row],[l2014]]*(kraina[[#This Row],[wzrost]]^11),0)</f>
        <v>388946</v>
      </c>
      <c r="P6" s="10">
        <f>IF(kraina[[#This Row],[2025]]/kraina[[#This Row],[l2013]] &gt; 2,1,0)</f>
        <v>0</v>
      </c>
    </row>
    <row r="7" spans="1:16" x14ac:dyDescent="0.25">
      <c r="A7" s="1" t="s">
        <v>6</v>
      </c>
      <c r="B7">
        <v>1846928</v>
      </c>
      <c r="C7">
        <v>1851433</v>
      </c>
      <c r="D7">
        <v>2125113</v>
      </c>
      <c r="E7">
        <v>2028635</v>
      </c>
      <c r="F7" t="str">
        <f>MID(kraina[[#This Row],[Column1]],4,1)</f>
        <v>D</v>
      </c>
      <c r="G7">
        <f>IF(kraina[[#This Row],[region]]="A",kraina[[#This Row],[m2013]]+kraina[[#This Row],[k2013]],0)</f>
        <v>0</v>
      </c>
      <c r="H7">
        <f>IF(kraina[[#This Row],[region]]="B",kraina[[#This Row],[m2013]]+kraina[[#This Row],[k2013]],0)</f>
        <v>0</v>
      </c>
      <c r="I7">
        <f>IF(kraina[[#This Row],[region]]="C",kraina[[#This Row],[m2013]]+kraina[[#This Row],[k2013]],0)</f>
        <v>0</v>
      </c>
      <c r="J7">
        <f>IF(kraina[[#This Row],[region]]="D",kraina[[#This Row],[m2013]]+kraina[[#This Row],[k2013]],0)</f>
        <v>3698361</v>
      </c>
      <c r="K7" s="1" t="str">
        <f>MID(kraina[[#This Row],[Column1]],2,2)</f>
        <v>06</v>
      </c>
      <c r="L7" s="10">
        <f>kraina[[#This Row],[k2013]]+kraina[[#This Row],[m2013]]</f>
        <v>3698361</v>
      </c>
      <c r="M7" s="10">
        <f>kraina[[#This Row],[k2014]]+kraina[[#This Row],[m2015]]</f>
        <v>4153748</v>
      </c>
      <c r="N7" s="10">
        <f xml:space="preserve"> ROUND(kraina[[#This Row],[l2014]]/kraina[[#This Row],[l2013]],4)</f>
        <v>1.1231</v>
      </c>
      <c r="O7" s="10">
        <f>ROUNDDOWN(kraina[[#This Row],[l2014]]*(kraina[[#This Row],[wzrost]]^11),0)</f>
        <v>14895080</v>
      </c>
      <c r="P7" s="10">
        <f>IF(kraina[[#This Row],[2025]]/kraina[[#This Row],[l2013]] &gt; 2,1,0)</f>
        <v>1</v>
      </c>
    </row>
    <row r="8" spans="1:16" x14ac:dyDescent="0.25">
      <c r="A8" s="1" t="s">
        <v>7</v>
      </c>
      <c r="B8">
        <v>3841577</v>
      </c>
      <c r="C8">
        <v>3848394</v>
      </c>
      <c r="D8">
        <v>3595975</v>
      </c>
      <c r="E8">
        <v>3123039</v>
      </c>
      <c r="F8" t="str">
        <f>MID(kraina[[#This Row],[Column1]],4,1)</f>
        <v>B</v>
      </c>
      <c r="G8">
        <f>IF(kraina[[#This Row],[region]]="A",kraina[[#This Row],[m2013]]+kraina[[#This Row],[k2013]],0)</f>
        <v>0</v>
      </c>
      <c r="H8">
        <f>IF(kraina[[#This Row],[region]]="B",kraina[[#This Row],[m2013]]+kraina[[#This Row],[k2013]],0)</f>
        <v>7689971</v>
      </c>
      <c r="I8">
        <f>IF(kraina[[#This Row],[region]]="C",kraina[[#This Row],[m2013]]+kraina[[#This Row],[k2013]],0)</f>
        <v>0</v>
      </c>
      <c r="J8">
        <f>IF(kraina[[#This Row],[region]]="D",kraina[[#This Row],[m2013]]+kraina[[#This Row],[k2013]],0)</f>
        <v>0</v>
      </c>
      <c r="K8" s="1" t="str">
        <f>MID(kraina[[#This Row],[Column1]],2,2)</f>
        <v>07</v>
      </c>
      <c r="L8" s="10">
        <f>kraina[[#This Row],[k2013]]+kraina[[#This Row],[m2013]]</f>
        <v>7689971</v>
      </c>
      <c r="M8" s="10">
        <f>kraina[[#This Row],[k2014]]+kraina[[#This Row],[m2015]]</f>
        <v>6719014</v>
      </c>
      <c r="N8" s="10">
        <f xml:space="preserve"> ROUND(kraina[[#This Row],[l2014]]/kraina[[#This Row],[l2013]],4)</f>
        <v>0.87370000000000003</v>
      </c>
      <c r="O8" s="10">
        <f>ROUNDDOWN(kraina[[#This Row],[l2014]]*(kraina[[#This Row],[wzrost]]^11),0)</f>
        <v>1521567</v>
      </c>
      <c r="P8" s="10">
        <f>IF(kraina[[#This Row],[2025]]/kraina[[#This Row],[l2013]] &gt; 2,1,0)</f>
        <v>0</v>
      </c>
    </row>
    <row r="9" spans="1:16" x14ac:dyDescent="0.25">
      <c r="A9" s="1" t="s">
        <v>8</v>
      </c>
      <c r="B9">
        <v>679557</v>
      </c>
      <c r="C9">
        <v>655500</v>
      </c>
      <c r="D9">
        <v>1012012</v>
      </c>
      <c r="E9">
        <v>1067022</v>
      </c>
      <c r="F9" t="str">
        <f>MID(kraina[[#This Row],[Column1]],4,1)</f>
        <v>A</v>
      </c>
      <c r="G9">
        <f>IF(kraina[[#This Row],[region]]="A",kraina[[#This Row],[m2013]]+kraina[[#This Row],[k2013]],0)</f>
        <v>1335057</v>
      </c>
      <c r="H9">
        <f>IF(kraina[[#This Row],[region]]="B",kraina[[#This Row],[m2013]]+kraina[[#This Row],[k2013]],0)</f>
        <v>0</v>
      </c>
      <c r="I9">
        <f>IF(kraina[[#This Row],[region]]="C",kraina[[#This Row],[m2013]]+kraina[[#This Row],[k2013]],0)</f>
        <v>0</v>
      </c>
      <c r="J9">
        <f>IF(kraina[[#This Row],[region]]="D",kraina[[#This Row],[m2013]]+kraina[[#This Row],[k2013]],0)</f>
        <v>0</v>
      </c>
      <c r="K9" s="1" t="str">
        <f>MID(kraina[[#This Row],[Column1]],2,2)</f>
        <v>08</v>
      </c>
      <c r="L9" s="10">
        <f>kraina[[#This Row],[k2013]]+kraina[[#This Row],[m2013]]</f>
        <v>1335057</v>
      </c>
      <c r="M9" s="10">
        <f>kraina[[#This Row],[k2014]]+kraina[[#This Row],[m2015]]</f>
        <v>2079034</v>
      </c>
      <c r="N9" s="10">
        <f xml:space="preserve"> ROUND(kraina[[#This Row],[l2014]]/kraina[[#This Row],[l2013]],4)</f>
        <v>1.5572999999999999</v>
      </c>
      <c r="O9" s="10">
        <f>ROUNDDOWN(kraina[[#This Row],[l2014]]*(kraina[[#This Row],[wzrost]]^11),0)</f>
        <v>271616851</v>
      </c>
      <c r="P9" s="10">
        <f>IF(kraina[[#This Row],[2025]]/kraina[[#This Row],[l2013]] &gt; 2,1,0)</f>
        <v>1</v>
      </c>
    </row>
    <row r="10" spans="1:16" x14ac:dyDescent="0.25">
      <c r="A10" s="1" t="s">
        <v>9</v>
      </c>
      <c r="B10">
        <v>1660998</v>
      </c>
      <c r="C10">
        <v>1630345</v>
      </c>
      <c r="D10">
        <v>1130119</v>
      </c>
      <c r="E10">
        <v>1080238</v>
      </c>
      <c r="F10" t="str">
        <f>MID(kraina[[#This Row],[Column1]],4,1)</f>
        <v>C</v>
      </c>
      <c r="G10">
        <f>IF(kraina[[#This Row],[region]]="A",kraina[[#This Row],[m2013]]+kraina[[#This Row],[k2013]],0)</f>
        <v>0</v>
      </c>
      <c r="H10">
        <f>IF(kraina[[#This Row],[region]]="B",kraina[[#This Row],[m2013]]+kraina[[#This Row],[k2013]],0)</f>
        <v>0</v>
      </c>
      <c r="I10">
        <f>IF(kraina[[#This Row],[region]]="C",kraina[[#This Row],[m2013]]+kraina[[#This Row],[k2013]],0)</f>
        <v>3291343</v>
      </c>
      <c r="J10">
        <f>IF(kraina[[#This Row],[region]]="D",kraina[[#This Row],[m2013]]+kraina[[#This Row],[k2013]],0)</f>
        <v>0</v>
      </c>
      <c r="K10" s="1" t="str">
        <f>MID(kraina[[#This Row],[Column1]],2,2)</f>
        <v>09</v>
      </c>
      <c r="L10" s="10">
        <f>kraina[[#This Row],[k2013]]+kraina[[#This Row],[m2013]]</f>
        <v>3291343</v>
      </c>
      <c r="M10" s="10">
        <f>kraina[[#This Row],[k2014]]+kraina[[#This Row],[m2015]]</f>
        <v>2210357</v>
      </c>
      <c r="N10" s="10">
        <f xml:space="preserve"> ROUND(kraina[[#This Row],[l2014]]/kraina[[#This Row],[l2013]],4)</f>
        <v>0.67159999999999997</v>
      </c>
      <c r="O10" s="10">
        <f>ROUNDDOWN(kraina[[#This Row],[l2014]]*(kraina[[#This Row],[wzrost]]^11),0)</f>
        <v>27712</v>
      </c>
      <c r="P10" s="10">
        <f>IF(kraina[[#This Row],[2025]]/kraina[[#This Row],[l2013]] &gt; 2,1,0)</f>
        <v>0</v>
      </c>
    </row>
    <row r="11" spans="1:16" x14ac:dyDescent="0.25">
      <c r="A11" s="1" t="s">
        <v>10</v>
      </c>
      <c r="B11">
        <v>1157622</v>
      </c>
      <c r="C11">
        <v>1182345</v>
      </c>
      <c r="D11">
        <v>830785</v>
      </c>
      <c r="E11">
        <v>833779</v>
      </c>
      <c r="F11" t="str">
        <f>MID(kraina[[#This Row],[Column1]],4,1)</f>
        <v>C</v>
      </c>
      <c r="G11">
        <f>IF(kraina[[#This Row],[region]]="A",kraina[[#This Row],[m2013]]+kraina[[#This Row],[k2013]],0)</f>
        <v>0</v>
      </c>
      <c r="H11">
        <f>IF(kraina[[#This Row],[region]]="B",kraina[[#This Row],[m2013]]+kraina[[#This Row],[k2013]],0)</f>
        <v>0</v>
      </c>
      <c r="I11">
        <f>IF(kraina[[#This Row],[region]]="C",kraina[[#This Row],[m2013]]+kraina[[#This Row],[k2013]],0)</f>
        <v>2339967</v>
      </c>
      <c r="J11">
        <f>IF(kraina[[#This Row],[region]]="D",kraina[[#This Row],[m2013]]+kraina[[#This Row],[k2013]],0)</f>
        <v>0</v>
      </c>
      <c r="K11" s="1" t="str">
        <f>MID(kraina[[#This Row],[Column1]],2,2)</f>
        <v>10</v>
      </c>
      <c r="L11" s="10">
        <f>kraina[[#This Row],[k2013]]+kraina[[#This Row],[m2013]]</f>
        <v>2339967</v>
      </c>
      <c r="M11" s="10">
        <f>kraina[[#This Row],[k2014]]+kraina[[#This Row],[m2015]]</f>
        <v>1664564</v>
      </c>
      <c r="N11" s="10">
        <f xml:space="preserve"> ROUND(kraina[[#This Row],[l2014]]/kraina[[#This Row],[l2013]],4)</f>
        <v>0.71140000000000003</v>
      </c>
      <c r="O11" s="10">
        <f>ROUNDDOWN(kraina[[#This Row],[l2014]]*(kraina[[#This Row],[wzrost]]^11),0)</f>
        <v>39314</v>
      </c>
      <c r="P11" s="10">
        <f>IF(kraina[[#This Row],[2025]]/kraina[[#This Row],[l2013]] &gt; 2,1,0)</f>
        <v>0</v>
      </c>
    </row>
    <row r="12" spans="1:16" x14ac:dyDescent="0.25">
      <c r="A12" s="1" t="s">
        <v>11</v>
      </c>
      <c r="B12">
        <v>1987047</v>
      </c>
      <c r="C12">
        <v>1996208</v>
      </c>
      <c r="D12">
        <v>2053892</v>
      </c>
      <c r="E12">
        <v>1697247</v>
      </c>
      <c r="F12" t="str">
        <f>MID(kraina[[#This Row],[Column1]],4,1)</f>
        <v>D</v>
      </c>
      <c r="G12">
        <f>IF(kraina[[#This Row],[region]]="A",kraina[[#This Row],[m2013]]+kraina[[#This Row],[k2013]],0)</f>
        <v>0</v>
      </c>
      <c r="H12">
        <f>IF(kraina[[#This Row],[region]]="B",kraina[[#This Row],[m2013]]+kraina[[#This Row],[k2013]],0)</f>
        <v>0</v>
      </c>
      <c r="I12">
        <f>IF(kraina[[#This Row],[region]]="C",kraina[[#This Row],[m2013]]+kraina[[#This Row],[k2013]],0)</f>
        <v>0</v>
      </c>
      <c r="J12">
        <f>IF(kraina[[#This Row],[region]]="D",kraina[[#This Row],[m2013]]+kraina[[#This Row],[k2013]],0)</f>
        <v>3983255</v>
      </c>
      <c r="K12" s="1" t="str">
        <f>MID(kraina[[#This Row],[Column1]],2,2)</f>
        <v>11</v>
      </c>
      <c r="L12" s="10">
        <f>kraina[[#This Row],[k2013]]+kraina[[#This Row],[m2013]]</f>
        <v>3983255</v>
      </c>
      <c r="M12" s="10">
        <f>kraina[[#This Row],[k2014]]+kraina[[#This Row],[m2015]]</f>
        <v>3751139</v>
      </c>
      <c r="N12" s="10">
        <f xml:space="preserve"> ROUND(kraina[[#This Row],[l2014]]/kraina[[#This Row],[l2013]],4)</f>
        <v>0.94169999999999998</v>
      </c>
      <c r="O12" s="10">
        <f>ROUNDDOWN(kraina[[#This Row],[l2014]]*(kraina[[#This Row],[wzrost]]^11),0)</f>
        <v>1937320</v>
      </c>
      <c r="P12" s="10">
        <f>IF(kraina[[#This Row],[2025]]/kraina[[#This Row],[l2013]] &gt; 2,1,0)</f>
        <v>0</v>
      </c>
    </row>
    <row r="13" spans="1:16" x14ac:dyDescent="0.25">
      <c r="A13" s="1" t="s">
        <v>12</v>
      </c>
      <c r="B13">
        <v>3997724</v>
      </c>
      <c r="C13">
        <v>3690756</v>
      </c>
      <c r="D13">
        <v>4339393</v>
      </c>
      <c r="E13">
        <v>4639643</v>
      </c>
      <c r="F13" t="str">
        <f>MID(kraina[[#This Row],[Column1]],4,1)</f>
        <v>C</v>
      </c>
      <c r="G13">
        <f>IF(kraina[[#This Row],[region]]="A",kraina[[#This Row],[m2013]]+kraina[[#This Row],[k2013]],0)</f>
        <v>0</v>
      </c>
      <c r="H13">
        <f>IF(kraina[[#This Row],[region]]="B",kraina[[#This Row],[m2013]]+kraina[[#This Row],[k2013]],0)</f>
        <v>0</v>
      </c>
      <c r="I13">
        <f>IF(kraina[[#This Row],[region]]="C",kraina[[#This Row],[m2013]]+kraina[[#This Row],[k2013]],0)</f>
        <v>7688480</v>
      </c>
      <c r="J13">
        <f>IF(kraina[[#This Row],[region]]="D",kraina[[#This Row],[m2013]]+kraina[[#This Row],[k2013]],0)</f>
        <v>0</v>
      </c>
      <c r="K13" s="1" t="str">
        <f>MID(kraina[[#This Row],[Column1]],2,2)</f>
        <v>12</v>
      </c>
      <c r="L13" s="10">
        <f>kraina[[#This Row],[k2013]]+kraina[[#This Row],[m2013]]</f>
        <v>7688480</v>
      </c>
      <c r="M13" s="10">
        <f>kraina[[#This Row],[k2014]]+kraina[[#This Row],[m2015]]</f>
        <v>8979036</v>
      </c>
      <c r="N13" s="10">
        <f xml:space="preserve"> ROUND(kraina[[#This Row],[l2014]]/kraina[[#This Row],[l2013]],4)</f>
        <v>1.1678999999999999</v>
      </c>
      <c r="O13" s="10">
        <f>ROUNDDOWN(kraina[[#This Row],[l2014]]*(kraina[[#This Row],[wzrost]]^11),0)</f>
        <v>49509889</v>
      </c>
      <c r="P13" s="10">
        <f>IF(kraina[[#This Row],[2025]]/kraina[[#This Row],[l2013]] &gt; 2,1,0)</f>
        <v>1</v>
      </c>
    </row>
    <row r="14" spans="1:16" x14ac:dyDescent="0.25">
      <c r="A14" s="1" t="s">
        <v>13</v>
      </c>
      <c r="B14">
        <v>996113</v>
      </c>
      <c r="C14">
        <v>964279</v>
      </c>
      <c r="D14">
        <v>1012487</v>
      </c>
      <c r="E14">
        <v>1128940</v>
      </c>
      <c r="F14" t="str">
        <f>MID(kraina[[#This Row],[Column1]],4,1)</f>
        <v>A</v>
      </c>
      <c r="G14">
        <f>IF(kraina[[#This Row],[region]]="A",kraina[[#This Row],[m2013]]+kraina[[#This Row],[k2013]],0)</f>
        <v>1960392</v>
      </c>
      <c r="H14">
        <f>IF(kraina[[#This Row],[region]]="B",kraina[[#This Row],[m2013]]+kraina[[#This Row],[k2013]],0)</f>
        <v>0</v>
      </c>
      <c r="I14">
        <f>IF(kraina[[#This Row],[region]]="C",kraina[[#This Row],[m2013]]+kraina[[#This Row],[k2013]],0)</f>
        <v>0</v>
      </c>
      <c r="J14">
        <f>IF(kraina[[#This Row],[region]]="D",kraina[[#This Row],[m2013]]+kraina[[#This Row],[k2013]],0)</f>
        <v>0</v>
      </c>
      <c r="K14" s="1" t="str">
        <f>MID(kraina[[#This Row],[Column1]],2,2)</f>
        <v>13</v>
      </c>
      <c r="L14" s="10">
        <f>kraina[[#This Row],[k2013]]+kraina[[#This Row],[m2013]]</f>
        <v>1960392</v>
      </c>
      <c r="M14" s="10">
        <f>kraina[[#This Row],[k2014]]+kraina[[#This Row],[m2015]]</f>
        <v>2141427</v>
      </c>
      <c r="N14" s="10">
        <f xml:space="preserve"> ROUND(kraina[[#This Row],[l2014]]/kraina[[#This Row],[l2013]],4)</f>
        <v>1.0923</v>
      </c>
      <c r="O14" s="10">
        <f>ROUNDDOWN(kraina[[#This Row],[l2014]]*(kraina[[#This Row],[wzrost]]^11),0)</f>
        <v>5655415</v>
      </c>
      <c r="P14" s="10">
        <f>IF(kraina[[#This Row],[2025]]/kraina[[#This Row],[l2013]] &gt; 2,1,0)</f>
        <v>1</v>
      </c>
    </row>
    <row r="15" spans="1:16" x14ac:dyDescent="0.25">
      <c r="A15" s="1" t="s">
        <v>14</v>
      </c>
      <c r="B15">
        <v>1143634</v>
      </c>
      <c r="C15">
        <v>1033836</v>
      </c>
      <c r="D15">
        <v>909534</v>
      </c>
      <c r="E15">
        <v>856349</v>
      </c>
      <c r="F15" t="str">
        <f>MID(kraina[[#This Row],[Column1]],4,1)</f>
        <v>A</v>
      </c>
      <c r="G15">
        <f>IF(kraina[[#This Row],[region]]="A",kraina[[#This Row],[m2013]]+kraina[[#This Row],[k2013]],0)</f>
        <v>2177470</v>
      </c>
      <c r="H15">
        <f>IF(kraina[[#This Row],[region]]="B",kraina[[#This Row],[m2013]]+kraina[[#This Row],[k2013]],0)</f>
        <v>0</v>
      </c>
      <c r="I15">
        <f>IF(kraina[[#This Row],[region]]="C",kraina[[#This Row],[m2013]]+kraina[[#This Row],[k2013]],0)</f>
        <v>0</v>
      </c>
      <c r="J15">
        <f>IF(kraina[[#This Row],[region]]="D",kraina[[#This Row],[m2013]]+kraina[[#This Row],[k2013]],0)</f>
        <v>0</v>
      </c>
      <c r="K15" s="1" t="str">
        <f>MID(kraina[[#This Row],[Column1]],2,2)</f>
        <v>14</v>
      </c>
      <c r="L15" s="10">
        <f>kraina[[#This Row],[k2013]]+kraina[[#This Row],[m2013]]</f>
        <v>2177470</v>
      </c>
      <c r="M15" s="10">
        <f>kraina[[#This Row],[k2014]]+kraina[[#This Row],[m2015]]</f>
        <v>1765883</v>
      </c>
      <c r="N15" s="10">
        <f xml:space="preserve"> ROUND(kraina[[#This Row],[l2014]]/kraina[[#This Row],[l2013]],4)</f>
        <v>0.81100000000000005</v>
      </c>
      <c r="O15" s="10">
        <f>ROUNDDOWN(kraina[[#This Row],[l2014]]*(kraina[[#This Row],[wzrost]]^11),0)</f>
        <v>176275</v>
      </c>
      <c r="P15" s="10">
        <f>IF(kraina[[#This Row],[2025]]/kraina[[#This Row],[l2013]] &gt; 2,1,0)</f>
        <v>0</v>
      </c>
    </row>
    <row r="16" spans="1:16" x14ac:dyDescent="0.25">
      <c r="A16" s="1" t="s">
        <v>15</v>
      </c>
      <c r="B16">
        <v>2549276</v>
      </c>
      <c r="C16">
        <v>2584751</v>
      </c>
      <c r="D16">
        <v>2033079</v>
      </c>
      <c r="E16">
        <v>2066918</v>
      </c>
      <c r="F16" t="str">
        <f>MID(kraina[[#This Row],[Column1]],4,1)</f>
        <v>A</v>
      </c>
      <c r="G16">
        <f>IF(kraina[[#This Row],[region]]="A",kraina[[#This Row],[m2013]]+kraina[[#This Row],[k2013]],0)</f>
        <v>5134027</v>
      </c>
      <c r="H16">
        <f>IF(kraina[[#This Row],[region]]="B",kraina[[#This Row],[m2013]]+kraina[[#This Row],[k2013]],0)</f>
        <v>0</v>
      </c>
      <c r="I16">
        <f>IF(kraina[[#This Row],[region]]="C",kraina[[#This Row],[m2013]]+kraina[[#This Row],[k2013]],0)</f>
        <v>0</v>
      </c>
      <c r="J16">
        <f>IF(kraina[[#This Row],[region]]="D",kraina[[#This Row],[m2013]]+kraina[[#This Row],[k2013]],0)</f>
        <v>0</v>
      </c>
      <c r="K16" s="1" t="str">
        <f>MID(kraina[[#This Row],[Column1]],2,2)</f>
        <v>15</v>
      </c>
      <c r="L16" s="10">
        <f>kraina[[#This Row],[k2013]]+kraina[[#This Row],[m2013]]</f>
        <v>5134027</v>
      </c>
      <c r="M16" s="10">
        <f>kraina[[#This Row],[k2014]]+kraina[[#This Row],[m2015]]</f>
        <v>4099997</v>
      </c>
      <c r="N16" s="10">
        <f xml:space="preserve"> ROUND(kraina[[#This Row],[l2014]]/kraina[[#This Row],[l2013]],4)</f>
        <v>0.79859999999999998</v>
      </c>
      <c r="O16" s="10">
        <f>ROUNDDOWN(kraina[[#This Row],[l2014]]*(kraina[[#This Row],[wzrost]]^11),0)</f>
        <v>345466</v>
      </c>
      <c r="P16" s="10">
        <f>IF(kraina[[#This Row],[2025]]/kraina[[#This Row],[l2013]] &gt; 2,1,0)</f>
        <v>0</v>
      </c>
    </row>
    <row r="17" spans="1:16" x14ac:dyDescent="0.25">
      <c r="A17" s="1" t="s">
        <v>16</v>
      </c>
      <c r="B17">
        <v>1367212</v>
      </c>
      <c r="C17">
        <v>1361389</v>
      </c>
      <c r="D17">
        <v>1572320</v>
      </c>
      <c r="E17">
        <v>1836258</v>
      </c>
      <c r="F17" t="str">
        <f>MID(kraina[[#This Row],[Column1]],4,1)</f>
        <v>C</v>
      </c>
      <c r="G17">
        <f>IF(kraina[[#This Row],[region]]="A",kraina[[#This Row],[m2013]]+kraina[[#This Row],[k2013]],0)</f>
        <v>0</v>
      </c>
      <c r="H17">
        <f>IF(kraina[[#This Row],[region]]="B",kraina[[#This Row],[m2013]]+kraina[[#This Row],[k2013]],0)</f>
        <v>0</v>
      </c>
      <c r="I17">
        <f>IF(kraina[[#This Row],[region]]="C",kraina[[#This Row],[m2013]]+kraina[[#This Row],[k2013]],0)</f>
        <v>2728601</v>
      </c>
      <c r="J17">
        <f>IF(kraina[[#This Row],[region]]="D",kraina[[#This Row],[m2013]]+kraina[[#This Row],[k2013]],0)</f>
        <v>0</v>
      </c>
      <c r="K17" s="1" t="str">
        <f>MID(kraina[[#This Row],[Column1]],2,2)</f>
        <v>16</v>
      </c>
      <c r="L17" s="10">
        <f>kraina[[#This Row],[k2013]]+kraina[[#This Row],[m2013]]</f>
        <v>2728601</v>
      </c>
      <c r="M17" s="10">
        <f>kraina[[#This Row],[k2014]]+kraina[[#This Row],[m2015]]</f>
        <v>3408578</v>
      </c>
      <c r="N17" s="10">
        <f xml:space="preserve"> ROUND(kraina[[#This Row],[l2014]]/kraina[[#This Row],[l2013]],4)</f>
        <v>1.2492000000000001</v>
      </c>
      <c r="O17" s="10">
        <f>ROUNDDOWN(kraina[[#This Row],[l2014]]*(kraina[[#This Row],[wzrost]]^11),0)</f>
        <v>39402607</v>
      </c>
      <c r="P17" s="10">
        <f>IF(kraina[[#This Row],[2025]]/kraina[[#This Row],[l2013]] &gt; 2,1,0)</f>
        <v>1</v>
      </c>
    </row>
    <row r="18" spans="1:16" x14ac:dyDescent="0.25">
      <c r="A18" s="1" t="s">
        <v>17</v>
      </c>
      <c r="B18">
        <v>2567464</v>
      </c>
      <c r="C18">
        <v>2441857</v>
      </c>
      <c r="D18">
        <v>1524132</v>
      </c>
      <c r="E18">
        <v>1496810</v>
      </c>
      <c r="F18" t="str">
        <f>MID(kraina[[#This Row],[Column1]],4,1)</f>
        <v>A</v>
      </c>
      <c r="G18">
        <f>IF(kraina[[#This Row],[region]]="A",kraina[[#This Row],[m2013]]+kraina[[#This Row],[k2013]],0)</f>
        <v>5009321</v>
      </c>
      <c r="H18">
        <f>IF(kraina[[#This Row],[region]]="B",kraina[[#This Row],[m2013]]+kraina[[#This Row],[k2013]],0)</f>
        <v>0</v>
      </c>
      <c r="I18">
        <f>IF(kraina[[#This Row],[region]]="C",kraina[[#This Row],[m2013]]+kraina[[#This Row],[k2013]],0)</f>
        <v>0</v>
      </c>
      <c r="J18">
        <f>IF(kraina[[#This Row],[region]]="D",kraina[[#This Row],[m2013]]+kraina[[#This Row],[k2013]],0)</f>
        <v>0</v>
      </c>
      <c r="K18" s="1" t="str">
        <f>MID(kraina[[#This Row],[Column1]],2,2)</f>
        <v>17</v>
      </c>
      <c r="L18" s="10">
        <f>kraina[[#This Row],[k2013]]+kraina[[#This Row],[m2013]]</f>
        <v>5009321</v>
      </c>
      <c r="M18" s="10">
        <f>kraina[[#This Row],[k2014]]+kraina[[#This Row],[m2015]]</f>
        <v>3020942</v>
      </c>
      <c r="N18" s="10">
        <f xml:space="preserve"> ROUND(kraina[[#This Row],[l2014]]/kraina[[#This Row],[l2013]],4)</f>
        <v>0.60309999999999997</v>
      </c>
      <c r="O18" s="10">
        <f>ROUNDDOWN(kraina[[#This Row],[l2014]]*(kraina[[#This Row],[wzrost]]^11),0)</f>
        <v>11599</v>
      </c>
      <c r="P18" s="10">
        <f>IF(kraina[[#This Row],[2025]]/kraina[[#This Row],[l2013]] &gt; 2,1,0)</f>
        <v>0</v>
      </c>
    </row>
    <row r="19" spans="1:16" x14ac:dyDescent="0.25">
      <c r="A19" s="1" t="s">
        <v>18</v>
      </c>
      <c r="B19">
        <v>1334060</v>
      </c>
      <c r="C19">
        <v>1395231</v>
      </c>
      <c r="D19">
        <v>578655</v>
      </c>
      <c r="E19">
        <v>677663</v>
      </c>
      <c r="F19" t="str">
        <f>MID(kraina[[#This Row],[Column1]],4,1)</f>
        <v>D</v>
      </c>
      <c r="G19">
        <f>IF(kraina[[#This Row],[region]]="A",kraina[[#This Row],[m2013]]+kraina[[#This Row],[k2013]],0)</f>
        <v>0</v>
      </c>
      <c r="H19">
        <f>IF(kraina[[#This Row],[region]]="B",kraina[[#This Row],[m2013]]+kraina[[#This Row],[k2013]],0)</f>
        <v>0</v>
      </c>
      <c r="I19">
        <f>IF(kraina[[#This Row],[region]]="C",kraina[[#This Row],[m2013]]+kraina[[#This Row],[k2013]],0)</f>
        <v>0</v>
      </c>
      <c r="J19">
        <f>IF(kraina[[#This Row],[region]]="D",kraina[[#This Row],[m2013]]+kraina[[#This Row],[k2013]],0)</f>
        <v>2729291</v>
      </c>
      <c r="K19" s="1" t="str">
        <f>MID(kraina[[#This Row],[Column1]],2,2)</f>
        <v>18</v>
      </c>
      <c r="L19" s="10">
        <f>kraina[[#This Row],[k2013]]+kraina[[#This Row],[m2013]]</f>
        <v>2729291</v>
      </c>
      <c r="M19" s="10">
        <f>kraina[[#This Row],[k2014]]+kraina[[#This Row],[m2015]]</f>
        <v>1256318</v>
      </c>
      <c r="N19" s="10">
        <f xml:space="preserve"> ROUND(kraina[[#This Row],[l2014]]/kraina[[#This Row],[l2013]],4)</f>
        <v>0.46029999999999999</v>
      </c>
      <c r="O19" s="10">
        <f>ROUNDDOWN(kraina[[#This Row],[l2014]]*(kraina[[#This Row],[wzrost]]^11),0)</f>
        <v>246</v>
      </c>
      <c r="P19" s="10">
        <f>IF(kraina[[#This Row],[2025]]/kraina[[#This Row],[l2013]] &gt; 2,1,0)</f>
        <v>0</v>
      </c>
    </row>
    <row r="20" spans="1:16" x14ac:dyDescent="0.25">
      <c r="A20" s="1" t="s">
        <v>19</v>
      </c>
      <c r="B20">
        <v>2976209</v>
      </c>
      <c r="C20">
        <v>3199665</v>
      </c>
      <c r="D20">
        <v>1666477</v>
      </c>
      <c r="E20">
        <v>1759240</v>
      </c>
      <c r="F20" t="str">
        <f>MID(kraina[[#This Row],[Column1]],4,1)</f>
        <v>C</v>
      </c>
      <c r="G20">
        <f>IF(kraina[[#This Row],[region]]="A",kraina[[#This Row],[m2013]]+kraina[[#This Row],[k2013]],0)</f>
        <v>0</v>
      </c>
      <c r="H20">
        <f>IF(kraina[[#This Row],[region]]="B",kraina[[#This Row],[m2013]]+kraina[[#This Row],[k2013]],0)</f>
        <v>0</v>
      </c>
      <c r="I20">
        <f>IF(kraina[[#This Row],[region]]="C",kraina[[#This Row],[m2013]]+kraina[[#This Row],[k2013]],0)</f>
        <v>6175874</v>
      </c>
      <c r="J20">
        <f>IF(kraina[[#This Row],[region]]="D",kraina[[#This Row],[m2013]]+kraina[[#This Row],[k2013]],0)</f>
        <v>0</v>
      </c>
      <c r="K20" s="1" t="str">
        <f>MID(kraina[[#This Row],[Column1]],2,2)</f>
        <v>19</v>
      </c>
      <c r="L20" s="10">
        <f>kraina[[#This Row],[k2013]]+kraina[[#This Row],[m2013]]</f>
        <v>6175874</v>
      </c>
      <c r="M20" s="10">
        <f>kraina[[#This Row],[k2014]]+kraina[[#This Row],[m2015]]</f>
        <v>3425717</v>
      </c>
      <c r="N20" s="10">
        <f xml:space="preserve"> ROUND(kraina[[#This Row],[l2014]]/kraina[[#This Row],[l2013]],4)</f>
        <v>0.55469999999999997</v>
      </c>
      <c r="O20" s="10">
        <f>ROUNDDOWN(kraina[[#This Row],[l2014]]*(kraina[[#This Row],[wzrost]]^11),0)</f>
        <v>5240</v>
      </c>
      <c r="P20" s="10">
        <f>IF(kraina[[#This Row],[2025]]/kraina[[#This Row],[l2013]] &gt; 2,1,0)</f>
        <v>0</v>
      </c>
    </row>
    <row r="21" spans="1:16" x14ac:dyDescent="0.25">
      <c r="A21" s="1" t="s">
        <v>20</v>
      </c>
      <c r="B21">
        <v>1443351</v>
      </c>
      <c r="C21">
        <v>1565539</v>
      </c>
      <c r="D21">
        <v>1355276</v>
      </c>
      <c r="E21">
        <v>1423414</v>
      </c>
      <c r="F21" t="str">
        <f>MID(kraina[[#This Row],[Column1]],4,1)</f>
        <v>C</v>
      </c>
      <c r="G21">
        <f>IF(kraina[[#This Row],[region]]="A",kraina[[#This Row],[m2013]]+kraina[[#This Row],[k2013]],0)</f>
        <v>0</v>
      </c>
      <c r="H21">
        <f>IF(kraina[[#This Row],[region]]="B",kraina[[#This Row],[m2013]]+kraina[[#This Row],[k2013]],0)</f>
        <v>0</v>
      </c>
      <c r="I21">
        <f>IF(kraina[[#This Row],[region]]="C",kraina[[#This Row],[m2013]]+kraina[[#This Row],[k2013]],0)</f>
        <v>3008890</v>
      </c>
      <c r="J21">
        <f>IF(kraina[[#This Row],[region]]="D",kraina[[#This Row],[m2013]]+kraina[[#This Row],[k2013]],0)</f>
        <v>0</v>
      </c>
      <c r="K21" s="1" t="str">
        <f>MID(kraina[[#This Row],[Column1]],2,2)</f>
        <v>20</v>
      </c>
      <c r="L21" s="10">
        <f>kraina[[#This Row],[k2013]]+kraina[[#This Row],[m2013]]</f>
        <v>3008890</v>
      </c>
      <c r="M21" s="10">
        <f>kraina[[#This Row],[k2014]]+kraina[[#This Row],[m2015]]</f>
        <v>2778690</v>
      </c>
      <c r="N21" s="10">
        <f xml:space="preserve"> ROUND(kraina[[#This Row],[l2014]]/kraina[[#This Row],[l2013]],4)</f>
        <v>0.92349999999999999</v>
      </c>
      <c r="O21" s="10">
        <f>ROUNDDOWN(kraina[[#This Row],[l2014]]*(kraina[[#This Row],[wzrost]]^11),0)</f>
        <v>1157833</v>
      </c>
      <c r="P21" s="10">
        <f>IF(kraina[[#This Row],[2025]]/kraina[[#This Row],[l2013]] &gt; 2,1,0)</f>
        <v>0</v>
      </c>
    </row>
    <row r="22" spans="1:16" x14ac:dyDescent="0.25">
      <c r="A22" s="1" t="s">
        <v>21</v>
      </c>
      <c r="B22">
        <v>2486640</v>
      </c>
      <c r="C22">
        <v>2265936</v>
      </c>
      <c r="D22">
        <v>297424</v>
      </c>
      <c r="E22">
        <v>274759</v>
      </c>
      <c r="F22" t="str">
        <f>MID(kraina[[#This Row],[Column1]],4,1)</f>
        <v>A</v>
      </c>
      <c r="G22">
        <f>IF(kraina[[#This Row],[region]]="A",kraina[[#This Row],[m2013]]+kraina[[#This Row],[k2013]],0)</f>
        <v>4752576</v>
      </c>
      <c r="H22">
        <f>IF(kraina[[#This Row],[region]]="B",kraina[[#This Row],[m2013]]+kraina[[#This Row],[k2013]],0)</f>
        <v>0</v>
      </c>
      <c r="I22">
        <f>IF(kraina[[#This Row],[region]]="C",kraina[[#This Row],[m2013]]+kraina[[#This Row],[k2013]],0)</f>
        <v>0</v>
      </c>
      <c r="J22">
        <f>IF(kraina[[#This Row],[region]]="D",kraina[[#This Row],[m2013]]+kraina[[#This Row],[k2013]],0)</f>
        <v>0</v>
      </c>
      <c r="K22" s="1" t="str">
        <f>MID(kraina[[#This Row],[Column1]],2,2)</f>
        <v>21</v>
      </c>
      <c r="L22" s="10">
        <f>kraina[[#This Row],[k2013]]+kraina[[#This Row],[m2013]]</f>
        <v>4752576</v>
      </c>
      <c r="M22" s="10">
        <f>kraina[[#This Row],[k2014]]+kraina[[#This Row],[m2015]]</f>
        <v>572183</v>
      </c>
      <c r="N22" s="10">
        <f xml:space="preserve"> ROUND(kraina[[#This Row],[l2014]]/kraina[[#This Row],[l2013]],4)</f>
        <v>0.12039999999999999</v>
      </c>
      <c r="O22" s="10">
        <f>ROUNDDOWN(kraina[[#This Row],[l2014]]*(kraina[[#This Row],[wzrost]]^11),0)</f>
        <v>0</v>
      </c>
      <c r="P22" s="10">
        <f>IF(kraina[[#This Row],[2025]]/kraina[[#This Row],[l2013]] &gt; 2,1,0)</f>
        <v>0</v>
      </c>
    </row>
    <row r="23" spans="1:16" x14ac:dyDescent="0.25">
      <c r="A23" s="1" t="s">
        <v>22</v>
      </c>
      <c r="B23">
        <v>685438</v>
      </c>
      <c r="C23">
        <v>749124</v>
      </c>
      <c r="D23">
        <v>2697677</v>
      </c>
      <c r="E23">
        <v>2821550</v>
      </c>
      <c r="F23" t="str">
        <f>MID(kraina[[#This Row],[Column1]],4,1)</f>
        <v>B</v>
      </c>
      <c r="G23">
        <f>IF(kraina[[#This Row],[region]]="A",kraina[[#This Row],[m2013]]+kraina[[#This Row],[k2013]],0)</f>
        <v>0</v>
      </c>
      <c r="H23">
        <f>IF(kraina[[#This Row],[region]]="B",kraina[[#This Row],[m2013]]+kraina[[#This Row],[k2013]],0)</f>
        <v>1434562</v>
      </c>
      <c r="I23">
        <f>IF(kraina[[#This Row],[region]]="C",kraina[[#This Row],[m2013]]+kraina[[#This Row],[k2013]],0)</f>
        <v>0</v>
      </c>
      <c r="J23">
        <f>IF(kraina[[#This Row],[region]]="D",kraina[[#This Row],[m2013]]+kraina[[#This Row],[k2013]],0)</f>
        <v>0</v>
      </c>
      <c r="K23" s="1" t="str">
        <f>MID(kraina[[#This Row],[Column1]],2,2)</f>
        <v>22</v>
      </c>
      <c r="L23" s="10">
        <f>kraina[[#This Row],[k2013]]+kraina[[#This Row],[m2013]]</f>
        <v>1434562</v>
      </c>
      <c r="M23" s="10">
        <f>kraina[[#This Row],[k2014]]+kraina[[#This Row],[m2015]]</f>
        <v>5519227</v>
      </c>
      <c r="N23" s="10">
        <f xml:space="preserve"> ROUND(kraina[[#This Row],[l2014]]/kraina[[#This Row],[l2013]],4)</f>
        <v>3.8473000000000002</v>
      </c>
      <c r="O23" s="10">
        <f>ROUNDDOWN(kraina[[#This Row],[l2014]]*(kraina[[#This Row],[wzrost]]^11),0)</f>
        <v>15086720134772</v>
      </c>
      <c r="P23" s="10">
        <f>IF(kraina[[#This Row],[2025]]/kraina[[#This Row],[l2013]] &gt; 2,1,0)</f>
        <v>1</v>
      </c>
    </row>
    <row r="24" spans="1:16" x14ac:dyDescent="0.25">
      <c r="A24" s="1" t="s">
        <v>23</v>
      </c>
      <c r="B24">
        <v>2166753</v>
      </c>
      <c r="C24">
        <v>2338698</v>
      </c>
      <c r="D24">
        <v>1681433</v>
      </c>
      <c r="E24">
        <v>1592443</v>
      </c>
      <c r="F24" t="str">
        <f>MID(kraina[[#This Row],[Column1]],4,1)</f>
        <v>B</v>
      </c>
      <c r="G24">
        <f>IF(kraina[[#This Row],[region]]="A",kraina[[#This Row],[m2013]]+kraina[[#This Row],[k2013]],0)</f>
        <v>0</v>
      </c>
      <c r="H24">
        <f>IF(kraina[[#This Row],[region]]="B",kraina[[#This Row],[m2013]]+kraina[[#This Row],[k2013]],0)</f>
        <v>4505451</v>
      </c>
      <c r="I24">
        <f>IF(kraina[[#This Row],[region]]="C",kraina[[#This Row],[m2013]]+kraina[[#This Row],[k2013]],0)</f>
        <v>0</v>
      </c>
      <c r="J24">
        <f>IF(kraina[[#This Row],[region]]="D",kraina[[#This Row],[m2013]]+kraina[[#This Row],[k2013]],0)</f>
        <v>0</v>
      </c>
      <c r="K24" s="1" t="str">
        <f>MID(kraina[[#This Row],[Column1]],2,2)</f>
        <v>23</v>
      </c>
      <c r="L24" s="10">
        <f>kraina[[#This Row],[k2013]]+kraina[[#This Row],[m2013]]</f>
        <v>4505451</v>
      </c>
      <c r="M24" s="10">
        <f>kraina[[#This Row],[k2014]]+kraina[[#This Row],[m2015]]</f>
        <v>3273876</v>
      </c>
      <c r="N24" s="10">
        <f xml:space="preserve"> ROUND(kraina[[#This Row],[l2014]]/kraina[[#This Row],[l2013]],4)</f>
        <v>0.72660000000000002</v>
      </c>
      <c r="O24" s="10">
        <f>ROUNDDOWN(kraina[[#This Row],[l2014]]*(kraina[[#This Row],[wzrost]]^11),0)</f>
        <v>97568</v>
      </c>
      <c r="P24" s="10">
        <f>IF(kraina[[#This Row],[2025]]/kraina[[#This Row],[l2013]] &gt; 2,1,0)</f>
        <v>0</v>
      </c>
    </row>
    <row r="25" spans="1:16" x14ac:dyDescent="0.25">
      <c r="A25" s="1" t="s">
        <v>24</v>
      </c>
      <c r="B25">
        <v>643177</v>
      </c>
      <c r="C25">
        <v>684187</v>
      </c>
      <c r="D25">
        <v>796213</v>
      </c>
      <c r="E25">
        <v>867904</v>
      </c>
      <c r="F25" t="str">
        <f>MID(kraina[[#This Row],[Column1]],4,1)</f>
        <v>C</v>
      </c>
      <c r="G25">
        <f>IF(kraina[[#This Row],[region]]="A",kraina[[#This Row],[m2013]]+kraina[[#This Row],[k2013]],0)</f>
        <v>0</v>
      </c>
      <c r="H25">
        <f>IF(kraina[[#This Row],[region]]="B",kraina[[#This Row],[m2013]]+kraina[[#This Row],[k2013]],0)</f>
        <v>0</v>
      </c>
      <c r="I25">
        <f>IF(kraina[[#This Row],[region]]="C",kraina[[#This Row],[m2013]]+kraina[[#This Row],[k2013]],0)</f>
        <v>1327364</v>
      </c>
      <c r="J25">
        <f>IF(kraina[[#This Row],[region]]="D",kraina[[#This Row],[m2013]]+kraina[[#This Row],[k2013]],0)</f>
        <v>0</v>
      </c>
      <c r="K25" s="1" t="str">
        <f>MID(kraina[[#This Row],[Column1]],2,2)</f>
        <v>24</v>
      </c>
      <c r="L25" s="10">
        <f>kraina[[#This Row],[k2013]]+kraina[[#This Row],[m2013]]</f>
        <v>1327364</v>
      </c>
      <c r="M25" s="10">
        <f>kraina[[#This Row],[k2014]]+kraina[[#This Row],[m2015]]</f>
        <v>1664117</v>
      </c>
      <c r="N25" s="10">
        <f xml:space="preserve"> ROUND(kraina[[#This Row],[l2014]]/kraina[[#This Row],[l2013]],4)</f>
        <v>1.2537</v>
      </c>
      <c r="O25" s="10">
        <f>ROUNDDOWN(kraina[[#This Row],[l2014]]*(kraina[[#This Row],[wzrost]]^11),0)</f>
        <v>20013071</v>
      </c>
      <c r="P25" s="10">
        <f>IF(kraina[[#This Row],[2025]]/kraina[[#This Row],[l2013]] &gt; 2,1,0)</f>
        <v>1</v>
      </c>
    </row>
    <row r="26" spans="1:16" x14ac:dyDescent="0.25">
      <c r="A26" s="1" t="s">
        <v>25</v>
      </c>
      <c r="B26">
        <v>450192</v>
      </c>
      <c r="C26">
        <v>434755</v>
      </c>
      <c r="D26">
        <v>1656446</v>
      </c>
      <c r="E26">
        <v>1691000</v>
      </c>
      <c r="F26" t="str">
        <f>MID(kraina[[#This Row],[Column1]],4,1)</f>
        <v>B</v>
      </c>
      <c r="G26">
        <f>IF(kraina[[#This Row],[region]]="A",kraina[[#This Row],[m2013]]+kraina[[#This Row],[k2013]],0)</f>
        <v>0</v>
      </c>
      <c r="H26">
        <f>IF(kraina[[#This Row],[region]]="B",kraina[[#This Row],[m2013]]+kraina[[#This Row],[k2013]],0)</f>
        <v>884947</v>
      </c>
      <c r="I26">
        <f>IF(kraina[[#This Row],[region]]="C",kraina[[#This Row],[m2013]]+kraina[[#This Row],[k2013]],0)</f>
        <v>0</v>
      </c>
      <c r="J26">
        <f>IF(kraina[[#This Row],[region]]="D",kraina[[#This Row],[m2013]]+kraina[[#This Row],[k2013]],0)</f>
        <v>0</v>
      </c>
      <c r="K26" s="1" t="str">
        <f>MID(kraina[[#This Row],[Column1]],2,2)</f>
        <v>25</v>
      </c>
      <c r="L26" s="10">
        <f>kraina[[#This Row],[k2013]]+kraina[[#This Row],[m2013]]</f>
        <v>884947</v>
      </c>
      <c r="M26" s="10">
        <f>kraina[[#This Row],[k2014]]+kraina[[#This Row],[m2015]]</f>
        <v>3347446</v>
      </c>
      <c r="N26" s="10">
        <f xml:space="preserve"> ROUND(kraina[[#This Row],[l2014]]/kraina[[#This Row],[l2013]],4)</f>
        <v>3.7827000000000002</v>
      </c>
      <c r="O26" s="10">
        <f>ROUNDDOWN(kraina[[#This Row],[l2014]]*(kraina[[#This Row],[wzrost]]^11),0)</f>
        <v>7595117093142</v>
      </c>
      <c r="P26" s="10">
        <f>IF(kraina[[#This Row],[2025]]/kraina[[#This Row],[l2013]] &gt; 2,1,0)</f>
        <v>1</v>
      </c>
    </row>
    <row r="27" spans="1:16" x14ac:dyDescent="0.25">
      <c r="A27" s="1" t="s">
        <v>26</v>
      </c>
      <c r="B27">
        <v>1037774</v>
      </c>
      <c r="C27">
        <v>1113789</v>
      </c>
      <c r="D27">
        <v>877464</v>
      </c>
      <c r="E27">
        <v>990837</v>
      </c>
      <c r="F27" t="str">
        <f>MID(kraina[[#This Row],[Column1]],4,1)</f>
        <v>C</v>
      </c>
      <c r="G27">
        <f>IF(kraina[[#This Row],[region]]="A",kraina[[#This Row],[m2013]]+kraina[[#This Row],[k2013]],0)</f>
        <v>0</v>
      </c>
      <c r="H27">
        <f>IF(kraina[[#This Row],[region]]="B",kraina[[#This Row],[m2013]]+kraina[[#This Row],[k2013]],0)</f>
        <v>0</v>
      </c>
      <c r="I27">
        <f>IF(kraina[[#This Row],[region]]="C",kraina[[#This Row],[m2013]]+kraina[[#This Row],[k2013]],0)</f>
        <v>2151563</v>
      </c>
      <c r="J27">
        <f>IF(kraina[[#This Row],[region]]="D",kraina[[#This Row],[m2013]]+kraina[[#This Row],[k2013]],0)</f>
        <v>0</v>
      </c>
      <c r="K27" s="1" t="str">
        <f>MID(kraina[[#This Row],[Column1]],2,2)</f>
        <v>26</v>
      </c>
      <c r="L27" s="10">
        <f>kraina[[#This Row],[k2013]]+kraina[[#This Row],[m2013]]</f>
        <v>2151563</v>
      </c>
      <c r="M27" s="10">
        <f>kraina[[#This Row],[k2014]]+kraina[[#This Row],[m2015]]</f>
        <v>1868301</v>
      </c>
      <c r="N27" s="10">
        <f xml:space="preserve"> ROUND(kraina[[#This Row],[l2014]]/kraina[[#This Row],[l2013]],4)</f>
        <v>0.86829999999999996</v>
      </c>
      <c r="O27" s="10">
        <f>ROUNDDOWN(kraina[[#This Row],[l2014]]*(kraina[[#This Row],[wzrost]]^11),0)</f>
        <v>395197</v>
      </c>
      <c r="P27" s="10">
        <f>IF(kraina[[#This Row],[2025]]/kraina[[#This Row],[l2013]] &gt; 2,1,0)</f>
        <v>0</v>
      </c>
    </row>
    <row r="28" spans="1:16" x14ac:dyDescent="0.25">
      <c r="A28" s="1" t="s">
        <v>27</v>
      </c>
      <c r="B28">
        <v>2351213</v>
      </c>
      <c r="C28">
        <v>2358482</v>
      </c>
      <c r="D28">
        <v>1098384</v>
      </c>
      <c r="E28">
        <v>1121488</v>
      </c>
      <c r="F28" t="str">
        <f>MID(kraina[[#This Row],[Column1]],4,1)</f>
        <v>C</v>
      </c>
      <c r="G28">
        <f>IF(kraina[[#This Row],[region]]="A",kraina[[#This Row],[m2013]]+kraina[[#This Row],[k2013]],0)</f>
        <v>0</v>
      </c>
      <c r="H28">
        <f>IF(kraina[[#This Row],[region]]="B",kraina[[#This Row],[m2013]]+kraina[[#This Row],[k2013]],0)</f>
        <v>0</v>
      </c>
      <c r="I28">
        <f>IF(kraina[[#This Row],[region]]="C",kraina[[#This Row],[m2013]]+kraina[[#This Row],[k2013]],0)</f>
        <v>4709695</v>
      </c>
      <c r="J28">
        <f>IF(kraina[[#This Row],[region]]="D",kraina[[#This Row],[m2013]]+kraina[[#This Row],[k2013]],0)</f>
        <v>0</v>
      </c>
      <c r="K28" s="1" t="str">
        <f>MID(kraina[[#This Row],[Column1]],2,2)</f>
        <v>27</v>
      </c>
      <c r="L28" s="10">
        <f>kraina[[#This Row],[k2013]]+kraina[[#This Row],[m2013]]</f>
        <v>4709695</v>
      </c>
      <c r="M28" s="10">
        <f>kraina[[#This Row],[k2014]]+kraina[[#This Row],[m2015]]</f>
        <v>2219872</v>
      </c>
      <c r="N28" s="10">
        <f xml:space="preserve"> ROUND(kraina[[#This Row],[l2014]]/kraina[[#This Row],[l2013]],4)</f>
        <v>0.4713</v>
      </c>
      <c r="O28" s="10">
        <f>ROUNDDOWN(kraina[[#This Row],[l2014]]*(kraina[[#This Row],[wzrost]]^11),0)</f>
        <v>565</v>
      </c>
      <c r="P28" s="10">
        <f>IF(kraina[[#This Row],[2025]]/kraina[[#This Row],[l2013]] &gt; 2,1,0)</f>
        <v>0</v>
      </c>
    </row>
    <row r="29" spans="1:16" x14ac:dyDescent="0.25">
      <c r="A29" s="1" t="s">
        <v>28</v>
      </c>
      <c r="B29">
        <v>2613354</v>
      </c>
      <c r="C29">
        <v>2837241</v>
      </c>
      <c r="D29">
        <v>431144</v>
      </c>
      <c r="E29">
        <v>434113</v>
      </c>
      <c r="F29" t="str">
        <f>MID(kraina[[#This Row],[Column1]],4,1)</f>
        <v>D</v>
      </c>
      <c r="G29">
        <f>IF(kraina[[#This Row],[region]]="A",kraina[[#This Row],[m2013]]+kraina[[#This Row],[k2013]],0)</f>
        <v>0</v>
      </c>
      <c r="H29">
        <f>IF(kraina[[#This Row],[region]]="B",kraina[[#This Row],[m2013]]+kraina[[#This Row],[k2013]],0)</f>
        <v>0</v>
      </c>
      <c r="I29">
        <f>IF(kraina[[#This Row],[region]]="C",kraina[[#This Row],[m2013]]+kraina[[#This Row],[k2013]],0)</f>
        <v>0</v>
      </c>
      <c r="J29">
        <f>IF(kraina[[#This Row],[region]]="D",kraina[[#This Row],[m2013]]+kraina[[#This Row],[k2013]],0)</f>
        <v>5450595</v>
      </c>
      <c r="K29" s="1" t="str">
        <f>MID(kraina[[#This Row],[Column1]],2,2)</f>
        <v>28</v>
      </c>
      <c r="L29" s="10">
        <f>kraina[[#This Row],[k2013]]+kraina[[#This Row],[m2013]]</f>
        <v>5450595</v>
      </c>
      <c r="M29" s="10">
        <f>kraina[[#This Row],[k2014]]+kraina[[#This Row],[m2015]]</f>
        <v>865257</v>
      </c>
      <c r="N29" s="10">
        <f xml:space="preserve"> ROUND(kraina[[#This Row],[l2014]]/kraina[[#This Row],[l2013]],4)</f>
        <v>0.15870000000000001</v>
      </c>
      <c r="O29" s="10">
        <f>ROUNDDOWN(kraina[[#This Row],[l2014]]*(kraina[[#This Row],[wzrost]]^11),0)</f>
        <v>0</v>
      </c>
      <c r="P29" s="10">
        <f>IF(kraina[[#This Row],[2025]]/kraina[[#This Row],[l2013]] &gt; 2,1,0)</f>
        <v>0</v>
      </c>
    </row>
    <row r="30" spans="1:16" x14ac:dyDescent="0.25">
      <c r="A30" s="1" t="s">
        <v>29</v>
      </c>
      <c r="B30">
        <v>1859691</v>
      </c>
      <c r="C30">
        <v>1844250</v>
      </c>
      <c r="D30">
        <v>1460134</v>
      </c>
      <c r="E30">
        <v>1585258</v>
      </c>
      <c r="F30" t="str">
        <f>MID(kraina[[#This Row],[Column1]],4,1)</f>
        <v>A</v>
      </c>
      <c r="G30">
        <f>IF(kraina[[#This Row],[region]]="A",kraina[[#This Row],[m2013]]+kraina[[#This Row],[k2013]],0)</f>
        <v>3703941</v>
      </c>
      <c r="H30">
        <f>IF(kraina[[#This Row],[region]]="B",kraina[[#This Row],[m2013]]+kraina[[#This Row],[k2013]],0)</f>
        <v>0</v>
      </c>
      <c r="I30">
        <f>IF(kraina[[#This Row],[region]]="C",kraina[[#This Row],[m2013]]+kraina[[#This Row],[k2013]],0)</f>
        <v>0</v>
      </c>
      <c r="J30">
        <f>IF(kraina[[#This Row],[region]]="D",kraina[[#This Row],[m2013]]+kraina[[#This Row],[k2013]],0)</f>
        <v>0</v>
      </c>
      <c r="K30" s="1" t="str">
        <f>MID(kraina[[#This Row],[Column1]],2,2)</f>
        <v>29</v>
      </c>
      <c r="L30" s="10">
        <f>kraina[[#This Row],[k2013]]+kraina[[#This Row],[m2013]]</f>
        <v>3703941</v>
      </c>
      <c r="M30" s="10">
        <f>kraina[[#This Row],[k2014]]+kraina[[#This Row],[m2015]]</f>
        <v>3045392</v>
      </c>
      <c r="N30" s="10">
        <f xml:space="preserve"> ROUND(kraina[[#This Row],[l2014]]/kraina[[#This Row],[l2013]],4)</f>
        <v>0.82220000000000004</v>
      </c>
      <c r="O30" s="10">
        <f>ROUNDDOWN(kraina[[#This Row],[l2014]]*(kraina[[#This Row],[wzrost]]^11),0)</f>
        <v>353504</v>
      </c>
      <c r="P30" s="10">
        <f>IF(kraina[[#This Row],[2025]]/kraina[[#This Row],[l2013]] &gt; 2,1,0)</f>
        <v>0</v>
      </c>
    </row>
    <row r="31" spans="1:16" x14ac:dyDescent="0.25">
      <c r="A31" s="1" t="s">
        <v>30</v>
      </c>
      <c r="B31">
        <v>2478386</v>
      </c>
      <c r="C31">
        <v>2562144</v>
      </c>
      <c r="D31">
        <v>30035</v>
      </c>
      <c r="E31">
        <v>29396</v>
      </c>
      <c r="F31" t="str">
        <f>MID(kraina[[#This Row],[Column1]],4,1)</f>
        <v>C</v>
      </c>
      <c r="G31">
        <f>IF(kraina[[#This Row],[region]]="A",kraina[[#This Row],[m2013]]+kraina[[#This Row],[k2013]],0)</f>
        <v>0</v>
      </c>
      <c r="H31">
        <f>IF(kraina[[#This Row],[region]]="B",kraina[[#This Row],[m2013]]+kraina[[#This Row],[k2013]],0)</f>
        <v>0</v>
      </c>
      <c r="I31">
        <f>IF(kraina[[#This Row],[region]]="C",kraina[[#This Row],[m2013]]+kraina[[#This Row],[k2013]],0)</f>
        <v>5040530</v>
      </c>
      <c r="J31">
        <f>IF(kraina[[#This Row],[region]]="D",kraina[[#This Row],[m2013]]+kraina[[#This Row],[k2013]],0)</f>
        <v>0</v>
      </c>
      <c r="K31" s="1" t="str">
        <f>MID(kraina[[#This Row],[Column1]],2,2)</f>
        <v>30</v>
      </c>
      <c r="L31" s="10">
        <f>kraina[[#This Row],[k2013]]+kraina[[#This Row],[m2013]]</f>
        <v>5040530</v>
      </c>
      <c r="M31" s="10">
        <f>kraina[[#This Row],[k2014]]+kraina[[#This Row],[m2015]]</f>
        <v>59431</v>
      </c>
      <c r="N31" s="10">
        <f xml:space="preserve"> ROUND(kraina[[#This Row],[l2014]]/kraina[[#This Row],[l2013]],4)</f>
        <v>1.18E-2</v>
      </c>
      <c r="O31" s="10">
        <f>ROUNDDOWN(kraina[[#This Row],[l2014]]*(kraina[[#This Row],[wzrost]]^11),0)</f>
        <v>0</v>
      </c>
      <c r="P31" s="10">
        <f>IF(kraina[[#This Row],[2025]]/kraina[[#This Row],[l2013]] &gt; 2,1,0)</f>
        <v>0</v>
      </c>
    </row>
    <row r="32" spans="1:16" x14ac:dyDescent="0.25">
      <c r="A32" s="1" t="s">
        <v>31</v>
      </c>
      <c r="B32">
        <v>1938122</v>
      </c>
      <c r="C32">
        <v>1816647</v>
      </c>
      <c r="D32">
        <v>1602356</v>
      </c>
      <c r="E32">
        <v>1875221</v>
      </c>
      <c r="F32" t="str">
        <f>MID(kraina[[#This Row],[Column1]],4,1)</f>
        <v>C</v>
      </c>
      <c r="G32">
        <f>IF(kraina[[#This Row],[region]]="A",kraina[[#This Row],[m2013]]+kraina[[#This Row],[k2013]],0)</f>
        <v>0</v>
      </c>
      <c r="H32">
        <f>IF(kraina[[#This Row],[region]]="B",kraina[[#This Row],[m2013]]+kraina[[#This Row],[k2013]],0)</f>
        <v>0</v>
      </c>
      <c r="I32">
        <f>IF(kraina[[#This Row],[region]]="C",kraina[[#This Row],[m2013]]+kraina[[#This Row],[k2013]],0)</f>
        <v>3754769</v>
      </c>
      <c r="J32">
        <f>IF(kraina[[#This Row],[region]]="D",kraina[[#This Row],[m2013]]+kraina[[#This Row],[k2013]],0)</f>
        <v>0</v>
      </c>
      <c r="K32" s="1" t="str">
        <f>MID(kraina[[#This Row],[Column1]],2,2)</f>
        <v>31</v>
      </c>
      <c r="L32" s="10">
        <f>kraina[[#This Row],[k2013]]+kraina[[#This Row],[m2013]]</f>
        <v>3754769</v>
      </c>
      <c r="M32" s="10">
        <f>kraina[[#This Row],[k2014]]+kraina[[#This Row],[m2015]]</f>
        <v>3477577</v>
      </c>
      <c r="N32" s="10">
        <f xml:space="preserve"> ROUND(kraina[[#This Row],[l2014]]/kraina[[#This Row],[l2013]],4)</f>
        <v>0.92620000000000002</v>
      </c>
      <c r="O32" s="10">
        <f>ROUNDDOWN(kraina[[#This Row],[l2014]]*(kraina[[#This Row],[wzrost]]^11),0)</f>
        <v>1496336</v>
      </c>
      <c r="P32" s="10">
        <f>IF(kraina[[#This Row],[2025]]/kraina[[#This Row],[l2013]] &gt; 2,1,0)</f>
        <v>0</v>
      </c>
    </row>
    <row r="33" spans="1:16" x14ac:dyDescent="0.25">
      <c r="A33" s="1" t="s">
        <v>32</v>
      </c>
      <c r="B33">
        <v>992523</v>
      </c>
      <c r="C33">
        <v>1028501</v>
      </c>
      <c r="D33">
        <v>1995446</v>
      </c>
      <c r="E33">
        <v>1860524</v>
      </c>
      <c r="F33" t="str">
        <f>MID(kraina[[#This Row],[Column1]],4,1)</f>
        <v>D</v>
      </c>
      <c r="G33">
        <f>IF(kraina[[#This Row],[region]]="A",kraina[[#This Row],[m2013]]+kraina[[#This Row],[k2013]],0)</f>
        <v>0</v>
      </c>
      <c r="H33">
        <f>IF(kraina[[#This Row],[region]]="B",kraina[[#This Row],[m2013]]+kraina[[#This Row],[k2013]],0)</f>
        <v>0</v>
      </c>
      <c r="I33">
        <f>IF(kraina[[#This Row],[region]]="C",kraina[[#This Row],[m2013]]+kraina[[#This Row],[k2013]],0)</f>
        <v>0</v>
      </c>
      <c r="J33">
        <f>IF(kraina[[#This Row],[region]]="D",kraina[[#This Row],[m2013]]+kraina[[#This Row],[k2013]],0)</f>
        <v>2021024</v>
      </c>
      <c r="K33" s="1" t="str">
        <f>MID(kraina[[#This Row],[Column1]],2,2)</f>
        <v>32</v>
      </c>
      <c r="L33" s="10">
        <f>kraina[[#This Row],[k2013]]+kraina[[#This Row],[m2013]]</f>
        <v>2021024</v>
      </c>
      <c r="M33" s="10">
        <f>kraina[[#This Row],[k2014]]+kraina[[#This Row],[m2015]]</f>
        <v>3855970</v>
      </c>
      <c r="N33" s="10">
        <f xml:space="preserve"> ROUND(kraina[[#This Row],[l2014]]/kraina[[#This Row],[l2013]],4)</f>
        <v>1.9078999999999999</v>
      </c>
      <c r="O33" s="10">
        <f>ROUNDDOWN(kraina[[#This Row],[l2014]]*(kraina[[#This Row],[wzrost]]^11),0)</f>
        <v>4701596283</v>
      </c>
      <c r="P33" s="10">
        <f>IF(kraina[[#This Row],[2025]]/kraina[[#This Row],[l2013]] &gt; 2,1,0)</f>
        <v>1</v>
      </c>
    </row>
    <row r="34" spans="1:16" x14ac:dyDescent="0.25">
      <c r="A34" s="1" t="s">
        <v>33</v>
      </c>
      <c r="B34">
        <v>2966291</v>
      </c>
      <c r="C34">
        <v>2889963</v>
      </c>
      <c r="D34">
        <v>462453</v>
      </c>
      <c r="E34">
        <v>486354</v>
      </c>
      <c r="F34" t="str">
        <f>MID(kraina[[#This Row],[Column1]],4,1)</f>
        <v>B</v>
      </c>
      <c r="G34">
        <f>IF(kraina[[#This Row],[region]]="A",kraina[[#This Row],[m2013]]+kraina[[#This Row],[k2013]],0)</f>
        <v>0</v>
      </c>
      <c r="H34">
        <f>IF(kraina[[#This Row],[region]]="B",kraina[[#This Row],[m2013]]+kraina[[#This Row],[k2013]],0)</f>
        <v>5856254</v>
      </c>
      <c r="I34">
        <f>IF(kraina[[#This Row],[region]]="C",kraina[[#This Row],[m2013]]+kraina[[#This Row],[k2013]],0)</f>
        <v>0</v>
      </c>
      <c r="J34">
        <f>IF(kraina[[#This Row],[region]]="D",kraina[[#This Row],[m2013]]+kraina[[#This Row],[k2013]],0)</f>
        <v>0</v>
      </c>
      <c r="K34" s="1" t="str">
        <f>MID(kraina[[#This Row],[Column1]],2,2)</f>
        <v>33</v>
      </c>
      <c r="L34" s="10">
        <f>kraina[[#This Row],[k2013]]+kraina[[#This Row],[m2013]]</f>
        <v>5856254</v>
      </c>
      <c r="M34" s="10">
        <f>kraina[[#This Row],[k2014]]+kraina[[#This Row],[m2015]]</f>
        <v>948807</v>
      </c>
      <c r="N34" s="10">
        <f xml:space="preserve"> ROUND(kraina[[#This Row],[l2014]]/kraina[[#This Row],[l2013]],4)</f>
        <v>0.16200000000000001</v>
      </c>
      <c r="O34" s="10">
        <f>ROUNDDOWN(kraina[[#This Row],[l2014]]*(kraina[[#This Row],[wzrost]]^11),0)</f>
        <v>0</v>
      </c>
      <c r="P34" s="10">
        <f>IF(kraina[[#This Row],[2025]]/kraina[[#This Row],[l2013]] &gt; 2,1,0)</f>
        <v>0</v>
      </c>
    </row>
    <row r="35" spans="1:16" x14ac:dyDescent="0.25">
      <c r="A35" s="1" t="s">
        <v>34</v>
      </c>
      <c r="B35">
        <v>76648</v>
      </c>
      <c r="C35">
        <v>81385</v>
      </c>
      <c r="D35">
        <v>1374708</v>
      </c>
      <c r="E35">
        <v>1379567</v>
      </c>
      <c r="F35" t="str">
        <f>MID(kraina[[#This Row],[Column1]],4,1)</f>
        <v>C</v>
      </c>
      <c r="G35">
        <f>IF(kraina[[#This Row],[region]]="A",kraina[[#This Row],[m2013]]+kraina[[#This Row],[k2013]],0)</f>
        <v>0</v>
      </c>
      <c r="H35">
        <f>IF(kraina[[#This Row],[region]]="B",kraina[[#This Row],[m2013]]+kraina[[#This Row],[k2013]],0)</f>
        <v>0</v>
      </c>
      <c r="I35">
        <f>IF(kraina[[#This Row],[region]]="C",kraina[[#This Row],[m2013]]+kraina[[#This Row],[k2013]],0)</f>
        <v>158033</v>
      </c>
      <c r="J35">
        <f>IF(kraina[[#This Row],[region]]="D",kraina[[#This Row],[m2013]]+kraina[[#This Row],[k2013]],0)</f>
        <v>0</v>
      </c>
      <c r="K35" s="1" t="str">
        <f>MID(kraina[[#This Row],[Column1]],2,2)</f>
        <v>34</v>
      </c>
      <c r="L35" s="10">
        <f>kraina[[#This Row],[k2013]]+kraina[[#This Row],[m2013]]</f>
        <v>158033</v>
      </c>
      <c r="M35" s="10">
        <f>kraina[[#This Row],[k2014]]+kraina[[#This Row],[m2015]]</f>
        <v>2754275</v>
      </c>
      <c r="N35" s="10">
        <f xml:space="preserve"> ROUND(kraina[[#This Row],[l2014]]/kraina[[#This Row],[l2013]],4)</f>
        <v>17.4285</v>
      </c>
      <c r="O35" s="10">
        <f>ROUNDDOWN(kraina[[#This Row],[l2014]]*(kraina[[#This Row],[wzrost]]^11),0)</f>
        <v>1.24127331360225E+20</v>
      </c>
      <c r="P35" s="10">
        <f>IF(kraina[[#This Row],[2025]]/kraina[[#This Row],[l2013]] &gt; 2,1,0)</f>
        <v>1</v>
      </c>
    </row>
    <row r="36" spans="1:16" x14ac:dyDescent="0.25">
      <c r="A36" s="1" t="s">
        <v>35</v>
      </c>
      <c r="B36">
        <v>2574432</v>
      </c>
      <c r="C36">
        <v>2409710</v>
      </c>
      <c r="D36">
        <v>987486</v>
      </c>
      <c r="E36">
        <v>999043</v>
      </c>
      <c r="F36" t="str">
        <f>MID(kraina[[#This Row],[Column1]],4,1)</f>
        <v>C</v>
      </c>
      <c r="G36">
        <f>IF(kraina[[#This Row],[region]]="A",kraina[[#This Row],[m2013]]+kraina[[#This Row],[k2013]],0)</f>
        <v>0</v>
      </c>
      <c r="H36">
        <f>IF(kraina[[#This Row],[region]]="B",kraina[[#This Row],[m2013]]+kraina[[#This Row],[k2013]],0)</f>
        <v>0</v>
      </c>
      <c r="I36">
        <f>IF(kraina[[#This Row],[region]]="C",kraina[[#This Row],[m2013]]+kraina[[#This Row],[k2013]],0)</f>
        <v>4984142</v>
      </c>
      <c r="J36">
        <f>IF(kraina[[#This Row],[region]]="D",kraina[[#This Row],[m2013]]+kraina[[#This Row],[k2013]],0)</f>
        <v>0</v>
      </c>
      <c r="K36" s="1" t="str">
        <f>MID(kraina[[#This Row],[Column1]],2,2)</f>
        <v>35</v>
      </c>
      <c r="L36" s="10">
        <f>kraina[[#This Row],[k2013]]+kraina[[#This Row],[m2013]]</f>
        <v>4984142</v>
      </c>
      <c r="M36" s="10">
        <f>kraina[[#This Row],[k2014]]+kraina[[#This Row],[m2015]]</f>
        <v>1986529</v>
      </c>
      <c r="N36" s="10">
        <f xml:space="preserve"> ROUND(kraina[[#This Row],[l2014]]/kraina[[#This Row],[l2013]],4)</f>
        <v>0.39860000000000001</v>
      </c>
      <c r="O36" s="10">
        <f>ROUNDDOWN(kraina[[#This Row],[l2014]]*(kraina[[#This Row],[wzrost]]^11),0)</f>
        <v>80</v>
      </c>
      <c r="P36" s="10">
        <f>IF(kraina[[#This Row],[2025]]/kraina[[#This Row],[l2013]] &gt; 2,1,0)</f>
        <v>0</v>
      </c>
    </row>
    <row r="37" spans="1:16" x14ac:dyDescent="0.25">
      <c r="A37" s="1" t="s">
        <v>36</v>
      </c>
      <c r="B37">
        <v>1778590</v>
      </c>
      <c r="C37">
        <v>1874844</v>
      </c>
      <c r="D37">
        <v>111191</v>
      </c>
      <c r="E37">
        <v>117846</v>
      </c>
      <c r="F37" t="str">
        <f>MID(kraina[[#This Row],[Column1]],4,1)</f>
        <v>B</v>
      </c>
      <c r="G37">
        <f>IF(kraina[[#This Row],[region]]="A",kraina[[#This Row],[m2013]]+kraina[[#This Row],[k2013]],0)</f>
        <v>0</v>
      </c>
      <c r="H37">
        <f>IF(kraina[[#This Row],[region]]="B",kraina[[#This Row],[m2013]]+kraina[[#This Row],[k2013]],0)</f>
        <v>3653434</v>
      </c>
      <c r="I37">
        <f>IF(kraina[[#This Row],[region]]="C",kraina[[#This Row],[m2013]]+kraina[[#This Row],[k2013]],0)</f>
        <v>0</v>
      </c>
      <c r="J37">
        <f>IF(kraina[[#This Row],[region]]="D",kraina[[#This Row],[m2013]]+kraina[[#This Row],[k2013]],0)</f>
        <v>0</v>
      </c>
      <c r="K37" s="1" t="str">
        <f>MID(kraina[[#This Row],[Column1]],2,2)</f>
        <v>36</v>
      </c>
      <c r="L37" s="10">
        <f>kraina[[#This Row],[k2013]]+kraina[[#This Row],[m2013]]</f>
        <v>3653434</v>
      </c>
      <c r="M37" s="10">
        <f>kraina[[#This Row],[k2014]]+kraina[[#This Row],[m2015]]</f>
        <v>229037</v>
      </c>
      <c r="N37" s="10">
        <f xml:space="preserve"> ROUND(kraina[[#This Row],[l2014]]/kraina[[#This Row],[l2013]],4)</f>
        <v>6.2700000000000006E-2</v>
      </c>
      <c r="O37" s="10">
        <f>ROUNDDOWN(kraina[[#This Row],[l2014]]*(kraina[[#This Row],[wzrost]]^11),0)</f>
        <v>0</v>
      </c>
      <c r="P37" s="10">
        <f>IF(kraina[[#This Row],[2025]]/kraina[[#This Row],[l2013]] &gt; 2,1,0)</f>
        <v>0</v>
      </c>
    </row>
    <row r="38" spans="1:16" x14ac:dyDescent="0.25">
      <c r="A38" s="1" t="s">
        <v>37</v>
      </c>
      <c r="B38">
        <v>1506541</v>
      </c>
      <c r="C38">
        <v>1414887</v>
      </c>
      <c r="D38">
        <v>1216612</v>
      </c>
      <c r="E38">
        <v>1166775</v>
      </c>
      <c r="F38" t="str">
        <f>MID(kraina[[#This Row],[Column1]],4,1)</f>
        <v>A</v>
      </c>
      <c r="G38">
        <f>IF(kraina[[#This Row],[region]]="A",kraina[[#This Row],[m2013]]+kraina[[#This Row],[k2013]],0)</f>
        <v>2921428</v>
      </c>
      <c r="H38">
        <f>IF(kraina[[#This Row],[region]]="B",kraina[[#This Row],[m2013]]+kraina[[#This Row],[k2013]],0)</f>
        <v>0</v>
      </c>
      <c r="I38">
        <f>IF(kraina[[#This Row],[region]]="C",kraina[[#This Row],[m2013]]+kraina[[#This Row],[k2013]],0)</f>
        <v>0</v>
      </c>
      <c r="J38">
        <f>IF(kraina[[#This Row],[region]]="D",kraina[[#This Row],[m2013]]+kraina[[#This Row],[k2013]],0)</f>
        <v>0</v>
      </c>
      <c r="K38" s="1" t="str">
        <f>MID(kraina[[#This Row],[Column1]],2,2)</f>
        <v>37</v>
      </c>
      <c r="L38" s="10">
        <f>kraina[[#This Row],[k2013]]+kraina[[#This Row],[m2013]]</f>
        <v>2921428</v>
      </c>
      <c r="M38" s="10">
        <f>kraina[[#This Row],[k2014]]+kraina[[#This Row],[m2015]]</f>
        <v>2383387</v>
      </c>
      <c r="N38" s="10">
        <f xml:space="preserve"> ROUND(kraina[[#This Row],[l2014]]/kraina[[#This Row],[l2013]],4)</f>
        <v>0.81579999999999997</v>
      </c>
      <c r="O38" s="10">
        <f>ROUNDDOWN(kraina[[#This Row],[l2014]]*(kraina[[#This Row],[wzrost]]^11),0)</f>
        <v>253872</v>
      </c>
      <c r="P38" s="10">
        <f>IF(kraina[[#This Row],[2025]]/kraina[[#This Row],[l2013]] &gt; 2,1,0)</f>
        <v>0</v>
      </c>
    </row>
    <row r="39" spans="1:16" x14ac:dyDescent="0.25">
      <c r="A39" s="1" t="s">
        <v>38</v>
      </c>
      <c r="B39">
        <v>1598886</v>
      </c>
      <c r="C39">
        <v>1687917</v>
      </c>
      <c r="D39">
        <v>449788</v>
      </c>
      <c r="E39">
        <v>427615</v>
      </c>
      <c r="F39" t="str">
        <f>MID(kraina[[#This Row],[Column1]],4,1)</f>
        <v>B</v>
      </c>
      <c r="G39">
        <f>IF(kraina[[#This Row],[region]]="A",kraina[[#This Row],[m2013]]+kraina[[#This Row],[k2013]],0)</f>
        <v>0</v>
      </c>
      <c r="H39">
        <f>IF(kraina[[#This Row],[region]]="B",kraina[[#This Row],[m2013]]+kraina[[#This Row],[k2013]],0)</f>
        <v>3286803</v>
      </c>
      <c r="I39">
        <f>IF(kraina[[#This Row],[region]]="C",kraina[[#This Row],[m2013]]+kraina[[#This Row],[k2013]],0)</f>
        <v>0</v>
      </c>
      <c r="J39">
        <f>IF(kraina[[#This Row],[region]]="D",kraina[[#This Row],[m2013]]+kraina[[#This Row],[k2013]],0)</f>
        <v>0</v>
      </c>
      <c r="K39" s="1" t="str">
        <f>MID(kraina[[#This Row],[Column1]],2,2)</f>
        <v>38</v>
      </c>
      <c r="L39" s="10">
        <f>kraina[[#This Row],[k2013]]+kraina[[#This Row],[m2013]]</f>
        <v>3286803</v>
      </c>
      <c r="M39" s="10">
        <f>kraina[[#This Row],[k2014]]+kraina[[#This Row],[m2015]]</f>
        <v>877403</v>
      </c>
      <c r="N39" s="10">
        <f xml:space="preserve"> ROUND(kraina[[#This Row],[l2014]]/kraina[[#This Row],[l2013]],4)</f>
        <v>0.26690000000000003</v>
      </c>
      <c r="O39" s="10">
        <f>ROUNDDOWN(kraina[[#This Row],[l2014]]*(kraina[[#This Row],[wzrost]]^11),0)</f>
        <v>0</v>
      </c>
      <c r="P39" s="10">
        <f>IF(kraina[[#This Row],[2025]]/kraina[[#This Row],[l2013]] &gt; 2,1,0)</f>
        <v>0</v>
      </c>
    </row>
    <row r="40" spans="1:16" x14ac:dyDescent="0.25">
      <c r="A40" s="1" t="s">
        <v>39</v>
      </c>
      <c r="B40">
        <v>548989</v>
      </c>
      <c r="C40">
        <v>514636</v>
      </c>
      <c r="D40">
        <v>2770344</v>
      </c>
      <c r="E40">
        <v>3187897</v>
      </c>
      <c r="F40" t="str">
        <f>MID(kraina[[#This Row],[Column1]],4,1)</f>
        <v>D</v>
      </c>
      <c r="G40">
        <f>IF(kraina[[#This Row],[region]]="A",kraina[[#This Row],[m2013]]+kraina[[#This Row],[k2013]],0)</f>
        <v>0</v>
      </c>
      <c r="H40">
        <f>IF(kraina[[#This Row],[region]]="B",kraina[[#This Row],[m2013]]+kraina[[#This Row],[k2013]],0)</f>
        <v>0</v>
      </c>
      <c r="I40">
        <f>IF(kraina[[#This Row],[region]]="C",kraina[[#This Row],[m2013]]+kraina[[#This Row],[k2013]],0)</f>
        <v>0</v>
      </c>
      <c r="J40">
        <f>IF(kraina[[#This Row],[region]]="D",kraina[[#This Row],[m2013]]+kraina[[#This Row],[k2013]],0)</f>
        <v>1063625</v>
      </c>
      <c r="K40" s="1" t="str">
        <f>MID(kraina[[#This Row],[Column1]],2,2)</f>
        <v>39</v>
      </c>
      <c r="L40" s="10">
        <f>kraina[[#This Row],[k2013]]+kraina[[#This Row],[m2013]]</f>
        <v>1063625</v>
      </c>
      <c r="M40" s="10">
        <f>kraina[[#This Row],[k2014]]+kraina[[#This Row],[m2015]]</f>
        <v>5958241</v>
      </c>
      <c r="N40" s="10">
        <f xml:space="preserve"> ROUND(kraina[[#This Row],[l2014]]/kraina[[#This Row],[l2013]],4)</f>
        <v>5.6017999999999999</v>
      </c>
      <c r="O40" s="10">
        <f>ROUNDDOWN(kraina[[#This Row],[l2014]]*(kraina[[#This Row],[wzrost]]^11),0)</f>
        <v>1015597579638560</v>
      </c>
      <c r="P40" s="10">
        <f>IF(kraina[[#This Row],[2025]]/kraina[[#This Row],[l2013]] &gt; 2,1,0)</f>
        <v>1</v>
      </c>
    </row>
    <row r="41" spans="1:16" x14ac:dyDescent="0.25">
      <c r="A41" s="1" t="s">
        <v>40</v>
      </c>
      <c r="B41">
        <v>1175198</v>
      </c>
      <c r="C41">
        <v>1095440</v>
      </c>
      <c r="D41">
        <v>2657174</v>
      </c>
      <c r="E41">
        <v>2491947</v>
      </c>
      <c r="F41" t="str">
        <f>MID(kraina[[#This Row],[Column1]],4,1)</f>
        <v>A</v>
      </c>
      <c r="G41">
        <f>IF(kraina[[#This Row],[region]]="A",kraina[[#This Row],[m2013]]+kraina[[#This Row],[k2013]],0)</f>
        <v>2270638</v>
      </c>
      <c r="H41">
        <f>IF(kraina[[#This Row],[region]]="B",kraina[[#This Row],[m2013]]+kraina[[#This Row],[k2013]],0)</f>
        <v>0</v>
      </c>
      <c r="I41">
        <f>IF(kraina[[#This Row],[region]]="C",kraina[[#This Row],[m2013]]+kraina[[#This Row],[k2013]],0)</f>
        <v>0</v>
      </c>
      <c r="J41">
        <f>IF(kraina[[#This Row],[region]]="D",kraina[[#This Row],[m2013]]+kraina[[#This Row],[k2013]],0)</f>
        <v>0</v>
      </c>
      <c r="K41" s="1" t="str">
        <f>MID(kraina[[#This Row],[Column1]],2,2)</f>
        <v>40</v>
      </c>
      <c r="L41" s="10">
        <f>kraina[[#This Row],[k2013]]+kraina[[#This Row],[m2013]]</f>
        <v>2270638</v>
      </c>
      <c r="M41" s="10">
        <f>kraina[[#This Row],[k2014]]+kraina[[#This Row],[m2015]]</f>
        <v>5149121</v>
      </c>
      <c r="N41" s="10">
        <f xml:space="preserve"> ROUND(kraina[[#This Row],[l2014]]/kraina[[#This Row],[l2013]],4)</f>
        <v>2.2677</v>
      </c>
      <c r="O41" s="10">
        <f>ROUNDDOWN(kraina[[#This Row],[l2014]]*(kraina[[#This Row],[wzrost]]^11),0)</f>
        <v>41992786911</v>
      </c>
      <c r="P41" s="10">
        <f>IF(kraina[[#This Row],[2025]]/kraina[[#This Row],[l2013]] &gt; 2,1,0)</f>
        <v>1</v>
      </c>
    </row>
    <row r="42" spans="1:16" x14ac:dyDescent="0.25">
      <c r="A42" s="1" t="s">
        <v>41</v>
      </c>
      <c r="B42">
        <v>2115336</v>
      </c>
      <c r="C42">
        <v>2202769</v>
      </c>
      <c r="D42">
        <v>15339</v>
      </c>
      <c r="E42">
        <v>14652</v>
      </c>
      <c r="F42" t="str">
        <f>MID(kraina[[#This Row],[Column1]],4,1)</f>
        <v>D</v>
      </c>
      <c r="G42">
        <f>IF(kraina[[#This Row],[region]]="A",kraina[[#This Row],[m2013]]+kraina[[#This Row],[k2013]],0)</f>
        <v>0</v>
      </c>
      <c r="H42">
        <f>IF(kraina[[#This Row],[region]]="B",kraina[[#This Row],[m2013]]+kraina[[#This Row],[k2013]],0)</f>
        <v>0</v>
      </c>
      <c r="I42">
        <f>IF(kraina[[#This Row],[region]]="C",kraina[[#This Row],[m2013]]+kraina[[#This Row],[k2013]],0)</f>
        <v>0</v>
      </c>
      <c r="J42">
        <f>IF(kraina[[#This Row],[region]]="D",kraina[[#This Row],[m2013]]+kraina[[#This Row],[k2013]],0)</f>
        <v>4318105</v>
      </c>
      <c r="K42" s="1" t="str">
        <f>MID(kraina[[#This Row],[Column1]],2,2)</f>
        <v>41</v>
      </c>
      <c r="L42" s="10">
        <f>kraina[[#This Row],[k2013]]+kraina[[#This Row],[m2013]]</f>
        <v>4318105</v>
      </c>
      <c r="M42" s="10">
        <f>kraina[[#This Row],[k2014]]+kraina[[#This Row],[m2015]]</f>
        <v>29991</v>
      </c>
      <c r="N42" s="10">
        <f xml:space="preserve"> ROUND(kraina[[#This Row],[l2014]]/kraina[[#This Row],[l2013]],4)</f>
        <v>6.8999999999999999E-3</v>
      </c>
      <c r="O42" s="10">
        <f>ROUNDDOWN(kraina[[#This Row],[l2014]]*(kraina[[#This Row],[wzrost]]^11),0)</f>
        <v>0</v>
      </c>
      <c r="P42" s="10">
        <f>IF(kraina[[#This Row],[2025]]/kraina[[#This Row],[l2013]] &gt; 2,1,0)</f>
        <v>0</v>
      </c>
    </row>
    <row r="43" spans="1:16" x14ac:dyDescent="0.25">
      <c r="A43" s="1" t="s">
        <v>42</v>
      </c>
      <c r="B43">
        <v>2346640</v>
      </c>
      <c r="C43">
        <v>2197559</v>
      </c>
      <c r="D43">
        <v>373470</v>
      </c>
      <c r="E43">
        <v>353365</v>
      </c>
      <c r="F43" t="str">
        <f>MID(kraina[[#This Row],[Column1]],4,1)</f>
        <v>B</v>
      </c>
      <c r="G43">
        <f>IF(kraina[[#This Row],[region]]="A",kraina[[#This Row],[m2013]]+kraina[[#This Row],[k2013]],0)</f>
        <v>0</v>
      </c>
      <c r="H43">
        <f>IF(kraina[[#This Row],[region]]="B",kraina[[#This Row],[m2013]]+kraina[[#This Row],[k2013]],0)</f>
        <v>4544199</v>
      </c>
      <c r="I43">
        <f>IF(kraina[[#This Row],[region]]="C",kraina[[#This Row],[m2013]]+kraina[[#This Row],[k2013]],0)</f>
        <v>0</v>
      </c>
      <c r="J43">
        <f>IF(kraina[[#This Row],[region]]="D",kraina[[#This Row],[m2013]]+kraina[[#This Row],[k2013]],0)</f>
        <v>0</v>
      </c>
      <c r="K43" s="1" t="str">
        <f>MID(kraina[[#This Row],[Column1]],2,2)</f>
        <v>42</v>
      </c>
      <c r="L43" s="10">
        <f>kraina[[#This Row],[k2013]]+kraina[[#This Row],[m2013]]</f>
        <v>4544199</v>
      </c>
      <c r="M43" s="10">
        <f>kraina[[#This Row],[k2014]]+kraina[[#This Row],[m2015]]</f>
        <v>726835</v>
      </c>
      <c r="N43" s="10">
        <f xml:space="preserve"> ROUND(kraina[[#This Row],[l2014]]/kraina[[#This Row],[l2013]],4)</f>
        <v>0.15989999999999999</v>
      </c>
      <c r="O43" s="10">
        <f>ROUNDDOWN(kraina[[#This Row],[l2014]]*(kraina[[#This Row],[wzrost]]^11),0)</f>
        <v>0</v>
      </c>
      <c r="P43" s="10">
        <f>IF(kraina[[#This Row],[2025]]/kraina[[#This Row],[l2013]] &gt; 2,1,0)</f>
        <v>0</v>
      </c>
    </row>
    <row r="44" spans="1:16" x14ac:dyDescent="0.25">
      <c r="A44" s="1" t="s">
        <v>43</v>
      </c>
      <c r="B44">
        <v>2548438</v>
      </c>
      <c r="C44">
        <v>2577213</v>
      </c>
      <c r="D44">
        <v>37986</v>
      </c>
      <c r="E44">
        <v>37766</v>
      </c>
      <c r="F44" t="str">
        <f>MID(kraina[[#This Row],[Column1]],4,1)</f>
        <v>D</v>
      </c>
      <c r="G44">
        <f>IF(kraina[[#This Row],[region]]="A",kraina[[#This Row],[m2013]]+kraina[[#This Row],[k2013]],0)</f>
        <v>0</v>
      </c>
      <c r="H44">
        <f>IF(kraina[[#This Row],[region]]="B",kraina[[#This Row],[m2013]]+kraina[[#This Row],[k2013]],0)</f>
        <v>0</v>
      </c>
      <c r="I44">
        <f>IF(kraina[[#This Row],[region]]="C",kraina[[#This Row],[m2013]]+kraina[[#This Row],[k2013]],0)</f>
        <v>0</v>
      </c>
      <c r="J44">
        <f>IF(kraina[[#This Row],[region]]="D",kraina[[#This Row],[m2013]]+kraina[[#This Row],[k2013]],0)</f>
        <v>5125651</v>
      </c>
      <c r="K44" s="1" t="str">
        <f>MID(kraina[[#This Row],[Column1]],2,2)</f>
        <v>43</v>
      </c>
      <c r="L44" s="10">
        <f>kraina[[#This Row],[k2013]]+kraina[[#This Row],[m2013]]</f>
        <v>5125651</v>
      </c>
      <c r="M44" s="10">
        <f>kraina[[#This Row],[k2014]]+kraina[[#This Row],[m2015]]</f>
        <v>75752</v>
      </c>
      <c r="N44" s="10">
        <f xml:space="preserve"> ROUND(kraina[[#This Row],[l2014]]/kraina[[#This Row],[l2013]],4)</f>
        <v>1.4800000000000001E-2</v>
      </c>
      <c r="O44" s="10">
        <f>ROUNDDOWN(kraina[[#This Row],[l2014]]*(kraina[[#This Row],[wzrost]]^11),0)</f>
        <v>0</v>
      </c>
      <c r="P44" s="10">
        <f>IF(kraina[[#This Row],[2025]]/kraina[[#This Row],[l2013]] &gt; 2,1,0)</f>
        <v>0</v>
      </c>
    </row>
    <row r="45" spans="1:16" x14ac:dyDescent="0.25">
      <c r="A45" s="1" t="s">
        <v>44</v>
      </c>
      <c r="B45">
        <v>835495</v>
      </c>
      <c r="C45">
        <v>837746</v>
      </c>
      <c r="D45">
        <v>1106177</v>
      </c>
      <c r="E45">
        <v>917781</v>
      </c>
      <c r="F45" t="str">
        <f>MID(kraina[[#This Row],[Column1]],4,1)</f>
        <v>C</v>
      </c>
      <c r="G45">
        <f>IF(kraina[[#This Row],[region]]="A",kraina[[#This Row],[m2013]]+kraina[[#This Row],[k2013]],0)</f>
        <v>0</v>
      </c>
      <c r="H45">
        <f>IF(kraina[[#This Row],[region]]="B",kraina[[#This Row],[m2013]]+kraina[[#This Row],[k2013]],0)</f>
        <v>0</v>
      </c>
      <c r="I45">
        <f>IF(kraina[[#This Row],[region]]="C",kraina[[#This Row],[m2013]]+kraina[[#This Row],[k2013]],0)</f>
        <v>1673241</v>
      </c>
      <c r="J45">
        <f>IF(kraina[[#This Row],[region]]="D",kraina[[#This Row],[m2013]]+kraina[[#This Row],[k2013]],0)</f>
        <v>0</v>
      </c>
      <c r="K45" s="1" t="str">
        <f>MID(kraina[[#This Row],[Column1]],2,2)</f>
        <v>44</v>
      </c>
      <c r="L45" s="10">
        <f>kraina[[#This Row],[k2013]]+kraina[[#This Row],[m2013]]</f>
        <v>1673241</v>
      </c>
      <c r="M45" s="10">
        <f>kraina[[#This Row],[k2014]]+kraina[[#This Row],[m2015]]</f>
        <v>2023958</v>
      </c>
      <c r="N45" s="10">
        <f xml:space="preserve"> ROUND(kraina[[#This Row],[l2014]]/kraina[[#This Row],[l2013]],4)</f>
        <v>1.2096</v>
      </c>
      <c r="O45" s="10">
        <f>ROUNDDOWN(kraina[[#This Row],[l2014]]*(kraina[[#This Row],[wzrost]]^11),0)</f>
        <v>16415762</v>
      </c>
      <c r="P45" s="10">
        <f>IF(kraina[[#This Row],[2025]]/kraina[[#This Row],[l2013]] &gt; 2,1,0)</f>
        <v>1</v>
      </c>
    </row>
    <row r="46" spans="1:16" x14ac:dyDescent="0.25">
      <c r="A46" s="1" t="s">
        <v>45</v>
      </c>
      <c r="B46">
        <v>1187448</v>
      </c>
      <c r="C46">
        <v>1070426</v>
      </c>
      <c r="D46">
        <v>1504608</v>
      </c>
      <c r="E46">
        <v>1756990</v>
      </c>
      <c r="F46" t="str">
        <f>MID(kraina[[#This Row],[Column1]],4,1)</f>
        <v>B</v>
      </c>
      <c r="G46">
        <f>IF(kraina[[#This Row],[region]]="A",kraina[[#This Row],[m2013]]+kraina[[#This Row],[k2013]],0)</f>
        <v>0</v>
      </c>
      <c r="H46">
        <f>IF(kraina[[#This Row],[region]]="B",kraina[[#This Row],[m2013]]+kraina[[#This Row],[k2013]],0)</f>
        <v>2257874</v>
      </c>
      <c r="I46">
        <f>IF(kraina[[#This Row],[region]]="C",kraina[[#This Row],[m2013]]+kraina[[#This Row],[k2013]],0)</f>
        <v>0</v>
      </c>
      <c r="J46">
        <f>IF(kraina[[#This Row],[region]]="D",kraina[[#This Row],[m2013]]+kraina[[#This Row],[k2013]],0)</f>
        <v>0</v>
      </c>
      <c r="K46" s="1" t="str">
        <f>MID(kraina[[#This Row],[Column1]],2,2)</f>
        <v>45</v>
      </c>
      <c r="L46" s="10">
        <f>kraina[[#This Row],[k2013]]+kraina[[#This Row],[m2013]]</f>
        <v>2257874</v>
      </c>
      <c r="M46" s="10">
        <f>kraina[[#This Row],[k2014]]+kraina[[#This Row],[m2015]]</f>
        <v>3261598</v>
      </c>
      <c r="N46" s="10">
        <f xml:space="preserve"> ROUND(kraina[[#This Row],[l2014]]/kraina[[#This Row],[l2013]],4)</f>
        <v>1.4444999999999999</v>
      </c>
      <c r="O46" s="10">
        <f>ROUNDDOWN(kraina[[#This Row],[l2014]]*(kraina[[#This Row],[wzrost]]^11),0)</f>
        <v>186347443</v>
      </c>
      <c r="P46" s="10">
        <f>IF(kraina[[#This Row],[2025]]/kraina[[#This Row],[l2013]] &gt; 2,1,0)</f>
        <v>1</v>
      </c>
    </row>
    <row r="47" spans="1:16" x14ac:dyDescent="0.25">
      <c r="A47" s="8" t="s">
        <v>46</v>
      </c>
      <c r="B47" s="9">
        <v>140026</v>
      </c>
      <c r="C47" s="9">
        <v>146354</v>
      </c>
      <c r="D47" s="9">
        <v>2759991</v>
      </c>
      <c r="E47" s="9">
        <v>2742120</v>
      </c>
      <c r="F47" s="9" t="str">
        <f>MID(kraina[[#This Row],[Column1]],4,1)</f>
        <v>C</v>
      </c>
      <c r="G47" s="9">
        <f>IF(kraina[[#This Row],[region]]="A",kraina[[#This Row],[m2013]]+kraina[[#This Row],[k2013]],0)</f>
        <v>0</v>
      </c>
      <c r="H47" s="9">
        <f>IF(kraina[[#This Row],[region]]="B",kraina[[#This Row],[m2013]]+kraina[[#This Row],[k2013]],0)</f>
        <v>0</v>
      </c>
      <c r="I47" s="9">
        <f>IF(kraina[[#This Row],[region]]="C",kraina[[#This Row],[m2013]]+kraina[[#This Row],[k2013]],0)</f>
        <v>286380</v>
      </c>
      <c r="J47" s="9">
        <f>IF(kraina[[#This Row],[region]]="D",kraina[[#This Row],[m2013]]+kraina[[#This Row],[k2013]],0)</f>
        <v>0</v>
      </c>
      <c r="K47" s="8" t="str">
        <f>MID(kraina[[#This Row],[Column1]],2,2)</f>
        <v>46</v>
      </c>
      <c r="L47" s="11">
        <f>kraina[[#This Row],[k2013]]+kraina[[#This Row],[m2013]]</f>
        <v>286380</v>
      </c>
      <c r="M47" s="11">
        <f>kraina[[#This Row],[k2014]]+kraina[[#This Row],[m2015]]</f>
        <v>5502111</v>
      </c>
      <c r="N47" s="11">
        <f xml:space="preserve"> ROUND(kraina[[#This Row],[l2014]]/kraina[[#This Row],[l2013]],4)</f>
        <v>19.212599999999998</v>
      </c>
      <c r="O47" s="11">
        <f>ROUNDDOWN(kraina[[#This Row],[l2014]]*(kraina[[#This Row],[wzrost]]^11),0)</f>
        <v>7.2439742591987902E+20</v>
      </c>
      <c r="P47" s="10">
        <f>IF(kraina[[#This Row],[2025]]/kraina[[#This Row],[l2013]] &gt; 2,1,0)</f>
        <v>1</v>
      </c>
    </row>
    <row r="48" spans="1:16" x14ac:dyDescent="0.25">
      <c r="A48" s="1" t="s">
        <v>47</v>
      </c>
      <c r="B48">
        <v>1198765</v>
      </c>
      <c r="C48">
        <v>1304945</v>
      </c>
      <c r="D48">
        <v>2786493</v>
      </c>
      <c r="E48">
        <v>2602643</v>
      </c>
      <c r="F48" t="str">
        <f>MID(kraina[[#This Row],[Column1]],4,1)</f>
        <v>B</v>
      </c>
      <c r="G48">
        <f>IF(kraina[[#This Row],[region]]="A",kraina[[#This Row],[m2013]]+kraina[[#This Row],[k2013]],0)</f>
        <v>0</v>
      </c>
      <c r="H48">
        <f>IF(kraina[[#This Row],[region]]="B",kraina[[#This Row],[m2013]]+kraina[[#This Row],[k2013]],0)</f>
        <v>2503710</v>
      </c>
      <c r="I48">
        <f>IF(kraina[[#This Row],[region]]="C",kraina[[#This Row],[m2013]]+kraina[[#This Row],[k2013]],0)</f>
        <v>0</v>
      </c>
      <c r="J48">
        <f>IF(kraina[[#This Row],[region]]="D",kraina[[#This Row],[m2013]]+kraina[[#This Row],[k2013]],0)</f>
        <v>0</v>
      </c>
      <c r="K48" s="1" t="str">
        <f>MID(kraina[[#This Row],[Column1]],2,2)</f>
        <v>47</v>
      </c>
      <c r="L48" s="10">
        <f>kraina[[#This Row],[k2013]]+kraina[[#This Row],[m2013]]</f>
        <v>2503710</v>
      </c>
      <c r="M48" s="10">
        <f>kraina[[#This Row],[k2014]]+kraina[[#This Row],[m2015]]</f>
        <v>5389136</v>
      </c>
      <c r="N48" s="10">
        <f xml:space="preserve"> ROUND(kraina[[#This Row],[l2014]]/kraina[[#This Row],[l2013]],4)</f>
        <v>2.1524999999999999</v>
      </c>
      <c r="O48" s="10">
        <f>ROUNDDOWN(kraina[[#This Row],[l2014]]*(kraina[[#This Row],[wzrost]]^11),0)</f>
        <v>24768169150</v>
      </c>
      <c r="P48" s="10">
        <f>IF(kraina[[#This Row],[2025]]/kraina[[#This Row],[l2013]] &gt; 2,1,0)</f>
        <v>1</v>
      </c>
    </row>
    <row r="49" spans="1:16" x14ac:dyDescent="0.25">
      <c r="A49" s="1" t="s">
        <v>48</v>
      </c>
      <c r="B49">
        <v>2619776</v>
      </c>
      <c r="C49">
        <v>2749623</v>
      </c>
      <c r="D49">
        <v>2888215</v>
      </c>
      <c r="E49">
        <v>2800174</v>
      </c>
      <c r="F49" t="str">
        <f>MID(kraina[[#This Row],[Column1]],4,1)</f>
        <v>C</v>
      </c>
      <c r="G49">
        <f>IF(kraina[[#This Row],[region]]="A",kraina[[#This Row],[m2013]]+kraina[[#This Row],[k2013]],0)</f>
        <v>0</v>
      </c>
      <c r="H49">
        <f>IF(kraina[[#This Row],[region]]="B",kraina[[#This Row],[m2013]]+kraina[[#This Row],[k2013]],0)</f>
        <v>0</v>
      </c>
      <c r="I49">
        <f>IF(kraina[[#This Row],[region]]="C",kraina[[#This Row],[m2013]]+kraina[[#This Row],[k2013]],0)</f>
        <v>5369399</v>
      </c>
      <c r="J49">
        <f>IF(kraina[[#This Row],[region]]="D",kraina[[#This Row],[m2013]]+kraina[[#This Row],[k2013]],0)</f>
        <v>0</v>
      </c>
      <c r="K49" s="1" t="str">
        <f>MID(kraina[[#This Row],[Column1]],2,2)</f>
        <v>48</v>
      </c>
      <c r="L49" s="10">
        <f>kraina[[#This Row],[k2013]]+kraina[[#This Row],[m2013]]</f>
        <v>5369399</v>
      </c>
      <c r="M49" s="10">
        <f>kraina[[#This Row],[k2014]]+kraina[[#This Row],[m2015]]</f>
        <v>5688389</v>
      </c>
      <c r="N49" s="10">
        <f xml:space="preserve"> ROUND(kraina[[#This Row],[l2014]]/kraina[[#This Row],[l2013]],4)</f>
        <v>1.0593999999999999</v>
      </c>
      <c r="O49" s="10">
        <f>ROUNDDOWN(kraina[[#This Row],[l2014]]*(kraina[[#This Row],[wzrost]]^11),0)</f>
        <v>10731216</v>
      </c>
      <c r="P49" s="10">
        <f>IF(kraina[[#This Row],[2025]]/kraina[[#This Row],[l2013]] &gt; 2,1,0)</f>
        <v>0</v>
      </c>
    </row>
    <row r="50" spans="1:16" x14ac:dyDescent="0.25">
      <c r="A50" s="1" t="s">
        <v>49</v>
      </c>
      <c r="B50">
        <v>248398</v>
      </c>
      <c r="C50">
        <v>268511</v>
      </c>
      <c r="D50">
        <v>3110853</v>
      </c>
      <c r="E50">
        <v>2986411</v>
      </c>
      <c r="F50" t="str">
        <f>MID(kraina[[#This Row],[Column1]],4,1)</f>
        <v>C</v>
      </c>
      <c r="G50">
        <f>IF(kraina[[#This Row],[region]]="A",kraina[[#This Row],[m2013]]+kraina[[#This Row],[k2013]],0)</f>
        <v>0</v>
      </c>
      <c r="H50">
        <f>IF(kraina[[#This Row],[region]]="B",kraina[[#This Row],[m2013]]+kraina[[#This Row],[k2013]],0)</f>
        <v>0</v>
      </c>
      <c r="I50">
        <f>IF(kraina[[#This Row],[region]]="C",kraina[[#This Row],[m2013]]+kraina[[#This Row],[k2013]],0)</f>
        <v>516909</v>
      </c>
      <c r="J50">
        <f>IF(kraina[[#This Row],[region]]="D",kraina[[#This Row],[m2013]]+kraina[[#This Row],[k2013]],0)</f>
        <v>0</v>
      </c>
      <c r="K50" s="1" t="str">
        <f>MID(kraina[[#This Row],[Column1]],2,2)</f>
        <v>49</v>
      </c>
      <c r="L50" s="10">
        <f>kraina[[#This Row],[k2013]]+kraina[[#This Row],[m2013]]</f>
        <v>516909</v>
      </c>
      <c r="M50" s="10">
        <f>kraina[[#This Row],[k2014]]+kraina[[#This Row],[m2015]]</f>
        <v>6097264</v>
      </c>
      <c r="N50" s="10">
        <f xml:space="preserve"> ROUND(kraina[[#This Row],[l2014]]/kraina[[#This Row],[l2013]],4)</f>
        <v>11.7956</v>
      </c>
      <c r="O50" s="10">
        <f>ROUNDDOWN(kraina[[#This Row],[l2014]]*(kraina[[#This Row],[wzrost]]^11),0)</f>
        <v>3.75020841736879E+18</v>
      </c>
      <c r="P50" s="10">
        <f>IF(kraina[[#This Row],[2025]]/kraina[[#This Row],[l2013]] &gt; 2,1,0)</f>
        <v>1</v>
      </c>
    </row>
    <row r="51" spans="1:16" x14ac:dyDescent="0.25">
      <c r="A51" s="1" t="s">
        <v>50</v>
      </c>
      <c r="B51">
        <v>2494207</v>
      </c>
      <c r="C51">
        <v>2625207</v>
      </c>
      <c r="D51">
        <v>1796293</v>
      </c>
      <c r="E51">
        <v>1853602</v>
      </c>
      <c r="F51" t="str">
        <f>MID(kraina[[#This Row],[Column1]],4,1)</f>
        <v>B</v>
      </c>
      <c r="G51">
        <f>IF(kraina[[#This Row],[region]]="A",kraina[[#This Row],[m2013]]+kraina[[#This Row],[k2013]],0)</f>
        <v>0</v>
      </c>
      <c r="H51">
        <f>IF(kraina[[#This Row],[region]]="B",kraina[[#This Row],[m2013]]+kraina[[#This Row],[k2013]],0)</f>
        <v>5119414</v>
      </c>
      <c r="I51">
        <f>IF(kraina[[#This Row],[region]]="C",kraina[[#This Row],[m2013]]+kraina[[#This Row],[k2013]],0)</f>
        <v>0</v>
      </c>
      <c r="J51">
        <f>IF(kraina[[#This Row],[region]]="D",kraina[[#This Row],[m2013]]+kraina[[#This Row],[k2013]],0)</f>
        <v>0</v>
      </c>
      <c r="K51" s="1" t="str">
        <f>MID(kraina[[#This Row],[Column1]],2,2)</f>
        <v>50</v>
      </c>
      <c r="L51" s="10">
        <f>kraina[[#This Row],[k2013]]+kraina[[#This Row],[m2013]]</f>
        <v>5119414</v>
      </c>
      <c r="M51" s="10">
        <f>kraina[[#This Row],[k2014]]+kraina[[#This Row],[m2015]]</f>
        <v>3649895</v>
      </c>
      <c r="N51" s="10">
        <f xml:space="preserve"> ROUND(kraina[[#This Row],[l2014]]/kraina[[#This Row],[l2013]],4)</f>
        <v>0.71299999999999997</v>
      </c>
      <c r="O51" s="10">
        <f>ROUNDDOWN(kraina[[#This Row],[l2014]]*(kraina[[#This Row],[wzrost]]^11),0)</f>
        <v>88361</v>
      </c>
      <c r="P51" s="10">
        <f>IF(kraina[[#This Row],[2025]]/kraina[[#This Row],[l2013]] &gt; 2,1,0)</f>
        <v>0</v>
      </c>
    </row>
    <row r="52" spans="1:16" ht="15.75" thickBot="1" x14ac:dyDescent="0.3">
      <c r="A52" s="1"/>
      <c r="F52" s="1"/>
      <c r="G52" t="s">
        <v>51</v>
      </c>
      <c r="H52" t="s">
        <v>52</v>
      </c>
      <c r="I52" t="s">
        <v>53</v>
      </c>
      <c r="J52" t="s">
        <v>54</v>
      </c>
      <c r="O52" s="10">
        <f>SUM(kraina[2025])</f>
        <v>8.5227600404898539E+20</v>
      </c>
      <c r="P52" s="10">
        <f>SUM(kraina[przeludniene])</f>
        <v>18</v>
      </c>
    </row>
    <row r="53" spans="1:16" ht="15.75" thickTop="1" x14ac:dyDescent="0.25">
      <c r="G53" s="2">
        <f>SUM(kraina[a])</f>
        <v>33929579</v>
      </c>
      <c r="H53" s="2">
        <f>SUM(kraina[b])</f>
        <v>41736619</v>
      </c>
      <c r="I53" s="2">
        <f>SUM(kraina[c])</f>
        <v>57649017</v>
      </c>
      <c r="J53" s="3">
        <f>SUM(kraina[d])</f>
        <v>36530387</v>
      </c>
    </row>
    <row r="55" spans="1:16" x14ac:dyDescent="0.25">
      <c r="B55">
        <f>B47+C47</f>
        <v>286380</v>
      </c>
      <c r="C55">
        <f>D47+E47</f>
        <v>5502111</v>
      </c>
    </row>
    <row r="56" spans="1:16" x14ac:dyDescent="0.25">
      <c r="C56">
        <f>C55/B55</f>
        <v>19.212623088204484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675F-7D69-46D6-8E5A-9E7B655EEF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f X l L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f X l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5 S 1 S e g l M 9 F g E A A L c B A A A T A B w A R m 9 y b X V s Y X M v U 2 V j d G l v b j E u b S C i G A A o o B Q A A A A A A A A A A A A A A A A A A A A A A A A A A A B 1 j 0 1 L w 0 A Q h u + B / I d l v a S w B B M b D 4 a c E g U v i r R e N F L W Z K p r k 9 m y O y k N p R f / k i f P 0 v / l a v A L 7 F 5 2 5 n 3 m 4 x 0 L F S m N b D L 8 U e p 7 v m c f p Y G a L Y x U K F n G G i D f Y + 7 t X s 3 b S 7 1 7 1 k 7 M 7 S o s d N W 1 g B S c q Q b C X C O 5 x A Y 8 P y m v L R h b t t J Q X 1 4 i F E a t o C z 0 4 r O + d 4 A 6 I 2 c K 5 9 L F T 7 P 4 M E r K Y W F I a + I j c V t A o 1 p F Y D K e c s F y 3 X Q t 2 i w R 7 B Q r X S t 8 y K I 4 i Q W 7 6 j T B h P o G s p 8 w v N A I d y M x G D / g N 6 0 C d B d q R v 2 S O / 9 T e e + q p k a i n W v T D u O n / R J s 8 H 2 m 2 G z 4 A C L n w D U C I 1 j T V r A v P X b 6 O d L x O P x o / Q W O 9 o H x P p D 8 B d u R 7 y n 8 3 3 7 6 D l B L A Q I t A B Q A A g A I A H 1 5 S 1 Q v m A 0 M p A A A A P U A A A A S A A A A A A A A A A A A A A A A A A A A A A B D b 2 5 m a W c v U G F j a 2 F n Z S 5 4 b W x Q S w E C L Q A U A A I A C A B 9 e U t U D 8 r p q 6 Q A A A D p A A A A E w A A A A A A A A A A A A A A A A D w A A A A W 0 N v b n R l b n R f V H l w Z X N d L n h t b F B L A Q I t A B Q A A g A I A H 1 5 S 1 S e g l M 9 F g E A A L c B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J A A A A A A A A 0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c m F p b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F U M T Q 6 M T E 6 N T g u M z c z M T I 0 M V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h a W 5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d 9 W g u E u x E + s 6 X B L v K R 3 9 g A A A A A C A A A A A A A Q Z g A A A A E A A C A A A A C + b D 1 O W 9 I o y q a n 5 P M F f + l C A K I Q P p G p d e 9 e h V w D d K m E y A A A A A A O g A A A A A I A A C A A A A D 0 r 4 a g z e 7 i N V o a f F k i Z y n h q 7 n f c F + b x K u M D 8 q W F z w X I V A A A A D v O 4 x 2 2 7 j 1 I l / h 1 + U 5 J p C R L f S C d p F L o N K q X Z g 0 3 i q R N f S A D W W Z G z D 4 l x q 4 k K 2 C Q u F K r n w F f F t K 9 W U X K 2 u m e v C F G B 2 k I o i j j K + u Z V k q y + j w P k A A A A C j 1 5 k 2 B z j K E c a F t o u l c y W S e 9 n O g s x R G K U S 3 V c E D V E S U w E / 0 9 S e N A r 2 W b r g b p r f 3 o s b j f x H n I v W f J b i q k l f 3 C s A < / D a t a M a s h u p > 
</file>

<file path=customXml/itemProps1.xml><?xml version="1.0" encoding="utf-8"?>
<ds:datastoreItem xmlns:ds="http://schemas.openxmlformats.org/officeDocument/2006/customXml" ds:itemID="{4C5CAE1A-678D-48EF-BF10-554ADFAB0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Arkusz4</vt:lpstr>
      <vt:lpstr>kraina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Cichosz</dc:creator>
  <cp:lastModifiedBy>Martyna Cichosz</cp:lastModifiedBy>
  <dcterms:created xsi:type="dcterms:W3CDTF">2022-02-11T14:10:09Z</dcterms:created>
  <dcterms:modified xsi:type="dcterms:W3CDTF">2022-02-13T01:28:53Z</dcterms:modified>
</cp:coreProperties>
</file>