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emestar6\USP\"/>
    </mc:Choice>
  </mc:AlternateContent>
  <xr:revisionPtr revIDLastSave="0" documentId="13_ncr:1_{53771E7A-0719-49F0-A2A8-5CF685B136F4}" xr6:coauthVersionLast="43" xr6:coauthVersionMax="43" xr10:uidLastSave="{00000000-0000-0000-0000-000000000000}"/>
  <bookViews>
    <workbookView xWindow="6345" yWindow="2535" windowWidth="18000" windowHeight="9360" activeTab="1" xr2:uid="{00000000-000D-0000-FFFF-FFFF00000000}"/>
  </bookViews>
  <sheets>
    <sheet name="READ ME" sheetId="4" r:id="rId1"/>
    <sheet name="Budget" sheetId="1" r:id="rId2"/>
    <sheet name="ParticipantPortal" sheetId="3" r:id="rId3"/>
  </sheets>
  <calcPr calcId="181029"/>
</workbook>
</file>

<file path=xl/calcChain.xml><?xml version="1.0" encoding="utf-8"?>
<calcChain xmlns="http://schemas.openxmlformats.org/spreadsheetml/2006/main">
  <c r="B12" i="1" l="1"/>
  <c r="H16" i="1"/>
  <c r="H17" i="1"/>
  <c r="H18" i="1"/>
  <c r="H19" i="1"/>
  <c r="H20" i="1"/>
  <c r="H21" i="1"/>
  <c r="H22" i="1"/>
  <c r="H23" i="1"/>
  <c r="G52" i="3"/>
  <c r="I52" i="3" s="1"/>
  <c r="G44" i="3"/>
  <c r="I44" i="3" s="1"/>
  <c r="G28" i="3"/>
  <c r="I28" i="3" s="1"/>
  <c r="G20" i="3"/>
  <c r="I20" i="3" s="1"/>
  <c r="G12" i="3"/>
  <c r="I12" i="3" s="1"/>
  <c r="G4" i="3"/>
  <c r="I4" i="3" s="1"/>
  <c r="B52" i="3"/>
  <c r="D52" i="3" s="1"/>
  <c r="B44" i="3"/>
  <c r="D44" i="3" s="1"/>
  <c r="B36" i="3"/>
  <c r="D36" i="3" s="1"/>
  <c r="B28" i="3"/>
  <c r="D28" i="3" s="1"/>
  <c r="B20" i="3"/>
  <c r="D20" i="3" s="1"/>
  <c r="B12" i="3"/>
  <c r="D12" i="3" s="1"/>
  <c r="B4" i="3"/>
  <c r="D4" i="3" s="1"/>
  <c r="H33" i="1"/>
  <c r="F1" i="3"/>
  <c r="A49" i="3"/>
  <c r="A41" i="3"/>
  <c r="B41" i="3"/>
  <c r="B49" i="3" s="1"/>
  <c r="C41" i="3"/>
  <c r="D41" i="3"/>
  <c r="D49" i="3"/>
  <c r="F41" i="3"/>
  <c r="H41" i="3"/>
  <c r="G42" i="3"/>
  <c r="I42" i="3" s="1"/>
  <c r="B43" i="3"/>
  <c r="D43" i="3" s="1"/>
  <c r="G43" i="3"/>
  <c r="I43" i="3" s="1"/>
  <c r="G45" i="3"/>
  <c r="I45" i="3" s="1"/>
  <c r="C49" i="3"/>
  <c r="F49" i="3"/>
  <c r="G49" i="3"/>
  <c r="H49" i="3"/>
  <c r="I49" i="3"/>
  <c r="G50" i="3"/>
  <c r="I50" i="3" s="1"/>
  <c r="B51" i="3"/>
  <c r="D51" i="3" s="1"/>
  <c r="G51" i="3"/>
  <c r="I51" i="3" s="1"/>
  <c r="G53" i="3"/>
  <c r="I53" i="3" s="1"/>
  <c r="A33" i="3"/>
  <c r="A25" i="3"/>
  <c r="A17" i="3"/>
  <c r="A9" i="3"/>
  <c r="C12" i="1"/>
  <c r="C31" i="1" s="1"/>
  <c r="B3" i="3"/>
  <c r="D3" i="3" s="1"/>
  <c r="B11" i="3"/>
  <c r="D11" i="3" s="1"/>
  <c r="B19" i="3"/>
  <c r="D19" i="3" s="1"/>
  <c r="B27" i="3"/>
  <c r="D27" i="3" s="1"/>
  <c r="B35" i="3"/>
  <c r="D35" i="3" s="1"/>
  <c r="G3" i="3"/>
  <c r="I3" i="3" s="1"/>
  <c r="G11" i="3"/>
  <c r="I11" i="3" s="1"/>
  <c r="G19" i="3"/>
  <c r="I19" i="3" s="1"/>
  <c r="G27" i="3"/>
  <c r="I27" i="3" s="1"/>
  <c r="G35" i="3"/>
  <c r="I35" i="3" s="1"/>
  <c r="B31" i="1"/>
  <c r="B38" i="1" s="1"/>
  <c r="D12" i="1"/>
  <c r="D31" i="1" s="1"/>
  <c r="E12" i="1"/>
  <c r="E31" i="1" s="1"/>
  <c r="F12" i="1"/>
  <c r="F31" i="1" s="1"/>
  <c r="F38" i="1" s="1"/>
  <c r="G12" i="1"/>
  <c r="G31" i="1" s="1"/>
  <c r="G10" i="3"/>
  <c r="I10" i="3" s="1"/>
  <c r="G29" i="3"/>
  <c r="I29" i="3" s="1"/>
  <c r="G37" i="3"/>
  <c r="I37" i="3" s="1"/>
  <c r="G34" i="3"/>
  <c r="I34" i="3" s="1"/>
  <c r="G23" i="3"/>
  <c r="I23" i="3" s="1"/>
  <c r="M7" i="3"/>
  <c r="M2" i="3"/>
  <c r="M6" i="3"/>
  <c r="M3" i="3"/>
  <c r="M4" i="3"/>
  <c r="M5" i="3"/>
  <c r="F33" i="3"/>
  <c r="B25" i="3"/>
  <c r="G41" i="3" s="1"/>
  <c r="H33" i="3"/>
  <c r="B17" i="3"/>
  <c r="G33" i="3" s="1"/>
  <c r="H25" i="3"/>
  <c r="B9" i="3"/>
  <c r="G25" i="3" s="1"/>
  <c r="F25" i="3"/>
  <c r="H28" i="1"/>
  <c r="H29" i="1"/>
  <c r="H32" i="1"/>
  <c r="H34" i="1"/>
  <c r="H35" i="1"/>
  <c r="H36" i="1"/>
  <c r="M1" i="3"/>
  <c r="H1" i="3"/>
  <c r="H9" i="3"/>
  <c r="H17" i="3"/>
  <c r="C33" i="3"/>
  <c r="C25" i="3"/>
  <c r="C17" i="3"/>
  <c r="C9" i="3"/>
  <c r="I17" i="3"/>
  <c r="I9" i="3"/>
  <c r="G17" i="3"/>
  <c r="G9" i="3"/>
  <c r="I1" i="3"/>
  <c r="G1" i="3"/>
  <c r="F17" i="3"/>
  <c r="F9" i="3"/>
  <c r="L1" i="3"/>
  <c r="D33" i="3"/>
  <c r="B33" i="3"/>
  <c r="A1" i="3"/>
  <c r="D25" i="3"/>
  <c r="I41" i="3"/>
  <c r="D17" i="3"/>
  <c r="I33" i="3"/>
  <c r="D9" i="3"/>
  <c r="I25" i="3"/>
  <c r="H14" i="1"/>
  <c r="H15" i="1"/>
  <c r="H24" i="1"/>
  <c r="H25" i="1"/>
  <c r="H26" i="1"/>
  <c r="H27" i="1"/>
  <c r="H30" i="1"/>
  <c r="H13" i="1"/>
  <c r="G2" i="3" l="1"/>
  <c r="I2" i="3" s="1"/>
  <c r="G18" i="3"/>
  <c r="I18" i="3" s="1"/>
  <c r="B50" i="3"/>
  <c r="D50" i="3" s="1"/>
  <c r="F37" i="1"/>
  <c r="F45" i="1" s="1"/>
  <c r="B2" i="3"/>
  <c r="D2" i="3" s="1"/>
  <c r="E37" i="1"/>
  <c r="E45" i="1" s="1"/>
  <c r="B26" i="3"/>
  <c r="D26" i="3" s="1"/>
  <c r="E38" i="1"/>
  <c r="B37" i="3"/>
  <c r="D37" i="3" s="1"/>
  <c r="B42" i="3"/>
  <c r="D42" i="3" s="1"/>
  <c r="G37" i="1"/>
  <c r="G45" i="1" s="1"/>
  <c r="G38" i="1"/>
  <c r="B34" i="3"/>
  <c r="D34" i="3" s="1"/>
  <c r="G13" i="3"/>
  <c r="I13" i="3" s="1"/>
  <c r="H12" i="1"/>
  <c r="I19" i="1" s="1"/>
  <c r="G54" i="3"/>
  <c r="G46" i="3"/>
  <c r="I46" i="3" s="1"/>
  <c r="G47" i="3"/>
  <c r="I47" i="3" s="1"/>
  <c r="L3" i="3"/>
  <c r="N3" i="3" s="1"/>
  <c r="B18" i="3"/>
  <c r="D38" i="1"/>
  <c r="D37" i="1"/>
  <c r="D45" i="1" s="1"/>
  <c r="C37" i="1"/>
  <c r="C45" i="1" s="1"/>
  <c r="H31" i="1"/>
  <c r="C38" i="1"/>
  <c r="B10" i="3"/>
  <c r="B5" i="3"/>
  <c r="B37" i="1"/>
  <c r="I21" i="1" l="1"/>
  <c r="I16" i="1"/>
  <c r="I18" i="1"/>
  <c r="F40" i="1"/>
  <c r="F41" i="1" s="1"/>
  <c r="I20" i="1"/>
  <c r="I14" i="1"/>
  <c r="I22" i="1"/>
  <c r="I17" i="1"/>
  <c r="I23" i="1"/>
  <c r="G21" i="3"/>
  <c r="I21" i="3" s="1"/>
  <c r="G5" i="3"/>
  <c r="G36" i="3"/>
  <c r="G38" i="3" s="1"/>
  <c r="I24" i="1"/>
  <c r="I15" i="1"/>
  <c r="I13" i="1"/>
  <c r="I28" i="1"/>
  <c r="I30" i="1"/>
  <c r="B53" i="3"/>
  <c r="G40" i="1"/>
  <c r="G41" i="1" s="1"/>
  <c r="B45" i="3"/>
  <c r="B29" i="3"/>
  <c r="E40" i="1"/>
  <c r="E41" i="1" s="1"/>
  <c r="I25" i="1"/>
  <c r="G26" i="3"/>
  <c r="I29" i="1"/>
  <c r="B38" i="3"/>
  <c r="D38" i="3" s="1"/>
  <c r="G14" i="3"/>
  <c r="G15" i="3" s="1"/>
  <c r="I15" i="3" s="1"/>
  <c r="I27" i="1"/>
  <c r="I26" i="1"/>
  <c r="I54" i="3"/>
  <c r="G55" i="3"/>
  <c r="I55" i="3" s="1"/>
  <c r="B21" i="3"/>
  <c r="D21" i="3" s="1"/>
  <c r="D40" i="1"/>
  <c r="D41" i="1" s="1"/>
  <c r="D18" i="3"/>
  <c r="B13" i="3"/>
  <c r="D13" i="3" s="1"/>
  <c r="C40" i="1"/>
  <c r="C41" i="1" s="1"/>
  <c r="H38" i="1"/>
  <c r="D10" i="3"/>
  <c r="B45" i="1"/>
  <c r="H37" i="1"/>
  <c r="B40" i="1"/>
  <c r="B6" i="3"/>
  <c r="D5" i="3"/>
  <c r="L4" i="3" l="1"/>
  <c r="N4" i="3" s="1"/>
  <c r="I36" i="3"/>
  <c r="I14" i="3"/>
  <c r="I38" i="3"/>
  <c r="G39" i="3"/>
  <c r="I39" i="3" s="1"/>
  <c r="I5" i="3"/>
  <c r="G6" i="3"/>
  <c r="G22" i="3"/>
  <c r="I22" i="3" s="1"/>
  <c r="B14" i="3"/>
  <c r="B15" i="3" s="1"/>
  <c r="D15" i="3" s="1"/>
  <c r="B39" i="3"/>
  <c r="D39" i="3" s="1"/>
  <c r="D29" i="3"/>
  <c r="B30" i="3"/>
  <c r="D53" i="3"/>
  <c r="B54" i="3"/>
  <c r="G30" i="3"/>
  <c r="I26" i="3"/>
  <c r="D45" i="3"/>
  <c r="B46" i="3"/>
  <c r="L2" i="3"/>
  <c r="N2" i="3" s="1"/>
  <c r="L5" i="3"/>
  <c r="N5" i="3" s="1"/>
  <c r="B22" i="3"/>
  <c r="D22" i="3" s="1"/>
  <c r="B41" i="1"/>
  <c r="H40" i="1"/>
  <c r="B7" i="3"/>
  <c r="D6" i="3"/>
  <c r="B23" i="3" l="1"/>
  <c r="D23" i="3" s="1"/>
  <c r="D14" i="3"/>
  <c r="I6" i="3"/>
  <c r="G7" i="3"/>
  <c r="I7" i="3" s="1"/>
  <c r="L6" i="3"/>
  <c r="N6" i="3" s="1"/>
  <c r="D46" i="3"/>
  <c r="B47" i="3"/>
  <c r="D47" i="3" s="1"/>
  <c r="B55" i="3"/>
  <c r="D55" i="3" s="1"/>
  <c r="D54" i="3"/>
  <c r="D30" i="3"/>
  <c r="B31" i="3"/>
  <c r="D31" i="3" s="1"/>
  <c r="G31" i="3"/>
  <c r="I31" i="3" s="1"/>
  <c r="I30" i="3"/>
  <c r="H41" i="1"/>
  <c r="B43" i="1" s="1"/>
  <c r="I35" i="1"/>
  <c r="I36" i="1"/>
  <c r="I32" i="1"/>
  <c r="I31" i="1"/>
  <c r="I33" i="1"/>
  <c r="I34" i="1"/>
  <c r="I38" i="1"/>
  <c r="D7" i="3"/>
  <c r="L7" i="3" l="1"/>
  <c r="N7" i="3" s="1"/>
  <c r="E43" i="1"/>
  <c r="D43" i="1"/>
  <c r="I41" i="1"/>
  <c r="F43" i="1"/>
  <c r="G43" i="1"/>
  <c r="C43" i="1"/>
  <c r="H43" i="1" l="1"/>
</calcChain>
</file>

<file path=xl/sharedStrings.xml><?xml version="1.0" encoding="utf-8"?>
<sst xmlns="http://schemas.openxmlformats.org/spreadsheetml/2006/main" count="197" uniqueCount="84">
  <si>
    <t>BUDGET IN EUROS</t>
  </si>
  <si>
    <t>TOTAL</t>
  </si>
  <si>
    <t>Overheads</t>
  </si>
  <si>
    <t>DURATION</t>
  </si>
  <si>
    <t>months</t>
  </si>
  <si>
    <t>COST ITEM</t>
  </si>
  <si>
    <t>TOTAL PERSONNEL COSTS (€)</t>
  </si>
  <si>
    <t xml:space="preserve"> </t>
  </si>
  <si>
    <t>TRAVEL &amp; SUBSISTENCE</t>
  </si>
  <si>
    <t>TOTAL DIRECT COSTS</t>
  </si>
  <si>
    <t>SUBCONTRACTING</t>
  </si>
  <si>
    <t>TOTAL PROJECT COSTS</t>
  </si>
  <si>
    <t>Subcontracting</t>
  </si>
  <si>
    <t xml:space="preserve">TOTAL </t>
  </si>
  <si>
    <t xml:space="preserve">Personnel </t>
  </si>
  <si>
    <t>Other direct costs</t>
  </si>
  <si>
    <t>Indirect costs</t>
  </si>
  <si>
    <t>TOTAL BUDGET</t>
  </si>
  <si>
    <t>EC Contribution</t>
  </si>
  <si>
    <t>WP2</t>
  </si>
  <si>
    <t>WP3</t>
  </si>
  <si>
    <t>WP4</t>
  </si>
  <si>
    <t>WP5</t>
  </si>
  <si>
    <t>WP8</t>
  </si>
  <si>
    <t>WP9</t>
  </si>
  <si>
    <t>WP10</t>
  </si>
  <si>
    <t>RTD</t>
  </si>
  <si>
    <t>TOTAL EFFORT (PM)</t>
  </si>
  <si>
    <t>INDIRECT COSTS</t>
  </si>
  <si>
    <t>Other</t>
  </si>
  <si>
    <t>Audit certificate needed 
(if yes -&gt; RED)</t>
  </si>
  <si>
    <t>EFFORT per WP</t>
  </si>
  <si>
    <t>COST per CATEGORY</t>
  </si>
  <si>
    <t>PERSONNEL unit COST (€/per Month)</t>
  </si>
  <si>
    <t>WP11</t>
  </si>
  <si>
    <t>WP12</t>
  </si>
  <si>
    <t>Budget % per Partner</t>
  </si>
  <si>
    <t>PARTNER</t>
  </si>
  <si>
    <t>Non-profit</t>
  </si>
  <si>
    <t>EQUIPMENT (only depreciation)</t>
  </si>
  <si>
    <t>OTHER GOODS AND SERVICES</t>
  </si>
  <si>
    <t>CERTIFICATE ON THE FINANCIAL STATEMENT</t>
  </si>
  <si>
    <t>Profit</t>
  </si>
  <si>
    <t>Project Acronym</t>
  </si>
  <si>
    <t>TOTAL EU CONTRIBUTION</t>
  </si>
  <si>
    <t>Select</t>
  </si>
  <si>
    <t>declare in raw 13 the average man month cost of the research group</t>
  </si>
  <si>
    <t>Instructions:</t>
  </si>
  <si>
    <t>-</t>
  </si>
  <si>
    <t>raw 12</t>
  </si>
  <si>
    <t>specify if the partner is a profit or non-profit entity, this will allow to compute the EC contribution accordingly to the funding scheme Innovation Action</t>
  </si>
  <si>
    <t>raw 13</t>
  </si>
  <si>
    <t>raws 15-21</t>
  </si>
  <si>
    <t>raws 22-26</t>
  </si>
  <si>
    <t>raw 28</t>
  </si>
  <si>
    <t>raw 29</t>
  </si>
  <si>
    <t>raw 30</t>
  </si>
  <si>
    <t>Travel &amp; subsistence</t>
  </si>
  <si>
    <t>Other goods and services</t>
  </si>
  <si>
    <t>Equipement (only depreciation)</t>
  </si>
  <si>
    <t>raw 31</t>
  </si>
  <si>
    <t>raw 32</t>
  </si>
  <si>
    <r>
      <t xml:space="preserve">fill in </t>
    </r>
    <r>
      <rPr>
        <u/>
        <sz val="12"/>
        <color indexed="8"/>
        <rFont val="Calibri"/>
        <family val="2"/>
      </rPr>
      <t>only grey cells</t>
    </r>
  </si>
  <si>
    <t>fill in with the effort per partner and per WP in man months (the total effort will be displayed in raw 14</t>
  </si>
  <si>
    <t>SHEET Participant Portal</t>
  </si>
  <si>
    <t>In this sheet the budget set in sheet 'budget' is automatically clustered into the categories requested in the administrative forms of the Participant Portal.</t>
  </si>
  <si>
    <t xml:space="preserve"> if you would need additional WPs you can unhide these raws, ready for use</t>
  </si>
  <si>
    <t>Certificate on the financial statement (only needed for EU contributions &gt;325.000€). If the EU contribution exceedes 325.000€ the cell in raw 41 corresponding to the partner becomes red.</t>
  </si>
  <si>
    <r>
      <t xml:space="preserve">Please note that this budget category covers the costs for:
−  consumables and supplies (e.g. raw materials, scientific publications </t>
    </r>
    <r>
      <rPr>
        <u/>
        <sz val="11"/>
        <color indexed="8"/>
        <rFont val="Calibri"/>
        <family val="2"/>
      </rPr>
      <t>needed for the action</t>
    </r>
    <r>
      <rPr>
        <sz val="11"/>
        <color theme="1"/>
        <rFont val="Calibri"/>
        <family val="2"/>
        <scheme val="minor"/>
      </rPr>
      <t xml:space="preserve">, etc.)
−  dissemination (including open access during the action) and conference fees for presenting project-related research
−  intellectual property rights (IPR) (including costs to protect the results or royalties paid for access rights </t>
    </r>
    <r>
      <rPr>
        <u/>
        <sz val="11"/>
        <color indexed="8"/>
        <rFont val="Calibri"/>
        <family val="2"/>
      </rPr>
      <t>needed to implement the action</t>
    </r>
    <r>
      <rPr>
        <sz val="11"/>
        <color theme="1"/>
        <rFont val="Calibri"/>
        <family val="2"/>
        <scheme val="minor"/>
      </rPr>
      <t xml:space="preserve">)
−  certificates on financial statements (CFS) and certificates on methodology (if necessary).
−  translation (if translation is </t>
    </r>
    <r>
      <rPr>
        <u/>
        <sz val="11"/>
        <color indexed="8"/>
        <rFont val="Calibri"/>
        <family val="2"/>
      </rPr>
      <t>necessary for the action’s implementation</t>
    </r>
    <r>
      <rPr>
        <sz val="11"/>
        <color theme="1"/>
        <rFont val="Calibri"/>
        <family val="2"/>
        <scheme val="minor"/>
      </rPr>
      <t>)</t>
    </r>
  </si>
  <si>
    <t>columns L-O</t>
  </si>
  <si>
    <t xml:space="preserve"> if you would need additional Partners you can unhide these columns, ready for use</t>
  </si>
  <si>
    <r>
      <t>The file allows to prepare the consortium budget for an H2020 proposal under the</t>
    </r>
    <r>
      <rPr>
        <b/>
        <sz val="12"/>
        <color indexed="8"/>
        <rFont val="Calibri"/>
        <family val="2"/>
      </rPr>
      <t xml:space="preserve"> Innovation Action</t>
    </r>
    <r>
      <rPr>
        <sz val="12"/>
        <color indexed="8"/>
        <rFont val="Calibri"/>
        <family val="2"/>
      </rPr>
      <t xml:space="preserve"> funding scheme. The file shows the budget per partner, WP and category in order to allow a correct balance between categories and partners.</t>
    </r>
  </si>
  <si>
    <r>
      <rPr>
        <sz val="10"/>
        <color indexed="8"/>
        <rFont val="Calibri"/>
        <family val="2"/>
      </rPr>
      <t>FUNDING SCHEME:</t>
    </r>
    <r>
      <rPr>
        <b/>
        <sz val="10"/>
        <color indexed="8"/>
        <rFont val="Calibri"/>
        <family val="2"/>
      </rPr>
      <t xml:space="preserve">
INNOVATION ACTION</t>
    </r>
  </si>
  <si>
    <t xml:space="preserve">WP1 - </t>
  </si>
  <si>
    <t>WP12 - Dissemination &amp; Exploitation</t>
  </si>
  <si>
    <t>WP13 - Management &amp; Communication</t>
  </si>
  <si>
    <t xml:space="preserve">WP7 </t>
  </si>
  <si>
    <t>WP6</t>
  </si>
  <si>
    <t>Dassault Systemes</t>
  </si>
  <si>
    <t>METANET</t>
  </si>
  <si>
    <t>ETF</t>
  </si>
  <si>
    <t>Netcetera</t>
  </si>
  <si>
    <t>TAUS</t>
  </si>
  <si>
    <t>CITIA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</si>
</sst>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8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u/>
      <sz val="12"/>
      <color indexed="8"/>
      <name val="Calibri"/>
      <family val="2"/>
    </font>
    <font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0C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36">
    <xf numFmtId="0" fontId="0" fillId="0" borderId="0" xfId="0"/>
    <xf numFmtId="0" fontId="0" fillId="0" borderId="0" xfId="0" applyBorder="1"/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Fill="1" applyBorder="1"/>
    <xf numFmtId="165" fontId="7" fillId="0" borderId="0" xfId="1" applyNumberFormat="1" applyFont="1" applyFill="1" applyBorder="1"/>
    <xf numFmtId="0" fontId="0" fillId="0" borderId="0" xfId="0" applyFill="1"/>
    <xf numFmtId="165" fontId="11" fillId="2" borderId="1" xfId="1" applyNumberFormat="1" applyFont="1" applyFill="1" applyBorder="1"/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164" fontId="7" fillId="0" borderId="0" xfId="1" applyNumberFormat="1" applyFont="1" applyFill="1"/>
    <xf numFmtId="164" fontId="0" fillId="0" borderId="0" xfId="0" applyNumberFormat="1" applyFill="1"/>
    <xf numFmtId="165" fontId="11" fillId="0" borderId="1" xfId="1" applyNumberFormat="1" applyFont="1" applyBorder="1" applyAlignment="1">
      <alignment horizontal="left"/>
    </xf>
    <xf numFmtId="165" fontId="11" fillId="0" borderId="0" xfId="0" applyNumberFormat="1" applyFont="1" applyAlignment="1">
      <alignment horizontal="center" vertical="center" wrapText="1"/>
    </xf>
    <xf numFmtId="165" fontId="13" fillId="0" borderId="2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/>
    <xf numFmtId="0" fontId="14" fillId="0" borderId="0" xfId="0" applyFont="1" applyAlignment="1">
      <alignment vertical="center"/>
    </xf>
    <xf numFmtId="0" fontId="14" fillId="0" borderId="3" xfId="0" applyFont="1" applyBorder="1"/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wrapText="1"/>
    </xf>
    <xf numFmtId="0" fontId="14" fillId="0" borderId="5" xfId="0" applyFont="1" applyBorder="1"/>
    <xf numFmtId="0" fontId="14" fillId="0" borderId="6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>
      <alignment wrapText="1"/>
    </xf>
    <xf numFmtId="0" fontId="14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0" xfId="0" applyFont="1" applyBorder="1" applyAlignment="1">
      <alignment horizontal="center" vertical="top"/>
    </xf>
    <xf numFmtId="0" fontId="14" fillId="0" borderId="8" xfId="0" applyFont="1" applyBorder="1"/>
    <xf numFmtId="0" fontId="14" fillId="0" borderId="9" xfId="0" applyFont="1" applyBorder="1" applyAlignment="1">
      <alignment horizontal="center"/>
    </xf>
    <xf numFmtId="0" fontId="14" fillId="0" borderId="9" xfId="0" applyFont="1" applyBorder="1" applyAlignment="1">
      <alignment wrapText="1"/>
    </xf>
    <xf numFmtId="0" fontId="14" fillId="0" borderId="10" xfId="0" applyFont="1" applyBorder="1"/>
    <xf numFmtId="0" fontId="14" fillId="0" borderId="0" xfId="0" applyFont="1" applyAlignment="1">
      <alignment horizontal="left"/>
    </xf>
    <xf numFmtId="0" fontId="14" fillId="0" borderId="4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4" fillId="0" borderId="0" xfId="0" applyFont="1" applyBorder="1" applyAlignment="1">
      <alignment horizontal="right" vertical="top" indent="1"/>
    </xf>
    <xf numFmtId="0" fontId="14" fillId="0" borderId="0" xfId="0" applyFont="1" applyBorder="1" applyAlignment="1">
      <alignment horizontal="right" indent="1"/>
    </xf>
    <xf numFmtId="0" fontId="0" fillId="0" borderId="0" xfId="0" applyFont="1" applyBorder="1" applyAlignment="1">
      <alignment horizontal="left" vertical="center" wrapText="1" indent="2"/>
    </xf>
    <xf numFmtId="0" fontId="14" fillId="0" borderId="0" xfId="0" applyFont="1" applyBorder="1" applyAlignment="1">
      <alignment horizontal="left" wrapText="1"/>
    </xf>
    <xf numFmtId="165" fontId="11" fillId="2" borderId="11" xfId="1" applyNumberFormat="1" applyFont="1" applyFill="1" applyBorder="1"/>
    <xf numFmtId="0" fontId="14" fillId="0" borderId="0" xfId="0" applyFont="1" applyBorder="1" applyAlignment="1">
      <alignment vertical="top" wrapText="1"/>
    </xf>
    <xf numFmtId="0" fontId="11" fillId="0" borderId="0" xfId="0" applyFont="1"/>
    <xf numFmtId="0" fontId="15" fillId="0" borderId="0" xfId="0" applyFont="1"/>
    <xf numFmtId="0" fontId="13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11" fillId="0" borderId="1" xfId="0" applyFont="1" applyBorder="1"/>
    <xf numFmtId="165" fontId="11" fillId="0" borderId="1" xfId="1" applyNumberFormat="1" applyFont="1" applyBorder="1"/>
    <xf numFmtId="165" fontId="11" fillId="0" borderId="1" xfId="0" applyNumberFormat="1" applyFont="1" applyBorder="1"/>
    <xf numFmtId="165" fontId="13" fillId="0" borderId="1" xfId="1" applyNumberFormat="1" applyFont="1" applyBorder="1"/>
    <xf numFmtId="165" fontId="13" fillId="0" borderId="1" xfId="0" applyNumberFormat="1" applyFont="1" applyBorder="1"/>
    <xf numFmtId="165" fontId="13" fillId="3" borderId="12" xfId="1" applyNumberFormat="1" applyFont="1" applyFill="1" applyBorder="1" applyAlignment="1">
      <alignment vertical="center"/>
    </xf>
    <xf numFmtId="165" fontId="11" fillId="0" borderId="2" xfId="1" applyNumberFormat="1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left" vertical="center"/>
    </xf>
    <xf numFmtId="9" fontId="11" fillId="0" borderId="11" xfId="0" applyNumberFormat="1" applyFont="1" applyBorder="1" applyAlignment="1">
      <alignment horizontal="right" indent="1"/>
    </xf>
    <xf numFmtId="0" fontId="11" fillId="0" borderId="11" xfId="0" applyFont="1" applyBorder="1"/>
    <xf numFmtId="9" fontId="11" fillId="0" borderId="1" xfId="0" applyNumberFormat="1" applyFont="1" applyBorder="1" applyAlignment="1">
      <alignment horizontal="right" indent="1"/>
    </xf>
    <xf numFmtId="165" fontId="11" fillId="2" borderId="1" xfId="1" applyNumberFormat="1" applyFont="1" applyFill="1" applyBorder="1" applyAlignment="1">
      <alignment horizontal="right" indent="1"/>
    </xf>
    <xf numFmtId="0" fontId="11" fillId="0" borderId="0" xfId="0" applyFont="1" applyFill="1"/>
    <xf numFmtId="164" fontId="11" fillId="0" borderId="0" xfId="0" applyNumberFormat="1" applyFont="1" applyFill="1"/>
    <xf numFmtId="0" fontId="11" fillId="0" borderId="15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3" fillId="3" borderId="1" xfId="0" applyFont="1" applyFill="1" applyBorder="1" applyAlignment="1">
      <alignment vertical="center"/>
    </xf>
    <xf numFmtId="0" fontId="13" fillId="5" borderId="1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1" fillId="0" borderId="17" xfId="0" applyFont="1" applyBorder="1"/>
    <xf numFmtId="165" fontId="17" fillId="2" borderId="18" xfId="1" applyNumberFormat="1" applyFont="1" applyFill="1" applyBorder="1"/>
    <xf numFmtId="165" fontId="11" fillId="0" borderId="19" xfId="1" applyNumberFormat="1" applyFont="1" applyFill="1" applyBorder="1"/>
    <xf numFmtId="0" fontId="13" fillId="0" borderId="20" xfId="0" applyFont="1" applyBorder="1" applyAlignment="1">
      <alignment horizontal="left"/>
    </xf>
    <xf numFmtId="165" fontId="13" fillId="0" borderId="2" xfId="1" applyNumberFormat="1" applyFont="1" applyBorder="1" applyAlignment="1">
      <alignment horizontal="right" indent="2"/>
    </xf>
    <xf numFmtId="9" fontId="11" fillId="6" borderId="1" xfId="2" applyFont="1" applyFill="1" applyBorder="1"/>
    <xf numFmtId="0" fontId="13" fillId="0" borderId="21" xfId="0" applyFont="1" applyFill="1" applyBorder="1" applyAlignment="1">
      <alignment horizontal="center" vertical="center" textRotation="180"/>
    </xf>
    <xf numFmtId="0" fontId="11" fillId="0" borderId="11" xfId="0" applyFont="1" applyBorder="1" applyAlignment="1">
      <alignment horizontal="left" indent="2"/>
    </xf>
    <xf numFmtId="165" fontId="11" fillId="2" borderId="11" xfId="1" applyNumberFormat="1" applyFont="1" applyFill="1" applyBorder="1" applyAlignment="1">
      <alignment horizontal="right" indent="2"/>
    </xf>
    <xf numFmtId="0" fontId="11" fillId="0" borderId="1" xfId="0" applyFont="1" applyBorder="1" applyAlignment="1">
      <alignment horizontal="left" indent="2"/>
    </xf>
    <xf numFmtId="165" fontId="11" fillId="0" borderId="1" xfId="1" applyNumberFormat="1" applyFont="1" applyFill="1" applyBorder="1" applyAlignment="1">
      <alignment horizontal="right" indent="2"/>
    </xf>
    <xf numFmtId="0" fontId="11" fillId="0" borderId="16" xfId="0" applyFont="1" applyBorder="1" applyAlignment="1">
      <alignment horizontal="left" indent="2"/>
    </xf>
    <xf numFmtId="165" fontId="11" fillId="0" borderId="16" xfId="1" applyNumberFormat="1" applyFont="1" applyFill="1" applyBorder="1" applyAlignment="1">
      <alignment horizontal="right" indent="2"/>
    </xf>
    <xf numFmtId="0" fontId="13" fillId="3" borderId="20" xfId="0" applyFont="1" applyFill="1" applyBorder="1" applyAlignment="1">
      <alignment horizontal="left" vertical="center"/>
    </xf>
    <xf numFmtId="165" fontId="13" fillId="7" borderId="22" xfId="1" applyNumberFormat="1" applyFont="1" applyFill="1" applyBorder="1" applyAlignment="1">
      <alignment horizontal="left"/>
    </xf>
    <xf numFmtId="165" fontId="13" fillId="7" borderId="23" xfId="1" applyNumberFormat="1" applyFont="1" applyFill="1" applyBorder="1" applyAlignment="1">
      <alignment horizontal="left"/>
    </xf>
    <xf numFmtId="0" fontId="13" fillId="3" borderId="2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 textRotation="180"/>
    </xf>
    <xf numFmtId="0" fontId="13" fillId="4" borderId="24" xfId="0" applyFont="1" applyFill="1" applyBorder="1" applyAlignment="1">
      <alignment vertical="center"/>
    </xf>
    <xf numFmtId="0" fontId="11" fillId="0" borderId="0" xfId="0" applyFont="1" applyAlignment="1">
      <alignment horizontal="right" indent="1"/>
    </xf>
    <xf numFmtId="9" fontId="11" fillId="8" borderId="0" xfId="2" applyFont="1" applyFill="1" applyAlignment="1">
      <alignment horizontal="right" indent="1"/>
    </xf>
    <xf numFmtId="0" fontId="11" fillId="0" borderId="0" xfId="0" applyFont="1" applyBorder="1"/>
    <xf numFmtId="0" fontId="11" fillId="0" borderId="1" xfId="0" applyFont="1" applyBorder="1" applyAlignment="1">
      <alignment horizontal="right" vertical="center" wrapText="1"/>
    </xf>
    <xf numFmtId="0" fontId="13" fillId="0" borderId="25" xfId="0" applyFont="1" applyBorder="1" applyAlignment="1">
      <alignment horizontal="right" indent="2"/>
    </xf>
    <xf numFmtId="0" fontId="11" fillId="0" borderId="21" xfId="0" applyFont="1" applyBorder="1" applyAlignment="1">
      <alignment horizontal="right" indent="2"/>
    </xf>
    <xf numFmtId="0" fontId="11" fillId="0" borderId="1" xfId="0" applyFont="1" applyBorder="1" applyAlignment="1">
      <alignment horizontal="right" indent="2"/>
    </xf>
    <xf numFmtId="165" fontId="11" fillId="7" borderId="11" xfId="1" applyNumberFormat="1" applyFont="1" applyFill="1" applyBorder="1" applyAlignment="1">
      <alignment horizontal="right"/>
    </xf>
    <xf numFmtId="165" fontId="11" fillId="7" borderId="1" xfId="1" applyNumberFormat="1" applyFont="1" applyFill="1" applyBorder="1" applyAlignment="1">
      <alignment horizontal="right"/>
    </xf>
    <xf numFmtId="165" fontId="11" fillId="7" borderId="26" xfId="1" applyNumberFormat="1" applyFont="1" applyFill="1" applyBorder="1" applyAlignment="1">
      <alignment horizontal="right"/>
    </xf>
    <xf numFmtId="165" fontId="11" fillId="7" borderId="26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165" fontId="11" fillId="3" borderId="27" xfId="1" applyNumberFormat="1" applyFont="1" applyFill="1" applyBorder="1" applyAlignment="1">
      <alignment horizontal="right" vertical="center"/>
    </xf>
    <xf numFmtId="165" fontId="13" fillId="4" borderId="12" xfId="1" applyNumberFormat="1" applyFont="1" applyFill="1" applyBorder="1" applyAlignment="1">
      <alignment horizontal="right" vertical="center"/>
    </xf>
    <xf numFmtId="0" fontId="11" fillId="0" borderId="0" xfId="0" applyFont="1" applyAlignment="1">
      <alignment horizontal="right"/>
    </xf>
    <xf numFmtId="9" fontId="11" fillId="0" borderId="0" xfId="0" applyNumberFormat="1" applyFont="1" applyAlignment="1">
      <alignment horizontal="right"/>
    </xf>
    <xf numFmtId="0" fontId="11" fillId="0" borderId="2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165" fontId="13" fillId="3" borderId="27" xfId="1" applyNumberFormat="1" applyFont="1" applyFill="1" applyBorder="1" applyAlignment="1">
      <alignment horizontal="right" vertical="center" indent="1"/>
    </xf>
    <xf numFmtId="0" fontId="11" fillId="0" borderId="0" xfId="0" applyFont="1" applyAlignment="1">
      <alignment horizontal="right" vertical="center" indent="1"/>
    </xf>
    <xf numFmtId="9" fontId="11" fillId="8" borderId="1" xfId="2" applyFont="1" applyFill="1" applyBorder="1" applyAlignment="1">
      <alignment horizontal="right" indent="1"/>
    </xf>
    <xf numFmtId="9" fontId="11" fillId="8" borderId="16" xfId="2" applyFont="1" applyFill="1" applyBorder="1" applyAlignment="1">
      <alignment horizontal="right" indent="1"/>
    </xf>
    <xf numFmtId="9" fontId="11" fillId="9" borderId="2" xfId="2" applyFont="1" applyFill="1" applyBorder="1" applyAlignment="1">
      <alignment horizontal="right" vertical="center" indent="1"/>
    </xf>
    <xf numFmtId="9" fontId="11" fillId="9" borderId="26" xfId="2" applyFont="1" applyFill="1" applyBorder="1" applyAlignment="1">
      <alignment horizontal="right" indent="1"/>
    </xf>
    <xf numFmtId="9" fontId="11" fillId="0" borderId="25" xfId="2" applyFont="1" applyBorder="1" applyAlignment="1">
      <alignment horizontal="right" vertical="center" indent="1"/>
    </xf>
    <xf numFmtId="9" fontId="11" fillId="0" borderId="28" xfId="2" applyFont="1" applyBorder="1" applyAlignment="1">
      <alignment horizontal="right" vertical="center" indent="1"/>
    </xf>
    <xf numFmtId="0" fontId="13" fillId="7" borderId="22" xfId="0" applyFont="1" applyFill="1" applyBorder="1" applyAlignment="1">
      <alignment horizontal="left" vertical="center"/>
    </xf>
    <xf numFmtId="165" fontId="11" fillId="0" borderId="11" xfId="1" applyNumberFormat="1" applyFont="1" applyBorder="1" applyAlignment="1">
      <alignment vertical="center"/>
    </xf>
    <xf numFmtId="9" fontId="11" fillId="9" borderId="26" xfId="2" applyFont="1" applyFill="1" applyBorder="1" applyAlignment="1">
      <alignment horizontal="right" vertical="center" indent="1"/>
    </xf>
    <xf numFmtId="165" fontId="11" fillId="3" borderId="2" xfId="1" applyNumberFormat="1" applyFont="1" applyFill="1" applyBorder="1" applyAlignment="1">
      <alignment horizontal="right" vertical="center"/>
    </xf>
    <xf numFmtId="9" fontId="11" fillId="0" borderId="12" xfId="2" applyFont="1" applyFill="1" applyBorder="1" applyAlignment="1">
      <alignment horizontal="right" vertical="center" indent="1"/>
    </xf>
    <xf numFmtId="9" fontId="11" fillId="9" borderId="19" xfId="2" applyFont="1" applyFill="1" applyBorder="1" applyAlignment="1">
      <alignment horizontal="right" indent="1"/>
    </xf>
    <xf numFmtId="0" fontId="8" fillId="0" borderId="0" xfId="0" applyFont="1" applyBorder="1"/>
    <xf numFmtId="0" fontId="12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3" borderId="0" xfId="0" applyFont="1" applyFill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" fillId="0" borderId="18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textRotation="180"/>
    </xf>
    <xf numFmtId="0" fontId="13" fillId="0" borderId="18" xfId="0" applyFont="1" applyFill="1" applyBorder="1" applyAlignment="1">
      <alignment horizontal="center" vertical="center" textRotation="180"/>
    </xf>
    <xf numFmtId="0" fontId="13" fillId="0" borderId="11" xfId="0" applyFont="1" applyFill="1" applyBorder="1" applyAlignment="1">
      <alignment horizontal="center" vertical="center" textRotation="180"/>
    </xf>
    <xf numFmtId="164" fontId="13" fillId="3" borderId="1" xfId="1" applyNumberFormat="1" applyFont="1" applyFill="1" applyBorder="1" applyAlignment="1">
      <alignment horizontal="center" vertical="center"/>
    </xf>
    <xf numFmtId="3" fontId="16" fillId="0" borderId="14" xfId="0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104775</xdr:rowOff>
    </xdr:from>
    <xdr:to>
      <xdr:col>4</xdr:col>
      <xdr:colOff>95250</xdr:colOff>
      <xdr:row>4</xdr:row>
      <xdr:rowOff>104775</xdr:rowOff>
    </xdr:to>
    <xdr:pic>
      <xdr:nvPicPr>
        <xdr:cNvPr id="1030" name="Picture 1">
          <a:extLst>
            <a:ext uri="{FF2B5EF4-FFF2-40B4-BE49-F238E27FC236}">
              <a16:creationId xmlns:a16="http://schemas.microsoft.com/office/drawing/2014/main" id="{070E03EA-B8C2-4C3F-B967-8F497FA31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04775"/>
          <a:ext cx="73342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view="pageLayout" topLeftCell="A4" zoomScaleNormal="100" workbookViewId="0">
      <selection activeCell="D1" sqref="D1"/>
    </sheetView>
  </sheetViews>
  <sheetFormatPr defaultRowHeight="15.75" x14ac:dyDescent="0.25"/>
  <cols>
    <col min="1" max="1" width="0.7109375" style="19" customWidth="1"/>
    <col min="2" max="2" width="2.85546875" style="17" customWidth="1"/>
    <col min="3" max="3" width="12.42578125" style="36" customWidth="1"/>
    <col min="4" max="4" width="81.85546875" style="18" customWidth="1"/>
    <col min="5" max="5" width="0.85546875" style="19" customWidth="1"/>
    <col min="6" max="16384" width="9.140625" style="19"/>
  </cols>
  <sheetData>
    <row r="1" spans="1:5" ht="8.25" customHeight="1" x14ac:dyDescent="0.25">
      <c r="A1" s="21"/>
      <c r="B1" s="22"/>
      <c r="C1" s="37"/>
      <c r="D1" s="23"/>
      <c r="E1" s="24"/>
    </row>
    <row r="2" spans="1:5" ht="54" customHeight="1" x14ac:dyDescent="0.25">
      <c r="A2" s="25"/>
      <c r="B2" s="125" t="s">
        <v>71</v>
      </c>
      <c r="C2" s="125"/>
      <c r="D2" s="125"/>
      <c r="E2" s="28"/>
    </row>
    <row r="3" spans="1:5" x14ac:dyDescent="0.25">
      <c r="A3" s="25"/>
      <c r="B3" s="26"/>
      <c r="C3" s="38"/>
      <c r="D3" s="27"/>
      <c r="E3" s="28"/>
    </row>
    <row r="4" spans="1:5" s="20" customFormat="1" ht="27" customHeight="1" x14ac:dyDescent="0.25">
      <c r="A4" s="29"/>
      <c r="B4" s="124" t="s">
        <v>47</v>
      </c>
      <c r="C4" s="124"/>
      <c r="D4" s="124"/>
      <c r="E4" s="30"/>
    </row>
    <row r="5" spans="1:5" ht="18" customHeight="1" x14ac:dyDescent="0.25">
      <c r="A5" s="25"/>
      <c r="B5" s="26" t="s">
        <v>48</v>
      </c>
      <c r="C5" s="43"/>
      <c r="D5" s="43" t="s">
        <v>62</v>
      </c>
      <c r="E5" s="28"/>
    </row>
    <row r="6" spans="1:5" ht="31.5" x14ac:dyDescent="0.25">
      <c r="A6" s="25"/>
      <c r="B6" s="31" t="s">
        <v>48</v>
      </c>
      <c r="C6" s="40" t="s">
        <v>49</v>
      </c>
      <c r="D6" s="27" t="s">
        <v>50</v>
      </c>
      <c r="E6" s="28"/>
    </row>
    <row r="7" spans="1:5" ht="18" customHeight="1" x14ac:dyDescent="0.25">
      <c r="A7" s="25"/>
      <c r="B7" s="31" t="s">
        <v>48</v>
      </c>
      <c r="C7" s="40" t="s">
        <v>51</v>
      </c>
      <c r="D7" s="45" t="s">
        <v>46</v>
      </c>
      <c r="E7" s="28"/>
    </row>
    <row r="8" spans="1:5" ht="33.75" customHeight="1" x14ac:dyDescent="0.25">
      <c r="A8" s="25"/>
      <c r="B8" s="31" t="s">
        <v>48</v>
      </c>
      <c r="C8" s="40" t="s">
        <v>52</v>
      </c>
      <c r="D8" s="27" t="s">
        <v>63</v>
      </c>
      <c r="E8" s="28"/>
    </row>
    <row r="9" spans="1:5" ht="18" customHeight="1" x14ac:dyDescent="0.25">
      <c r="A9" s="25"/>
      <c r="B9" s="31" t="s">
        <v>48</v>
      </c>
      <c r="C9" s="40" t="s">
        <v>53</v>
      </c>
      <c r="D9" s="45" t="s">
        <v>66</v>
      </c>
      <c r="E9" s="28"/>
    </row>
    <row r="10" spans="1:5" ht="18" customHeight="1" x14ac:dyDescent="0.25">
      <c r="A10" s="25"/>
      <c r="B10" s="31" t="s">
        <v>48</v>
      </c>
      <c r="C10" s="40" t="s">
        <v>54</v>
      </c>
      <c r="D10" s="45" t="s">
        <v>57</v>
      </c>
      <c r="E10" s="28"/>
    </row>
    <row r="11" spans="1:5" ht="18" customHeight="1" x14ac:dyDescent="0.25">
      <c r="A11" s="25"/>
      <c r="B11" s="31"/>
      <c r="C11" s="40" t="s">
        <v>55</v>
      </c>
      <c r="D11" s="45" t="s">
        <v>59</v>
      </c>
      <c r="E11" s="28"/>
    </row>
    <row r="12" spans="1:5" ht="18" customHeight="1" x14ac:dyDescent="0.25">
      <c r="A12" s="25"/>
      <c r="B12" s="31" t="s">
        <v>48</v>
      </c>
      <c r="C12" s="40" t="s">
        <v>56</v>
      </c>
      <c r="D12" s="45" t="s">
        <v>58</v>
      </c>
      <c r="E12" s="28"/>
    </row>
    <row r="13" spans="1:5" ht="158.25" customHeight="1" x14ac:dyDescent="0.25">
      <c r="A13" s="25"/>
      <c r="B13" s="31"/>
      <c r="C13" s="41"/>
      <c r="D13" s="42" t="s">
        <v>68</v>
      </c>
      <c r="E13" s="28"/>
    </row>
    <row r="14" spans="1:5" ht="47.25" x14ac:dyDescent="0.25">
      <c r="A14" s="25"/>
      <c r="B14" s="31" t="s">
        <v>48</v>
      </c>
      <c r="C14" s="40" t="s">
        <v>60</v>
      </c>
      <c r="D14" s="27" t="s">
        <v>67</v>
      </c>
      <c r="E14" s="28"/>
    </row>
    <row r="15" spans="1:5" ht="18" customHeight="1" x14ac:dyDescent="0.25">
      <c r="A15" s="25"/>
      <c r="B15" s="26" t="s">
        <v>48</v>
      </c>
      <c r="C15" s="41" t="s">
        <v>61</v>
      </c>
      <c r="D15" s="27" t="s">
        <v>12</v>
      </c>
      <c r="E15" s="28"/>
    </row>
    <row r="16" spans="1:5" ht="18" customHeight="1" x14ac:dyDescent="0.25">
      <c r="A16" s="25"/>
      <c r="B16" s="31" t="s">
        <v>48</v>
      </c>
      <c r="C16" s="40" t="s">
        <v>69</v>
      </c>
      <c r="D16" s="45" t="s">
        <v>70</v>
      </c>
      <c r="E16" s="28"/>
    </row>
    <row r="17" spans="1:5" ht="18" customHeight="1" x14ac:dyDescent="0.25">
      <c r="A17" s="25"/>
      <c r="B17" s="26"/>
      <c r="C17" s="41"/>
      <c r="D17" s="27"/>
      <c r="E17" s="28"/>
    </row>
    <row r="18" spans="1:5" x14ac:dyDescent="0.25">
      <c r="A18" s="25"/>
      <c r="B18" s="26"/>
      <c r="C18" s="38"/>
      <c r="D18" s="27"/>
      <c r="E18" s="28"/>
    </row>
    <row r="19" spans="1:5" x14ac:dyDescent="0.25">
      <c r="A19" s="25"/>
      <c r="B19" s="26"/>
      <c r="C19" s="126" t="s">
        <v>64</v>
      </c>
      <c r="D19" s="126"/>
      <c r="E19" s="28"/>
    </row>
    <row r="20" spans="1:5" ht="33" customHeight="1" x14ac:dyDescent="0.25">
      <c r="A20" s="25"/>
      <c r="B20" s="26"/>
      <c r="C20" s="127" t="s">
        <v>65</v>
      </c>
      <c r="D20" s="127"/>
      <c r="E20" s="28"/>
    </row>
    <row r="21" spans="1:5" x14ac:dyDescent="0.25">
      <c r="A21" s="25"/>
      <c r="B21" s="26"/>
      <c r="C21" s="38"/>
      <c r="D21" s="27"/>
      <c r="E21" s="28"/>
    </row>
    <row r="22" spans="1:5" ht="7.5" customHeight="1" thickBot="1" x14ac:dyDescent="0.3">
      <c r="A22" s="32"/>
      <c r="B22" s="33"/>
      <c r="C22" s="39"/>
      <c r="D22" s="34"/>
      <c r="E22" s="35"/>
    </row>
  </sheetData>
  <mergeCells count="4">
    <mergeCell ref="B4:D4"/>
    <mergeCell ref="B2:D2"/>
    <mergeCell ref="C19:D19"/>
    <mergeCell ref="C20:D20"/>
  </mergeCells>
  <pageMargins left="0.34375" right="0.15748031496062992" top="1.09375" bottom="0.74803149606299213" header="0.31496062992125984" footer="0.31496062992125984"/>
  <pageSetup paperSize="9" orientation="portrait" r:id="rId1"/>
  <headerFooter>
    <oddHeader xml:space="preserve">&amp;L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A15" zoomScale="90" zoomScaleNormal="90" workbookViewId="0">
      <selection activeCell="F32" sqref="F32"/>
    </sheetView>
  </sheetViews>
  <sheetFormatPr defaultColWidth="11.42578125" defaultRowHeight="15" x14ac:dyDescent="0.25"/>
  <cols>
    <col min="1" max="1" width="38.85546875" bestFit="1" customWidth="1"/>
    <col min="2" max="2" width="19" bestFit="1" customWidth="1"/>
    <col min="3" max="6" width="11" customWidth="1"/>
    <col min="7" max="7" width="11.42578125" bestFit="1" customWidth="1"/>
    <col min="8" max="8" width="12.42578125" customWidth="1"/>
    <col min="9" max="9" width="9.7109375" customWidth="1"/>
    <col min="10" max="10" width="4.85546875" customWidth="1"/>
    <col min="13" max="15" width="11.42578125" customWidth="1"/>
  </cols>
  <sheetData>
    <row r="1" spans="1:12" s="9" customFormat="1" ht="19.5" customHeight="1" x14ac:dyDescent="0.25">
      <c r="A1" s="59" t="s">
        <v>43</v>
      </c>
      <c r="B1" s="60" t="s">
        <v>0</v>
      </c>
      <c r="C1" s="135">
        <v>5000000</v>
      </c>
      <c r="D1" s="10"/>
      <c r="E1" s="10"/>
    </row>
    <row r="2" spans="1:12" x14ac:dyDescent="0.25">
      <c r="A2" s="128" t="s">
        <v>72</v>
      </c>
      <c r="B2" s="61">
        <v>0.7</v>
      </c>
      <c r="C2" s="62" t="s">
        <v>42</v>
      </c>
      <c r="D2" s="123" t="s">
        <v>45</v>
      </c>
      <c r="G2" s="6"/>
      <c r="H2" s="6"/>
    </row>
    <row r="3" spans="1:12" x14ac:dyDescent="0.25">
      <c r="A3" s="129"/>
      <c r="B3" s="61">
        <v>1</v>
      </c>
      <c r="C3" s="62" t="s">
        <v>38</v>
      </c>
      <c r="D3" s="123" t="s">
        <v>42</v>
      </c>
      <c r="G3" s="6"/>
      <c r="H3" s="6"/>
    </row>
    <row r="4" spans="1:12" x14ac:dyDescent="0.25">
      <c r="A4" s="130"/>
      <c r="B4" s="63">
        <v>0.25</v>
      </c>
      <c r="C4" s="52" t="s">
        <v>2</v>
      </c>
      <c r="D4" s="123" t="s">
        <v>38</v>
      </c>
      <c r="G4" s="6"/>
      <c r="H4" s="6"/>
      <c r="L4" t="s">
        <v>7</v>
      </c>
    </row>
    <row r="5" spans="1:12" x14ac:dyDescent="0.25">
      <c r="A5" s="49" t="s">
        <v>3</v>
      </c>
      <c r="B5" s="64">
        <v>32</v>
      </c>
      <c r="C5" s="52" t="s">
        <v>4</v>
      </c>
      <c r="D5" s="1"/>
      <c r="L5" t="s">
        <v>7</v>
      </c>
    </row>
    <row r="6" spans="1:12" x14ac:dyDescent="0.25">
      <c r="A6" s="6"/>
      <c r="B6" s="11"/>
      <c r="C6" s="11"/>
      <c r="D6" s="11"/>
      <c r="E6" s="11"/>
      <c r="F6" s="11"/>
      <c r="G6" s="11"/>
      <c r="H6" s="12"/>
      <c r="L6" t="s">
        <v>7</v>
      </c>
    </row>
    <row r="7" spans="1:12" ht="18" customHeight="1" x14ac:dyDescent="0.25">
      <c r="A7" s="65"/>
      <c r="B7" s="134" t="s">
        <v>37</v>
      </c>
      <c r="C7" s="134"/>
      <c r="D7" s="134"/>
      <c r="E7" s="134"/>
      <c r="F7" s="134"/>
      <c r="G7" s="134"/>
      <c r="H7" s="66"/>
      <c r="I7" s="46"/>
      <c r="J7" s="46"/>
    </row>
    <row r="8" spans="1:12" s="47" customFormat="1" ht="14.25" hidden="1" customHeight="1" x14ac:dyDescent="0.2">
      <c r="A8" s="65"/>
      <c r="B8" s="67">
        <v>1</v>
      </c>
      <c r="C8" s="67">
        <v>2</v>
      </c>
      <c r="D8" s="67">
        <v>3</v>
      </c>
      <c r="E8" s="67">
        <v>4</v>
      </c>
      <c r="F8" s="67">
        <v>5</v>
      </c>
      <c r="G8" s="67">
        <v>6</v>
      </c>
      <c r="H8" s="66"/>
      <c r="I8" s="46"/>
      <c r="J8" s="46"/>
    </row>
    <row r="9" spans="1:12" s="9" customFormat="1" ht="16.5" customHeight="1" x14ac:dyDescent="0.25">
      <c r="A9" s="68"/>
      <c r="B9" s="48" t="s">
        <v>78</v>
      </c>
      <c r="C9" s="48" t="s">
        <v>83</v>
      </c>
      <c r="D9" s="48" t="s">
        <v>79</v>
      </c>
      <c r="E9" s="48" t="s">
        <v>82</v>
      </c>
      <c r="F9" s="48" t="s">
        <v>80</v>
      </c>
      <c r="G9" s="48" t="s">
        <v>81</v>
      </c>
      <c r="H9" s="48" t="s">
        <v>1</v>
      </c>
      <c r="I9" s="68"/>
      <c r="J9" s="68"/>
      <c r="L9" s="9" t="s">
        <v>7</v>
      </c>
    </row>
    <row r="10" spans="1:12" s="9" customFormat="1" ht="18.600000000000001" customHeight="1" x14ac:dyDescent="0.25">
      <c r="A10" s="69" t="s">
        <v>5</v>
      </c>
      <c r="B10" s="70" t="s">
        <v>42</v>
      </c>
      <c r="C10" s="70" t="s">
        <v>38</v>
      </c>
      <c r="D10" s="70" t="s">
        <v>38</v>
      </c>
      <c r="E10" s="70" t="s">
        <v>38</v>
      </c>
      <c r="F10" s="70" t="s">
        <v>38</v>
      </c>
      <c r="G10" s="70" t="s">
        <v>42</v>
      </c>
      <c r="H10" s="71"/>
      <c r="I10" s="68"/>
      <c r="J10" s="68"/>
    </row>
    <row r="11" spans="1:12" ht="21.75" customHeight="1" thickBot="1" x14ac:dyDescent="0.3">
      <c r="A11" s="72" t="s">
        <v>33</v>
      </c>
      <c r="B11" s="73">
        <v>3500</v>
      </c>
      <c r="C11" s="73">
        <v>2445</v>
      </c>
      <c r="D11" s="73">
        <v>3360</v>
      </c>
      <c r="E11" s="73">
        <v>2920</v>
      </c>
      <c r="F11" s="73">
        <v>1090</v>
      </c>
      <c r="G11" s="73">
        <v>4800</v>
      </c>
      <c r="H11" s="74"/>
      <c r="I11" s="46"/>
      <c r="J11" s="46"/>
      <c r="L11" t="s">
        <v>7</v>
      </c>
    </row>
    <row r="12" spans="1:12" ht="20.25" customHeight="1" thickBot="1" x14ac:dyDescent="0.3">
      <c r="A12" s="75" t="s">
        <v>27</v>
      </c>
      <c r="B12" s="76">
        <f t="shared" ref="B12:G12" si="0">SUM(B13:B30)</f>
        <v>284</v>
      </c>
      <c r="C12" s="76">
        <f t="shared" si="0"/>
        <v>157</v>
      </c>
      <c r="D12" s="76">
        <f t="shared" si="0"/>
        <v>154</v>
      </c>
      <c r="E12" s="76">
        <f t="shared" si="0"/>
        <v>182</v>
      </c>
      <c r="F12" s="76">
        <f t="shared" si="0"/>
        <v>158</v>
      </c>
      <c r="G12" s="76">
        <f t="shared" si="0"/>
        <v>198</v>
      </c>
      <c r="H12" s="95">
        <f t="shared" ref="H12:H38" si="1">SUM(B12:G12)</f>
        <v>1133</v>
      </c>
      <c r="I12" s="77"/>
      <c r="J12" s="78"/>
      <c r="K12" s="4"/>
    </row>
    <row r="13" spans="1:12" ht="18.95" customHeight="1" x14ac:dyDescent="0.25">
      <c r="A13" s="79" t="s">
        <v>73</v>
      </c>
      <c r="B13" s="80">
        <v>35</v>
      </c>
      <c r="C13" s="80">
        <v>50</v>
      </c>
      <c r="D13" s="80">
        <v>0</v>
      </c>
      <c r="E13" s="80">
        <v>30</v>
      </c>
      <c r="F13" s="80">
        <v>0</v>
      </c>
      <c r="G13" s="80">
        <v>0</v>
      </c>
      <c r="H13" s="96">
        <f t="shared" si="1"/>
        <v>115</v>
      </c>
      <c r="I13" s="111">
        <f t="shared" ref="I13:I30" si="2">+(H13)/H$12</f>
        <v>0.10150044130626655</v>
      </c>
      <c r="J13" s="131" t="s">
        <v>31</v>
      </c>
      <c r="K13" s="5"/>
    </row>
    <row r="14" spans="1:12" ht="18.95" customHeight="1" x14ac:dyDescent="0.25">
      <c r="A14" s="81" t="s">
        <v>19</v>
      </c>
      <c r="B14" s="80">
        <v>30</v>
      </c>
      <c r="C14" s="80">
        <v>15</v>
      </c>
      <c r="D14" s="80">
        <v>15</v>
      </c>
      <c r="E14" s="80">
        <v>12</v>
      </c>
      <c r="F14" s="80">
        <v>21</v>
      </c>
      <c r="G14" s="80">
        <v>21</v>
      </c>
      <c r="H14" s="97">
        <f t="shared" si="1"/>
        <v>114</v>
      </c>
      <c r="I14" s="111">
        <f t="shared" si="2"/>
        <v>0.10061782877316858</v>
      </c>
      <c r="J14" s="132"/>
      <c r="K14" s="5"/>
    </row>
    <row r="15" spans="1:12" ht="18.95" customHeight="1" x14ac:dyDescent="0.25">
      <c r="A15" s="81" t="s">
        <v>20</v>
      </c>
      <c r="B15" s="80">
        <v>40</v>
      </c>
      <c r="C15" s="80">
        <v>0</v>
      </c>
      <c r="D15" s="80">
        <v>0</v>
      </c>
      <c r="E15" s="80">
        <v>32</v>
      </c>
      <c r="F15" s="80">
        <v>0</v>
      </c>
      <c r="G15" s="80">
        <v>28</v>
      </c>
      <c r="H15" s="97">
        <f t="shared" si="1"/>
        <v>100</v>
      </c>
      <c r="I15" s="111">
        <f t="shared" si="2"/>
        <v>8.8261253309797005E-2</v>
      </c>
      <c r="J15" s="132"/>
      <c r="K15" s="5"/>
    </row>
    <row r="16" spans="1:12" ht="18.95" customHeight="1" x14ac:dyDescent="0.25">
      <c r="A16" s="81" t="s">
        <v>21</v>
      </c>
      <c r="B16" s="80">
        <v>0</v>
      </c>
      <c r="C16" s="80">
        <v>0</v>
      </c>
      <c r="D16" s="80">
        <v>12</v>
      </c>
      <c r="E16" s="80">
        <v>0</v>
      </c>
      <c r="F16" s="80">
        <v>20</v>
      </c>
      <c r="G16" s="80">
        <v>0</v>
      </c>
      <c r="H16" s="97">
        <f t="shared" si="1"/>
        <v>32</v>
      </c>
      <c r="I16" s="111">
        <f t="shared" si="2"/>
        <v>2.8243601059135041E-2</v>
      </c>
      <c r="J16" s="132"/>
      <c r="K16" s="5"/>
    </row>
    <row r="17" spans="1:11" ht="18.75" customHeight="1" x14ac:dyDescent="0.25">
      <c r="A17" s="81" t="s">
        <v>22</v>
      </c>
      <c r="B17" s="80">
        <v>0</v>
      </c>
      <c r="C17" s="80">
        <v>20</v>
      </c>
      <c r="D17" s="80">
        <v>0</v>
      </c>
      <c r="E17" s="80">
        <v>0</v>
      </c>
      <c r="F17" s="80">
        <v>0</v>
      </c>
      <c r="G17" s="80">
        <v>8</v>
      </c>
      <c r="H17" s="97">
        <f t="shared" si="1"/>
        <v>28</v>
      </c>
      <c r="I17" s="111">
        <f t="shared" si="2"/>
        <v>2.4713150926743161E-2</v>
      </c>
      <c r="J17" s="132"/>
      <c r="K17" s="5"/>
    </row>
    <row r="18" spans="1:11" ht="18.75" customHeight="1" x14ac:dyDescent="0.25">
      <c r="A18" s="81" t="s">
        <v>77</v>
      </c>
      <c r="B18" s="80">
        <v>0</v>
      </c>
      <c r="C18" s="80">
        <v>27</v>
      </c>
      <c r="D18" s="80">
        <v>0</v>
      </c>
      <c r="E18" s="80">
        <v>54</v>
      </c>
      <c r="F18" s="80">
        <v>0</v>
      </c>
      <c r="G18" s="80">
        <v>90</v>
      </c>
      <c r="H18" s="97">
        <f t="shared" si="1"/>
        <v>171</v>
      </c>
      <c r="I18" s="111">
        <f t="shared" si="2"/>
        <v>0.15092674315975288</v>
      </c>
      <c r="J18" s="132"/>
      <c r="K18" s="5"/>
    </row>
    <row r="19" spans="1:11" ht="18.95" customHeight="1" x14ac:dyDescent="0.25">
      <c r="A19" s="81" t="s">
        <v>76</v>
      </c>
      <c r="B19" s="80">
        <v>54</v>
      </c>
      <c r="C19" s="80">
        <v>0</v>
      </c>
      <c r="D19" s="80">
        <v>27</v>
      </c>
      <c r="E19" s="80">
        <v>0</v>
      </c>
      <c r="F19" s="80">
        <v>90</v>
      </c>
      <c r="G19" s="80">
        <v>0</v>
      </c>
      <c r="H19" s="97">
        <f t="shared" si="1"/>
        <v>171</v>
      </c>
      <c r="I19" s="111">
        <f t="shared" si="2"/>
        <v>0.15092674315975288</v>
      </c>
      <c r="J19" s="132"/>
      <c r="K19" s="5"/>
    </row>
    <row r="20" spans="1:11" ht="18.95" customHeight="1" x14ac:dyDescent="0.25">
      <c r="A20" s="81" t="s">
        <v>23</v>
      </c>
      <c r="B20" s="80">
        <v>15</v>
      </c>
      <c r="C20" s="80">
        <v>0</v>
      </c>
      <c r="D20" s="80">
        <v>0</v>
      </c>
      <c r="E20" s="80">
        <v>50</v>
      </c>
      <c r="F20" s="80">
        <v>0</v>
      </c>
      <c r="G20" s="80">
        <v>0</v>
      </c>
      <c r="H20" s="97">
        <f t="shared" si="1"/>
        <v>65</v>
      </c>
      <c r="I20" s="111">
        <f t="shared" si="2"/>
        <v>5.7369814651368048E-2</v>
      </c>
      <c r="J20" s="132"/>
      <c r="K20" s="5"/>
    </row>
    <row r="21" spans="1:11" ht="18.95" customHeight="1" x14ac:dyDescent="0.25">
      <c r="A21" s="81" t="s">
        <v>24</v>
      </c>
      <c r="B21" s="80">
        <v>0</v>
      </c>
      <c r="C21" s="80">
        <v>0</v>
      </c>
      <c r="D21" s="80">
        <v>50</v>
      </c>
      <c r="E21" s="80">
        <v>0</v>
      </c>
      <c r="F21" s="80">
        <v>0</v>
      </c>
      <c r="G21" s="80">
        <v>15</v>
      </c>
      <c r="H21" s="97">
        <f t="shared" si="1"/>
        <v>65</v>
      </c>
      <c r="I21" s="111">
        <f t="shared" si="2"/>
        <v>5.7369814651368048E-2</v>
      </c>
      <c r="J21" s="132"/>
      <c r="K21" s="5"/>
    </row>
    <row r="22" spans="1:11" ht="18.95" customHeight="1" x14ac:dyDescent="0.25">
      <c r="A22" s="81" t="s">
        <v>25</v>
      </c>
      <c r="B22" s="80">
        <v>0</v>
      </c>
      <c r="C22" s="80">
        <v>0</v>
      </c>
      <c r="D22" s="80">
        <v>0</v>
      </c>
      <c r="E22" s="80">
        <v>0</v>
      </c>
      <c r="F22" s="80">
        <v>21</v>
      </c>
      <c r="G22" s="80">
        <v>30</v>
      </c>
      <c r="H22" s="97">
        <f t="shared" si="1"/>
        <v>51</v>
      </c>
      <c r="I22" s="111">
        <f t="shared" si="2"/>
        <v>4.5013239187996469E-2</v>
      </c>
      <c r="J22" s="132"/>
      <c r="K22" s="5"/>
    </row>
    <row r="23" spans="1:11" ht="18.95" customHeight="1" x14ac:dyDescent="0.25">
      <c r="A23" s="81" t="s">
        <v>34</v>
      </c>
      <c r="B23" s="80">
        <v>20</v>
      </c>
      <c r="C23" s="80">
        <v>0</v>
      </c>
      <c r="D23" s="80">
        <v>0</v>
      </c>
      <c r="E23" s="80">
        <v>4</v>
      </c>
      <c r="F23" s="80">
        <v>6</v>
      </c>
      <c r="G23" s="80">
        <v>6</v>
      </c>
      <c r="H23" s="97">
        <f t="shared" si="1"/>
        <v>36</v>
      </c>
      <c r="I23" s="111">
        <f t="shared" si="2"/>
        <v>3.1774051191526917E-2</v>
      </c>
      <c r="J23" s="132"/>
      <c r="K23" s="5"/>
    </row>
    <row r="24" spans="1:11" ht="18.95" customHeight="1" x14ac:dyDescent="0.25">
      <c r="A24" s="81" t="s">
        <v>74</v>
      </c>
      <c r="B24" s="80">
        <v>0</v>
      </c>
      <c r="C24" s="80">
        <v>45</v>
      </c>
      <c r="D24" s="80">
        <v>50</v>
      </c>
      <c r="E24" s="80">
        <v>0</v>
      </c>
      <c r="F24" s="80">
        <v>0</v>
      </c>
      <c r="G24" s="80">
        <v>0</v>
      </c>
      <c r="H24" s="97">
        <f t="shared" si="1"/>
        <v>95</v>
      </c>
      <c r="I24" s="111">
        <f t="shared" si="2"/>
        <v>8.3848190644307152E-2</v>
      </c>
      <c r="J24" s="132"/>
      <c r="K24" s="5"/>
    </row>
    <row r="25" spans="1:11" ht="18.95" customHeight="1" thickBot="1" x14ac:dyDescent="0.3">
      <c r="A25" s="81" t="s">
        <v>75</v>
      </c>
      <c r="B25" s="80">
        <v>90</v>
      </c>
      <c r="C25" s="80">
        <v>0</v>
      </c>
      <c r="D25" s="80">
        <v>0</v>
      </c>
      <c r="E25" s="80">
        <v>0</v>
      </c>
      <c r="F25" s="80">
        <v>0</v>
      </c>
      <c r="G25" s="80">
        <v>0</v>
      </c>
      <c r="H25" s="97">
        <f t="shared" si="1"/>
        <v>90</v>
      </c>
      <c r="I25" s="111">
        <f t="shared" si="2"/>
        <v>7.9435127978817299E-2</v>
      </c>
      <c r="J25" s="132"/>
      <c r="K25" s="5"/>
    </row>
    <row r="26" spans="1:11" ht="18.95" hidden="1" customHeight="1" x14ac:dyDescent="0.25">
      <c r="A26" s="81" t="s">
        <v>23</v>
      </c>
      <c r="B26" s="82">
        <v>0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108">
        <f t="shared" si="1"/>
        <v>0</v>
      </c>
      <c r="I26" s="111">
        <f t="shared" si="2"/>
        <v>0</v>
      </c>
      <c r="J26" s="132"/>
      <c r="K26" s="5"/>
    </row>
    <row r="27" spans="1:11" ht="18.95" hidden="1" customHeight="1" x14ac:dyDescent="0.25">
      <c r="A27" s="81" t="s">
        <v>24</v>
      </c>
      <c r="B27" s="82">
        <v>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108">
        <f t="shared" si="1"/>
        <v>0</v>
      </c>
      <c r="I27" s="111">
        <f t="shared" si="2"/>
        <v>0</v>
      </c>
      <c r="J27" s="132"/>
      <c r="K27" s="5"/>
    </row>
    <row r="28" spans="1:11" ht="18.95" hidden="1" customHeight="1" x14ac:dyDescent="0.25">
      <c r="A28" s="81" t="s">
        <v>25</v>
      </c>
      <c r="B28" s="82">
        <v>0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108">
        <f t="shared" si="1"/>
        <v>0</v>
      </c>
      <c r="I28" s="111">
        <f>+(H28)/H$12</f>
        <v>0</v>
      </c>
      <c r="J28" s="132"/>
      <c r="K28" s="5"/>
    </row>
    <row r="29" spans="1:11" ht="18.95" hidden="1" customHeight="1" x14ac:dyDescent="0.25">
      <c r="A29" s="81" t="s">
        <v>34</v>
      </c>
      <c r="B29" s="82">
        <v>0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108">
        <f t="shared" si="1"/>
        <v>0</v>
      </c>
      <c r="I29" s="111">
        <f>+(H29)/H$12</f>
        <v>0</v>
      </c>
      <c r="J29" s="132"/>
      <c r="K29" s="5"/>
    </row>
    <row r="30" spans="1:11" ht="18.95" hidden="1" customHeight="1" thickBot="1" x14ac:dyDescent="0.3">
      <c r="A30" s="83" t="s">
        <v>35</v>
      </c>
      <c r="B30" s="84">
        <v>0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107">
        <f t="shared" si="1"/>
        <v>0</v>
      </c>
      <c r="I30" s="112">
        <f t="shared" si="2"/>
        <v>0</v>
      </c>
      <c r="J30" s="133"/>
      <c r="K30" s="5"/>
    </row>
    <row r="31" spans="1:11" s="9" customFormat="1" ht="21" customHeight="1" thickBot="1" x14ac:dyDescent="0.3">
      <c r="A31" s="85" t="s">
        <v>6</v>
      </c>
      <c r="B31" s="15">
        <f t="shared" ref="B31:G31" si="3">+B12*B11</f>
        <v>994000</v>
      </c>
      <c r="C31" s="15">
        <f t="shared" si="3"/>
        <v>383865</v>
      </c>
      <c r="D31" s="15">
        <f t="shared" si="3"/>
        <v>517440</v>
      </c>
      <c r="E31" s="15">
        <f t="shared" si="3"/>
        <v>531440</v>
      </c>
      <c r="F31" s="15">
        <f t="shared" si="3"/>
        <v>172220</v>
      </c>
      <c r="G31" s="15">
        <f t="shared" si="3"/>
        <v>950400</v>
      </c>
      <c r="H31" s="109">
        <f t="shared" si="1"/>
        <v>3549365</v>
      </c>
      <c r="I31" s="113">
        <f t="shared" ref="I31:I36" si="4">+H31/$H$40</f>
        <v>0.61837445133948843</v>
      </c>
      <c r="J31" s="131" t="s">
        <v>32</v>
      </c>
      <c r="K31" s="16"/>
    </row>
    <row r="32" spans="1:11" ht="21" customHeight="1" x14ac:dyDescent="0.25">
      <c r="A32" s="86" t="s">
        <v>8</v>
      </c>
      <c r="B32" s="44">
        <v>200000</v>
      </c>
      <c r="C32" s="44">
        <v>150000</v>
      </c>
      <c r="D32" s="44">
        <v>150000</v>
      </c>
      <c r="E32" s="44">
        <v>150000</v>
      </c>
      <c r="F32" s="44">
        <v>8500</v>
      </c>
      <c r="G32" s="44">
        <v>150000</v>
      </c>
      <c r="H32" s="98">
        <f t="shared" si="1"/>
        <v>808500</v>
      </c>
      <c r="I32" s="114">
        <f t="shared" si="4"/>
        <v>0.14085779960865574</v>
      </c>
      <c r="J32" s="132"/>
      <c r="K32" s="2"/>
    </row>
    <row r="33" spans="1:11" ht="21" customHeight="1" x14ac:dyDescent="0.25">
      <c r="A33" s="86" t="s">
        <v>39</v>
      </c>
      <c r="B33" s="44">
        <v>30000</v>
      </c>
      <c r="C33" s="44">
        <v>25000</v>
      </c>
      <c r="D33" s="44">
        <v>25000</v>
      </c>
      <c r="E33" s="44">
        <v>25000</v>
      </c>
      <c r="F33" s="44">
        <v>25000</v>
      </c>
      <c r="G33" s="44">
        <v>25000</v>
      </c>
      <c r="H33" s="98">
        <f t="shared" si="1"/>
        <v>155000</v>
      </c>
      <c r="I33" s="114">
        <f t="shared" si="4"/>
        <v>2.7004278218109634E-2</v>
      </c>
      <c r="J33" s="132"/>
      <c r="K33" s="2"/>
    </row>
    <row r="34" spans="1:11" ht="21" customHeight="1" x14ac:dyDescent="0.25">
      <c r="A34" s="87" t="s">
        <v>40</v>
      </c>
      <c r="B34" s="7">
        <v>50000</v>
      </c>
      <c r="C34" s="7">
        <v>5000</v>
      </c>
      <c r="D34" s="7">
        <v>5000</v>
      </c>
      <c r="E34" s="7">
        <v>5000</v>
      </c>
      <c r="F34" s="7">
        <v>5000</v>
      </c>
      <c r="G34" s="7">
        <v>5000</v>
      </c>
      <c r="H34" s="99">
        <f t="shared" si="1"/>
        <v>75000</v>
      </c>
      <c r="I34" s="114">
        <f t="shared" si="4"/>
        <v>1.3066586234569178E-2</v>
      </c>
      <c r="J34" s="132"/>
      <c r="K34" s="2"/>
    </row>
    <row r="35" spans="1:11" ht="21" customHeight="1" x14ac:dyDescent="0.25">
      <c r="A35" s="87" t="s">
        <v>41</v>
      </c>
      <c r="B35" s="7">
        <v>1000</v>
      </c>
      <c r="C35" s="7">
        <v>1000</v>
      </c>
      <c r="D35" s="7">
        <v>1000</v>
      </c>
      <c r="E35" s="7">
        <v>1000</v>
      </c>
      <c r="F35" s="7">
        <v>0</v>
      </c>
      <c r="G35" s="7">
        <v>0</v>
      </c>
      <c r="H35" s="99">
        <f t="shared" si="1"/>
        <v>4000</v>
      </c>
      <c r="I35" s="114">
        <f t="shared" si="4"/>
        <v>6.9688459917702282E-4</v>
      </c>
      <c r="J35" s="132"/>
      <c r="K35" s="1"/>
    </row>
    <row r="36" spans="1:11" ht="21" customHeight="1" thickBot="1" x14ac:dyDescent="0.3">
      <c r="A36" s="87" t="s">
        <v>10</v>
      </c>
      <c r="B36" s="7">
        <v>0</v>
      </c>
      <c r="C36" s="7">
        <v>0</v>
      </c>
      <c r="D36" s="7"/>
      <c r="E36" s="7">
        <v>0</v>
      </c>
      <c r="F36" s="7">
        <v>0</v>
      </c>
      <c r="G36" s="7">
        <v>0</v>
      </c>
      <c r="H36" s="100">
        <f t="shared" si="1"/>
        <v>0</v>
      </c>
      <c r="I36" s="122">
        <f t="shared" si="4"/>
        <v>0</v>
      </c>
      <c r="J36" s="132"/>
      <c r="K36" s="3"/>
    </row>
    <row r="37" spans="1:11" s="9" customFormat="1" ht="21" customHeight="1" thickBot="1" x14ac:dyDescent="0.3">
      <c r="A37" s="85" t="s">
        <v>9</v>
      </c>
      <c r="B37" s="58">
        <f>+B31+B32+B33+B34+B35+B36</f>
        <v>1275000</v>
      </c>
      <c r="C37" s="58">
        <f t="shared" ref="C37:G37" si="5">+C31+C32+C33+C34+C35+C36</f>
        <v>564865</v>
      </c>
      <c r="D37" s="58">
        <f t="shared" si="5"/>
        <v>698440</v>
      </c>
      <c r="E37" s="58">
        <f t="shared" si="5"/>
        <v>712440</v>
      </c>
      <c r="F37" s="58">
        <f t="shared" si="5"/>
        <v>210720</v>
      </c>
      <c r="G37" s="58">
        <f t="shared" si="5"/>
        <v>1130400</v>
      </c>
      <c r="H37" s="120">
        <f t="shared" si="1"/>
        <v>4591865</v>
      </c>
      <c r="I37" s="121"/>
      <c r="J37" s="132"/>
      <c r="K37" s="8"/>
    </row>
    <row r="38" spans="1:11" s="9" customFormat="1" ht="17.25" customHeight="1" x14ac:dyDescent="0.25">
      <c r="A38" s="117" t="s">
        <v>28</v>
      </c>
      <c r="B38" s="118">
        <f>+(B31+B32+B33+B34+B35)*$B$4</f>
        <v>318750</v>
      </c>
      <c r="C38" s="118">
        <f t="shared" ref="C38:G38" si="6">+(C31+C32+C33+C34+C35)*$B$4</f>
        <v>141216.25</v>
      </c>
      <c r="D38" s="118">
        <f t="shared" si="6"/>
        <v>174610</v>
      </c>
      <c r="E38" s="118">
        <f t="shared" si="6"/>
        <v>178110</v>
      </c>
      <c r="F38" s="118">
        <f t="shared" si="6"/>
        <v>52680</v>
      </c>
      <c r="G38" s="118">
        <f t="shared" si="6"/>
        <v>282600</v>
      </c>
      <c r="H38" s="101">
        <f t="shared" si="1"/>
        <v>1147966.25</v>
      </c>
      <c r="I38" s="119">
        <f>+H38/$H$40</f>
        <v>0.2</v>
      </c>
      <c r="J38" s="133"/>
      <c r="K38" s="8"/>
    </row>
    <row r="39" spans="1:11" s="9" customFormat="1" ht="15.75" thickBot="1" x14ac:dyDescent="0.3">
      <c r="A39" s="68"/>
      <c r="B39" s="68"/>
      <c r="C39" s="68"/>
      <c r="D39" s="68"/>
      <c r="E39" s="68"/>
      <c r="F39" s="68"/>
      <c r="G39" s="68"/>
      <c r="H39" s="102"/>
      <c r="I39" s="110"/>
      <c r="J39" s="78"/>
    </row>
    <row r="40" spans="1:11" s="9" customFormat="1" ht="21" customHeight="1" thickBot="1" x14ac:dyDescent="0.3">
      <c r="A40" s="88" t="s">
        <v>11</v>
      </c>
      <c r="B40" s="58">
        <f>+B38+B37</f>
        <v>1593750</v>
      </c>
      <c r="C40" s="58">
        <f t="shared" ref="C40:G40" si="7">+C38+C37</f>
        <v>706081.25</v>
      </c>
      <c r="D40" s="58">
        <f t="shared" si="7"/>
        <v>873050</v>
      </c>
      <c r="E40" s="58">
        <f t="shared" si="7"/>
        <v>890550</v>
      </c>
      <c r="F40" s="58">
        <f t="shared" si="7"/>
        <v>263400</v>
      </c>
      <c r="G40" s="58">
        <f t="shared" si="7"/>
        <v>1413000</v>
      </c>
      <c r="H40" s="103">
        <f>SUM(B40:G40)</f>
        <v>5739831.25</v>
      </c>
      <c r="I40" s="115"/>
      <c r="J40" s="89"/>
      <c r="K40" s="8"/>
    </row>
    <row r="41" spans="1:11" s="9" customFormat="1" ht="21" customHeight="1" thickBot="1" x14ac:dyDescent="0.3">
      <c r="A41" s="90" t="s">
        <v>44</v>
      </c>
      <c r="B41" s="57">
        <f t="shared" ref="B41:G41" si="8">+IF(B10=$C$2,B40*$B$2,B40)</f>
        <v>1115625</v>
      </c>
      <c r="C41" s="57">
        <f t="shared" si="8"/>
        <v>706081.25</v>
      </c>
      <c r="D41" s="57">
        <f t="shared" si="8"/>
        <v>873050</v>
      </c>
      <c r="E41" s="57">
        <f t="shared" si="8"/>
        <v>890550</v>
      </c>
      <c r="F41" s="57">
        <f t="shared" si="8"/>
        <v>263400</v>
      </c>
      <c r="G41" s="57">
        <f t="shared" si="8"/>
        <v>989099.99999999988</v>
      </c>
      <c r="H41" s="104">
        <f>SUM(B41:G41)</f>
        <v>4837806.25</v>
      </c>
      <c r="I41" s="116">
        <f>+H41/$H$41</f>
        <v>1</v>
      </c>
      <c r="J41" s="89"/>
      <c r="K41" s="8"/>
    </row>
    <row r="42" spans="1:11" x14ac:dyDescent="0.25">
      <c r="A42" s="46"/>
      <c r="B42" s="91" t="s">
        <v>7</v>
      </c>
      <c r="C42" s="91"/>
      <c r="D42" s="91"/>
      <c r="E42" s="91"/>
      <c r="F42" s="91"/>
      <c r="G42" s="91"/>
      <c r="H42" s="105"/>
      <c r="I42" s="46"/>
      <c r="J42" s="89"/>
      <c r="K42" s="1"/>
    </row>
    <row r="43" spans="1:11" x14ac:dyDescent="0.25">
      <c r="A43" s="46" t="s">
        <v>36</v>
      </c>
      <c r="B43" s="92">
        <f t="shared" ref="B43:G43" si="9">+B41/$H$41</f>
        <v>0.23060555597901425</v>
      </c>
      <c r="C43" s="92">
        <f t="shared" si="9"/>
        <v>0.14595070854687495</v>
      </c>
      <c r="D43" s="92">
        <f t="shared" si="9"/>
        <v>0.18046402747112908</v>
      </c>
      <c r="E43" s="92">
        <f t="shared" si="9"/>
        <v>0.18408136952570187</v>
      </c>
      <c r="F43" s="92">
        <f t="shared" si="9"/>
        <v>5.4446165552826761E-2</v>
      </c>
      <c r="G43" s="92">
        <f t="shared" si="9"/>
        <v>0.20445217292445308</v>
      </c>
      <c r="H43" s="106">
        <f>+SUM(B43:G43)</f>
        <v>1</v>
      </c>
      <c r="I43" s="46"/>
      <c r="J43" s="93"/>
      <c r="K43" s="1"/>
    </row>
    <row r="44" spans="1:11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</row>
    <row r="45" spans="1:11" s="9" customFormat="1" ht="37.5" customHeight="1" x14ac:dyDescent="0.25">
      <c r="A45" s="94" t="s">
        <v>30</v>
      </c>
      <c r="B45" s="14">
        <f>+B37</f>
        <v>1275000</v>
      </c>
      <c r="C45" s="14">
        <f t="shared" ref="C45:G45" si="10">+C37</f>
        <v>564865</v>
      </c>
      <c r="D45" s="14">
        <f t="shared" si="10"/>
        <v>698440</v>
      </c>
      <c r="E45" s="14">
        <f t="shared" si="10"/>
        <v>712440</v>
      </c>
      <c r="F45" s="14">
        <f t="shared" si="10"/>
        <v>210720</v>
      </c>
      <c r="G45" s="14">
        <f t="shared" si="10"/>
        <v>1130400</v>
      </c>
      <c r="H45" s="68"/>
      <c r="I45" s="68"/>
      <c r="J45" s="68"/>
    </row>
    <row r="46" spans="1:11" x14ac:dyDescent="0.25">
      <c r="A46" s="13">
        <v>1500000</v>
      </c>
    </row>
  </sheetData>
  <mergeCells count="4">
    <mergeCell ref="A2:A4"/>
    <mergeCell ref="J31:J38"/>
    <mergeCell ref="J13:J30"/>
    <mergeCell ref="B7:G7"/>
  </mergeCells>
  <conditionalFormatting sqref="B45:G45">
    <cfRule type="cellIs" dxfId="1" priority="3" operator="greaterThan">
      <formula>$A$46</formula>
    </cfRule>
  </conditionalFormatting>
  <conditionalFormatting sqref="B45">
    <cfRule type="cellIs" dxfId="0" priority="2" operator="greaterThan">
      <formula>$A$46</formula>
    </cfRule>
  </conditionalFormatting>
  <dataValidations count="1">
    <dataValidation type="list" allowBlank="1" showInputMessage="1" showErrorMessage="1" sqref="B10:G10" xr:uid="{00000000-0002-0000-0100-000000000000}">
      <formula1>$D$2:$D$4</formula1>
    </dataValidation>
  </dataValidations>
  <pageMargins left="0.15748031496062992" right="0.15748031496062992" top="0.88541666666666663" bottom="0.29947916666666669" header="9.375E-2" footer="0.31496062992125984"/>
  <pageSetup paperSize="9" orientation="portrait" r:id="rId1"/>
  <headerFooter>
    <oddHeader>&amp;L&amp;G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5"/>
  <sheetViews>
    <sheetView view="pageLayout" topLeftCell="A25" zoomScaleNormal="85" workbookViewId="0">
      <selection activeCell="B1" sqref="B1"/>
    </sheetView>
  </sheetViews>
  <sheetFormatPr defaultColWidth="11.42578125" defaultRowHeight="12.75" x14ac:dyDescent="0.2"/>
  <cols>
    <col min="1" max="1" width="15.5703125" style="46" customWidth="1"/>
    <col min="2" max="2" width="11.42578125" style="46" bestFit="1" customWidth="1"/>
    <col min="3" max="3" width="10.5703125" style="46" customWidth="1"/>
    <col min="4" max="4" width="11.42578125" style="46" bestFit="1" customWidth="1"/>
    <col min="5" max="5" width="3.140625" style="46" customWidth="1"/>
    <col min="6" max="6" width="15.5703125" style="46" customWidth="1"/>
    <col min="7" max="7" width="6.140625" style="46" bestFit="1" customWidth="1"/>
    <col min="8" max="8" width="10.5703125" style="46" customWidth="1"/>
    <col min="9" max="9" width="10.7109375" style="46" customWidth="1"/>
    <col min="10" max="10" width="6.140625" style="46" customWidth="1"/>
    <col min="11" max="11" width="18.42578125" style="46" customWidth="1"/>
    <col min="12" max="12" width="5.140625" style="46" bestFit="1" customWidth="1"/>
    <col min="13" max="13" width="12.42578125" style="46" customWidth="1"/>
    <col min="14" max="14" width="12.140625" style="46" bestFit="1" customWidth="1"/>
    <col min="15" max="16384" width="11.42578125" style="46"/>
  </cols>
  <sheetData>
    <row r="1" spans="1:14" x14ac:dyDescent="0.2">
      <c r="A1" s="48" t="str">
        <f>+Budget!B9</f>
        <v>Dassault Systemes</v>
      </c>
      <c r="B1" s="49" t="s">
        <v>26</v>
      </c>
      <c r="C1" s="49" t="s">
        <v>29</v>
      </c>
      <c r="D1" s="49" t="s">
        <v>13</v>
      </c>
      <c r="F1" s="48" t="e">
        <f>+Budget!#REF!</f>
        <v>#REF!</v>
      </c>
      <c r="G1" s="49" t="str">
        <f>+B1</f>
        <v>RTD</v>
      </c>
      <c r="H1" s="49" t="str">
        <f>+$C$1</f>
        <v>Other</v>
      </c>
      <c r="I1" s="49" t="str">
        <f>+D1</f>
        <v xml:space="preserve">TOTAL </v>
      </c>
      <c r="K1" s="50" t="s">
        <v>17</v>
      </c>
      <c r="L1" s="51" t="str">
        <f>+B1</f>
        <v>RTD</v>
      </c>
      <c r="M1" s="51" t="str">
        <f>+C1</f>
        <v>Other</v>
      </c>
      <c r="N1" s="51" t="s">
        <v>13</v>
      </c>
    </row>
    <row r="2" spans="1:14" x14ac:dyDescent="0.2">
      <c r="A2" s="52" t="s">
        <v>14</v>
      </c>
      <c r="B2" s="53">
        <f>+Budget!B31</f>
        <v>994000</v>
      </c>
      <c r="C2" s="53"/>
      <c r="D2" s="53">
        <f t="shared" ref="D2:D7" si="0">SUM(B2:C2)</f>
        <v>994000</v>
      </c>
      <c r="F2" s="52" t="s">
        <v>14</v>
      </c>
      <c r="G2" s="53" t="e">
        <f>+Budget!#REF!</f>
        <v>#REF!</v>
      </c>
      <c r="H2" s="53"/>
      <c r="I2" s="53" t="e">
        <f t="shared" ref="I2:I7" si="1">SUM(G2:H2)</f>
        <v>#REF!</v>
      </c>
      <c r="K2" s="52" t="s">
        <v>14</v>
      </c>
      <c r="L2" s="54" t="e">
        <f t="shared" ref="L2:M5" si="2">B2+B10+B18+B26+B34+B42+B50+G2+G10+G18+G26+G34+G42+G50</f>
        <v>#REF!</v>
      </c>
      <c r="M2" s="54">
        <f t="shared" si="2"/>
        <v>0</v>
      </c>
      <c r="N2" s="54" t="e">
        <f t="shared" ref="N2:N7" si="3">SUM(L2:M2)</f>
        <v>#REF!</v>
      </c>
    </row>
    <row r="3" spans="1:14" x14ac:dyDescent="0.2">
      <c r="A3" s="52" t="s">
        <v>12</v>
      </c>
      <c r="B3" s="53">
        <f>+Budget!B35+Budget!B36</f>
        <v>1000</v>
      </c>
      <c r="C3" s="53"/>
      <c r="D3" s="53">
        <f t="shared" si="0"/>
        <v>1000</v>
      </c>
      <c r="F3" s="52" t="s">
        <v>12</v>
      </c>
      <c r="G3" s="53" t="e">
        <f>+Budget!#REF!+Budget!#REF!</f>
        <v>#REF!</v>
      </c>
      <c r="H3" s="53"/>
      <c r="I3" s="53" t="e">
        <f t="shared" si="1"/>
        <v>#REF!</v>
      </c>
      <c r="K3" s="52" t="s">
        <v>12</v>
      </c>
      <c r="L3" s="54" t="e">
        <f t="shared" si="2"/>
        <v>#REF!</v>
      </c>
      <c r="M3" s="54">
        <f t="shared" si="2"/>
        <v>0</v>
      </c>
      <c r="N3" s="54" t="e">
        <f t="shared" si="3"/>
        <v>#REF!</v>
      </c>
    </row>
    <row r="4" spans="1:14" x14ac:dyDescent="0.2">
      <c r="A4" s="52" t="s">
        <v>15</v>
      </c>
      <c r="B4" s="53">
        <f>+Budget!B32+Budget!B33+Budget!B34</f>
        <v>280000</v>
      </c>
      <c r="C4" s="53"/>
      <c r="D4" s="53">
        <f t="shared" si="0"/>
        <v>280000</v>
      </c>
      <c r="F4" s="52" t="s">
        <v>15</v>
      </c>
      <c r="G4" s="53" t="e">
        <f>+Budget!#REF!+Budget!#REF!+Budget!#REF!</f>
        <v>#REF!</v>
      </c>
      <c r="H4" s="53"/>
      <c r="I4" s="53" t="e">
        <f t="shared" si="1"/>
        <v>#REF!</v>
      </c>
      <c r="K4" s="52" t="s">
        <v>15</v>
      </c>
      <c r="L4" s="54" t="e">
        <f t="shared" si="2"/>
        <v>#REF!</v>
      </c>
      <c r="M4" s="54">
        <f t="shared" si="2"/>
        <v>0</v>
      </c>
      <c r="N4" s="54" t="e">
        <f t="shared" si="3"/>
        <v>#REF!</v>
      </c>
    </row>
    <row r="5" spans="1:14" x14ac:dyDescent="0.2">
      <c r="A5" s="52" t="s">
        <v>16</v>
      </c>
      <c r="B5" s="53">
        <f>+Budget!B38</f>
        <v>318750</v>
      </c>
      <c r="C5" s="53"/>
      <c r="D5" s="53">
        <f t="shared" si="0"/>
        <v>318750</v>
      </c>
      <c r="F5" s="52" t="s">
        <v>16</v>
      </c>
      <c r="G5" s="53" t="e">
        <f>+Budget!#REF!</f>
        <v>#REF!</v>
      </c>
      <c r="H5" s="53"/>
      <c r="I5" s="53" t="e">
        <f t="shared" si="1"/>
        <v>#REF!</v>
      </c>
      <c r="K5" s="52" t="s">
        <v>16</v>
      </c>
      <c r="L5" s="54" t="e">
        <f t="shared" si="2"/>
        <v>#REF!</v>
      </c>
      <c r="M5" s="54">
        <f t="shared" si="2"/>
        <v>0</v>
      </c>
      <c r="N5" s="54" t="e">
        <f t="shared" si="3"/>
        <v>#REF!</v>
      </c>
    </row>
    <row r="6" spans="1:14" x14ac:dyDescent="0.2">
      <c r="A6" s="52" t="s">
        <v>17</v>
      </c>
      <c r="B6" s="55">
        <f>SUM(B2:B5)</f>
        <v>1593750</v>
      </c>
      <c r="C6" s="55"/>
      <c r="D6" s="56">
        <f t="shared" si="0"/>
        <v>1593750</v>
      </c>
      <c r="F6" s="52" t="s">
        <v>17</v>
      </c>
      <c r="G6" s="55" t="e">
        <f>SUM(G2:G5)</f>
        <v>#REF!</v>
      </c>
      <c r="H6" s="55"/>
      <c r="I6" s="56" t="e">
        <f t="shared" si="1"/>
        <v>#REF!</v>
      </c>
      <c r="K6" s="52" t="s">
        <v>17</v>
      </c>
      <c r="L6" s="54" t="e">
        <f>SUM(L2:L5)</f>
        <v>#REF!</v>
      </c>
      <c r="M6" s="54">
        <f>SUM(M2:M5)</f>
        <v>0</v>
      </c>
      <c r="N6" s="54" t="e">
        <f t="shared" si="3"/>
        <v>#REF!</v>
      </c>
    </row>
    <row r="7" spans="1:14" x14ac:dyDescent="0.2">
      <c r="A7" s="52" t="s">
        <v>18</v>
      </c>
      <c r="B7" s="55">
        <f>+B6*Budget!$B$3</f>
        <v>1593750</v>
      </c>
      <c r="C7" s="55"/>
      <c r="D7" s="55">
        <f t="shared" si="0"/>
        <v>1593750</v>
      </c>
      <c r="F7" s="52" t="s">
        <v>18</v>
      </c>
      <c r="G7" s="55" t="e">
        <f>+G6*Budget!$B$2</f>
        <v>#REF!</v>
      </c>
      <c r="H7" s="55"/>
      <c r="I7" s="55" t="e">
        <f t="shared" si="1"/>
        <v>#REF!</v>
      </c>
      <c r="K7" s="52" t="s">
        <v>18</v>
      </c>
      <c r="L7" s="54" t="e">
        <f>B7+B15+B23+B31+B39+B47+B55+G7+G15+G23+G31+G39+G47+G55</f>
        <v>#REF!</v>
      </c>
      <c r="M7" s="54">
        <f>C7+C15+C23+C31+C39+C47+C55+H7+H15+H23+H31+H39+H47+H55</f>
        <v>0</v>
      </c>
      <c r="N7" s="54" t="e">
        <f t="shared" si="3"/>
        <v>#REF!</v>
      </c>
    </row>
    <row r="9" spans="1:14" x14ac:dyDescent="0.2">
      <c r="A9" s="48" t="str">
        <f>+Budget!C9</f>
        <v>CITIA</v>
      </c>
      <c r="B9" s="49" t="str">
        <f>+B1</f>
        <v>RTD</v>
      </c>
      <c r="C9" s="49" t="str">
        <f>+$C$1</f>
        <v>Other</v>
      </c>
      <c r="D9" s="49" t="str">
        <f>+D1</f>
        <v xml:space="preserve">TOTAL </v>
      </c>
      <c r="F9" s="48" t="e">
        <f>+Budget!#REF!</f>
        <v>#REF!</v>
      </c>
      <c r="G9" s="49" t="str">
        <f>+B1</f>
        <v>RTD</v>
      </c>
      <c r="H9" s="49" t="str">
        <f>+$C$1</f>
        <v>Other</v>
      </c>
      <c r="I9" s="49" t="str">
        <f>+D1</f>
        <v xml:space="preserve">TOTAL </v>
      </c>
    </row>
    <row r="10" spans="1:14" x14ac:dyDescent="0.2">
      <c r="A10" s="52" t="s">
        <v>14</v>
      </c>
      <c r="B10" s="53">
        <f>+Budget!C31</f>
        <v>383865</v>
      </c>
      <c r="C10" s="53"/>
      <c r="D10" s="53">
        <f t="shared" ref="D10:D15" si="4">SUM(B10:C10)</f>
        <v>383865</v>
      </c>
      <c r="F10" s="52" t="s">
        <v>14</v>
      </c>
      <c r="G10" s="53" t="e">
        <f>+Budget!#REF!</f>
        <v>#REF!</v>
      </c>
      <c r="H10" s="53"/>
      <c r="I10" s="53" t="e">
        <f t="shared" ref="I10:I15" si="5">SUM(G10:H10)</f>
        <v>#REF!</v>
      </c>
    </row>
    <row r="11" spans="1:14" x14ac:dyDescent="0.2">
      <c r="A11" s="52" t="s">
        <v>12</v>
      </c>
      <c r="B11" s="53">
        <f>+Budget!C35+Budget!C36</f>
        <v>1000</v>
      </c>
      <c r="C11" s="53"/>
      <c r="D11" s="53">
        <f t="shared" si="4"/>
        <v>1000</v>
      </c>
      <c r="F11" s="52" t="s">
        <v>12</v>
      </c>
      <c r="G11" s="53" t="e">
        <f>+Budget!#REF!+Budget!#REF!</f>
        <v>#REF!</v>
      </c>
      <c r="H11" s="53"/>
      <c r="I11" s="53" t="e">
        <f t="shared" si="5"/>
        <v>#REF!</v>
      </c>
    </row>
    <row r="12" spans="1:14" x14ac:dyDescent="0.2">
      <c r="A12" s="52" t="s">
        <v>15</v>
      </c>
      <c r="B12" s="53">
        <f>+Budget!C32+Budget!C33+Budget!C34</f>
        <v>180000</v>
      </c>
      <c r="C12" s="53"/>
      <c r="D12" s="53">
        <f t="shared" si="4"/>
        <v>180000</v>
      </c>
      <c r="F12" s="52" t="s">
        <v>15</v>
      </c>
      <c r="G12" s="53" t="e">
        <f>+Budget!#REF!+Budget!#REF!+Budget!#REF!</f>
        <v>#REF!</v>
      </c>
      <c r="H12" s="53"/>
      <c r="I12" s="53" t="e">
        <f t="shared" si="5"/>
        <v>#REF!</v>
      </c>
    </row>
    <row r="13" spans="1:14" x14ac:dyDescent="0.2">
      <c r="A13" s="52" t="s">
        <v>16</v>
      </c>
      <c r="B13" s="53">
        <f>+Budget!C38</f>
        <v>141216.25</v>
      </c>
      <c r="C13" s="53"/>
      <c r="D13" s="53">
        <f t="shared" si="4"/>
        <v>141216.25</v>
      </c>
      <c r="F13" s="52" t="s">
        <v>16</v>
      </c>
      <c r="G13" s="53" t="e">
        <f>+Budget!#REF!</f>
        <v>#REF!</v>
      </c>
      <c r="H13" s="53"/>
      <c r="I13" s="53" t="e">
        <f t="shared" si="5"/>
        <v>#REF!</v>
      </c>
    </row>
    <row r="14" spans="1:14" x14ac:dyDescent="0.2">
      <c r="A14" s="52" t="s">
        <v>17</v>
      </c>
      <c r="B14" s="55">
        <f>SUM(B10:B13)</f>
        <v>706081.25</v>
      </c>
      <c r="C14" s="53"/>
      <c r="D14" s="56">
        <f t="shared" si="4"/>
        <v>706081.25</v>
      </c>
      <c r="F14" s="52" t="s">
        <v>17</v>
      </c>
      <c r="G14" s="55" t="e">
        <f>SUM(G10:G13)</f>
        <v>#REF!</v>
      </c>
      <c r="H14" s="55"/>
      <c r="I14" s="56" t="e">
        <f t="shared" si="5"/>
        <v>#REF!</v>
      </c>
    </row>
    <row r="15" spans="1:14" x14ac:dyDescent="0.2">
      <c r="A15" s="52" t="s">
        <v>18</v>
      </c>
      <c r="B15" s="55">
        <f>+B14*Budget!$B$3</f>
        <v>706081.25</v>
      </c>
      <c r="C15" s="53"/>
      <c r="D15" s="55">
        <f t="shared" si="4"/>
        <v>706081.25</v>
      </c>
      <c r="F15" s="52" t="s">
        <v>18</v>
      </c>
      <c r="G15" s="55" t="e">
        <f>+G14*Budget!$B$2</f>
        <v>#REF!</v>
      </c>
      <c r="H15" s="55"/>
      <c r="I15" s="55" t="e">
        <f t="shared" si="5"/>
        <v>#REF!</v>
      </c>
    </row>
    <row r="17" spans="1:9" x14ac:dyDescent="0.2">
      <c r="A17" s="48" t="str">
        <f>+Budget!D9</f>
        <v>METANET</v>
      </c>
      <c r="B17" s="49" t="str">
        <f>+B1</f>
        <v>RTD</v>
      </c>
      <c r="C17" s="49" t="str">
        <f>+$C$1</f>
        <v>Other</v>
      </c>
      <c r="D17" s="49" t="str">
        <f>+D1</f>
        <v xml:space="preserve">TOTAL </v>
      </c>
      <c r="F17" s="48" t="e">
        <f>+Budget!#REF!</f>
        <v>#REF!</v>
      </c>
      <c r="G17" s="49" t="str">
        <f>+B1</f>
        <v>RTD</v>
      </c>
      <c r="H17" s="49" t="str">
        <f>+$C$1</f>
        <v>Other</v>
      </c>
      <c r="I17" s="49" t="str">
        <f>+D1</f>
        <v xml:space="preserve">TOTAL </v>
      </c>
    </row>
    <row r="18" spans="1:9" x14ac:dyDescent="0.2">
      <c r="A18" s="52" t="s">
        <v>14</v>
      </c>
      <c r="B18" s="53">
        <f>+Budget!D31</f>
        <v>517440</v>
      </c>
      <c r="C18" s="53"/>
      <c r="D18" s="53">
        <f t="shared" ref="D18:D23" si="6">SUM(B18:C18)</f>
        <v>517440</v>
      </c>
      <c r="F18" s="52" t="s">
        <v>14</v>
      </c>
      <c r="G18" s="53" t="e">
        <f>+Budget!#REF!</f>
        <v>#REF!</v>
      </c>
      <c r="H18" s="53"/>
      <c r="I18" s="53" t="e">
        <f t="shared" ref="I18:I23" si="7">SUM(G18:H18)</f>
        <v>#REF!</v>
      </c>
    </row>
    <row r="19" spans="1:9" x14ac:dyDescent="0.2">
      <c r="A19" s="52" t="s">
        <v>12</v>
      </c>
      <c r="B19" s="53">
        <f>+Budget!D35+Budget!D36</f>
        <v>1000</v>
      </c>
      <c r="C19" s="53"/>
      <c r="D19" s="53">
        <f t="shared" si="6"/>
        <v>1000</v>
      </c>
      <c r="F19" s="52" t="s">
        <v>12</v>
      </c>
      <c r="G19" s="53" t="e">
        <f>+Budget!#REF!</f>
        <v>#REF!</v>
      </c>
      <c r="H19" s="53"/>
      <c r="I19" s="53" t="e">
        <f t="shared" si="7"/>
        <v>#REF!</v>
      </c>
    </row>
    <row r="20" spans="1:9" x14ac:dyDescent="0.2">
      <c r="A20" s="52" t="s">
        <v>15</v>
      </c>
      <c r="B20" s="53">
        <f>+Budget!D32+Budget!D33+Budget!D34</f>
        <v>180000</v>
      </c>
      <c r="C20" s="53"/>
      <c r="D20" s="53">
        <f t="shared" si="6"/>
        <v>180000</v>
      </c>
      <c r="F20" s="52" t="s">
        <v>15</v>
      </c>
      <c r="G20" s="53" t="e">
        <f>+Budget!#REF!+Budget!#REF!+Budget!#REF!</f>
        <v>#REF!</v>
      </c>
      <c r="H20" s="53"/>
      <c r="I20" s="53" t="e">
        <f t="shared" si="7"/>
        <v>#REF!</v>
      </c>
    </row>
    <row r="21" spans="1:9" x14ac:dyDescent="0.2">
      <c r="A21" s="52" t="s">
        <v>16</v>
      </c>
      <c r="B21" s="53">
        <f>+Budget!D38</f>
        <v>174610</v>
      </c>
      <c r="C21" s="53"/>
      <c r="D21" s="53">
        <f t="shared" si="6"/>
        <v>174610</v>
      </c>
      <c r="F21" s="52" t="s">
        <v>16</v>
      </c>
      <c r="G21" s="53" t="e">
        <f>+Budget!#REF!</f>
        <v>#REF!</v>
      </c>
      <c r="H21" s="53"/>
      <c r="I21" s="53" t="e">
        <f t="shared" si="7"/>
        <v>#REF!</v>
      </c>
    </row>
    <row r="22" spans="1:9" x14ac:dyDescent="0.2">
      <c r="A22" s="52" t="s">
        <v>17</v>
      </c>
      <c r="B22" s="55">
        <f>SUM(B18:B21)</f>
        <v>873050</v>
      </c>
      <c r="C22" s="53"/>
      <c r="D22" s="56">
        <f t="shared" si="6"/>
        <v>873050</v>
      </c>
      <c r="F22" s="52" t="s">
        <v>17</v>
      </c>
      <c r="G22" s="55" t="e">
        <f>SUM(G18:G21)</f>
        <v>#REF!</v>
      </c>
      <c r="H22" s="55"/>
      <c r="I22" s="56" t="e">
        <f t="shared" si="7"/>
        <v>#REF!</v>
      </c>
    </row>
    <row r="23" spans="1:9" x14ac:dyDescent="0.2">
      <c r="A23" s="52" t="s">
        <v>18</v>
      </c>
      <c r="B23" s="55">
        <f>+B22*Budget!$B$3</f>
        <v>873050</v>
      </c>
      <c r="C23" s="53"/>
      <c r="D23" s="55">
        <f t="shared" si="6"/>
        <v>873050</v>
      </c>
      <c r="F23" s="52" t="s">
        <v>18</v>
      </c>
      <c r="G23" s="55">
        <f>+K22*Budget!$B$2</f>
        <v>0</v>
      </c>
      <c r="H23" s="55"/>
      <c r="I23" s="55">
        <f t="shared" si="7"/>
        <v>0</v>
      </c>
    </row>
    <row r="25" spans="1:9" x14ac:dyDescent="0.2">
      <c r="A25" s="48" t="str">
        <f>+Budget!E9</f>
        <v>TAUS</v>
      </c>
      <c r="B25" s="49" t="str">
        <f>+B1</f>
        <v>RTD</v>
      </c>
      <c r="C25" s="49" t="str">
        <f>+$C$1</f>
        <v>Other</v>
      </c>
      <c r="D25" s="49" t="str">
        <f>+D1</f>
        <v xml:space="preserve">TOTAL </v>
      </c>
      <c r="F25" s="48" t="e">
        <f>+Budget!#REF!</f>
        <v>#REF!</v>
      </c>
      <c r="G25" s="49" t="str">
        <f>+B9</f>
        <v>RTD</v>
      </c>
      <c r="H25" s="49" t="str">
        <f>+$C$1</f>
        <v>Other</v>
      </c>
      <c r="I25" s="49" t="str">
        <f>+D9</f>
        <v xml:space="preserve">TOTAL </v>
      </c>
    </row>
    <row r="26" spans="1:9" x14ac:dyDescent="0.2">
      <c r="A26" s="52" t="s">
        <v>14</v>
      </c>
      <c r="B26" s="53">
        <f>+Budget!E31</f>
        <v>531440</v>
      </c>
      <c r="C26" s="53"/>
      <c r="D26" s="53">
        <f t="shared" ref="D26:D31" si="8">SUM(B26:C26)</f>
        <v>531440</v>
      </c>
      <c r="F26" s="52" t="s">
        <v>14</v>
      </c>
      <c r="G26" s="53" t="e">
        <f>+Budget!#REF!</f>
        <v>#REF!</v>
      </c>
      <c r="H26" s="53"/>
      <c r="I26" s="53" t="e">
        <f t="shared" ref="I26:I31" si="9">SUM(G26:H26)</f>
        <v>#REF!</v>
      </c>
    </row>
    <row r="27" spans="1:9" x14ac:dyDescent="0.2">
      <c r="A27" s="52" t="s">
        <v>12</v>
      </c>
      <c r="B27" s="53">
        <f>+Budget!E35+Budget!E36</f>
        <v>1000</v>
      </c>
      <c r="C27" s="53"/>
      <c r="D27" s="53">
        <f t="shared" si="8"/>
        <v>1000</v>
      </c>
      <c r="F27" s="52" t="s">
        <v>12</v>
      </c>
      <c r="G27" s="53" t="e">
        <f>+Budget!#REF!</f>
        <v>#REF!</v>
      </c>
      <c r="H27" s="53"/>
      <c r="I27" s="53" t="e">
        <f t="shared" si="9"/>
        <v>#REF!</v>
      </c>
    </row>
    <row r="28" spans="1:9" x14ac:dyDescent="0.2">
      <c r="A28" s="52" t="s">
        <v>15</v>
      </c>
      <c r="B28" s="53">
        <f>+Budget!E32+Budget!E33+Budget!E34</f>
        <v>180000</v>
      </c>
      <c r="C28" s="53"/>
      <c r="D28" s="53">
        <f t="shared" si="8"/>
        <v>180000</v>
      </c>
      <c r="F28" s="52" t="s">
        <v>15</v>
      </c>
      <c r="G28" s="53" t="e">
        <f>+Budget!#REF!+Budget!#REF!+Budget!#REF!</f>
        <v>#REF!</v>
      </c>
      <c r="H28" s="53"/>
      <c r="I28" s="53" t="e">
        <f t="shared" si="9"/>
        <v>#REF!</v>
      </c>
    </row>
    <row r="29" spans="1:9" x14ac:dyDescent="0.2">
      <c r="A29" s="52" t="s">
        <v>16</v>
      </c>
      <c r="B29" s="53">
        <f>+Budget!E38</f>
        <v>178110</v>
      </c>
      <c r="C29" s="53"/>
      <c r="D29" s="53">
        <f t="shared" si="8"/>
        <v>178110</v>
      </c>
      <c r="F29" s="52" t="s">
        <v>16</v>
      </c>
      <c r="G29" s="53" t="e">
        <f>+Budget!#REF!</f>
        <v>#REF!</v>
      </c>
      <c r="H29" s="53"/>
      <c r="I29" s="53" t="e">
        <f t="shared" si="9"/>
        <v>#REF!</v>
      </c>
    </row>
    <row r="30" spans="1:9" x14ac:dyDescent="0.2">
      <c r="A30" s="52" t="s">
        <v>17</v>
      </c>
      <c r="B30" s="55">
        <f>SUM(B26:B29)</f>
        <v>890550</v>
      </c>
      <c r="C30" s="53"/>
      <c r="D30" s="56">
        <f t="shared" si="8"/>
        <v>890550</v>
      </c>
      <c r="F30" s="52" t="s">
        <v>17</v>
      </c>
      <c r="G30" s="55" t="e">
        <f>SUM(G26:G29)</f>
        <v>#REF!</v>
      </c>
      <c r="H30" s="55"/>
      <c r="I30" s="56" t="e">
        <f t="shared" si="9"/>
        <v>#REF!</v>
      </c>
    </row>
    <row r="31" spans="1:9" x14ac:dyDescent="0.2">
      <c r="A31" s="52" t="s">
        <v>18</v>
      </c>
      <c r="B31" s="55">
        <f>+B30*Budget!$B$3</f>
        <v>890550</v>
      </c>
      <c r="C31" s="53"/>
      <c r="D31" s="55">
        <f t="shared" si="8"/>
        <v>890550</v>
      </c>
      <c r="F31" s="52" t="s">
        <v>18</v>
      </c>
      <c r="G31" s="55" t="e">
        <f>+G30*Budget!$B$2</f>
        <v>#REF!</v>
      </c>
      <c r="H31" s="55"/>
      <c r="I31" s="55" t="e">
        <f t="shared" si="9"/>
        <v>#REF!</v>
      </c>
    </row>
    <row r="33" spans="1:9" x14ac:dyDescent="0.2">
      <c r="A33" s="48" t="str">
        <f>+Budget!F9</f>
        <v>ETF</v>
      </c>
      <c r="B33" s="49" t="str">
        <f>+B1</f>
        <v>RTD</v>
      </c>
      <c r="C33" s="49" t="str">
        <f>+$C$1</f>
        <v>Other</v>
      </c>
      <c r="D33" s="49" t="str">
        <f>+D1</f>
        <v xml:space="preserve">TOTAL </v>
      </c>
      <c r="F33" s="48" t="e">
        <f>+Budget!#REF!</f>
        <v>#REF!</v>
      </c>
      <c r="G33" s="49" t="str">
        <f>+B17</f>
        <v>RTD</v>
      </c>
      <c r="H33" s="49" t="str">
        <f>+$C$1</f>
        <v>Other</v>
      </c>
      <c r="I33" s="49" t="str">
        <f>+D17</f>
        <v xml:space="preserve">TOTAL </v>
      </c>
    </row>
    <row r="34" spans="1:9" x14ac:dyDescent="0.2">
      <c r="A34" s="52" t="s">
        <v>14</v>
      </c>
      <c r="B34" s="53">
        <f>+Budget!F31</f>
        <v>172220</v>
      </c>
      <c r="C34" s="53"/>
      <c r="D34" s="53">
        <f t="shared" ref="D34:D39" si="10">SUM(B34:C34)</f>
        <v>172220</v>
      </c>
      <c r="F34" s="52" t="s">
        <v>14</v>
      </c>
      <c r="G34" s="53" t="e">
        <f>+Budget!#REF!</f>
        <v>#REF!</v>
      </c>
      <c r="H34" s="53"/>
      <c r="I34" s="53" t="e">
        <f t="shared" ref="I34:I39" si="11">SUM(G34:H34)</f>
        <v>#REF!</v>
      </c>
    </row>
    <row r="35" spans="1:9" x14ac:dyDescent="0.2">
      <c r="A35" s="52" t="s">
        <v>12</v>
      </c>
      <c r="B35" s="53">
        <f>+Budget!F35+Budget!F36</f>
        <v>0</v>
      </c>
      <c r="C35" s="53"/>
      <c r="D35" s="53">
        <f t="shared" si="10"/>
        <v>0</v>
      </c>
      <c r="F35" s="52" t="s">
        <v>12</v>
      </c>
      <c r="G35" s="53" t="e">
        <f>+Budget!#REF!</f>
        <v>#REF!</v>
      </c>
      <c r="H35" s="53"/>
      <c r="I35" s="53" t="e">
        <f t="shared" si="11"/>
        <v>#REF!</v>
      </c>
    </row>
    <row r="36" spans="1:9" x14ac:dyDescent="0.2">
      <c r="A36" s="52" t="s">
        <v>15</v>
      </c>
      <c r="B36" s="53">
        <f>+Budget!F32+Budget!F33+Budget!F34</f>
        <v>38500</v>
      </c>
      <c r="C36" s="53"/>
      <c r="D36" s="53">
        <f t="shared" si="10"/>
        <v>38500</v>
      </c>
      <c r="F36" s="52" t="s">
        <v>15</v>
      </c>
      <c r="G36" s="53" t="e">
        <f>+Budget!#REF!+Budget!#REF!+Budget!#REF!</f>
        <v>#REF!</v>
      </c>
      <c r="H36" s="53"/>
      <c r="I36" s="53" t="e">
        <f t="shared" si="11"/>
        <v>#REF!</v>
      </c>
    </row>
    <row r="37" spans="1:9" x14ac:dyDescent="0.2">
      <c r="A37" s="52" t="s">
        <v>16</v>
      </c>
      <c r="B37" s="53">
        <f>+Budget!F38</f>
        <v>52680</v>
      </c>
      <c r="C37" s="53"/>
      <c r="D37" s="53">
        <f t="shared" si="10"/>
        <v>52680</v>
      </c>
      <c r="F37" s="52" t="s">
        <v>16</v>
      </c>
      <c r="G37" s="53" t="e">
        <f>+Budget!#REF!</f>
        <v>#REF!</v>
      </c>
      <c r="H37" s="53"/>
      <c r="I37" s="53" t="e">
        <f t="shared" si="11"/>
        <v>#REF!</v>
      </c>
    </row>
    <row r="38" spans="1:9" x14ac:dyDescent="0.2">
      <c r="A38" s="52" t="s">
        <v>17</v>
      </c>
      <c r="B38" s="55">
        <f>SUM(B34:B37)</f>
        <v>263400</v>
      </c>
      <c r="C38" s="53"/>
      <c r="D38" s="56">
        <f t="shared" si="10"/>
        <v>263400</v>
      </c>
      <c r="F38" s="52" t="s">
        <v>17</v>
      </c>
      <c r="G38" s="55" t="e">
        <f>SUM(G34:G37)</f>
        <v>#REF!</v>
      </c>
      <c r="H38" s="55"/>
      <c r="I38" s="53" t="e">
        <f t="shared" si="11"/>
        <v>#REF!</v>
      </c>
    </row>
    <row r="39" spans="1:9" x14ac:dyDescent="0.2">
      <c r="A39" s="52" t="s">
        <v>18</v>
      </c>
      <c r="B39" s="55">
        <f>+B38*Budget!$B$2</f>
        <v>184380</v>
      </c>
      <c r="C39" s="53"/>
      <c r="D39" s="55">
        <f t="shared" si="10"/>
        <v>184380</v>
      </c>
      <c r="F39" s="52" t="s">
        <v>18</v>
      </c>
      <c r="G39" s="55" t="e">
        <f>+G38*Budget!$B$2</f>
        <v>#REF!</v>
      </c>
      <c r="H39" s="55"/>
      <c r="I39" s="55" t="e">
        <f t="shared" si="11"/>
        <v>#REF!</v>
      </c>
    </row>
    <row r="41" spans="1:9" x14ac:dyDescent="0.2">
      <c r="A41" s="48" t="str">
        <f>+Budget!G9</f>
        <v>Netcetera</v>
      </c>
      <c r="B41" s="49" t="str">
        <f>+B1</f>
        <v>RTD</v>
      </c>
      <c r="C41" s="49" t="str">
        <f>+$C$1</f>
        <v>Other</v>
      </c>
      <c r="D41" s="49" t="str">
        <f>+D1</f>
        <v xml:space="preserve">TOTAL </v>
      </c>
      <c r="F41" s="48" t="e">
        <f>+Budget!#REF!</f>
        <v>#REF!</v>
      </c>
      <c r="G41" s="49" t="str">
        <f>+B25</f>
        <v>RTD</v>
      </c>
      <c r="H41" s="49" t="str">
        <f>+$C$1</f>
        <v>Other</v>
      </c>
      <c r="I41" s="49" t="str">
        <f>+D25</f>
        <v xml:space="preserve">TOTAL </v>
      </c>
    </row>
    <row r="42" spans="1:9" x14ac:dyDescent="0.2">
      <c r="A42" s="52" t="s">
        <v>14</v>
      </c>
      <c r="B42" s="53">
        <f>+Budget!G31</f>
        <v>950400</v>
      </c>
      <c r="C42" s="53"/>
      <c r="D42" s="53">
        <f t="shared" ref="D42:D47" si="12">SUM(B42:C42)</f>
        <v>950400</v>
      </c>
      <c r="F42" s="52" t="s">
        <v>14</v>
      </c>
      <c r="G42" s="53" t="e">
        <f>+Budget!#REF!</f>
        <v>#REF!</v>
      </c>
      <c r="H42" s="53"/>
      <c r="I42" s="53" t="e">
        <f t="shared" ref="I42:I47" si="13">SUM(G42:H42)</f>
        <v>#REF!</v>
      </c>
    </row>
    <row r="43" spans="1:9" x14ac:dyDescent="0.2">
      <c r="A43" s="52" t="s">
        <v>12</v>
      </c>
      <c r="B43" s="53">
        <f>+Budget!G35+Budget!G36</f>
        <v>0</v>
      </c>
      <c r="C43" s="53"/>
      <c r="D43" s="53">
        <f t="shared" si="12"/>
        <v>0</v>
      </c>
      <c r="F43" s="52" t="s">
        <v>12</v>
      </c>
      <c r="G43" s="53" t="e">
        <f>+Budget!#REF!</f>
        <v>#REF!</v>
      </c>
      <c r="H43" s="53"/>
      <c r="I43" s="53" t="e">
        <f t="shared" si="13"/>
        <v>#REF!</v>
      </c>
    </row>
    <row r="44" spans="1:9" x14ac:dyDescent="0.2">
      <c r="A44" s="52" t="s">
        <v>15</v>
      </c>
      <c r="B44" s="53">
        <f>+Budget!G32+Budget!G33+Budget!G34</f>
        <v>180000</v>
      </c>
      <c r="C44" s="53"/>
      <c r="D44" s="53">
        <f t="shared" si="12"/>
        <v>180000</v>
      </c>
      <c r="F44" s="52" t="s">
        <v>15</v>
      </c>
      <c r="G44" s="53" t="e">
        <f>+Budget!#REF!+Budget!#REF!+Budget!#REF!</f>
        <v>#REF!</v>
      </c>
      <c r="H44" s="53"/>
      <c r="I44" s="53" t="e">
        <f t="shared" si="13"/>
        <v>#REF!</v>
      </c>
    </row>
    <row r="45" spans="1:9" x14ac:dyDescent="0.2">
      <c r="A45" s="52" t="s">
        <v>16</v>
      </c>
      <c r="B45" s="53">
        <f>+Budget!G38</f>
        <v>282600</v>
      </c>
      <c r="C45" s="53"/>
      <c r="D45" s="53">
        <f t="shared" si="12"/>
        <v>282600</v>
      </c>
      <c r="F45" s="52" t="s">
        <v>16</v>
      </c>
      <c r="G45" s="53" t="e">
        <f>+Budget!#REF!</f>
        <v>#REF!</v>
      </c>
      <c r="H45" s="53"/>
      <c r="I45" s="53" t="e">
        <f t="shared" si="13"/>
        <v>#REF!</v>
      </c>
    </row>
    <row r="46" spans="1:9" x14ac:dyDescent="0.2">
      <c r="A46" s="52" t="s">
        <v>17</v>
      </c>
      <c r="B46" s="55">
        <f>SUM(B42:B45)</f>
        <v>1413000</v>
      </c>
      <c r="C46" s="53"/>
      <c r="D46" s="56">
        <f t="shared" si="12"/>
        <v>1413000</v>
      </c>
      <c r="F46" s="52" t="s">
        <v>17</v>
      </c>
      <c r="G46" s="55" t="e">
        <f>SUM(G42:G45)</f>
        <v>#REF!</v>
      </c>
      <c r="H46" s="55"/>
      <c r="I46" s="53" t="e">
        <f t="shared" si="13"/>
        <v>#REF!</v>
      </c>
    </row>
    <row r="47" spans="1:9" x14ac:dyDescent="0.2">
      <c r="A47" s="52" t="s">
        <v>18</v>
      </c>
      <c r="B47" s="55">
        <f>+B46*Budget!$B$2</f>
        <v>989099.99999999988</v>
      </c>
      <c r="C47" s="53"/>
      <c r="D47" s="55">
        <f t="shared" si="12"/>
        <v>989099.99999999988</v>
      </c>
      <c r="F47" s="52" t="s">
        <v>18</v>
      </c>
      <c r="G47" s="55" t="e">
        <f>+G46*Budget!$B$2</f>
        <v>#REF!</v>
      </c>
      <c r="H47" s="55"/>
      <c r="I47" s="53" t="e">
        <f t="shared" si="13"/>
        <v>#REF!</v>
      </c>
    </row>
    <row r="49" spans="1:9" x14ac:dyDescent="0.2">
      <c r="A49" s="48" t="e">
        <f>+Budget!#REF!</f>
        <v>#REF!</v>
      </c>
      <c r="B49" s="49" t="str">
        <f>+B41</f>
        <v>RTD</v>
      </c>
      <c r="C49" s="49" t="str">
        <f>+$C$1</f>
        <v>Other</v>
      </c>
      <c r="D49" s="49" t="str">
        <f>+D41</f>
        <v xml:space="preserve">TOTAL </v>
      </c>
      <c r="F49" s="48" t="e">
        <f>+Budget!#REF!</f>
        <v>#REF!</v>
      </c>
      <c r="G49" s="49" t="str">
        <f>+B1</f>
        <v>RTD</v>
      </c>
      <c r="H49" s="49" t="str">
        <f>+$C$1</f>
        <v>Other</v>
      </c>
      <c r="I49" s="49" t="str">
        <f>+D1</f>
        <v xml:space="preserve">TOTAL </v>
      </c>
    </row>
    <row r="50" spans="1:9" x14ac:dyDescent="0.2">
      <c r="A50" s="52" t="s">
        <v>14</v>
      </c>
      <c r="B50" s="53" t="e">
        <f>+Budget!#REF!</f>
        <v>#REF!</v>
      </c>
      <c r="C50" s="53"/>
      <c r="D50" s="53" t="e">
        <f t="shared" ref="D50:D55" si="14">SUM(B50:C50)</f>
        <v>#REF!</v>
      </c>
      <c r="F50" s="52" t="s">
        <v>14</v>
      </c>
      <c r="G50" s="53" t="e">
        <f>+Budget!#REF!</f>
        <v>#REF!</v>
      </c>
      <c r="H50" s="53"/>
      <c r="I50" s="53" t="e">
        <f t="shared" ref="I50:I55" si="15">SUM(G50:H50)</f>
        <v>#REF!</v>
      </c>
    </row>
    <row r="51" spans="1:9" x14ac:dyDescent="0.2">
      <c r="A51" s="52" t="s">
        <v>12</v>
      </c>
      <c r="B51" s="53" t="e">
        <f>+Budget!#REF!+Budget!#REF!</f>
        <v>#REF!</v>
      </c>
      <c r="C51" s="53"/>
      <c r="D51" s="53" t="e">
        <f t="shared" si="14"/>
        <v>#REF!</v>
      </c>
      <c r="F51" s="52" t="s">
        <v>12</v>
      </c>
      <c r="G51" s="53" t="e">
        <f>+Budget!#REF!</f>
        <v>#REF!</v>
      </c>
      <c r="H51" s="53"/>
      <c r="I51" s="53" t="e">
        <f t="shared" si="15"/>
        <v>#REF!</v>
      </c>
    </row>
    <row r="52" spans="1:9" x14ac:dyDescent="0.2">
      <c r="A52" s="52" t="s">
        <v>15</v>
      </c>
      <c r="B52" s="53" t="e">
        <f>+Budget!#REF!+Budget!#REF!+Budget!#REF!</f>
        <v>#REF!</v>
      </c>
      <c r="C52" s="53"/>
      <c r="D52" s="53" t="e">
        <f t="shared" si="14"/>
        <v>#REF!</v>
      </c>
      <c r="F52" s="52" t="s">
        <v>15</v>
      </c>
      <c r="G52" s="53" t="e">
        <f>+Budget!#REF!+Budget!#REF!+Budget!#REF!</f>
        <v>#REF!</v>
      </c>
      <c r="H52" s="53"/>
      <c r="I52" s="53" t="e">
        <f t="shared" si="15"/>
        <v>#REF!</v>
      </c>
    </row>
    <row r="53" spans="1:9" x14ac:dyDescent="0.2">
      <c r="A53" s="52" t="s">
        <v>16</v>
      </c>
      <c r="B53" s="53" t="e">
        <f>+Budget!#REF!</f>
        <v>#REF!</v>
      </c>
      <c r="C53" s="53"/>
      <c r="D53" s="53" t="e">
        <f t="shared" si="14"/>
        <v>#REF!</v>
      </c>
      <c r="F53" s="52" t="s">
        <v>16</v>
      </c>
      <c r="G53" s="53" t="e">
        <f>+Budget!#REF!</f>
        <v>#REF!</v>
      </c>
      <c r="H53" s="53"/>
      <c r="I53" s="53" t="e">
        <f t="shared" si="15"/>
        <v>#REF!</v>
      </c>
    </row>
    <row r="54" spans="1:9" x14ac:dyDescent="0.2">
      <c r="A54" s="52" t="s">
        <v>17</v>
      </c>
      <c r="B54" s="55" t="e">
        <f>SUM(B50:B53)</f>
        <v>#REF!</v>
      </c>
      <c r="C54" s="53"/>
      <c r="D54" s="56" t="e">
        <f t="shared" si="14"/>
        <v>#REF!</v>
      </c>
      <c r="F54" s="52" t="s">
        <v>17</v>
      </c>
      <c r="G54" s="55" t="e">
        <f>SUM(G50:G53)</f>
        <v>#REF!</v>
      </c>
      <c r="H54" s="55"/>
      <c r="I54" s="53" t="e">
        <f t="shared" si="15"/>
        <v>#REF!</v>
      </c>
    </row>
    <row r="55" spans="1:9" x14ac:dyDescent="0.2">
      <c r="A55" s="52" t="s">
        <v>18</v>
      </c>
      <c r="B55" s="55" t="e">
        <f>+B54*Budget!$B$3</f>
        <v>#REF!</v>
      </c>
      <c r="C55" s="53"/>
      <c r="D55" s="55" t="e">
        <f t="shared" si="14"/>
        <v>#REF!</v>
      </c>
      <c r="F55" s="52" t="s">
        <v>18</v>
      </c>
      <c r="G55" s="55" t="e">
        <f>+G54*Budget!$B$2</f>
        <v>#REF!</v>
      </c>
      <c r="H55" s="55"/>
      <c r="I55" s="53" t="e">
        <f t="shared" si="15"/>
        <v>#REF!</v>
      </c>
    </row>
  </sheetData>
  <pageMargins left="0.15748031496062992" right="0.15748031496062992" top="0.875" bottom="0.74803149606299213" header="0.20833333333333334" footer="0.31496062992125984"/>
  <pageSetup paperSize="9" orientation="portrait" r:id="rId1"/>
  <headerFooter>
    <oddHeader xml:space="preserve">&amp;L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Budget</vt:lpstr>
      <vt:lpstr>ParticipantPortal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</dc:creator>
  <cp:lastModifiedBy>uSER</cp:lastModifiedBy>
  <cp:lastPrinted>2016-04-05T13:59:56Z</cp:lastPrinted>
  <dcterms:created xsi:type="dcterms:W3CDTF">2012-12-15T09:50:50Z</dcterms:created>
  <dcterms:modified xsi:type="dcterms:W3CDTF">2019-04-22T10:29:56Z</dcterms:modified>
</cp:coreProperties>
</file>