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BatteryDischargeModeling\"/>
    </mc:Choice>
  </mc:AlternateContent>
  <xr:revisionPtr revIDLastSave="0" documentId="8_{BD15AFE4-B03D-4EA2-B24F-6E4F402A0364}" xr6:coauthVersionLast="47" xr6:coauthVersionMax="47" xr10:uidLastSave="{00000000-0000-0000-0000-000000000000}"/>
  <bookViews>
    <workbookView xWindow="-120" yWindow="-120" windowWidth="29040" windowHeight="15720" xr2:uid="{AD5FE48E-9CE6-4EDE-8F69-E8FD3B4EAF42}"/>
    <workbookView xWindow="-120" yWindow="-120" windowWidth="29040" windowHeight="15720" xr2:uid="{5723A8E1-7DD2-448F-88B3-8E7CCACC6739}"/>
  </bookViews>
  <sheets>
    <sheet name="Analysis" sheetId="6" r:id="rId1"/>
    <sheet name="Scenarios" sheetId="3" r:id="rId2"/>
    <sheet name="ReferenceMaterial" sheetId="5" r:id="rId3"/>
  </sheets>
  <definedNames>
    <definedName name="_iHPM10">#REF!</definedName>
    <definedName name="_Iimu">#REF!</definedName>
    <definedName name="_Imean">#REF!</definedName>
    <definedName name="_INom">Analysis!$C$35</definedName>
    <definedName name="_IRem">Analysis!$C$36</definedName>
    <definedName name="_IWire">Analysis!#REF!</definedName>
    <definedName name="_k_Aging">#REF!</definedName>
    <definedName name="_Qaged">#REF!</definedName>
    <definedName name="_Qnom">#REF!</definedName>
    <definedName name="_Qstarkey">#REF!</definedName>
    <definedName name="_RemoteCost">Analysis!$C$21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6" l="1"/>
  <c r="C48" i="6" a="1"/>
  <c r="C48" i="6" s="1"/>
  <c r="C36" i="6" s="1"/>
  <c r="C38" i="6" s="1"/>
  <c r="C30" i="6"/>
  <c r="N56" i="6"/>
  <c r="L56" i="6" s="1"/>
  <c r="N57" i="6"/>
  <c r="L57" i="6" s="1"/>
  <c r="C31" i="6" s="1"/>
  <c r="C34" i="6" l="1"/>
  <c r="C35" i="6"/>
  <c r="C32" i="6"/>
  <c r="C39" i="6" s="1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E65" i="6"/>
  <c r="C37" i="6" l="1"/>
  <c r="D49" i="6" l="1"/>
  <c r="D48" i="6"/>
  <c r="B3" i="6"/>
  <c r="B3" i="5"/>
  <c r="C40" i="6" l="1"/>
  <c r="C42" i="6" l="1"/>
  <c r="D4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<sst xmlns="http://schemas.openxmlformats.org/spreadsheetml/2006/main" count="145" uniqueCount="63">
  <si>
    <t>FROM:</t>
  </si>
  <si>
    <t>Mark Biegert</t>
  </si>
  <si>
    <t>SUBJECT:</t>
  </si>
  <si>
    <t>DATE:</t>
  </si>
  <si>
    <t>Problem Statement</t>
  </si>
  <si>
    <t>Analysis</t>
  </si>
  <si>
    <t>mAh</t>
  </si>
  <si>
    <t>Parameter</t>
  </si>
  <si>
    <t>Value</t>
  </si>
  <si>
    <t>Unit</t>
  </si>
  <si>
    <t>Comment</t>
  </si>
  <si>
    <t>hours</t>
  </si>
  <si>
    <t>Product Baseline</t>
  </si>
  <si>
    <t>·</t>
  </si>
  <si>
    <t>ID</t>
  </si>
  <si>
    <t>Description</t>
  </si>
  <si>
    <t>MASTER-48450</t>
  </si>
  <si>
    <t>When powered by a size 312 zinc air battery, the hearing aid in all matrix configurations shall provide a battery life of greater than or equal to 4.5 days for a Typical 2.4 GHz Accessory User.</t>
  </si>
  <si>
    <t>MASTER-53165</t>
  </si>
  <si>
    <t>When powered by a size 312 zinc air battery, it is desired that the hearing aid in all matrix configurations provide a battery life of greater than or equal to 3.5 days for an Extreme 2.4 GHz Accessory User.</t>
  </si>
  <si>
    <t>MASTER-48447</t>
  </si>
  <si>
    <t>Zn-Air Requirements</t>
  </si>
  <si>
    <t>Extreme</t>
  </si>
  <si>
    <t>Accessory</t>
  </si>
  <si>
    <t>Name</t>
  </si>
  <si>
    <t>Days</t>
  </si>
  <si>
    <t>Day</t>
  </si>
  <si>
    <t>Rem_Day</t>
  </si>
  <si>
    <t>Scenario Table</t>
  </si>
  <si>
    <t>Battery Capacity</t>
  </si>
  <si>
    <t>312+</t>
  </si>
  <si>
    <t>Size</t>
  </si>
  <si>
    <t>Capacity</t>
  </si>
  <si>
    <t>R</t>
  </si>
  <si>
    <t>Size 10 Battery Specification</t>
  </si>
  <si>
    <t>Size 312 Battery Specification</t>
  </si>
  <si>
    <t>Reference Material</t>
  </si>
  <si>
    <t>Afton Analysis Effort</t>
  </si>
  <si>
    <t xml:space="preserve">Next generation wireless </t>
  </si>
  <si>
    <t>CIC form factor</t>
  </si>
  <si>
    <t>Hudson processor</t>
  </si>
  <si>
    <t>Reference Calculation</t>
  </si>
  <si>
    <t>Bat Cap</t>
  </si>
  <si>
    <t>Charge_Day</t>
  </si>
  <si>
    <t>mA</t>
  </si>
  <si>
    <t>mA-hr</t>
  </si>
  <si>
    <t>Current Usage</t>
  </si>
  <si>
    <t>Wireless</t>
  </si>
  <si>
    <t>Nominal</t>
  </si>
  <si>
    <t>Mode</t>
  </si>
  <si>
    <t>Battery</t>
  </si>
  <si>
    <t>Scenario</t>
  </si>
  <si>
    <t>Results</t>
  </si>
  <si>
    <t>Remote</t>
  </si>
  <si>
    <t>Wire Cap</t>
  </si>
  <si>
    <t>Derating</t>
  </si>
  <si>
    <t>Battery Size</t>
  </si>
  <si>
    <t>10A</t>
  </si>
  <si>
    <t>Eff Curr</t>
  </si>
  <si>
    <t>Modeling</t>
  </si>
  <si>
    <t>_RemoteCost</t>
  </si>
  <si>
    <t>min</t>
  </si>
  <si>
    <t>Bat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</si>
</sst>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0.000"/>
    <numFmt numFmtId="166" formatCode="0.0000"/>
    <numFmt numFmtId="167" formatCode=";;;@&quot; Charge&quot;"/>
    <numFmt numFmtId="168" formatCode=";;;@&quot; Current&quot;"/>
  </numFmts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  <scheme val="minor"/>
    </font>
    <font>
      <sz val="10"/>
      <color theme="1"/>
      <name val="Symbol"/>
      <family val="1"/>
      <charset val="2"/>
    </font>
    <font>
      <b/>
      <sz val="10"/>
      <color rgb="FF0070C0"/>
      <name val="Consolas"/>
      <family val="3"/>
      <scheme val="minor"/>
    </font>
    <font>
      <sz val="10"/>
      <color theme="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5E9"/>
        <bgColor theme="4" tint="0.7999511703848384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1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4" fillId="2" borderId="0" xfId="3"/>
    <xf numFmtId="0" fontId="0" fillId="0" borderId="3" xfId="0" applyBorder="1"/>
    <xf numFmtId="0" fontId="13" fillId="0" borderId="0" xfId="0" applyFont="1" applyAlignment="1">
      <alignment horizontal="right"/>
    </xf>
    <xf numFmtId="0" fontId="0" fillId="4" borderId="0" xfId="0" applyFill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0" fontId="0" fillId="0" borderId="5" xfId="0" applyBorder="1"/>
    <xf numFmtId="0" fontId="0" fillId="0" borderId="7" xfId="0" applyBorder="1"/>
    <xf numFmtId="2" fontId="0" fillId="0" borderId="7" xfId="0" applyNumberFormat="1" applyBorder="1"/>
    <xf numFmtId="0" fontId="0" fillId="0" borderId="9" xfId="0" applyBorder="1"/>
    <xf numFmtId="2" fontId="0" fillId="0" borderId="9" xfId="0" applyNumberFormat="1" applyBorder="1"/>
    <xf numFmtId="0" fontId="11" fillId="0" borderId="10" xfId="0" applyFont="1" applyBorder="1"/>
    <xf numFmtId="0" fontId="11" fillId="0" borderId="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Continuous"/>
    </xf>
    <xf numFmtId="0" fontId="0" fillId="7" borderId="12" xfId="0" applyFill="1" applyBorder="1" applyAlignment="1">
      <alignment horizontal="centerContinuous"/>
    </xf>
    <xf numFmtId="0" fontId="0" fillId="0" borderId="4" xfId="0" applyBorder="1" applyAlignment="1">
      <alignment horizontal="right"/>
    </xf>
    <xf numFmtId="0" fontId="0" fillId="0" borderId="8" xfId="0" applyBorder="1"/>
    <xf numFmtId="0" fontId="0" fillId="8" borderId="4" xfId="0" applyFill="1" applyBorder="1" applyAlignment="1">
      <alignment horizontal="right"/>
    </xf>
    <xf numFmtId="0" fontId="0" fillId="8" borderId="7" xfId="0" applyFill="1" applyBorder="1"/>
    <xf numFmtId="0" fontId="0" fillId="8" borderId="0" xfId="0" applyFill="1"/>
    <xf numFmtId="0" fontId="0" fillId="4" borderId="4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0" fillId="9" borderId="4" xfId="0" applyFill="1" applyBorder="1" applyAlignment="1">
      <alignment horizontal="right"/>
    </xf>
    <xf numFmtId="2" fontId="0" fillId="9" borderId="7" xfId="0" applyNumberFormat="1" applyFill="1" applyBorder="1"/>
    <xf numFmtId="0" fontId="0" fillId="9" borderId="7" xfId="0" applyFill="1" applyBorder="1"/>
    <xf numFmtId="0" fontId="0" fillId="9" borderId="0" xfId="0" applyFill="1"/>
    <xf numFmtId="0" fontId="0" fillId="10" borderId="4" xfId="0" applyFill="1" applyBorder="1" applyAlignment="1">
      <alignment horizontal="right"/>
    </xf>
    <xf numFmtId="2" fontId="0" fillId="10" borderId="7" xfId="0" applyNumberFormat="1" applyFill="1" applyBorder="1"/>
    <xf numFmtId="0" fontId="0" fillId="10" borderId="7" xfId="0" applyFill="1" applyBorder="1"/>
    <xf numFmtId="0" fontId="0" fillId="10" borderId="0" xfId="0" applyFill="1"/>
    <xf numFmtId="2" fontId="0" fillId="4" borderId="4" xfId="0" applyNumberFormat="1" applyFill="1" applyBorder="1" applyAlignment="1">
      <alignment horizontal="right"/>
    </xf>
    <xf numFmtId="2" fontId="0" fillId="11" borderId="7" xfId="0" applyNumberFormat="1" applyFill="1" applyBorder="1"/>
    <xf numFmtId="0" fontId="0" fillId="11" borderId="7" xfId="0" applyFill="1" applyBorder="1"/>
    <xf numFmtId="0" fontId="0" fillId="11" borderId="0" xfId="0" applyFill="1"/>
    <xf numFmtId="167" fontId="0" fillId="11" borderId="4" xfId="0" applyNumberFormat="1" applyFill="1" applyBorder="1" applyAlignment="1">
      <alignment horizontal="right"/>
    </xf>
    <xf numFmtId="168" fontId="0" fillId="9" borderId="4" xfId="0" applyNumberFormat="1" applyFill="1" applyBorder="1" applyAlignment="1">
      <alignment horizontal="right"/>
    </xf>
    <xf numFmtId="49" fontId="0" fillId="5" borderId="6" xfId="0" applyNumberFormat="1" applyFill="1" applyBorder="1"/>
    <xf numFmtId="165" fontId="0" fillId="5" borderId="6" xfId="0" applyNumberFormat="1" applyFill="1" applyBorder="1"/>
    <xf numFmtId="166" fontId="0" fillId="5" borderId="6" xfId="0" applyNumberFormat="1" applyFill="1" applyBorder="1"/>
    <xf numFmtId="49" fontId="0" fillId="0" borderId="6" xfId="0" applyNumberFormat="1" applyBorder="1"/>
    <xf numFmtId="165" fontId="0" fillId="0" borderId="6" xfId="0" applyNumberFormat="1" applyBorder="1"/>
    <xf numFmtId="166" fontId="0" fillId="0" borderId="6" xfId="0" applyNumberFormat="1" applyBorder="1"/>
    <xf numFmtId="49" fontId="0" fillId="0" borderId="13" xfId="0" applyNumberFormat="1" applyBorder="1"/>
    <xf numFmtId="165" fontId="0" fillId="0" borderId="13" xfId="0" applyNumberFormat="1" applyBorder="1"/>
    <xf numFmtId="166" fontId="0" fillId="0" borderId="13" xfId="0" applyNumberFormat="1" applyBorder="1"/>
    <xf numFmtId="165" fontId="0" fillId="9" borderId="7" xfId="0" applyNumberFormat="1" applyFill="1" applyBorder="1"/>
    <xf numFmtId="0" fontId="0" fillId="8" borderId="7" xfId="0" applyFill="1" applyBorder="1" applyAlignment="1">
      <alignment horizontal="right"/>
    </xf>
    <xf numFmtId="0" fontId="14" fillId="0" borderId="0" xfId="0" applyFont="1"/>
    <xf numFmtId="0" fontId="15" fillId="0" borderId="0" xfId="0" applyFont="1"/>
    <xf numFmtId="2" fontId="15" fillId="0" borderId="10" xfId="0" applyNumberFormat="1" applyFont="1" applyBorder="1"/>
  </cellXfs>
  <cellStyles count="15">
    <cellStyle name="Comment" xfId="9" xr:uid="{C4DDEBC2-DCD2-4316-AAE7-A5F6C47DBA99}"/>
    <cellStyle name="Explanatory Text" xfId="14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ont>
        <color theme="0"/>
      </font>
      <fill>
        <patternFill>
          <bgColor rgb="FFFF7C80"/>
        </patternFill>
      </fill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65" formatCode="0.00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66" formatCode="0.000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65" formatCode="0.00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30" formatCode="@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</dxf>
    <dxf>
      <numFmt numFmtId="165" formatCode="0.000"/>
    </dxf>
    <dxf>
      <numFmt numFmtId="166" formatCode="0.0000"/>
    </dxf>
    <dxf>
      <numFmt numFmtId="165" formatCode="0.000"/>
    </dxf>
    <dxf>
      <numFmt numFmtId="30" formatCode="@"/>
    </dxf>
    <dxf>
      <numFmt numFmtId="165" formatCode="0.000"/>
    </dxf>
    <dxf>
      <numFmt numFmtId="165" formatCode="0.000"/>
    </dxf>
    <dxf>
      <numFmt numFmtId="164" formatCode="0.0"/>
    </dxf>
    <dxf>
      <numFmt numFmtId="164" formatCode="0.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Biegert Table Standard" defaultPivotStyle="PivotStyleLight16">
    <tableStyle name="Biegert Table Standard" pivot="0" count="7" xr9:uid="{95B43237-2845-4068-A415-A5A3E7804959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Invisible" pivot="0" table="0" count="0" xr9:uid="{56D3D586-231C-4A73-8E6B-90B61BF67E58}"/>
  </tableStyles>
  <colors>
    <mruColors>
      <color rgb="FFFF7C80"/>
      <color rgb="FFCCFFCC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8CF24C-02DE-446A-9E8C-43F076EFF51E}"/>
            </a:ext>
          </a:extLst>
        </xdr:cNvPr>
        <xdr:cNvSpPr txBox="1"/>
      </xdr:nvSpPr>
      <xdr:spPr>
        <a:xfrm>
          <a:off x="704850" y="1209675"/>
          <a:ext cx="5467350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Compare the conformance of the Afton product using</a:t>
          </a:r>
          <a:r>
            <a:rPr lang="en-US" sz="1000" baseline="0"/>
            <a:t> a size 312 Zn-Air battery versus a size 10 Zn-Air battery.</a:t>
          </a:r>
          <a:endParaRPr lang="en-US" sz="1000"/>
        </a:p>
      </xdr:txBody>
    </xdr:sp>
    <xdr:clientData/>
  </xdr:twoCellAnchor>
  <xdr:twoCellAnchor>
    <xdr:from>
      <xdr:col>3</xdr:col>
      <xdr:colOff>63165</xdr:colOff>
      <xdr:row>46</xdr:row>
      <xdr:rowOff>17446</xdr:rowOff>
    </xdr:from>
    <xdr:to>
      <xdr:col>3</xdr:col>
      <xdr:colOff>731820</xdr:colOff>
      <xdr:row>46</xdr:row>
      <xdr:rowOff>162327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693E61-CFA5-4432-ADB1-86D2AF56D0A3}"/>
            </a:ext>
          </a:extLst>
        </xdr:cNvPr>
        <xdr:cNvSpPr txBox="1"/>
      </xdr:nvSpPr>
      <xdr:spPr>
        <a:xfrm>
          <a:off x="2504573" y="7888104"/>
          <a:ext cx="668655" cy="1448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n-US" sz="1000" b="1"/>
            <a:t>Cap (mAh)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8608</xdr:rowOff>
    </xdr:from>
    <xdr:to>
      <xdr:col>2</xdr:col>
      <xdr:colOff>4145280</xdr:colOff>
      <xdr:row>5</xdr:row>
      <xdr:rowOff>1771650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CB2581-7DCE-43D7-AA39-F01548E5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3409033"/>
          <a:ext cx="4107180" cy="1763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104775</xdr:colOff>
          <xdr:row>6</xdr:row>
          <xdr:rowOff>85725</xdr:rowOff>
        </xdr:from>
        <xdr:to>
          <xdr:col>1</xdr:col>
          <xdr:colOff>1019175</xdr:colOff>
          <xdr:row>6</xdr:row>
          <xdr:rowOff>876300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85725</xdr:colOff>
          <xdr:row>9</xdr:row>
          <xdr:rowOff>114300</xdr:rowOff>
        </xdr:from>
        <xdr:to>
          <xdr:col>1</xdr:col>
          <xdr:colOff>1000125</xdr:colOff>
          <xdr:row>9</xdr:row>
          <xdr:rowOff>904875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493E6-7A12-4CC8-AB80-6F5DB01DEDDF}" name="_tScenario" displayName="_tScenario" ref="I55:O57" totalsRowShown="0">
  <autoFilter ref="I55:O57" xr:uid="{2E9493E6-7A12-4CC8-AB80-6F5DB01DEDDF}"/>
  <tableColumns count="7">
    <tableColumn id="1" xr3:uid="{EBB86A15-6258-4864-A396-618DD0CDB3B0}" name="Name"/>
    <tableColumn id="2" xr3:uid="{EF3CA801-36DC-4F16-A4CD-9B215270B07D}" name="Day"/>
    <tableColumn id="3" xr3:uid="{EEBD049F-8C15-49EF-8225-988B842209D2}" name="Wireless" dataDxfId="15"/>
    <tableColumn id="6" xr3:uid="{BEB850C9-4791-4D8E-AB9F-FBDE624B064E}" name="Nominal" dataDxfId="14">
      <calculatedColumnFormula>_tScenario[[#This Row],[Day]]-_tScenario[[#This Row],[Wireless]]-_tScenario[[#This Row],[Remote]]</calculatedColumnFormula>
    </tableColumn>
    <tableColumn id="4" xr3:uid="{87BC6357-3AFF-4A2C-A37A-A348227F7DF2}" name="Rem_Day"/>
    <tableColumn id="7" xr3:uid="{1A13D2A2-D252-4C7D-B3AF-ED581DE228CA}" name="Remote" dataDxfId="13">
      <calculatedColumnFormula>_tScenario[[#This Row],[Rem_Day]]*_RemoteCost/60</calculatedColumnFormula>
    </tableColumn>
    <tableColumn id="5" xr3:uid="{8555855D-71C8-4D2D-9AC5-9F7FE0912D21}" name="Day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3342CE-FF78-4525-AB41-A91FC0F13FF7}" name="_tQ" displayName="_tQ" ref="A55:C57" totalsRowShown="0">
  <autoFilter ref="A55:C57" xr:uid="{ED3342CE-FF78-4525-AB41-A91FC0F13FF7}"/>
  <tableColumns count="3">
    <tableColumn id="1" xr3:uid="{3BE3977C-2E69-45AC-8BAF-DC709FBEECF7}" name="Size"/>
    <tableColumn id="2" xr3:uid="{07D86744-68B1-4639-8C07-E3AEEF8AC6E0}" name="Capacity"/>
    <tableColumn id="3" xr3:uid="{2C288DBC-0D69-46BB-8CD5-69CB751B0FDA}" name="Commen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CB192-7D7A-4C83-A20E-056CE000B2BA}" name="_tI" displayName="_tI" ref="E55:G58" totalsRowShown="0">
  <autoFilter ref="E55:G58" xr:uid="{DCBCB192-7D7A-4C83-A20E-056CE000B2BA}"/>
  <tableColumns count="3">
    <tableColumn id="1" xr3:uid="{009BA30F-C946-4D97-9CDF-79E536ABAE13}" name="Mode"/>
    <tableColumn id="2" xr3:uid="{041B53AA-1563-4569-BC6F-1711E0BCB961}" name="Value" dataDxfId="12"/>
    <tableColumn id="3" xr3:uid="{7EA81130-3DD5-4F9F-8C7F-7DE3426BAD9E}" name="Uni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0B928-A776-430E-9C77-F4C1F2C7EFAD}" name="Table5" displayName="Table5" ref="B64:E100" totalsRowShown="0">
  <autoFilter ref="B64:E100" xr:uid="{28B0B928-A776-430E-9C77-F4C1F2C7EFAD}"/>
  <tableColumns count="4">
    <tableColumn id="1" xr3:uid="{5893CB9E-D9A3-4FEB-8F56-4DF9814D3CF0}" name="Battery Size" dataDxfId="11"/>
    <tableColumn id="2" xr3:uid="{9E671CD7-E990-4602-8DB3-3DF061D13315}" name="mA" dataDxfId="10"/>
    <tableColumn id="3" xr3:uid="{E7DD977D-6D9E-480F-945D-87D3161715F0}" name="Derating" dataDxfId="9"/>
    <tableColumn id="4" xr3:uid="{5502BB3D-664B-4E7D-8DAC-CDD69A732377}" name="Eff Curr" dataDxfId="8">
      <calculatedColumnFormula>C65*D65</calculatedColumnFormula>
    </tableColumn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81B70E-3E0F-4D86-9287-E2857C995F83}" name="Table6" displayName="Table6" ref="G64:J140" totalsRowShown="0" dataDxfId="7" tableBorderDxfId="6">
  <autoFilter ref="G64:J140" xr:uid="{C981B70E-3E0F-4D86-9287-E2857C995F83}"/>
  <tableColumns count="4">
    <tableColumn id="1" xr3:uid="{57D48F15-C8A7-424D-A8B3-95451DC95B25}" name="Battery Size" dataDxfId="5"/>
    <tableColumn id="2" xr3:uid="{8DE8A879-7ADB-4086-B980-F55CF9E16F72}" name="mA" dataDxfId="4"/>
    <tableColumn id="3" xr3:uid="{E6F9EDAA-F4B4-4456-85F1-EB571E1CCC5E}" name="Derating" dataDxfId="3"/>
    <tableColumn id="4" xr3:uid="{AFE157AA-1D52-4503-84BA-3019571F43EA}" name="Eff Curr" dataDxfId="2">
      <calculatedColumnFormula>H65*I65</calculatedColumnFormula>
    </tableColumn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38EA3-DD03-4632-85D4-9918C7879A7E}" name="Table1" displayName="Table1" ref="B3:C6" totalsRowShown="0">
  <autoFilter ref="B3:C6" xr:uid="{E6338EA3-DD03-4632-85D4-9918C7879A7E}"/>
  <tableColumns count="2">
    <tableColumn id="1" xr3:uid="{6E687A82-04A5-4EBC-B041-F7C497D5A1E7}" name="ID" dataDxfId="1"/>
    <tableColumn id="2" xr3:uid="{D0DF5375-1685-4F75-A14F-B6D60E74108F}" name="Description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8FFF-044C-4B2B-AD8C-EEDAF2F9B415}">
  <dimension ref="A1:O140"/>
  <sheetViews>
    <sheetView tabSelected="1" topLeftCell="A2" zoomScaleNormal="100" workbookViewId="0">
      <selection activeCell="M8" sqref="M8"/>
    </sheetView>
    <sheetView tabSelected="1" workbookViewId="1">
      <selection activeCell="J15" sqref="J15"/>
    </sheetView>
  </sheetViews>
  <sheetFormatPr defaultRowHeight="12.75" x14ac:dyDescent="0.2"/>
  <cols>
    <col min="1" max="1" width="10.28515625" customWidth="1"/>
    <col min="2" max="2" width="16.42578125" customWidth="1"/>
    <col min="4" max="4" width="10.7109375" customWidth="1"/>
    <col min="5" max="5" width="12.28515625" customWidth="1"/>
    <col min="6" max="6" width="14.85546875" customWidth="1"/>
    <col min="7" max="7" width="14.5703125" customWidth="1"/>
    <col min="8" max="8" width="9" bestFit="1" customWidth="1"/>
    <col min="9" max="10" width="10.7109375" customWidth="1"/>
    <col min="12" max="12" width="10" bestFit="1" customWidth="1"/>
    <col min="13" max="13" width="6.28515625" bestFit="1" customWidth="1"/>
    <col min="14" max="14" width="11.28515625" bestFit="1" customWidth="1"/>
    <col min="15" max="17" width="10.28515625" bestFit="1" customWidth="1"/>
    <col min="18" max="18" width="7.28515625" bestFit="1" customWidth="1"/>
    <col min="20" max="20" width="7.28515625" bestFit="1" customWidth="1"/>
    <col min="21" max="21" width="11.28515625" bestFit="1" customWidth="1"/>
    <col min="22" max="22" width="18.28515625" bestFit="1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37</v>
      </c>
      <c r="C2" s="2"/>
      <c r="D2" s="2"/>
      <c r="E2" s="2"/>
    </row>
    <row r="3" spans="1:5" x14ac:dyDescent="0.2">
      <c r="A3" s="1" t="s">
        <v>3</v>
      </c>
      <c r="B3" s="2" t="str">
        <f>TEXT(DATE(2023,1,24),"dd-mmm-yyyy")</f>
        <v>24-Jan-2023</v>
      </c>
      <c r="C3" s="2"/>
      <c r="D3" s="2"/>
      <c r="E3" s="2"/>
    </row>
    <row r="6" spans="1:5" ht="15" x14ac:dyDescent="0.25">
      <c r="A6" s="3" t="s">
        <v>4</v>
      </c>
    </row>
    <row r="12" spans="1:5" ht="15" x14ac:dyDescent="0.25">
      <c r="A12" s="3" t="s">
        <v>12</v>
      </c>
    </row>
    <row r="14" spans="1:5" x14ac:dyDescent="0.2">
      <c r="A14" s="6" t="s">
        <v>13</v>
      </c>
      <c r="B14" t="s">
        <v>38</v>
      </c>
    </row>
    <row r="15" spans="1:5" x14ac:dyDescent="0.2">
      <c r="A15" s="6" t="s">
        <v>13</v>
      </c>
      <c r="B15" t="s">
        <v>39</v>
      </c>
    </row>
    <row r="16" spans="1:5" x14ac:dyDescent="0.2">
      <c r="A16" s="6" t="s">
        <v>13</v>
      </c>
      <c r="B16" t="s">
        <v>40</v>
      </c>
    </row>
    <row r="18" spans="1:8" ht="15" x14ac:dyDescent="0.25">
      <c r="A18" s="3" t="s">
        <v>5</v>
      </c>
    </row>
    <row r="20" spans="1:8" x14ac:dyDescent="0.2">
      <c r="A20" s="4" t="s">
        <v>59</v>
      </c>
    </row>
    <row r="21" spans="1:8" x14ac:dyDescent="0.2">
      <c r="B21" t="s">
        <v>60</v>
      </c>
      <c r="C21">
        <v>0.5</v>
      </c>
      <c r="D21" t="s">
        <v>61</v>
      </c>
    </row>
    <row r="23" spans="1:8" x14ac:dyDescent="0.2">
      <c r="A23" s="4" t="s">
        <v>41</v>
      </c>
    </row>
    <row r="24" spans="1:8" x14ac:dyDescent="0.2">
      <c r="A24" s="4"/>
    </row>
    <row r="25" spans="1:8" ht="13.5" thickBot="1" x14ac:dyDescent="0.25">
      <c r="B25" s="14" t="s">
        <v>7</v>
      </c>
      <c r="C25" s="26" t="s">
        <v>8</v>
      </c>
      <c r="D25" s="26" t="s">
        <v>9</v>
      </c>
      <c r="E25" s="5" t="s">
        <v>10</v>
      </c>
    </row>
    <row r="26" spans="1:8" ht="13.5" thickTop="1" x14ac:dyDescent="0.2">
      <c r="B26" s="27" t="s">
        <v>62</v>
      </c>
      <c r="C26" s="57" t="s">
        <v>30</v>
      </c>
      <c r="D26" s="28"/>
      <c r="E26" s="29"/>
    </row>
    <row r="27" spans="1:8" x14ac:dyDescent="0.2">
      <c r="B27" s="27" t="s">
        <v>42</v>
      </c>
      <c r="C27" s="28">
        <f>_xlfn.XLOOKUP(C26,_tQ[Size],_tQ[Capacity],,0,1)</f>
        <v>165</v>
      </c>
      <c r="D27" s="28" t="s">
        <v>6</v>
      </c>
      <c r="E27" s="29"/>
    </row>
    <row r="28" spans="1:8" x14ac:dyDescent="0.2">
      <c r="B28" s="25"/>
      <c r="C28" s="15"/>
      <c r="D28" s="15"/>
    </row>
    <row r="29" spans="1:8" x14ac:dyDescent="0.2">
      <c r="B29" s="30" t="s">
        <v>51</v>
      </c>
      <c r="C29" s="31" t="s">
        <v>22</v>
      </c>
      <c r="D29" s="32"/>
      <c r="E29" s="7"/>
    </row>
    <row r="30" spans="1:8" x14ac:dyDescent="0.2">
      <c r="B30" s="30" t="s">
        <v>47</v>
      </c>
      <c r="C30" s="41">
        <f>_xlfn.LET(_xlpm.y, MATCH($B30,_tScenario[[#Headers],[Wireless]:[Remote]],0),_xlpm.x,MATCH($C$29,_tScenario[Name],0),INDEX(_tScenario[[Wireless]:[Remote]],_xlpm.x,_xlpm.y))</f>
        <v>5</v>
      </c>
      <c r="D30" s="32" t="s">
        <v>11</v>
      </c>
      <c r="E30" s="7"/>
    </row>
    <row r="31" spans="1:8" x14ac:dyDescent="0.2">
      <c r="B31" s="30" t="s">
        <v>48</v>
      </c>
      <c r="C31" s="41">
        <f>_xlfn.LET(_xlpm.y, MATCH($B31,_tScenario[[#Headers],[Wireless]:[Remote]],0),_xlpm.x,MATCH($C$29,_tScenario[Name],0),INDEX(_tScenario[[Wireless]:[Remote]],_xlpm.x,_xlpm.y))</f>
        <v>12.833333333333334</v>
      </c>
      <c r="D31" s="32" t="s">
        <v>11</v>
      </c>
      <c r="E31" s="7"/>
      <c r="G31" s="13"/>
    </row>
    <row r="32" spans="1:8" x14ac:dyDescent="0.2">
      <c r="B32" s="30" t="s">
        <v>53</v>
      </c>
      <c r="C32" s="41">
        <f>_xlfn.LET(_xlpm.y, MATCH($B32,_tScenario[[#Headers],[Wireless]:[Remote]],0),_xlpm.x,MATCH($C$29,_tScenario[Name],0),INDEX(_tScenario[[Wireless]:[Remote]],_xlpm.x,_xlpm.y))</f>
        <v>0.16666666666666666</v>
      </c>
      <c r="D32" s="32" t="s">
        <v>11</v>
      </c>
      <c r="E32" s="7"/>
      <c r="H32" s="59"/>
    </row>
    <row r="33" spans="1:6" x14ac:dyDescent="0.2">
      <c r="B33" s="25"/>
      <c r="C33" s="15"/>
      <c r="D33" s="15"/>
    </row>
    <row r="34" spans="1:6" x14ac:dyDescent="0.2">
      <c r="B34" s="46" t="s">
        <v>47</v>
      </c>
      <c r="C34" s="56">
        <f ca="1">_xlfn.LET(_xlpm.i, _xlfn.XLOOKUP(B34,_tI[Mode],_tI[Value]),_xlpm.d,CHOOSE(MATCH($C$26,_xlfn.ANCHORARRAY($C$48),0),_xlfn.LET(_xlpm.x, _xlpm.i, _xlpm.xold,Table6[mA], _xlpm.yold, Table6[Derating], FORECAST(_xlpm.x,OFFSET(_xlpm.yold,MATCH(_xlpm.x,_xlpm.xold,1)-1,0,2), OFFSET(_xlpm.xold,MATCH(_xlpm.x,_xlpm.xold,1)-1,0,2))),_xlfn.LET(_xlpm.x, _xlpm.i, _xlpm.xold,Table5[mA], _xlpm.yold, Table5[Derating], FORECAST(_xlpm.x,OFFSET(_xlpm.yold,MATCH(_xlpm.x,_xlpm.xold,1)-1,0,2), OFFSET(_xlpm.xold,MATCH(_xlpm.x,_xlpm.xold,1)-1,0,2)))),_xlpm.i*_xlpm.d)</f>
        <v>3.2987175474024388</v>
      </c>
      <c r="D34" s="35" t="s">
        <v>44</v>
      </c>
      <c r="E34" s="36"/>
    </row>
    <row r="35" spans="1:6" x14ac:dyDescent="0.2">
      <c r="B35" s="46" t="s">
        <v>48</v>
      </c>
      <c r="C35" s="34">
        <f ca="1">_xlfn.LET(_xlpm.i, _xlfn.XLOOKUP(B35,_tI[Mode],_tI[Value]),_xlpm.d,CHOOSE(MATCH($C$26,_xlfn.ANCHORARRAY($C$48),0),_xlfn.LET(_xlpm.x, _xlpm.i, _xlpm.xold,Table6[mA], _xlpm.yold, Table6[Derating], FORECAST(_xlpm.x,OFFSET(_xlpm.yold,MATCH(_xlpm.x,_xlpm.xold,1)-1,0,2), OFFSET(_xlpm.xold,MATCH(_xlpm.x,_xlpm.xold,1)-1,0,2))),_xlfn.LET(_xlpm.x, _xlpm.i, _xlpm.xold,Table5[mA], _xlpm.yold, Table5[Derating], FORECAST(_xlpm.x,OFFSET(_xlpm.yold,MATCH(_xlpm.x,_xlpm.xold,1)-1,0,2), OFFSET(_xlpm.xold,MATCH(_xlpm.x,_xlpm.xold,1)-1,0,2)))),_xlpm.i*_xlpm.d)</f>
        <v>1.8220839024390245</v>
      </c>
      <c r="D35" s="35" t="s">
        <v>44</v>
      </c>
      <c r="E35" s="36"/>
    </row>
    <row r="36" spans="1:6" x14ac:dyDescent="0.2">
      <c r="B36" s="46" t="s">
        <v>53</v>
      </c>
      <c r="C36" s="34">
        <f ca="1">_xlfn.LET(_xlpm.i, _xlfn.XLOOKUP(B36,_tI[Mode],_tI[Value]),_xlpm.d,CHOOSE(MATCH($C$26,_xlfn.ANCHORARRAY($C$48),0),_xlfn.LET(_xlpm.x, _xlpm.i, _xlpm.xold,Table6[mA], _xlpm.yold, Table6[Derating], FORECAST(_xlpm.x,OFFSET(_xlpm.yold,MATCH(_xlpm.x,_xlpm.xold,1)-1,0,2), OFFSET(_xlpm.xold,MATCH(_xlpm.x,_xlpm.xold,1)-1,0,2))),_xlfn.LET(_xlpm.x, _xlpm.i, _xlpm.xold,Table5[mA], _xlpm.yold, Table5[Derating], FORECAST(_xlpm.x,OFFSET(_xlpm.yold,MATCH(_xlpm.x,_xlpm.xold,1)-1,0,2), OFFSET(_xlpm.xold,MATCH(_xlpm.x,_xlpm.xold,1)-1,0,2)))),_xlpm.i*_xlpm.d)</f>
        <v>1.9469581707317076</v>
      </c>
      <c r="D36" s="35" t="s">
        <v>44</v>
      </c>
      <c r="E36" s="36"/>
    </row>
    <row r="37" spans="1:6" x14ac:dyDescent="0.2">
      <c r="B37" s="45" t="s">
        <v>47</v>
      </c>
      <c r="C37" s="42">
        <f ca="1">C34*C30</f>
        <v>16.493587737012195</v>
      </c>
      <c r="D37" s="43" t="s">
        <v>45</v>
      </c>
      <c r="E37" s="44"/>
    </row>
    <row r="38" spans="1:6" x14ac:dyDescent="0.2">
      <c r="B38" s="45" t="s">
        <v>48</v>
      </c>
      <c r="C38" s="42">
        <f ca="1">_IRem*C31</f>
        <v>24.985963191056914</v>
      </c>
      <c r="D38" s="43" t="s">
        <v>45</v>
      </c>
      <c r="E38" s="44"/>
    </row>
    <row r="39" spans="1:6" x14ac:dyDescent="0.2">
      <c r="B39" s="45" t="s">
        <v>53</v>
      </c>
      <c r="C39" s="42">
        <f ca="1">_IRem*C32</f>
        <v>0.3244930284552846</v>
      </c>
      <c r="D39" s="43" t="s">
        <v>45</v>
      </c>
      <c r="E39" s="44"/>
    </row>
    <row r="40" spans="1:6" x14ac:dyDescent="0.2">
      <c r="B40" s="33" t="s">
        <v>43</v>
      </c>
      <c r="C40" s="34">
        <f ca="1">SUM(C37:C39)</f>
        <v>41.804043956524396</v>
      </c>
      <c r="D40" s="35" t="s">
        <v>45</v>
      </c>
      <c r="E40" s="36"/>
    </row>
    <row r="41" spans="1:6" x14ac:dyDescent="0.2">
      <c r="B41" s="25"/>
      <c r="C41" s="15"/>
      <c r="D41" s="15"/>
    </row>
    <row r="42" spans="1:6" x14ac:dyDescent="0.2">
      <c r="B42" s="37" t="s">
        <v>25</v>
      </c>
      <c r="C42" s="38">
        <f ca="1">C27/C40</f>
        <v>3.9469865683711753</v>
      </c>
      <c r="D42" s="39" t="s">
        <v>25</v>
      </c>
      <c r="E42" s="40"/>
    </row>
    <row r="44" spans="1:6" x14ac:dyDescent="0.2">
      <c r="A44" s="4" t="s">
        <v>52</v>
      </c>
    </row>
    <row r="46" spans="1:6" x14ac:dyDescent="0.2">
      <c r="C46" s="58" t="s">
        <v>25</v>
      </c>
      <c r="E46" s="23" t="s">
        <v>51</v>
      </c>
      <c r="F46" s="24"/>
    </row>
    <row r="47" spans="1:6" ht="13.5" thickBot="1" x14ac:dyDescent="0.25">
      <c r="C47" s="19" t="s">
        <v>50</v>
      </c>
      <c r="D47" s="60">
        <f ca="1">C42</f>
        <v>3.9469865683711753</v>
      </c>
      <c r="E47" s="22" t="s">
        <v>23</v>
      </c>
      <c r="F47" s="22" t="s">
        <v>22</v>
      </c>
    </row>
    <row r="48" spans="1:6" ht="13.5" thickTop="1" x14ac:dyDescent="0.2">
      <c r="C48" s="20" t="str" cm="1">
        <f t="array" ref="C48:C49">_xlfn.UNIQUE(A56:A57)</f>
        <v>312+</v>
      </c>
      <c r="D48" s="15">
        <f>_xlfn.XLOOKUP(C48,_tQ[Size],_tQ[Capacity],,0,1)</f>
        <v>165</v>
      </c>
      <c r="E48" s="16">
        <f t="dataTable" ref="E48:F49" dt2D="1" dtr="1" r1="C29" r2="C27" ca="1"/>
        <v>4.5983432773853039</v>
      </c>
      <c r="F48" s="16">
        <v>3.9469865683711753</v>
      </c>
    </row>
    <row r="49" spans="1:15" x14ac:dyDescent="0.2">
      <c r="C49" s="21" t="str">
        <v>10A</v>
      </c>
      <c r="D49" s="17">
        <f>_xlfn.XLOOKUP(C49,_tQ[Size],_tQ[Capacity],,0,1)</f>
        <v>88</v>
      </c>
      <c r="E49" s="18">
        <v>2.4524497479388288</v>
      </c>
      <c r="F49" s="18">
        <v>2.1050595031312938</v>
      </c>
    </row>
    <row r="51" spans="1:15" ht="4.1500000000000004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1:15" ht="4.1500000000000004" customHeight="1" x14ac:dyDescent="0.2"/>
    <row r="53" spans="1:15" ht="15" x14ac:dyDescent="0.25">
      <c r="A53" s="3" t="s">
        <v>29</v>
      </c>
      <c r="E53" s="3" t="s">
        <v>46</v>
      </c>
      <c r="I53" s="3" t="s">
        <v>28</v>
      </c>
    </row>
    <row r="55" spans="1:15" x14ac:dyDescent="0.2">
      <c r="A55" t="s">
        <v>31</v>
      </c>
      <c r="B55" t="s">
        <v>32</v>
      </c>
      <c r="C55" t="s">
        <v>10</v>
      </c>
      <c r="E55" t="s">
        <v>49</v>
      </c>
      <c r="F55" t="s">
        <v>8</v>
      </c>
      <c r="G55" t="s">
        <v>9</v>
      </c>
      <c r="I55" t="s">
        <v>24</v>
      </c>
      <c r="J55" t="s">
        <v>26</v>
      </c>
      <c r="K55" t="s">
        <v>47</v>
      </c>
      <c r="L55" t="s">
        <v>48</v>
      </c>
      <c r="M55" t="s">
        <v>27</v>
      </c>
      <c r="N55" t="s">
        <v>53</v>
      </c>
      <c r="O55" t="s">
        <v>25</v>
      </c>
    </row>
    <row r="56" spans="1:15" x14ac:dyDescent="0.2">
      <c r="A56" t="s">
        <v>30</v>
      </c>
      <c r="B56">
        <v>165</v>
      </c>
      <c r="C56" t="s">
        <v>54</v>
      </c>
      <c r="E56" t="s">
        <v>47</v>
      </c>
      <c r="F56" s="11">
        <v>2.7229999999999999</v>
      </c>
      <c r="G56" t="s">
        <v>44</v>
      </c>
      <c r="I56" t="s">
        <v>23</v>
      </c>
      <c r="J56">
        <v>16</v>
      </c>
      <c r="K56" s="8">
        <v>3.5</v>
      </c>
      <c r="L56" s="8">
        <f>_tScenario[[#This Row],[Day]]-_tScenario[[#This Row],[Wireless]]-_tScenario[[#This Row],[Remote]]</f>
        <v>12.333333333333334</v>
      </c>
      <c r="M56">
        <v>20</v>
      </c>
      <c r="N56" s="11">
        <f>_tScenario[[#This Row],[Rem_Day]]*_RemoteCost/60</f>
        <v>0.16666666666666666</v>
      </c>
      <c r="O56">
        <v>4.5</v>
      </c>
    </row>
    <row r="57" spans="1:15" x14ac:dyDescent="0.2">
      <c r="A57" t="s">
        <v>57</v>
      </c>
      <c r="B57">
        <v>88</v>
      </c>
      <c r="C57" t="s">
        <v>54</v>
      </c>
      <c r="E57" t="s">
        <v>48</v>
      </c>
      <c r="F57" s="11">
        <v>1.6</v>
      </c>
      <c r="G57" t="s">
        <v>44</v>
      </c>
      <c r="I57" t="s">
        <v>22</v>
      </c>
      <c r="J57">
        <v>18</v>
      </c>
      <c r="K57" s="8">
        <v>5</v>
      </c>
      <c r="L57" s="8">
        <f>_tScenario[[#This Row],[Day]]-_tScenario[[#This Row],[Wireless]]-_tScenario[[#This Row],[Remote]]</f>
        <v>12.833333333333334</v>
      </c>
      <c r="M57">
        <v>20</v>
      </c>
      <c r="N57" s="11">
        <f>_tScenario[[#This Row],[Rem_Day]]*_RemoteCost/60</f>
        <v>0.16666666666666666</v>
      </c>
      <c r="O57">
        <v>3.5</v>
      </c>
    </row>
    <row r="58" spans="1:15" x14ac:dyDescent="0.2">
      <c r="E58" t="s">
        <v>53</v>
      </c>
      <c r="F58" s="11">
        <v>1.7</v>
      </c>
      <c r="G58" t="s">
        <v>44</v>
      </c>
    </row>
    <row r="61" spans="1:15" ht="15" x14ac:dyDescent="0.25">
      <c r="A61" s="3" t="s">
        <v>55</v>
      </c>
    </row>
    <row r="64" spans="1:15" x14ac:dyDescent="0.2">
      <c r="B64" t="s">
        <v>56</v>
      </c>
      <c r="C64" t="s">
        <v>44</v>
      </c>
      <c r="D64" t="s">
        <v>55</v>
      </c>
      <c r="E64" t="s">
        <v>58</v>
      </c>
      <c r="G64" t="s">
        <v>56</v>
      </c>
      <c r="H64" t="s">
        <v>44</v>
      </c>
      <c r="I64" t="s">
        <v>55</v>
      </c>
      <c r="J64" t="s">
        <v>58</v>
      </c>
    </row>
    <row r="65" spans="2:10" x14ac:dyDescent="0.2">
      <c r="B65" t="s">
        <v>57</v>
      </c>
      <c r="C65" s="11">
        <v>1</v>
      </c>
      <c r="D65" s="12">
        <v>1.1499999999999999</v>
      </c>
      <c r="E65" s="11">
        <f>C65*D65</f>
        <v>1.1499999999999999</v>
      </c>
      <c r="G65" s="47">
        <v>312</v>
      </c>
      <c r="H65" s="48">
        <v>1</v>
      </c>
      <c r="I65" s="49">
        <v>1.1000000000000001</v>
      </c>
      <c r="J65" s="48">
        <f t="shared" ref="J65:J93" si="0">H65*I65</f>
        <v>1.1000000000000001</v>
      </c>
    </row>
    <row r="66" spans="2:10" x14ac:dyDescent="0.2">
      <c r="B66" t="s">
        <v>57</v>
      </c>
      <c r="C66" s="11">
        <v>1.1000000000000001</v>
      </c>
      <c r="D66" s="12">
        <v>1.1555706923076923</v>
      </c>
      <c r="E66" s="11">
        <f t="shared" ref="E66:E100" si="1">C66*D66</f>
        <v>1.2711277615384615</v>
      </c>
      <c r="G66" s="50">
        <v>312</v>
      </c>
      <c r="H66" s="51">
        <v>1.1000000000000001</v>
      </c>
      <c r="I66" s="52">
        <v>1.1064670731707318</v>
      </c>
      <c r="J66" s="51">
        <f t="shared" si="0"/>
        <v>1.2171137804878052</v>
      </c>
    </row>
    <row r="67" spans="2:10" x14ac:dyDescent="0.2">
      <c r="B67" t="s">
        <v>57</v>
      </c>
      <c r="C67" s="11">
        <v>1.2</v>
      </c>
      <c r="D67" s="12">
        <v>1.1611413846153846</v>
      </c>
      <c r="E67" s="11">
        <f t="shared" si="1"/>
        <v>1.3933696615384614</v>
      </c>
      <c r="G67" s="47">
        <v>312</v>
      </c>
      <c r="H67" s="48">
        <v>1.2</v>
      </c>
      <c r="I67" s="49">
        <v>1.1129341463414635</v>
      </c>
      <c r="J67" s="48">
        <f t="shared" si="0"/>
        <v>1.3355209756097561</v>
      </c>
    </row>
    <row r="68" spans="2:10" x14ac:dyDescent="0.2">
      <c r="B68" t="s">
        <v>57</v>
      </c>
      <c r="C68" s="11">
        <v>1.3</v>
      </c>
      <c r="D68" s="12">
        <v>1.166712076923077</v>
      </c>
      <c r="E68" s="11">
        <f t="shared" si="1"/>
        <v>1.5167257000000001</v>
      </c>
      <c r="G68" s="50">
        <v>312</v>
      </c>
      <c r="H68" s="51">
        <v>1.3</v>
      </c>
      <c r="I68" s="52">
        <v>1.1194012195121952</v>
      </c>
      <c r="J68" s="51">
        <f t="shared" si="0"/>
        <v>1.4552215853658539</v>
      </c>
    </row>
    <row r="69" spans="2:10" x14ac:dyDescent="0.2">
      <c r="B69" t="s">
        <v>57</v>
      </c>
      <c r="C69" s="11">
        <v>1.4</v>
      </c>
      <c r="D69" s="12">
        <v>1.1722827692307694</v>
      </c>
      <c r="E69" s="11">
        <f t="shared" si="1"/>
        <v>1.641195876923077</v>
      </c>
      <c r="G69" s="47">
        <v>312</v>
      </c>
      <c r="H69" s="48">
        <v>1.4</v>
      </c>
      <c r="I69" s="49">
        <v>1.1258682926829269</v>
      </c>
      <c r="J69" s="48">
        <f t="shared" si="0"/>
        <v>1.5762156097560975</v>
      </c>
    </row>
    <row r="70" spans="2:10" x14ac:dyDescent="0.2">
      <c r="B70" t="s">
        <v>57</v>
      </c>
      <c r="C70" s="11">
        <v>1.5</v>
      </c>
      <c r="D70" s="12">
        <v>1.1778534615384617</v>
      </c>
      <c r="E70" s="11">
        <f t="shared" si="1"/>
        <v>1.7667801923076927</v>
      </c>
      <c r="G70" s="50">
        <v>312</v>
      </c>
      <c r="H70" s="51">
        <v>1.5</v>
      </c>
      <c r="I70" s="52">
        <v>1.1323353658536586</v>
      </c>
      <c r="J70" s="51">
        <f t="shared" si="0"/>
        <v>1.6985030487804877</v>
      </c>
    </row>
    <row r="71" spans="2:10" x14ac:dyDescent="0.2">
      <c r="B71" t="s">
        <v>57</v>
      </c>
      <c r="C71" s="11">
        <v>1.6</v>
      </c>
      <c r="D71" s="12">
        <v>1.1834241538461541</v>
      </c>
      <c r="E71" s="11">
        <f t="shared" si="1"/>
        <v>1.8934786461538466</v>
      </c>
      <c r="G71" s="47">
        <v>312</v>
      </c>
      <c r="H71" s="48">
        <v>1.6</v>
      </c>
      <c r="I71" s="49">
        <v>1.1388024390243903</v>
      </c>
      <c r="J71" s="48">
        <f t="shared" si="0"/>
        <v>1.8220839024390245</v>
      </c>
    </row>
    <row r="72" spans="2:10" x14ac:dyDescent="0.2">
      <c r="B72" t="s">
        <v>57</v>
      </c>
      <c r="C72" s="11">
        <v>1.7</v>
      </c>
      <c r="D72" s="12">
        <v>1.1889948461538464</v>
      </c>
      <c r="E72" s="11">
        <f t="shared" si="1"/>
        <v>2.0212912384615387</v>
      </c>
      <c r="G72" s="50">
        <v>312</v>
      </c>
      <c r="H72" s="51">
        <v>1.7</v>
      </c>
      <c r="I72" s="52">
        <v>1.145269512195122</v>
      </c>
      <c r="J72" s="51">
        <f t="shared" si="0"/>
        <v>1.9469581707317072</v>
      </c>
    </row>
    <row r="73" spans="2:10" x14ac:dyDescent="0.2">
      <c r="B73" t="s">
        <v>57</v>
      </c>
      <c r="C73" s="11">
        <v>1.8</v>
      </c>
      <c r="D73" s="12">
        <v>1.1945655384615388</v>
      </c>
      <c r="E73" s="11">
        <f t="shared" si="1"/>
        <v>2.1502179692307699</v>
      </c>
      <c r="G73" s="47">
        <v>312</v>
      </c>
      <c r="H73" s="48">
        <v>1.8</v>
      </c>
      <c r="I73" s="49">
        <v>1.1517365853658537</v>
      </c>
      <c r="J73" s="48">
        <f t="shared" si="0"/>
        <v>2.0731258536585369</v>
      </c>
    </row>
    <row r="74" spans="2:10" x14ac:dyDescent="0.2">
      <c r="B74" t="s">
        <v>57</v>
      </c>
      <c r="C74" s="11">
        <v>1.9</v>
      </c>
      <c r="D74" s="12">
        <v>1.2001362307692311</v>
      </c>
      <c r="E74" s="11">
        <f t="shared" si="1"/>
        <v>2.2802588384615392</v>
      </c>
      <c r="G74" s="50">
        <v>312</v>
      </c>
      <c r="H74" s="51">
        <v>1.9</v>
      </c>
      <c r="I74" s="52">
        <v>1.1582036585365854</v>
      </c>
      <c r="J74" s="51">
        <f t="shared" si="0"/>
        <v>2.200586951219512</v>
      </c>
    </row>
    <row r="75" spans="2:10" x14ac:dyDescent="0.2">
      <c r="B75" t="s">
        <v>57</v>
      </c>
      <c r="C75" s="11">
        <v>2</v>
      </c>
      <c r="D75" s="12">
        <v>1.2057069230769235</v>
      </c>
      <c r="E75" s="11">
        <f t="shared" si="1"/>
        <v>2.411413846153847</v>
      </c>
      <c r="G75" s="47">
        <v>312</v>
      </c>
      <c r="H75" s="48">
        <v>2</v>
      </c>
      <c r="I75" s="49">
        <v>1.1646707317073171</v>
      </c>
      <c r="J75" s="48">
        <f t="shared" si="0"/>
        <v>2.3293414634146341</v>
      </c>
    </row>
    <row r="76" spans="2:10" x14ac:dyDescent="0.2">
      <c r="B76" t="s">
        <v>57</v>
      </c>
      <c r="C76" s="11">
        <v>2.1</v>
      </c>
      <c r="D76" s="12">
        <v>1.2112776153846156</v>
      </c>
      <c r="E76" s="11">
        <f t="shared" si="1"/>
        <v>2.5436829923076929</v>
      </c>
      <c r="G76" s="50">
        <v>312</v>
      </c>
      <c r="H76" s="51">
        <v>2.1</v>
      </c>
      <c r="I76" s="52">
        <v>1.171137804878049</v>
      </c>
      <c r="J76" s="51">
        <f t="shared" si="0"/>
        <v>2.4593893902439028</v>
      </c>
    </row>
    <row r="77" spans="2:10" x14ac:dyDescent="0.2">
      <c r="B77" t="s">
        <v>57</v>
      </c>
      <c r="C77" s="11">
        <v>2.2000000000000002</v>
      </c>
      <c r="D77" s="12">
        <v>1.216848307692308</v>
      </c>
      <c r="E77" s="11">
        <f t="shared" si="1"/>
        <v>2.6770662769230777</v>
      </c>
      <c r="G77" s="47">
        <v>312</v>
      </c>
      <c r="H77" s="48">
        <v>2.2000000000000002</v>
      </c>
      <c r="I77" s="49">
        <v>1.1776048780487807</v>
      </c>
      <c r="J77" s="48">
        <f t="shared" si="0"/>
        <v>2.5907307317073176</v>
      </c>
    </row>
    <row r="78" spans="2:10" x14ac:dyDescent="0.2">
      <c r="B78" t="s">
        <v>57</v>
      </c>
      <c r="C78" s="11">
        <v>2.2999999999999998</v>
      </c>
      <c r="D78" s="12">
        <v>1.2224190000000004</v>
      </c>
      <c r="E78" s="11">
        <f t="shared" si="1"/>
        <v>2.8115637000000007</v>
      </c>
      <c r="G78" s="50">
        <v>312</v>
      </c>
      <c r="H78" s="51">
        <v>2.2999999999999998</v>
      </c>
      <c r="I78" s="52">
        <v>1.1840719512195124</v>
      </c>
      <c r="J78" s="51">
        <f t="shared" si="0"/>
        <v>2.7233654878048781</v>
      </c>
    </row>
    <row r="79" spans="2:10" x14ac:dyDescent="0.2">
      <c r="B79" t="s">
        <v>57</v>
      </c>
      <c r="C79" s="11">
        <v>2.4</v>
      </c>
      <c r="D79" s="12">
        <v>1.2259760000000002</v>
      </c>
      <c r="E79" s="11">
        <f t="shared" si="1"/>
        <v>2.9423424000000002</v>
      </c>
      <c r="G79" s="47">
        <v>312</v>
      </c>
      <c r="H79" s="48">
        <v>2.4</v>
      </c>
      <c r="I79" s="49">
        <v>1.1905390243902441</v>
      </c>
      <c r="J79" s="48">
        <f t="shared" si="0"/>
        <v>2.8572936585365856</v>
      </c>
    </row>
    <row r="80" spans="2:10" x14ac:dyDescent="0.2">
      <c r="B80" t="s">
        <v>57</v>
      </c>
      <c r="C80" s="11">
        <v>2.5</v>
      </c>
      <c r="D80" s="12">
        <v>1.2336750000000001</v>
      </c>
      <c r="E80" s="11">
        <f t="shared" si="1"/>
        <v>3.0841875000000001</v>
      </c>
      <c r="G80" s="50">
        <v>312</v>
      </c>
      <c r="H80" s="51">
        <v>2.5</v>
      </c>
      <c r="I80" s="52">
        <v>1.1970060975609758</v>
      </c>
      <c r="J80" s="51">
        <f t="shared" si="0"/>
        <v>2.9925152439024396</v>
      </c>
    </row>
    <row r="81" spans="2:10" x14ac:dyDescent="0.2">
      <c r="B81" t="s">
        <v>57</v>
      </c>
      <c r="C81" s="11">
        <v>2.6</v>
      </c>
      <c r="D81" s="12">
        <v>1.2455160000000005</v>
      </c>
      <c r="E81" s="11">
        <f t="shared" si="1"/>
        <v>3.2383416000000014</v>
      </c>
      <c r="G81" s="47">
        <v>312</v>
      </c>
      <c r="H81" s="48">
        <v>2.6</v>
      </c>
      <c r="I81" s="49">
        <v>1.2034731707317075</v>
      </c>
      <c r="J81" s="48">
        <f t="shared" si="0"/>
        <v>3.1290302439024393</v>
      </c>
    </row>
    <row r="82" spans="2:10" x14ac:dyDescent="0.2">
      <c r="B82" t="s">
        <v>57</v>
      </c>
      <c r="C82" s="11">
        <v>2.7</v>
      </c>
      <c r="D82" s="12">
        <v>1.2614990000000004</v>
      </c>
      <c r="E82" s="11">
        <f t="shared" si="1"/>
        <v>3.4060473000000013</v>
      </c>
      <c r="G82" s="50">
        <v>312</v>
      </c>
      <c r="H82" s="51">
        <v>2.7</v>
      </c>
      <c r="I82" s="52">
        <v>1.2099402439024391</v>
      </c>
      <c r="J82" s="51">
        <f t="shared" si="0"/>
        <v>3.2668386585365861</v>
      </c>
    </row>
    <row r="83" spans="2:10" x14ac:dyDescent="0.2">
      <c r="B83" t="s">
        <v>57</v>
      </c>
      <c r="C83" s="11">
        <v>2.8</v>
      </c>
      <c r="D83" s="12">
        <v>1.2816240000000001</v>
      </c>
      <c r="E83" s="11">
        <f t="shared" si="1"/>
        <v>3.5885471999999998</v>
      </c>
      <c r="G83" s="47">
        <v>312</v>
      </c>
      <c r="H83" s="48">
        <v>2.8</v>
      </c>
      <c r="I83" s="49">
        <v>1.2164073170731708</v>
      </c>
      <c r="J83" s="48">
        <f t="shared" si="0"/>
        <v>3.405940487804878</v>
      </c>
    </row>
    <row r="84" spans="2:10" x14ac:dyDescent="0.2">
      <c r="B84" t="s">
        <v>57</v>
      </c>
      <c r="C84" s="11">
        <v>2.9</v>
      </c>
      <c r="D84" s="12">
        <v>1.3058910000000001</v>
      </c>
      <c r="E84" s="11">
        <f t="shared" si="1"/>
        <v>3.7870839000000003</v>
      </c>
      <c r="G84" s="50">
        <v>312</v>
      </c>
      <c r="H84" s="51">
        <v>2.9</v>
      </c>
      <c r="I84" s="52">
        <v>1.2228743902439025</v>
      </c>
      <c r="J84" s="51">
        <f t="shared" si="0"/>
        <v>3.5463357317073174</v>
      </c>
    </row>
    <row r="85" spans="2:10" x14ac:dyDescent="0.2">
      <c r="B85" t="s">
        <v>57</v>
      </c>
      <c r="C85" s="11">
        <v>3</v>
      </c>
      <c r="D85" s="12">
        <v>1.3343000000000005</v>
      </c>
      <c r="E85" s="11">
        <f t="shared" si="1"/>
        <v>4.0029000000000012</v>
      </c>
      <c r="G85" s="47">
        <v>312</v>
      </c>
      <c r="H85" s="48">
        <v>3</v>
      </c>
      <c r="I85" s="49">
        <v>1.2293414634146342</v>
      </c>
      <c r="J85" s="48">
        <f t="shared" si="0"/>
        <v>3.6880243902439025</v>
      </c>
    </row>
    <row r="86" spans="2:10" x14ac:dyDescent="0.2">
      <c r="B86" t="s">
        <v>57</v>
      </c>
      <c r="C86" s="11">
        <v>3.1</v>
      </c>
      <c r="D86" s="12">
        <v>1.3668510000000005</v>
      </c>
      <c r="E86" s="11">
        <f t="shared" si="1"/>
        <v>4.2372381000000017</v>
      </c>
      <c r="G86" s="50">
        <v>312</v>
      </c>
      <c r="H86" s="51">
        <v>3.1</v>
      </c>
      <c r="I86" s="52">
        <v>1.2358085365853659</v>
      </c>
      <c r="J86" s="51">
        <f t="shared" si="0"/>
        <v>3.8310064634146346</v>
      </c>
    </row>
    <row r="87" spans="2:10" x14ac:dyDescent="0.2">
      <c r="B87" t="s">
        <v>57</v>
      </c>
      <c r="C87" s="11">
        <v>3.2</v>
      </c>
      <c r="D87" s="12">
        <v>1.4035440000000003</v>
      </c>
      <c r="E87" s="11">
        <f t="shared" si="1"/>
        <v>4.4913408000000015</v>
      </c>
      <c r="G87" s="47">
        <v>312</v>
      </c>
      <c r="H87" s="48">
        <v>3.2</v>
      </c>
      <c r="I87" s="49">
        <v>1.2422756097560979</v>
      </c>
      <c r="J87" s="48">
        <f t="shared" si="0"/>
        <v>3.9752819512195132</v>
      </c>
    </row>
    <row r="88" spans="2:10" x14ac:dyDescent="0.2">
      <c r="B88" t="s">
        <v>57</v>
      </c>
      <c r="C88" s="11">
        <v>3.3</v>
      </c>
      <c r="D88" s="12">
        <v>1.4443789999999999</v>
      </c>
      <c r="E88" s="11">
        <f t="shared" si="1"/>
        <v>4.7664506999999992</v>
      </c>
      <c r="G88" s="50">
        <v>312</v>
      </c>
      <c r="H88" s="51">
        <v>3.3</v>
      </c>
      <c r="I88" s="52">
        <v>1.2487426829268293</v>
      </c>
      <c r="J88" s="51">
        <f t="shared" si="0"/>
        <v>4.1208508536585366</v>
      </c>
    </row>
    <row r="89" spans="2:10" x14ac:dyDescent="0.2">
      <c r="B89" t="s">
        <v>57</v>
      </c>
      <c r="C89" s="11">
        <v>3.4</v>
      </c>
      <c r="D89" s="12">
        <v>1.4893559999999997</v>
      </c>
      <c r="E89" s="11">
        <f t="shared" si="1"/>
        <v>5.0638103999999986</v>
      </c>
      <c r="G89" s="47">
        <v>312</v>
      </c>
      <c r="H89" s="48">
        <v>3.4</v>
      </c>
      <c r="I89" s="49">
        <v>1.2552097560975612</v>
      </c>
      <c r="J89" s="48">
        <f t="shared" si="0"/>
        <v>4.2677131707317084</v>
      </c>
    </row>
    <row r="90" spans="2:10" x14ac:dyDescent="0.2">
      <c r="B90" t="s">
        <v>57</v>
      </c>
      <c r="C90" s="11">
        <v>3.5</v>
      </c>
      <c r="D90" s="12">
        <v>1.5384750000000003</v>
      </c>
      <c r="E90" s="11">
        <f t="shared" si="1"/>
        <v>5.384662500000001</v>
      </c>
      <c r="G90" s="50">
        <v>312</v>
      </c>
      <c r="H90" s="51">
        <v>3.5</v>
      </c>
      <c r="I90" s="52">
        <v>1.2616768292682929</v>
      </c>
      <c r="J90" s="51">
        <f t="shared" si="0"/>
        <v>4.4158689024390254</v>
      </c>
    </row>
    <row r="91" spans="2:10" x14ac:dyDescent="0.2">
      <c r="B91" t="s">
        <v>57</v>
      </c>
      <c r="C91" s="11">
        <v>3.6</v>
      </c>
      <c r="D91" s="12">
        <v>1.5917360000000003</v>
      </c>
      <c r="E91" s="11">
        <f t="shared" si="1"/>
        <v>5.7302496000000014</v>
      </c>
      <c r="G91" s="47">
        <v>312</v>
      </c>
      <c r="H91" s="48">
        <v>3.6</v>
      </c>
      <c r="I91" s="49">
        <v>1.2681439024390246</v>
      </c>
      <c r="J91" s="48">
        <f t="shared" si="0"/>
        <v>4.5653180487804885</v>
      </c>
    </row>
    <row r="92" spans="2:10" x14ac:dyDescent="0.2">
      <c r="B92" t="s">
        <v>57</v>
      </c>
      <c r="C92" s="11">
        <v>3.7</v>
      </c>
      <c r="D92" s="12">
        <v>1.6491390000000001</v>
      </c>
      <c r="E92" s="11">
        <f t="shared" si="1"/>
        <v>6.1018143000000009</v>
      </c>
      <c r="G92" s="50">
        <v>312</v>
      </c>
      <c r="H92" s="51">
        <v>3.7</v>
      </c>
      <c r="I92" s="52">
        <v>1.2746109756097563</v>
      </c>
      <c r="J92" s="51">
        <f t="shared" si="0"/>
        <v>4.7160606097560986</v>
      </c>
    </row>
    <row r="93" spans="2:10" x14ac:dyDescent="0.2">
      <c r="B93" t="s">
        <v>57</v>
      </c>
      <c r="C93" s="11">
        <v>3.8</v>
      </c>
      <c r="D93" s="12">
        <v>1.7106840000000003</v>
      </c>
      <c r="E93" s="11">
        <f t="shared" si="1"/>
        <v>6.5005992000000008</v>
      </c>
      <c r="G93" s="47">
        <v>312</v>
      </c>
      <c r="H93" s="48">
        <v>3.8</v>
      </c>
      <c r="I93" s="49">
        <v>1.281078048780488</v>
      </c>
      <c r="J93" s="48">
        <f t="shared" si="0"/>
        <v>4.868096585365854</v>
      </c>
    </row>
    <row r="94" spans="2:10" x14ac:dyDescent="0.2">
      <c r="B94" t="s">
        <v>57</v>
      </c>
      <c r="C94" s="11">
        <v>3.9</v>
      </c>
      <c r="D94" s="12">
        <v>1.7763710000000004</v>
      </c>
      <c r="E94" s="11">
        <f t="shared" si="1"/>
        <v>6.9278469000000014</v>
      </c>
      <c r="G94" s="50">
        <v>312</v>
      </c>
      <c r="H94" s="51">
        <v>3.9</v>
      </c>
      <c r="I94" s="52">
        <v>1.2875451219512197</v>
      </c>
      <c r="J94" s="51">
        <f t="shared" ref="J94:J140" si="2">H94*I94</f>
        <v>5.0214259756097572</v>
      </c>
    </row>
    <row r="95" spans="2:10" x14ac:dyDescent="0.2">
      <c r="B95" t="s">
        <v>57</v>
      </c>
      <c r="C95" s="11">
        <v>4</v>
      </c>
      <c r="D95" s="12">
        <v>1.8462000000000003</v>
      </c>
      <c r="E95" s="11">
        <f t="shared" si="1"/>
        <v>7.3848000000000011</v>
      </c>
      <c r="G95" s="47">
        <v>312</v>
      </c>
      <c r="H95" s="48">
        <v>4</v>
      </c>
      <c r="I95" s="49">
        <v>1.2940121951219514</v>
      </c>
      <c r="J95" s="48">
        <f t="shared" si="2"/>
        <v>5.1760487804878057</v>
      </c>
    </row>
    <row r="96" spans="2:10" x14ac:dyDescent="0.2">
      <c r="B96" t="s">
        <v>57</v>
      </c>
      <c r="C96" s="11">
        <v>4.0999999999999996</v>
      </c>
      <c r="D96" s="12">
        <v>1.9201710000000001</v>
      </c>
      <c r="E96" s="11">
        <f t="shared" si="1"/>
        <v>7.8727010999999996</v>
      </c>
      <c r="G96" s="50">
        <v>312</v>
      </c>
      <c r="H96" s="51">
        <v>4.0999999999999996</v>
      </c>
      <c r="I96" s="52">
        <v>1.3004792682926831</v>
      </c>
      <c r="J96" s="51">
        <f t="shared" si="2"/>
        <v>5.3319650000000003</v>
      </c>
    </row>
    <row r="97" spans="2:10" x14ac:dyDescent="0.2">
      <c r="B97" t="s">
        <v>57</v>
      </c>
      <c r="C97" s="11">
        <v>4.2</v>
      </c>
      <c r="D97" s="12">
        <v>1.9982840000000006</v>
      </c>
      <c r="E97" s="11">
        <f t="shared" si="1"/>
        <v>8.3927928000000023</v>
      </c>
      <c r="G97" s="47">
        <v>312</v>
      </c>
      <c r="H97" s="48">
        <v>4.2</v>
      </c>
      <c r="I97" s="49">
        <v>1.3069463414634148</v>
      </c>
      <c r="J97" s="48">
        <f t="shared" si="2"/>
        <v>5.4891746341463428</v>
      </c>
    </row>
    <row r="98" spans="2:10" x14ac:dyDescent="0.2">
      <c r="B98" t="s">
        <v>57</v>
      </c>
      <c r="C98" s="11">
        <v>4.3</v>
      </c>
      <c r="D98" s="12">
        <v>2.0805389999999999</v>
      </c>
      <c r="E98" s="11">
        <f t="shared" si="1"/>
        <v>8.9463176999999998</v>
      </c>
      <c r="G98" s="50">
        <v>312</v>
      </c>
      <c r="H98" s="51">
        <v>4.3</v>
      </c>
      <c r="I98" s="52">
        <v>1.3134134146341465</v>
      </c>
      <c r="J98" s="51">
        <f t="shared" si="2"/>
        <v>5.6476776829268296</v>
      </c>
    </row>
    <row r="99" spans="2:10" x14ac:dyDescent="0.2">
      <c r="B99" t="s">
        <v>57</v>
      </c>
      <c r="C99" s="11">
        <v>4.4000000000000004</v>
      </c>
      <c r="D99" s="12">
        <v>2.1669360000000015</v>
      </c>
      <c r="E99" s="11">
        <f t="shared" si="1"/>
        <v>9.5345184000000067</v>
      </c>
      <c r="G99" s="47">
        <v>312</v>
      </c>
      <c r="H99" s="48">
        <v>4.4000000000000004</v>
      </c>
      <c r="I99" s="49">
        <v>1.3198804878048782</v>
      </c>
      <c r="J99" s="48">
        <f t="shared" si="2"/>
        <v>5.8074741463414643</v>
      </c>
    </row>
    <row r="100" spans="2:10" x14ac:dyDescent="0.2">
      <c r="B100" t="s">
        <v>57</v>
      </c>
      <c r="C100" s="11">
        <v>4.5</v>
      </c>
      <c r="D100" s="12">
        <v>2.2574750000000012</v>
      </c>
      <c r="E100" s="11">
        <f t="shared" si="1"/>
        <v>10.158637500000005</v>
      </c>
      <c r="G100" s="50">
        <v>312</v>
      </c>
      <c r="H100" s="51">
        <v>4.5</v>
      </c>
      <c r="I100" s="52">
        <v>1.3263475609756101</v>
      </c>
      <c r="J100" s="51">
        <f t="shared" si="2"/>
        <v>5.9685640243902451</v>
      </c>
    </row>
    <row r="101" spans="2:10" x14ac:dyDescent="0.2">
      <c r="G101" s="47">
        <v>312</v>
      </c>
      <c r="H101" s="48">
        <v>4.5999999999999996</v>
      </c>
      <c r="I101" s="49">
        <v>1.3328146341463416</v>
      </c>
      <c r="J101" s="48">
        <f t="shared" si="2"/>
        <v>6.1309473170731712</v>
      </c>
    </row>
    <row r="102" spans="2:10" x14ac:dyDescent="0.2">
      <c r="G102" s="50">
        <v>312</v>
      </c>
      <c r="H102" s="51">
        <v>4.7</v>
      </c>
      <c r="I102" s="52">
        <v>1.3392817073170735</v>
      </c>
      <c r="J102" s="51">
        <f t="shared" si="2"/>
        <v>6.294624024390246</v>
      </c>
    </row>
    <row r="103" spans="2:10" x14ac:dyDescent="0.2">
      <c r="G103" s="47">
        <v>312</v>
      </c>
      <c r="H103" s="48">
        <v>4.8</v>
      </c>
      <c r="I103" s="49">
        <v>1.345748780487805</v>
      </c>
      <c r="J103" s="48">
        <f t="shared" si="2"/>
        <v>6.4595941463414634</v>
      </c>
    </row>
    <row r="104" spans="2:10" x14ac:dyDescent="0.2">
      <c r="G104" s="50">
        <v>312</v>
      </c>
      <c r="H104" s="51">
        <v>4.9000000000000004</v>
      </c>
      <c r="I104" s="52">
        <v>1.3522158536585369</v>
      </c>
      <c r="J104" s="51">
        <f t="shared" si="2"/>
        <v>6.6258576829268314</v>
      </c>
    </row>
    <row r="105" spans="2:10" x14ac:dyDescent="0.2">
      <c r="G105" s="47">
        <v>312</v>
      </c>
      <c r="H105" s="48">
        <v>5</v>
      </c>
      <c r="I105" s="49">
        <v>1.3586829268292686</v>
      </c>
      <c r="J105" s="48">
        <f t="shared" si="2"/>
        <v>6.7934146341463428</v>
      </c>
    </row>
    <row r="106" spans="2:10" x14ac:dyDescent="0.2">
      <c r="G106" s="50">
        <v>312</v>
      </c>
      <c r="H106" s="51">
        <v>5.0999999999999996</v>
      </c>
      <c r="I106" s="52">
        <v>1.3651500000000003</v>
      </c>
      <c r="J106" s="51">
        <f t="shared" si="2"/>
        <v>6.9622650000000013</v>
      </c>
    </row>
    <row r="107" spans="2:10" x14ac:dyDescent="0.2">
      <c r="G107" s="47">
        <v>312</v>
      </c>
      <c r="H107" s="48">
        <v>5.2</v>
      </c>
      <c r="I107" s="49">
        <v>1.3695800000000005</v>
      </c>
      <c r="J107" s="48">
        <f t="shared" si="2"/>
        <v>7.1218160000000026</v>
      </c>
    </row>
    <row r="108" spans="2:10" x14ac:dyDescent="0.2">
      <c r="G108" s="50">
        <v>312</v>
      </c>
      <c r="H108" s="51">
        <v>5.3</v>
      </c>
      <c r="I108" s="52">
        <v>1.3749900000000004</v>
      </c>
      <c r="J108" s="51">
        <f t="shared" si="2"/>
        <v>7.287447000000002</v>
      </c>
    </row>
    <row r="109" spans="2:10" x14ac:dyDescent="0.2">
      <c r="G109" s="47">
        <v>312</v>
      </c>
      <c r="H109" s="48">
        <v>5.4</v>
      </c>
      <c r="I109" s="49">
        <v>1.3813800000000005</v>
      </c>
      <c r="J109" s="48">
        <f t="shared" si="2"/>
        <v>7.4594520000000033</v>
      </c>
    </row>
    <row r="110" spans="2:10" x14ac:dyDescent="0.2">
      <c r="G110" s="50">
        <v>312</v>
      </c>
      <c r="H110" s="51">
        <v>5.5</v>
      </c>
      <c r="I110" s="52">
        <v>1.388749999999999</v>
      </c>
      <c r="J110" s="51">
        <f t="shared" si="2"/>
        <v>7.6381249999999952</v>
      </c>
    </row>
    <row r="111" spans="2:10" x14ac:dyDescent="0.2">
      <c r="G111" s="47">
        <v>312</v>
      </c>
      <c r="H111" s="48">
        <v>5.6</v>
      </c>
      <c r="I111" s="49">
        <v>1.3970999999999991</v>
      </c>
      <c r="J111" s="48">
        <f t="shared" si="2"/>
        <v>7.8237599999999947</v>
      </c>
    </row>
    <row r="112" spans="2:10" x14ac:dyDescent="0.2">
      <c r="G112" s="50">
        <v>312</v>
      </c>
      <c r="H112" s="51">
        <v>5.7</v>
      </c>
      <c r="I112" s="52">
        <v>1.4064299999999994</v>
      </c>
      <c r="J112" s="51">
        <f t="shared" si="2"/>
        <v>8.016650999999996</v>
      </c>
    </row>
    <row r="113" spans="7:10" x14ac:dyDescent="0.2">
      <c r="G113" s="47">
        <v>312</v>
      </c>
      <c r="H113" s="48">
        <v>5.8</v>
      </c>
      <c r="I113" s="49">
        <v>1.416739999999999</v>
      </c>
      <c r="J113" s="48">
        <f t="shared" si="2"/>
        <v>8.2170919999999938</v>
      </c>
    </row>
    <row r="114" spans="7:10" x14ac:dyDescent="0.2">
      <c r="G114" s="50">
        <v>312</v>
      </c>
      <c r="H114" s="51">
        <v>5.9</v>
      </c>
      <c r="I114" s="52">
        <v>1.4280299999999992</v>
      </c>
      <c r="J114" s="51">
        <f t="shared" si="2"/>
        <v>8.4253769999999957</v>
      </c>
    </row>
    <row r="115" spans="7:10" x14ac:dyDescent="0.2">
      <c r="G115" s="47">
        <v>312</v>
      </c>
      <c r="H115" s="48">
        <v>6</v>
      </c>
      <c r="I115" s="49">
        <v>1.4402999999999988</v>
      </c>
      <c r="J115" s="48">
        <f t="shared" si="2"/>
        <v>8.6417999999999928</v>
      </c>
    </row>
    <row r="116" spans="7:10" x14ac:dyDescent="0.2">
      <c r="G116" s="50">
        <v>312</v>
      </c>
      <c r="H116" s="51">
        <v>6.1</v>
      </c>
      <c r="I116" s="52">
        <v>1.4535499999999986</v>
      </c>
      <c r="J116" s="51">
        <f t="shared" si="2"/>
        <v>8.8666549999999908</v>
      </c>
    </row>
    <row r="117" spans="7:10" x14ac:dyDescent="0.2">
      <c r="G117" s="47">
        <v>312</v>
      </c>
      <c r="H117" s="48">
        <v>6.2</v>
      </c>
      <c r="I117" s="49">
        <v>1.467779999999999</v>
      </c>
      <c r="J117" s="48">
        <f t="shared" si="2"/>
        <v>9.1002359999999936</v>
      </c>
    </row>
    <row r="118" spans="7:10" x14ac:dyDescent="0.2">
      <c r="G118" s="50">
        <v>312</v>
      </c>
      <c r="H118" s="51">
        <v>6.3</v>
      </c>
      <c r="I118" s="52">
        <v>1.4829899999999987</v>
      </c>
      <c r="J118" s="51">
        <f t="shared" si="2"/>
        <v>9.3428369999999923</v>
      </c>
    </row>
    <row r="119" spans="7:10" x14ac:dyDescent="0.2">
      <c r="G119" s="47">
        <v>312</v>
      </c>
      <c r="H119" s="48">
        <v>6.4</v>
      </c>
      <c r="I119" s="49">
        <v>1.4991799999999986</v>
      </c>
      <c r="J119" s="48">
        <f t="shared" si="2"/>
        <v>9.5947519999999926</v>
      </c>
    </row>
    <row r="120" spans="7:10" x14ac:dyDescent="0.2">
      <c r="G120" s="50">
        <v>312</v>
      </c>
      <c r="H120" s="51">
        <v>6.5</v>
      </c>
      <c r="I120" s="52">
        <v>1.5163499999999983</v>
      </c>
      <c r="J120" s="51">
        <f t="shared" si="2"/>
        <v>9.8562749999999895</v>
      </c>
    </row>
    <row r="121" spans="7:10" x14ac:dyDescent="0.2">
      <c r="G121" s="47">
        <v>312</v>
      </c>
      <c r="H121" s="48">
        <v>6.6</v>
      </c>
      <c r="I121" s="49">
        <v>1.5344999999999982</v>
      </c>
      <c r="J121" s="48">
        <f t="shared" si="2"/>
        <v>10.127699999999988</v>
      </c>
    </row>
    <row r="122" spans="7:10" x14ac:dyDescent="0.2">
      <c r="G122" s="50">
        <v>312</v>
      </c>
      <c r="H122" s="51">
        <v>6.7</v>
      </c>
      <c r="I122" s="52">
        <v>1.5536299999999983</v>
      </c>
      <c r="J122" s="51">
        <f t="shared" si="2"/>
        <v>10.40932099999999</v>
      </c>
    </row>
    <row r="123" spans="7:10" x14ac:dyDescent="0.2">
      <c r="G123" s="47">
        <v>312</v>
      </c>
      <c r="H123" s="48">
        <v>6.8</v>
      </c>
      <c r="I123" s="49">
        <v>1.5737399999999981</v>
      </c>
      <c r="J123" s="48">
        <f t="shared" si="2"/>
        <v>10.701431999999986</v>
      </c>
    </row>
    <row r="124" spans="7:10" x14ac:dyDescent="0.2">
      <c r="G124" s="50">
        <v>312</v>
      </c>
      <c r="H124" s="51">
        <v>6.9</v>
      </c>
      <c r="I124" s="52">
        <v>1.5948299999999982</v>
      </c>
      <c r="J124" s="51">
        <f t="shared" si="2"/>
        <v>11.004326999999988</v>
      </c>
    </row>
    <row r="125" spans="7:10" x14ac:dyDescent="0.2">
      <c r="G125" s="47">
        <v>312</v>
      </c>
      <c r="H125" s="48">
        <v>7</v>
      </c>
      <c r="I125" s="49">
        <v>1.616899999999998</v>
      </c>
      <c r="J125" s="48">
        <f t="shared" si="2"/>
        <v>11.318299999999986</v>
      </c>
    </row>
    <row r="126" spans="7:10" x14ac:dyDescent="0.2">
      <c r="G126" s="50">
        <v>312</v>
      </c>
      <c r="H126" s="51">
        <v>7.1</v>
      </c>
      <c r="I126" s="52">
        <v>1.6399499999999976</v>
      </c>
      <c r="J126" s="51">
        <f t="shared" si="2"/>
        <v>11.643644999999982</v>
      </c>
    </row>
    <row r="127" spans="7:10" x14ac:dyDescent="0.2">
      <c r="G127" s="47">
        <v>312</v>
      </c>
      <c r="H127" s="48">
        <v>7.2</v>
      </c>
      <c r="I127" s="49">
        <v>1.6639799999999974</v>
      </c>
      <c r="J127" s="48">
        <f t="shared" si="2"/>
        <v>11.980655999999982</v>
      </c>
    </row>
    <row r="128" spans="7:10" x14ac:dyDescent="0.2">
      <c r="G128" s="50">
        <v>312</v>
      </c>
      <c r="H128" s="51">
        <v>7.3</v>
      </c>
      <c r="I128" s="52">
        <v>1.6889899999999978</v>
      </c>
      <c r="J128" s="51">
        <f t="shared" si="2"/>
        <v>12.329626999999983</v>
      </c>
    </row>
    <row r="129" spans="7:10" x14ac:dyDescent="0.2">
      <c r="G129" s="47">
        <v>312</v>
      </c>
      <c r="H129" s="48">
        <v>7.4</v>
      </c>
      <c r="I129" s="49">
        <v>1.7149799999999975</v>
      </c>
      <c r="J129" s="48">
        <f t="shared" si="2"/>
        <v>12.690851999999982</v>
      </c>
    </row>
    <row r="130" spans="7:10" x14ac:dyDescent="0.2">
      <c r="G130" s="50">
        <v>312</v>
      </c>
      <c r="H130" s="51">
        <v>7.5</v>
      </c>
      <c r="I130" s="52">
        <v>1.7419499999999943</v>
      </c>
      <c r="J130" s="51">
        <f t="shared" si="2"/>
        <v>13.064624999999957</v>
      </c>
    </row>
    <row r="131" spans="7:10" x14ac:dyDescent="0.2">
      <c r="G131" s="47">
        <v>312</v>
      </c>
      <c r="H131" s="48">
        <v>7.6</v>
      </c>
      <c r="I131" s="49">
        <v>1.7698999999999945</v>
      </c>
      <c r="J131" s="48">
        <f t="shared" si="2"/>
        <v>13.451239999999958</v>
      </c>
    </row>
    <row r="132" spans="7:10" x14ac:dyDescent="0.2">
      <c r="G132" s="50">
        <v>312</v>
      </c>
      <c r="H132" s="51">
        <v>7.7</v>
      </c>
      <c r="I132" s="52">
        <v>1.7988299999999939</v>
      </c>
      <c r="J132" s="51">
        <f t="shared" si="2"/>
        <v>13.850990999999954</v>
      </c>
    </row>
    <row r="133" spans="7:10" x14ac:dyDescent="0.2">
      <c r="G133" s="47">
        <v>312</v>
      </c>
      <c r="H133" s="48">
        <v>7.8</v>
      </c>
      <c r="I133" s="49">
        <v>1.828739999999994</v>
      </c>
      <c r="J133" s="48">
        <f t="shared" si="2"/>
        <v>14.264171999999952</v>
      </c>
    </row>
    <row r="134" spans="7:10" x14ac:dyDescent="0.2">
      <c r="G134" s="50">
        <v>312</v>
      </c>
      <c r="H134" s="51">
        <v>7.9</v>
      </c>
      <c r="I134" s="52">
        <v>1.8596299999999939</v>
      </c>
      <c r="J134" s="51">
        <f t="shared" si="2"/>
        <v>14.691076999999952</v>
      </c>
    </row>
    <row r="135" spans="7:10" x14ac:dyDescent="0.2">
      <c r="G135" s="47">
        <v>312</v>
      </c>
      <c r="H135" s="48">
        <v>8</v>
      </c>
      <c r="I135" s="49">
        <v>1.8914999999999935</v>
      </c>
      <c r="J135" s="48">
        <f t="shared" si="2"/>
        <v>15.131999999999948</v>
      </c>
    </row>
    <row r="136" spans="7:10" x14ac:dyDescent="0.2">
      <c r="G136" s="50">
        <v>312</v>
      </c>
      <c r="H136" s="51">
        <v>8.1</v>
      </c>
      <c r="I136" s="52">
        <v>1.9243499999999933</v>
      </c>
      <c r="J136" s="51">
        <f t="shared" si="2"/>
        <v>15.587234999999945</v>
      </c>
    </row>
    <row r="137" spans="7:10" x14ac:dyDescent="0.2">
      <c r="G137" s="47">
        <v>312</v>
      </c>
      <c r="H137" s="48">
        <v>8.1999999999999993</v>
      </c>
      <c r="I137" s="49">
        <v>1.9581799999999929</v>
      </c>
      <c r="J137" s="48">
        <f t="shared" si="2"/>
        <v>16.057075999999942</v>
      </c>
    </row>
    <row r="138" spans="7:10" x14ac:dyDescent="0.2">
      <c r="G138" s="50">
        <v>312</v>
      </c>
      <c r="H138" s="51">
        <v>8.3000000000000007</v>
      </c>
      <c r="I138" s="52">
        <v>1.9929899999999932</v>
      </c>
      <c r="J138" s="51">
        <f t="shared" si="2"/>
        <v>16.541816999999945</v>
      </c>
    </row>
    <row r="139" spans="7:10" x14ac:dyDescent="0.2">
      <c r="G139" s="47">
        <v>312</v>
      </c>
      <c r="H139" s="48">
        <v>8.4</v>
      </c>
      <c r="I139" s="49">
        <v>2.0287799999999931</v>
      </c>
      <c r="J139" s="48">
        <f t="shared" si="2"/>
        <v>17.041751999999942</v>
      </c>
    </row>
    <row r="140" spans="7:10" x14ac:dyDescent="0.2">
      <c r="G140" s="53">
        <v>312</v>
      </c>
      <c r="H140" s="54">
        <v>8.5</v>
      </c>
      <c r="I140" s="55">
        <v>2.065549999999996</v>
      </c>
      <c r="J140" s="54">
        <f t="shared" si="2"/>
        <v>17.557174999999965</v>
      </c>
    </row>
  </sheetData>
  <conditionalFormatting sqref="E48:F49">
    <cfRule type="expression" dxfId="0" priority="1">
      <formula>E48&lt;_xlfn.XLOOKUP(E$47,$I$56:$I$57,$O$56:$O$57,,0,1)</formula>
    </cfRule>
  </conditionalFormatting>
  <dataValidations count="1">
    <dataValidation type="list" allowBlank="1" showInputMessage="1" showErrorMessage="1" sqref="C26" xr:uid="{22E3B951-55E0-497D-8039-46FDA25C57D6}">
      <formula1>$C$48:$C$49</formula1>
    </dataValidation>
  </dataValidations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F50C-28F4-4443-BF41-6B81735B873B}">
  <dimension ref="A1:E6"/>
  <sheetViews>
    <sheetView zoomScaleNormal="100" workbookViewId="0">
      <selection activeCell="C28" sqref="C28"/>
    </sheetView>
    <sheetView workbookViewId="1"/>
  </sheetViews>
  <sheetFormatPr defaultRowHeight="12.75" x14ac:dyDescent="0.2"/>
  <cols>
    <col min="2" max="2" width="14.42578125" customWidth="1"/>
    <col min="3" max="3" width="93.5703125" customWidth="1"/>
    <col min="4" max="4" width="17.5703125" customWidth="1"/>
    <col min="5" max="5" width="10" bestFit="1" customWidth="1"/>
    <col min="6" max="6" width="6.28515625" bestFit="1" customWidth="1"/>
    <col min="7" max="7" width="13.140625" customWidth="1"/>
    <col min="8" max="9" width="10.28515625" bestFit="1" customWidth="1"/>
    <col min="10" max="10" width="7.28515625" bestFit="1" customWidth="1"/>
  </cols>
  <sheetData>
    <row r="1" spans="1:5" ht="15" x14ac:dyDescent="0.25">
      <c r="A1" s="3" t="s">
        <v>21</v>
      </c>
      <c r="E1" s="3"/>
    </row>
    <row r="3" spans="1:5" x14ac:dyDescent="0.2">
      <c r="B3" t="s">
        <v>14</v>
      </c>
      <c r="C3" t="s">
        <v>15</v>
      </c>
    </row>
    <row r="4" spans="1:5" ht="38.25" x14ac:dyDescent="0.2">
      <c r="B4" s="9" t="s">
        <v>16</v>
      </c>
      <c r="C4" s="10" t="s">
        <v>17</v>
      </c>
    </row>
    <row r="5" spans="1:5" ht="38.25" x14ac:dyDescent="0.2">
      <c r="B5" s="9" t="s">
        <v>18</v>
      </c>
      <c r="C5" s="10" t="s">
        <v>19</v>
      </c>
    </row>
    <row r="6" spans="1:5" ht="142.15" customHeight="1" x14ac:dyDescent="0.2">
      <c r="B6" s="9" t="s">
        <v>20</v>
      </c>
      <c r="C6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FE2A-92EA-44F6-B8FE-0DA47F62093D}">
  <dimension ref="A1:J17"/>
  <sheetViews>
    <sheetView workbookViewId="0">
      <selection activeCell="D10" sqref="D10"/>
    </sheetView>
    <sheetView workbookViewId="1"/>
  </sheetViews>
  <sheetFormatPr defaultRowHeight="12.75" x14ac:dyDescent="0.2"/>
  <cols>
    <col min="2" max="2" width="16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 t="s">
        <v>36</v>
      </c>
      <c r="C2" s="2"/>
    </row>
    <row r="3" spans="1:3" x14ac:dyDescent="0.2">
      <c r="A3" s="1" t="s">
        <v>3</v>
      </c>
      <c r="B3" s="2" t="str">
        <f>TEXT(DATE(2023,1,24),"dd-mmm-yyyy")</f>
        <v>24-Jan-2023</v>
      </c>
      <c r="C3" s="2"/>
    </row>
    <row r="5" spans="1:3" ht="15" x14ac:dyDescent="0.25">
      <c r="A5" s="3" t="s">
        <v>34</v>
      </c>
    </row>
    <row r="7" spans="1:3" ht="84" customHeight="1" x14ac:dyDescent="0.2"/>
    <row r="8" spans="1:3" ht="15" x14ac:dyDescent="0.25">
      <c r="A8" s="3" t="s">
        <v>35</v>
      </c>
    </row>
    <row r="10" spans="1:3" ht="84" customHeight="1" x14ac:dyDescent="0.2"/>
    <row r="17" spans="10:10" x14ac:dyDescent="0.2">
      <c r="J17" t="s">
        <v>33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5122" r:id="rId4">
          <objectPr defaultSize="0" r:id="rId5">
            <anchor moveWithCells="1" sizeWithCells="1">
              <from>
                <xdr:col>1</xdr:col>
                <xdr:colOff>104775</xdr:colOff>
                <xdr:row>6</xdr:row>
                <xdr:rowOff>85725</xdr:rowOff>
              </from>
              <to>
                <xdr:col>1</xdr:col>
                <xdr:colOff>1019175</xdr:colOff>
                <xdr:row>6</xdr:row>
                <xdr:rowOff>876300</xdr:rowOff>
              </to>
            </anchor>
          </objectPr>
        </oleObject>
      </mc:Choice>
      <mc:Fallback>
        <oleObject progId="Acrobat Document" dvAspect="DVASPECT_ICON" shapeId="5122" r:id="rId4"/>
      </mc:Fallback>
    </mc:AlternateContent>
    <mc:AlternateContent xmlns:mc="http://schemas.openxmlformats.org/markup-compatibility/2006">
      <mc:Choice Requires="x14">
        <oleObject progId="Acrobat Document" dvAspect="DVASPECT_ICON" shapeId="5125" r:id="rId6">
          <objectPr defaultSize="0" r:id="rId7">
            <anchor moveWithCells="1" sizeWithCells="1">
              <from>
                <xdr:col>1</xdr:col>
                <xdr:colOff>85725</xdr:colOff>
                <xdr:row>9</xdr:row>
                <xdr:rowOff>114300</xdr:rowOff>
              </from>
              <to>
                <xdr:col>1</xdr:col>
                <xdr:colOff>1000125</xdr:colOff>
                <xdr:row>9</xdr:row>
                <xdr:rowOff>904875</xdr:rowOff>
              </to>
            </anchor>
          </objectPr>
        </oleObject>
      </mc:Choice>
      <mc:Fallback>
        <oleObject progId="Acrobat Document" dvAspect="DVASPECT_ICON" shapeId="5125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Analysis</vt:lpstr>
      <vt:lpstr>Scenarios</vt:lpstr>
      <vt:lpstr>ReferenceMaterial</vt:lpstr>
      <vt:lpstr>_INom</vt:lpstr>
      <vt:lpstr>_IRem</vt:lpstr>
      <vt:lpstr>_RemoteCost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2022-12-13T20:33:11Z</cp:lastPrinted>
  <dcterms:created xsi:type="dcterms:W3CDTF">2021-09-27T12:19:57Z</dcterms:created>
  <dcterms:modified xsi:type="dcterms:W3CDTF">2023-01-25T01:04:31Z</dcterms:modified>
</cp:coreProperties>
</file>