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egertm\OneDrive - Starkey\Desktop\Toss\"/>
    </mc:Choice>
  </mc:AlternateContent>
  <xr:revisionPtr revIDLastSave="0" documentId="8_{D6506DEA-8786-4A4E-9DC2-B5AA66AC6563}" xr6:coauthVersionLast="47" xr6:coauthVersionMax="47" xr10:uidLastSave="{00000000-0000-0000-0000-000000000000}"/>
  <bookViews>
    <workbookView xWindow="-15" yWindow="-15" windowWidth="14400" windowHeight="15630" xr2:uid="{00259485-388C-4DCE-A670-E6F5B92EA799}"/>
  </bookViews>
  <sheets>
    <sheet name="Varta" sheetId="2" r:id="rId1"/>
    <sheet name="Zenipower" sheetId="4" r:id="rId2"/>
  </sheets>
  <definedNames>
    <definedName name="_Ibat" localSheetId="0">Varta!$C$45</definedName>
    <definedName name="_Ibat" localSheetId="1">Zenipower!$C$44</definedName>
    <definedName name="_Inom" localSheetId="1">Zenipower!$C$47</definedName>
    <definedName name="_Inom">Varta!$C$48</definedName>
    <definedName name="_Q" localSheetId="1">Zenipower!$C$45</definedName>
    <definedName name="_Q">Varta!$C$46</definedName>
    <definedName name="_Qeff" localSheetId="1">Zenipower!$C$50</definedName>
    <definedName name="_Qeff">Varta!$C$51</definedName>
    <definedName name="_Qlbat" localSheetId="1">Zenipower!$C$49</definedName>
    <definedName name="_Qlbat">Varta!$C$50</definedName>
    <definedName name="_SOC0" localSheetId="1">Zenipower!$C$52</definedName>
    <definedName name="_SOC0">Varta!$C$53</definedName>
    <definedName name="_Tdur" localSheetId="1">Zenipower!$C$48</definedName>
    <definedName name="_Tdur">Varta!$C$49</definedName>
    <definedName name="_vLowBat" localSheetId="1">Zenipower!$C$46</definedName>
    <definedName name="_vLowBat">Varta!$C$47</definedName>
    <definedName name="_Vsoc0" localSheetId="1">Zenipower!$C$51</definedName>
    <definedName name="_Vsoc0">Varta!$C$52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" i="4" l="1"/>
  <c r="E30" i="4"/>
  <c r="E30" i="2"/>
  <c r="C39" i="2" s="1"/>
  <c r="D39" i="2" s="1"/>
  <c r="B3" i="2"/>
  <c r="B3" i="4"/>
  <c r="C46" i="4"/>
  <c r="C45" i="4"/>
  <c r="I57" i="4" a="1"/>
  <c r="I57" i="4" s="1"/>
  <c r="B34" i="4" a="1"/>
  <c r="B34" i="4" s="1"/>
  <c r="B34" i="2" a="1"/>
  <c r="B34" i="2" s="1"/>
  <c r="I59" i="2" a="1"/>
  <c r="I59" i="2" s="1"/>
  <c r="C50" i="2"/>
  <c r="C51" i="2" s="1"/>
  <c r="C52" i="2" s="1"/>
  <c r="C53" i="2" s="1"/>
  <c r="C47" i="2"/>
  <c r="C49" i="4" l="1"/>
  <c r="C50" i="4" s="1"/>
  <c r="C51" i="4" s="1"/>
  <c r="E59" i="2" a="1"/>
  <c r="C52" i="4" l="1"/>
  <c r="E57" i="4" a="1"/>
  <c r="E57" i="4" s="1"/>
  <c r="E59" i="2"/>
  <c r="F60" i="2"/>
  <c r="G60" i="2" s="1"/>
  <c r="F68" i="2"/>
  <c r="G68" i="2" s="1"/>
  <c r="F76" i="2"/>
  <c r="G76" i="2" s="1"/>
  <c r="F84" i="2"/>
  <c r="G84" i="2" s="1"/>
  <c r="F92" i="2"/>
  <c r="G92" i="2" s="1"/>
  <c r="F100" i="2"/>
  <c r="G100" i="2" s="1"/>
  <c r="F108" i="2"/>
  <c r="G108" i="2" s="1"/>
  <c r="F116" i="2"/>
  <c r="G116" i="2" s="1"/>
  <c r="F124" i="2"/>
  <c r="G124" i="2" s="1"/>
  <c r="F132" i="2"/>
  <c r="G132" i="2" s="1"/>
  <c r="F140" i="2"/>
  <c r="G140" i="2" s="1"/>
  <c r="F148" i="2"/>
  <c r="G148" i="2" s="1"/>
  <c r="F156" i="2"/>
  <c r="G156" i="2" s="1"/>
  <c r="F121" i="2"/>
  <c r="G121" i="2" s="1"/>
  <c r="F153" i="2"/>
  <c r="G153" i="2" s="1"/>
  <c r="F61" i="2"/>
  <c r="G61" i="2" s="1"/>
  <c r="F69" i="2"/>
  <c r="G69" i="2" s="1"/>
  <c r="F77" i="2"/>
  <c r="G77" i="2" s="1"/>
  <c r="F85" i="2"/>
  <c r="G85" i="2" s="1"/>
  <c r="F93" i="2"/>
  <c r="G93" i="2" s="1"/>
  <c r="F101" i="2"/>
  <c r="G101" i="2" s="1"/>
  <c r="F109" i="2"/>
  <c r="G109" i="2" s="1"/>
  <c r="F117" i="2"/>
  <c r="G117" i="2" s="1"/>
  <c r="F125" i="2"/>
  <c r="G125" i="2" s="1"/>
  <c r="F133" i="2"/>
  <c r="G133" i="2" s="1"/>
  <c r="F141" i="2"/>
  <c r="G141" i="2" s="1"/>
  <c r="F149" i="2"/>
  <c r="G149" i="2" s="1"/>
  <c r="F157" i="2"/>
  <c r="G157" i="2" s="1"/>
  <c r="F144" i="2"/>
  <c r="G144" i="2" s="1"/>
  <c r="F65" i="2"/>
  <c r="G65" i="2" s="1"/>
  <c r="F89" i="2"/>
  <c r="G89" i="2" s="1"/>
  <c r="F113" i="2"/>
  <c r="G113" i="2" s="1"/>
  <c r="F145" i="2"/>
  <c r="G145" i="2" s="1"/>
  <c r="F131" i="2"/>
  <c r="G131" i="2" s="1"/>
  <c r="F62" i="2"/>
  <c r="G62" i="2" s="1"/>
  <c r="F70" i="2"/>
  <c r="G70" i="2" s="1"/>
  <c r="F78" i="2"/>
  <c r="G78" i="2" s="1"/>
  <c r="F86" i="2"/>
  <c r="G86" i="2" s="1"/>
  <c r="F94" i="2"/>
  <c r="G94" i="2" s="1"/>
  <c r="F102" i="2"/>
  <c r="G102" i="2" s="1"/>
  <c r="F110" i="2"/>
  <c r="G110" i="2" s="1"/>
  <c r="F118" i="2"/>
  <c r="G118" i="2" s="1"/>
  <c r="F126" i="2"/>
  <c r="G126" i="2" s="1"/>
  <c r="F134" i="2"/>
  <c r="G134" i="2" s="1"/>
  <c r="F142" i="2"/>
  <c r="G142" i="2" s="1"/>
  <c r="F150" i="2"/>
  <c r="G150" i="2" s="1"/>
  <c r="F158" i="2"/>
  <c r="G158" i="2" s="1"/>
  <c r="F152" i="2"/>
  <c r="G152" i="2" s="1"/>
  <c r="F73" i="2"/>
  <c r="G73" i="2" s="1"/>
  <c r="F97" i="2"/>
  <c r="G97" i="2" s="1"/>
  <c r="F129" i="2"/>
  <c r="G129" i="2" s="1"/>
  <c r="F123" i="2"/>
  <c r="G123" i="2" s="1"/>
  <c r="F155" i="2"/>
  <c r="G155" i="2" s="1"/>
  <c r="F63" i="2"/>
  <c r="G63" i="2" s="1"/>
  <c r="F71" i="2"/>
  <c r="G71" i="2" s="1"/>
  <c r="F79" i="2"/>
  <c r="G79" i="2" s="1"/>
  <c r="F87" i="2"/>
  <c r="G87" i="2" s="1"/>
  <c r="F95" i="2"/>
  <c r="G95" i="2" s="1"/>
  <c r="F103" i="2"/>
  <c r="G103" i="2" s="1"/>
  <c r="F111" i="2"/>
  <c r="G111" i="2" s="1"/>
  <c r="F119" i="2"/>
  <c r="G119" i="2" s="1"/>
  <c r="F127" i="2"/>
  <c r="G127" i="2" s="1"/>
  <c r="F135" i="2"/>
  <c r="G135" i="2" s="1"/>
  <c r="F143" i="2"/>
  <c r="G143" i="2" s="1"/>
  <c r="F151" i="2"/>
  <c r="G151" i="2" s="1"/>
  <c r="F64" i="2"/>
  <c r="G64" i="2" s="1"/>
  <c r="F72" i="2"/>
  <c r="G72" i="2" s="1"/>
  <c r="F80" i="2"/>
  <c r="G80" i="2" s="1"/>
  <c r="F88" i="2"/>
  <c r="G88" i="2" s="1"/>
  <c r="F96" i="2"/>
  <c r="G96" i="2" s="1"/>
  <c r="F104" i="2"/>
  <c r="G104" i="2" s="1"/>
  <c r="F112" i="2"/>
  <c r="G112" i="2" s="1"/>
  <c r="F120" i="2"/>
  <c r="G120" i="2" s="1"/>
  <c r="F128" i="2"/>
  <c r="G128" i="2" s="1"/>
  <c r="F136" i="2"/>
  <c r="G136" i="2" s="1"/>
  <c r="F81" i="2"/>
  <c r="G81" i="2" s="1"/>
  <c r="F105" i="2"/>
  <c r="G105" i="2" s="1"/>
  <c r="F137" i="2"/>
  <c r="G137" i="2" s="1"/>
  <c r="F139" i="2"/>
  <c r="G139" i="2" s="1"/>
  <c r="F66" i="2"/>
  <c r="G66" i="2" s="1"/>
  <c r="F74" i="2"/>
  <c r="G74" i="2" s="1"/>
  <c r="F82" i="2"/>
  <c r="G82" i="2" s="1"/>
  <c r="F90" i="2"/>
  <c r="G90" i="2" s="1"/>
  <c r="F98" i="2"/>
  <c r="G98" i="2" s="1"/>
  <c r="F106" i="2"/>
  <c r="G106" i="2" s="1"/>
  <c r="F114" i="2"/>
  <c r="G114" i="2" s="1"/>
  <c r="F122" i="2"/>
  <c r="G122" i="2" s="1"/>
  <c r="F130" i="2"/>
  <c r="G130" i="2" s="1"/>
  <c r="F138" i="2"/>
  <c r="G138" i="2" s="1"/>
  <c r="F146" i="2"/>
  <c r="G146" i="2" s="1"/>
  <c r="F154" i="2"/>
  <c r="G154" i="2" s="1"/>
  <c r="F67" i="2"/>
  <c r="G67" i="2" s="1"/>
  <c r="F75" i="2"/>
  <c r="G75" i="2" s="1"/>
  <c r="F83" i="2"/>
  <c r="G83" i="2" s="1"/>
  <c r="F91" i="2"/>
  <c r="G91" i="2" s="1"/>
  <c r="F99" i="2"/>
  <c r="G99" i="2" s="1"/>
  <c r="F107" i="2"/>
  <c r="G107" i="2" s="1"/>
  <c r="F115" i="2"/>
  <c r="G115" i="2" s="1"/>
  <c r="F147" i="2"/>
  <c r="G147" i="2" s="1"/>
  <c r="F147" i="4" l="1"/>
  <c r="G147" i="4" s="1"/>
  <c r="F70" i="4"/>
  <c r="G70" i="4" s="1"/>
  <c r="F84" i="4"/>
  <c r="G84" i="4" s="1"/>
  <c r="F156" i="4"/>
  <c r="G156" i="4" s="1"/>
  <c r="F86" i="4"/>
  <c r="G86" i="4" s="1"/>
  <c r="F80" i="4"/>
  <c r="G80" i="4" s="1"/>
  <c r="F94" i="4"/>
  <c r="G94" i="4" s="1"/>
  <c r="F136" i="4"/>
  <c r="G136" i="4" s="1"/>
  <c r="F59" i="4"/>
  <c r="G59" i="4" s="1"/>
  <c r="F134" i="4"/>
  <c r="G134" i="4" s="1"/>
  <c r="F71" i="4"/>
  <c r="G71" i="4" s="1"/>
  <c r="F91" i="4"/>
  <c r="G91" i="4" s="1"/>
  <c r="F105" i="4"/>
  <c r="G105" i="4" s="1"/>
  <c r="F66" i="4"/>
  <c r="G66" i="4" s="1"/>
  <c r="F107" i="4"/>
  <c r="G107" i="4" s="1"/>
  <c r="F121" i="4"/>
  <c r="G121" i="4" s="1"/>
  <c r="F74" i="4"/>
  <c r="G74" i="4" s="1"/>
  <c r="F123" i="4"/>
  <c r="G123" i="4" s="1"/>
  <c r="F129" i="4"/>
  <c r="G129" i="4" s="1"/>
  <c r="F90" i="4"/>
  <c r="G90" i="4" s="1"/>
  <c r="F131" i="4"/>
  <c r="G131" i="4" s="1"/>
  <c r="F110" i="4"/>
  <c r="G110" i="4" s="1"/>
  <c r="F145" i="4"/>
  <c r="G145" i="4" s="1"/>
  <c r="F76" i="4"/>
  <c r="G76" i="4" s="1"/>
  <c r="F130" i="4"/>
  <c r="G130" i="4" s="1"/>
  <c r="F138" i="4"/>
  <c r="G138" i="4" s="1"/>
  <c r="F155" i="4"/>
  <c r="G155" i="4" s="1"/>
  <c r="F150" i="4"/>
  <c r="G150" i="4" s="1"/>
  <c r="F92" i="4"/>
  <c r="G92" i="4" s="1"/>
  <c r="F111" i="4"/>
  <c r="G111" i="4" s="1"/>
  <c r="F154" i="4"/>
  <c r="G154" i="4" s="1"/>
  <c r="F67" i="4"/>
  <c r="G67" i="4" s="1"/>
  <c r="F144" i="4"/>
  <c r="G144" i="4" s="1"/>
  <c r="F65" i="4"/>
  <c r="G65" i="4" s="1"/>
  <c r="F108" i="4"/>
  <c r="G108" i="4" s="1"/>
  <c r="F119" i="4"/>
  <c r="G119" i="4" s="1"/>
  <c r="F93" i="4"/>
  <c r="G93" i="4" s="1"/>
  <c r="F83" i="4"/>
  <c r="G83" i="4" s="1"/>
  <c r="F62" i="4"/>
  <c r="G62" i="4" s="1"/>
  <c r="F81" i="4"/>
  <c r="G81" i="4" s="1"/>
  <c r="F148" i="4"/>
  <c r="G148" i="4" s="1"/>
  <c r="F135" i="4"/>
  <c r="G135" i="4" s="1"/>
  <c r="F101" i="4"/>
  <c r="G101" i="4" s="1"/>
  <c r="F117" i="4"/>
  <c r="G117" i="4" s="1"/>
  <c r="F99" i="4"/>
  <c r="G99" i="4" s="1"/>
  <c r="F128" i="4"/>
  <c r="G128" i="4" s="1"/>
  <c r="F102" i="4"/>
  <c r="G102" i="4" s="1"/>
  <c r="F73" i="4"/>
  <c r="G73" i="4" s="1"/>
  <c r="F137" i="4"/>
  <c r="G137" i="4" s="1"/>
  <c r="F100" i="4"/>
  <c r="G100" i="4" s="1"/>
  <c r="F64" i="4"/>
  <c r="G64" i="4" s="1"/>
  <c r="F63" i="4"/>
  <c r="G63" i="4" s="1"/>
  <c r="F127" i="4"/>
  <c r="G127" i="4" s="1"/>
  <c r="F82" i="4"/>
  <c r="G82" i="4" s="1"/>
  <c r="F146" i="4"/>
  <c r="G146" i="4" s="1"/>
  <c r="F109" i="4"/>
  <c r="G109" i="4" s="1"/>
  <c r="F115" i="4"/>
  <c r="G115" i="4" s="1"/>
  <c r="F152" i="4"/>
  <c r="G152" i="4" s="1"/>
  <c r="F118" i="4"/>
  <c r="G118" i="4" s="1"/>
  <c r="F89" i="4"/>
  <c r="G89" i="4" s="1"/>
  <c r="F153" i="4"/>
  <c r="G153" i="4" s="1"/>
  <c r="F116" i="4"/>
  <c r="G116" i="4" s="1"/>
  <c r="F88" i="4"/>
  <c r="G88" i="4" s="1"/>
  <c r="F79" i="4"/>
  <c r="G79" i="4" s="1"/>
  <c r="F143" i="4"/>
  <c r="G143" i="4" s="1"/>
  <c r="F98" i="4"/>
  <c r="G98" i="4" s="1"/>
  <c r="F61" i="4"/>
  <c r="G61" i="4" s="1"/>
  <c r="F125" i="4"/>
  <c r="G125" i="4" s="1"/>
  <c r="F126" i="4"/>
  <c r="G126" i="4" s="1"/>
  <c r="F97" i="4"/>
  <c r="G97" i="4" s="1"/>
  <c r="F72" i="4"/>
  <c r="G72" i="4" s="1"/>
  <c r="F124" i="4"/>
  <c r="G124" i="4" s="1"/>
  <c r="F96" i="4"/>
  <c r="G96" i="4" s="1"/>
  <c r="F87" i="4"/>
  <c r="G87" i="4" s="1"/>
  <c r="F151" i="4"/>
  <c r="G151" i="4" s="1"/>
  <c r="F106" i="4"/>
  <c r="G106" i="4" s="1"/>
  <c r="F69" i="4"/>
  <c r="G69" i="4" s="1"/>
  <c r="F133" i="4"/>
  <c r="G133" i="4" s="1"/>
  <c r="F104" i="4"/>
  <c r="G104" i="4" s="1"/>
  <c r="F132" i="4"/>
  <c r="G132" i="4" s="1"/>
  <c r="F112" i="4"/>
  <c r="G112" i="4" s="1"/>
  <c r="F95" i="4"/>
  <c r="G95" i="4" s="1"/>
  <c r="F60" i="4"/>
  <c r="G60" i="4" s="1"/>
  <c r="F114" i="4"/>
  <c r="G114" i="4" s="1"/>
  <c r="F77" i="4"/>
  <c r="G77" i="4" s="1"/>
  <c r="F141" i="4"/>
  <c r="G141" i="4" s="1"/>
  <c r="F75" i="4"/>
  <c r="G75" i="4" s="1"/>
  <c r="F139" i="4"/>
  <c r="G139" i="4" s="1"/>
  <c r="F78" i="4"/>
  <c r="G78" i="4" s="1"/>
  <c r="F142" i="4"/>
  <c r="G142" i="4" s="1"/>
  <c r="F113" i="4"/>
  <c r="G113" i="4" s="1"/>
  <c r="F68" i="4"/>
  <c r="G68" i="4" s="1"/>
  <c r="F140" i="4"/>
  <c r="G140" i="4" s="1"/>
  <c r="F120" i="4"/>
  <c r="G120" i="4" s="1"/>
  <c r="F103" i="4"/>
  <c r="G103" i="4" s="1"/>
  <c r="F58" i="4"/>
  <c r="G58" i="4" s="1"/>
  <c r="F122" i="4"/>
  <c r="G122" i="4" s="1"/>
  <c r="F85" i="4"/>
  <c r="G85" i="4" s="1"/>
  <c r="F149" i="4"/>
  <c r="G149" i="4" s="1"/>
  <c r="F57" i="4"/>
  <c r="G57" i="4" s="1"/>
  <c r="J68" i="2"/>
  <c r="J76" i="2"/>
  <c r="J84" i="2"/>
  <c r="J92" i="2"/>
  <c r="J100" i="2"/>
  <c r="J108" i="2"/>
  <c r="J116" i="2"/>
  <c r="J124" i="2"/>
  <c r="J132" i="2"/>
  <c r="J140" i="2"/>
  <c r="J148" i="2"/>
  <c r="J156" i="2"/>
  <c r="J157" i="2"/>
  <c r="J89" i="2"/>
  <c r="J129" i="2"/>
  <c r="J153" i="2"/>
  <c r="J123" i="2"/>
  <c r="J69" i="2"/>
  <c r="J77" i="2"/>
  <c r="J85" i="2"/>
  <c r="J93" i="2"/>
  <c r="J101" i="2"/>
  <c r="J109" i="2"/>
  <c r="J117" i="2"/>
  <c r="J125" i="2"/>
  <c r="J133" i="2"/>
  <c r="J141" i="2"/>
  <c r="J149" i="2"/>
  <c r="J81" i="2"/>
  <c r="J121" i="2"/>
  <c r="J115" i="2"/>
  <c r="J155" i="2"/>
  <c r="J62" i="2"/>
  <c r="J70" i="2"/>
  <c r="J78" i="2"/>
  <c r="J86" i="2"/>
  <c r="J94" i="2"/>
  <c r="J102" i="2"/>
  <c r="J110" i="2"/>
  <c r="J118" i="2"/>
  <c r="J126" i="2"/>
  <c r="J134" i="2"/>
  <c r="J142" i="2"/>
  <c r="J150" i="2"/>
  <c r="J158" i="2"/>
  <c r="J65" i="2"/>
  <c r="J105" i="2"/>
  <c r="J63" i="2"/>
  <c r="J71" i="2"/>
  <c r="J79" i="2"/>
  <c r="J87" i="2"/>
  <c r="J95" i="2"/>
  <c r="J103" i="2"/>
  <c r="J111" i="2"/>
  <c r="J119" i="2"/>
  <c r="J127" i="2"/>
  <c r="J135" i="2"/>
  <c r="J143" i="2"/>
  <c r="J151" i="2"/>
  <c r="J159" i="2"/>
  <c r="J152" i="2"/>
  <c r="J97" i="2"/>
  <c r="J113" i="2"/>
  <c r="J145" i="2"/>
  <c r="J131" i="2"/>
  <c r="J147" i="2"/>
  <c r="J64" i="2"/>
  <c r="J72" i="2"/>
  <c r="J80" i="2"/>
  <c r="J88" i="2"/>
  <c r="J96" i="2"/>
  <c r="J104" i="2"/>
  <c r="J112" i="2"/>
  <c r="J120" i="2"/>
  <c r="J128" i="2"/>
  <c r="J136" i="2"/>
  <c r="J144" i="2"/>
  <c r="J73" i="2"/>
  <c r="J137" i="2"/>
  <c r="J107" i="2"/>
  <c r="J66" i="2"/>
  <c r="J74" i="2"/>
  <c r="J82" i="2"/>
  <c r="J90" i="2"/>
  <c r="J98" i="2"/>
  <c r="J106" i="2"/>
  <c r="J114" i="2"/>
  <c r="J122" i="2"/>
  <c r="J130" i="2"/>
  <c r="J138" i="2"/>
  <c r="J146" i="2"/>
  <c r="J154" i="2"/>
  <c r="J67" i="2"/>
  <c r="J75" i="2"/>
  <c r="J83" i="2"/>
  <c r="J91" i="2"/>
  <c r="J99" i="2"/>
  <c r="J139" i="2"/>
  <c r="F59" i="2"/>
  <c r="G59" i="2" s="1"/>
  <c r="J60" i="2" s="1"/>
  <c r="J157" i="4" l="1"/>
  <c r="D39" i="4" s="1"/>
  <c r="J57" i="4"/>
  <c r="J59" i="4"/>
  <c r="J77" i="4"/>
  <c r="J152" i="4"/>
  <c r="J123" i="4"/>
  <c r="J113" i="4"/>
  <c r="J102" i="4"/>
  <c r="J70" i="4"/>
  <c r="J141" i="4"/>
  <c r="J76" i="4"/>
  <c r="J114" i="4"/>
  <c r="J140" i="4"/>
  <c r="J88" i="4"/>
  <c r="J103" i="4"/>
  <c r="J85" i="4"/>
  <c r="J149" i="4"/>
  <c r="J122" i="4"/>
  <c r="J96" i="4"/>
  <c r="J67" i="4"/>
  <c r="J131" i="4"/>
  <c r="J110" i="4"/>
  <c r="J78" i="4"/>
  <c r="J121" i="4"/>
  <c r="J84" i="4"/>
  <c r="J148" i="4"/>
  <c r="J111" i="4"/>
  <c r="J93" i="4"/>
  <c r="J66" i="4"/>
  <c r="J138" i="4"/>
  <c r="J104" i="4"/>
  <c r="J75" i="4"/>
  <c r="J139" i="4"/>
  <c r="J118" i="4"/>
  <c r="J65" i="4"/>
  <c r="J129" i="4"/>
  <c r="J92" i="4"/>
  <c r="J156" i="4"/>
  <c r="J119" i="4"/>
  <c r="J101" i="4"/>
  <c r="J74" i="4"/>
  <c r="J146" i="4"/>
  <c r="J112" i="4"/>
  <c r="J83" i="4"/>
  <c r="J147" i="4"/>
  <c r="J126" i="4"/>
  <c r="J73" i="4"/>
  <c r="J137" i="4"/>
  <c r="J100" i="4"/>
  <c r="J63" i="4"/>
  <c r="J127" i="4"/>
  <c r="J109" i="4"/>
  <c r="J82" i="4"/>
  <c r="J154" i="4"/>
  <c r="J120" i="4"/>
  <c r="J91" i="4"/>
  <c r="J155" i="4"/>
  <c r="J134" i="4"/>
  <c r="J81" i="4"/>
  <c r="J145" i="4"/>
  <c r="J108" i="4"/>
  <c r="J71" i="4"/>
  <c r="J135" i="4"/>
  <c r="J117" i="4"/>
  <c r="J90" i="4"/>
  <c r="J64" i="4"/>
  <c r="J128" i="4"/>
  <c r="J99" i="4"/>
  <c r="J130" i="4"/>
  <c r="J142" i="4"/>
  <c r="J89" i="4"/>
  <c r="J153" i="4"/>
  <c r="J116" i="4"/>
  <c r="J79" i="4"/>
  <c r="J143" i="4"/>
  <c r="J61" i="4"/>
  <c r="J125" i="4"/>
  <c r="J98" i="4"/>
  <c r="J72" i="4"/>
  <c r="J136" i="4"/>
  <c r="J107" i="4"/>
  <c r="J86" i="4"/>
  <c r="J150" i="4"/>
  <c r="J97" i="4"/>
  <c r="J60" i="4"/>
  <c r="J124" i="4"/>
  <c r="J87" i="4"/>
  <c r="J151" i="4"/>
  <c r="J69" i="4"/>
  <c r="J133" i="4"/>
  <c r="J106" i="4"/>
  <c r="J80" i="4"/>
  <c r="J144" i="4"/>
  <c r="J115" i="4"/>
  <c r="J94" i="4"/>
  <c r="J62" i="4"/>
  <c r="J105" i="4"/>
  <c r="J68" i="4"/>
  <c r="J132" i="4"/>
  <c r="J95" i="4"/>
  <c r="J58" i="4"/>
  <c r="C37" i="2"/>
  <c r="C36" i="2"/>
  <c r="D36" i="2" s="1"/>
  <c r="C35" i="2"/>
  <c r="D35" i="2" s="1"/>
  <c r="J61" i="2"/>
  <c r="J59" i="2"/>
  <c r="D37" i="2" l="1"/>
  <c r="G33" i="2" a="1"/>
  <c r="G33" i="2" s="1"/>
  <c r="G37" i="2" s="1" a="1"/>
  <c r="G37" i="2" s="1"/>
  <c r="C38" i="2" s="1"/>
  <c r="D38" i="2" s="1"/>
  <c r="C37" i="4"/>
  <c r="C34" i="2"/>
  <c r="D34" i="2" s="1"/>
  <c r="C36" i="4"/>
  <c r="D36" i="4" s="1"/>
  <c r="C35" i="4"/>
  <c r="D35" i="4" s="1"/>
  <c r="C34" i="4"/>
  <c r="D34" i="4" s="1"/>
  <c r="G33" i="4" l="1" a="1"/>
  <c r="G33" i="4" s="1"/>
  <c r="G37" i="4" s="1" a="1"/>
  <c r="G37" i="4" s="1"/>
  <c r="C38" i="4" s="1"/>
  <c r="D38" i="4" s="1"/>
  <c r="D37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<sst xmlns="http://schemas.openxmlformats.org/spreadsheetml/2006/main" count="130" uniqueCount="60">
  <si>
    <t>FROM:</t>
  </si>
  <si>
    <t>Mark Biegert</t>
  </si>
  <si>
    <t>SUBJECT:</t>
  </si>
  <si>
    <t>DATE:</t>
  </si>
  <si>
    <t>SOC</t>
  </si>
  <si>
    <t>Voltage</t>
  </si>
  <si>
    <t>Varta SOC</t>
  </si>
  <si>
    <t>Cht Ttl</t>
  </si>
  <si>
    <t>Xaxis</t>
  </si>
  <si>
    <t>Yaxis</t>
  </si>
  <si>
    <t>SOC(%)</t>
  </si>
  <si>
    <t>VBAT</t>
  </si>
  <si>
    <t>SOC(%) versus VBAT (V)</t>
  </si>
  <si>
    <t>VBAT (V)</t>
  </si>
  <si>
    <t>Ser Name</t>
  </si>
  <si>
    <t>Varta</t>
  </si>
  <si>
    <t>Measured SOC</t>
  </si>
  <si>
    <t>SOC Table, Vendor Range</t>
  </si>
  <si>
    <t>mA</t>
  </si>
  <si>
    <t>_Ibat</t>
  </si>
  <si>
    <t>_Q</t>
  </si>
  <si>
    <t>_vLowBat</t>
  </si>
  <si>
    <t>_Inom</t>
  </si>
  <si>
    <t>_Tdur</t>
  </si>
  <si>
    <t>min</t>
  </si>
  <si>
    <t>_Qlbat</t>
  </si>
  <si>
    <t>_Qeff</t>
  </si>
  <si>
    <t>mAh</t>
  </si>
  <si>
    <t>V</t>
  </si>
  <si>
    <t>_SOC0</t>
  </si>
  <si>
    <t>_Vsoc0</t>
  </si>
  <si>
    <t>0,10,30,60,80,100</t>
  </si>
  <si>
    <t>VHA</t>
  </si>
  <si>
    <t>Nominal battery drain during low battery condition</t>
  </si>
  <si>
    <t>Low battery voltage</t>
  </si>
  <si>
    <t>Shutdown time</t>
  </si>
  <si>
    <t>Charge used at the time of low bat warning</t>
  </si>
  <si>
    <t>Battery voltage at time of shutdown</t>
  </si>
  <si>
    <t>Parameter</t>
  </si>
  <si>
    <t>Value</t>
  </si>
  <si>
    <t>Unit</t>
  </si>
  <si>
    <t>Comment</t>
  </si>
  <si>
    <t>Charge used at shutdown time</t>
  </si>
  <si>
    <t>Residual SOC</t>
  </si>
  <si>
    <t>Tst Disch Current (similar to current under low bat)</t>
  </si>
  <si>
    <t>slope</t>
  </si>
  <si>
    <t>Intercept</t>
  </si>
  <si>
    <t>Extracted End Data</t>
  </si>
  <si>
    <t>Zenipower</t>
  </si>
  <si>
    <t>Measured battery capacity over Starkey range</t>
  </si>
  <si>
    <t>Norm SOC</t>
  </si>
  <si>
    <t>Renormalized SOC</t>
  </si>
  <si>
    <t>Effective SOC</t>
  </si>
  <si>
    <t>Zenipower SOC</t>
  </si>
  <si>
    <t>`</t>
  </si>
  <si>
    <t>Y</t>
  </si>
  <si>
    <t>X</t>
  </si>
  <si>
    <t>intercept</t>
  </si>
  <si>
    <t>Measured SOC, Starkey Voltage Range</t>
  </si>
  <si>
    <t>I am taking the max of the two values currently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</si>
</sst>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00"/>
    <numFmt numFmtId="165" formatCode="0.0000"/>
    <numFmt numFmtId="166" formatCode="0.0"/>
    <numFmt numFmtId="173" formatCode="0.000_0"/>
    <numFmt numFmtId="175" formatCode="0.000%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9"/>
      <color rgb="FF7F7F7F"/>
      <name val="Consolas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4" fillId="2" borderId="0" applyNumberFormat="0" applyAlignment="0" applyProtection="0"/>
    <xf numFmtId="0" fontId="3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4" fillId="3" borderId="0" applyNumberFormat="0" applyAlignment="0" applyProtection="0"/>
    <xf numFmtId="0" fontId="5" fillId="4" borderId="0" applyNumberFormat="0" applyAlignment="0" applyProtection="0"/>
    <xf numFmtId="0" fontId="6" fillId="0" borderId="0" applyNumberFormat="0" applyAlignment="0" applyProtection="0"/>
    <xf numFmtId="0" fontId="7" fillId="0" borderId="0" applyNumberFormat="0" applyFill="0" applyAlignment="0" applyProtection="0"/>
    <xf numFmtId="0" fontId="5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35">
    <xf numFmtId="0" fontId="0" fillId="0" borderId="0" xfId="0"/>
    <xf numFmtId="0" fontId="4" fillId="3" borderId="0" xfId="7"/>
    <xf numFmtId="0" fontId="5" fillId="4" borderId="0" xfId="8"/>
    <xf numFmtId="164" fontId="0" fillId="0" borderId="0" xfId="0" applyNumberFormat="1"/>
    <xf numFmtId="165" fontId="0" fillId="0" borderId="0" xfId="0" applyNumberFormat="1"/>
    <xf numFmtId="0" fontId="4" fillId="2" borderId="0" xfId="2"/>
    <xf numFmtId="0" fontId="3" fillId="2" borderId="0" xfId="3"/>
    <xf numFmtId="166" fontId="0" fillId="0" borderId="0" xfId="0" applyNumberFormat="1"/>
    <xf numFmtId="9" fontId="0" fillId="0" borderId="0" xfId="14" applyFont="1"/>
    <xf numFmtId="9" fontId="0" fillId="0" borderId="4" xfId="14" applyFont="1" applyBorder="1"/>
    <xf numFmtId="0" fontId="10" fillId="5" borderId="5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0" fillId="6" borderId="0" xfId="0" applyFill="1"/>
    <xf numFmtId="0" fontId="0" fillId="0" borderId="3" xfId="0" applyBorder="1"/>
    <xf numFmtId="0" fontId="10" fillId="0" borderId="3" xfId="0" applyFont="1" applyBorder="1"/>
    <xf numFmtId="0" fontId="0" fillId="0" borderId="0" xfId="0" applyAlignment="1">
      <alignment horizontal="centerContinuous"/>
    </xf>
    <xf numFmtId="166" fontId="10" fillId="0" borderId="0" xfId="0" applyNumberFormat="1" applyFont="1" applyAlignment="1">
      <alignment horizontal="centerContinuous"/>
    </xf>
    <xf numFmtId="0" fontId="10" fillId="0" borderId="0" xfId="0" applyFont="1" applyAlignment="1">
      <alignment horizontal="centerContinuous"/>
    </xf>
    <xf numFmtId="0" fontId="0" fillId="0" borderId="4" xfId="0" applyBorder="1"/>
    <xf numFmtId="166" fontId="0" fillId="0" borderId="4" xfId="0" applyNumberFormat="1" applyBorder="1"/>
    <xf numFmtId="0" fontId="0" fillId="0" borderId="6" xfId="0" applyBorder="1"/>
    <xf numFmtId="173" fontId="0" fillId="0" borderId="6" xfId="0" applyNumberFormat="1" applyBorder="1"/>
    <xf numFmtId="166" fontId="10" fillId="5" borderId="5" xfId="0" applyNumberFormat="1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0" fillId="5" borderId="3" xfId="0" applyFont="1" applyFill="1" applyBorder="1"/>
    <xf numFmtId="9" fontId="0" fillId="0" borderId="6" xfId="14" applyFont="1" applyBorder="1"/>
    <xf numFmtId="9" fontId="0" fillId="0" borderId="0" xfId="0" applyNumberFormat="1"/>
    <xf numFmtId="0" fontId="11" fillId="0" borderId="0" xfId="15"/>
    <xf numFmtId="0" fontId="0" fillId="0" borderId="5" xfId="0" applyBorder="1"/>
    <xf numFmtId="0" fontId="10" fillId="5" borderId="4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175" fontId="0" fillId="0" borderId="6" xfId="14" applyNumberFormat="1" applyFont="1" applyBorder="1"/>
    <xf numFmtId="9" fontId="0" fillId="0" borderId="6" xfId="0" applyNumberFormat="1" applyBorder="1"/>
    <xf numFmtId="0" fontId="10" fillId="0" borderId="7" xfId="0" applyFont="1" applyBorder="1"/>
    <xf numFmtId="0" fontId="0" fillId="6" borderId="6" xfId="0" applyFill="1" applyBorder="1"/>
  </cellXfs>
  <cellStyles count="16">
    <cellStyle name="Comment" xfId="9" xr:uid="{C4DDEBC2-DCD2-4316-AAE7-A5F6C47DBA99}"/>
    <cellStyle name="Explanatory Text" xfId="15" builtinId="53" customBuiltin="1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Percent" xfId="14" builtinId="5"/>
    <cellStyle name="Title" xfId="1" builtinId="15" hidden="1"/>
    <cellStyle name="Total" xfId="6" builtinId="25" customBuiltin="1"/>
  </cellStyles>
  <dxfs count="22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2065187536243"/>
          <bgColor theme="2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4" tint="0.39994506668294322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Varta!$C$7</c:f>
          <c:strCache>
            <c:ptCount val="1"/>
            <c:pt idx="0">
              <c:v>SOC(%) versus VBAT (V)</c:v>
            </c:pt>
          </c:strCache>
        </c:strRef>
      </c:tx>
      <c:layout>
        <c:manualLayout>
          <c:xMode val="edge"/>
          <c:yMode val="edge"/>
          <c:x val="8.8979002624671913E-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11548156784933"/>
          <c:y val="0.16849555263925342"/>
          <c:w val="0.78129179417856365"/>
          <c:h val="0.680094415281423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Varta!$C$10</c:f>
              <c:strCache>
                <c:ptCount val="1"/>
                <c:pt idx="0">
                  <c:v>Varta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Varta!$J$59:$J$159</c:f>
              <c:numCache>
                <c:formatCode>0.00000</c:formatCode>
                <c:ptCount val="101"/>
                <c:pt idx="0">
                  <c:v>3.4269823953665748</c:v>
                </c:pt>
                <c:pt idx="1">
                  <c:v>3.434016724117618</c:v>
                </c:pt>
                <c:pt idx="2">
                  <c:v>3.4418587667249976</c:v>
                </c:pt>
                <c:pt idx="3">
                  <c:v>3.4502700695743118</c:v>
                </c:pt>
                <c:pt idx="4">
                  <c:v>3.4590174689584443</c:v>
                </c:pt>
                <c:pt idx="5">
                  <c:v>3.4682938585380394</c:v>
                </c:pt>
                <c:pt idx="6">
                  <c:v>3.4771169102747583</c:v>
                </c:pt>
                <c:pt idx="7">
                  <c:v>3.4851301666197201</c:v>
                </c:pt>
                <c:pt idx="8">
                  <c:v>3.4927500351140464</c:v>
                </c:pt>
                <c:pt idx="9">
                  <c:v>3.5000941826467735</c:v>
                </c:pt>
                <c:pt idx="10">
                  <c:v>3.5070099511380266</c:v>
                </c:pt>
                <c:pt idx="11">
                  <c:v>3.5134578782403332</c:v>
                </c:pt>
                <c:pt idx="12">
                  <c:v>3.5195760230419064</c:v>
                </c:pt>
                <c:pt idx="13">
                  <c:v>3.525283600754459</c:v>
                </c:pt>
                <c:pt idx="14">
                  <c:v>3.5306665032688955</c:v>
                </c:pt>
                <c:pt idx="15">
                  <c:v>3.535738042520594</c:v>
                </c:pt>
                <c:pt idx="16">
                  <c:v>3.5403548476772149</c:v>
                </c:pt>
                <c:pt idx="17">
                  <c:v>3.5448184304319721</c:v>
                </c:pt>
                <c:pt idx="18">
                  <c:v>3.5488331932823405</c:v>
                </c:pt>
                <c:pt idx="19">
                  <c:v>3.552763027060279</c:v>
                </c:pt>
                <c:pt idx="20">
                  <c:v>3.5564124997741158</c:v>
                </c:pt>
                <c:pt idx="21">
                  <c:v>3.5600446951754243</c:v>
                </c:pt>
                <c:pt idx="22">
                  <c:v>3.5635082695091254</c:v>
                </c:pt>
                <c:pt idx="23">
                  <c:v>3.5669718438428268</c:v>
                </c:pt>
                <c:pt idx="24">
                  <c:v>3.5703121467024923</c:v>
                </c:pt>
                <c:pt idx="25">
                  <c:v>3.573628714872199</c:v>
                </c:pt>
                <c:pt idx="26">
                  <c:v>3.5769582252855132</c:v>
                </c:pt>
                <c:pt idx="27">
                  <c:v>3.5803015210625277</c:v>
                </c:pt>
                <c:pt idx="28">
                  <c:v>3.5836575082528292</c:v>
                </c:pt>
                <c:pt idx="29">
                  <c:v>3.5870861358531889</c:v>
                </c:pt>
                <c:pt idx="30">
                  <c:v>3.5905147634535486</c:v>
                </c:pt>
                <c:pt idx="31">
                  <c:v>3.5941244174123042</c:v>
                </c:pt>
                <c:pt idx="32">
                  <c:v>3.5977607968417078</c:v>
                </c:pt>
                <c:pt idx="33">
                  <c:v>3.6013941085391954</c:v>
                </c:pt>
                <c:pt idx="34">
                  <c:v>3.6050262513367115</c:v>
                </c:pt>
                <c:pt idx="35">
                  <c:v>3.6085939441701451</c:v>
                </c:pt>
                <c:pt idx="36">
                  <c:v>3.6121138694040593</c:v>
                </c:pt>
                <c:pt idx="37">
                  <c:v>3.6157487047943921</c:v>
                </c:pt>
                <c:pt idx="38">
                  <c:v>3.6195913859435684</c:v>
                </c:pt>
                <c:pt idx="39">
                  <c:v>3.6234053580883216</c:v>
                </c:pt>
                <c:pt idx="40">
                  <c:v>3.6271594438098234</c:v>
                </c:pt>
                <c:pt idx="41">
                  <c:v>3.6310256605295832</c:v>
                </c:pt>
                <c:pt idx="42">
                  <c:v>3.6352390925154765</c:v>
                </c:pt>
                <c:pt idx="43">
                  <c:v>3.6396512102928851</c:v>
                </c:pt>
                <c:pt idx="44">
                  <c:v>3.6443728844395817</c:v>
                </c:pt>
                <c:pt idx="45">
                  <c:v>3.6494074905989318</c:v>
                </c:pt>
                <c:pt idx="46">
                  <c:v>3.654649053588126</c:v>
                </c:pt>
                <c:pt idx="47">
                  <c:v>3.6602290599529819</c:v>
                </c:pt>
                <c:pt idx="48">
                  <c:v>3.6660079853639469</c:v>
                </c:pt>
                <c:pt idx="49">
                  <c:v>3.6719637504520311</c:v>
                </c:pt>
                <c:pt idx="50">
                  <c:v>3.6781786447601164</c:v>
                </c:pt>
                <c:pt idx="51">
                  <c:v>3.6848590848110749</c:v>
                </c:pt>
                <c:pt idx="52">
                  <c:v>3.6917625878495564</c:v>
                </c:pt>
                <c:pt idx="53">
                  <c:v>3.699025087917061</c:v>
                </c:pt>
                <c:pt idx="54">
                  <c:v>3.7065870936345271</c:v>
                </c:pt>
                <c:pt idx="55">
                  <c:v>3.7148746530257908</c:v>
                </c:pt>
                <c:pt idx="56">
                  <c:v>3.7233378397364607</c:v>
                </c:pt>
                <c:pt idx="57">
                  <c:v>3.7318519619695305</c:v>
                </c:pt>
                <c:pt idx="58">
                  <c:v>3.7404974102146378</c:v>
                </c:pt>
                <c:pt idx="59">
                  <c:v>3.7494110745378224</c:v>
                </c:pt>
                <c:pt idx="60">
                  <c:v>3.7585972820058275</c:v>
                </c:pt>
                <c:pt idx="61">
                  <c:v>3.7678386466295839</c:v>
                </c:pt>
                <c:pt idx="62">
                  <c:v>3.7771289078000909</c:v>
                </c:pt>
                <c:pt idx="63">
                  <c:v>3.7863124719707466</c:v>
                </c:pt>
                <c:pt idx="64">
                  <c:v>3.7954316027353903</c:v>
                </c:pt>
                <c:pt idx="65">
                  <c:v>3.8045659805675722</c:v>
                </c:pt>
                <c:pt idx="66">
                  <c:v>3.8137900662466167</c:v>
                </c:pt>
                <c:pt idx="67">
                  <c:v>3.8230231928915104</c:v>
                </c:pt>
                <c:pt idx="68">
                  <c:v>3.8322558118924488</c:v>
                </c:pt>
                <c:pt idx="69">
                  <c:v>3.8414890165493807</c:v>
                </c:pt>
                <c:pt idx="70">
                  <c:v>3.8507234604936489</c:v>
                </c:pt>
                <c:pt idx="71">
                  <c:v>3.8599664750612246</c:v>
                </c:pt>
                <c:pt idx="72">
                  <c:v>3.8692413968724915</c:v>
                </c:pt>
                <c:pt idx="73">
                  <c:v>3.8785689049781857</c:v>
                </c:pt>
                <c:pt idx="74">
                  <c:v>3.8880407668867529</c:v>
                </c:pt>
                <c:pt idx="75">
                  <c:v>3.8976968883183378</c:v>
                </c:pt>
                <c:pt idx="76">
                  <c:v>3.9072689970500356</c:v>
                </c:pt>
                <c:pt idx="77">
                  <c:v>3.9167281367558351</c:v>
                </c:pt>
                <c:pt idx="78">
                  <c:v>3.9262712814851977</c:v>
                </c:pt>
                <c:pt idx="79">
                  <c:v>3.9359568200185118</c:v>
                </c:pt>
                <c:pt idx="80">
                  <c:v>3.945704038023921</c:v>
                </c:pt>
                <c:pt idx="81">
                  <c:v>3.9554910805278456</c:v>
                </c:pt>
                <c:pt idx="82">
                  <c:v>3.9652953593037807</c:v>
                </c:pt>
                <c:pt idx="83">
                  <c:v>3.9751501227354362</c:v>
                </c:pt>
                <c:pt idx="84">
                  <c:v>3.9850378996410085</c:v>
                </c:pt>
                <c:pt idx="85">
                  <c:v>3.9952577064494408</c:v>
                </c:pt>
                <c:pt idx="86">
                  <c:v>4.005715862599823</c:v>
                </c:pt>
                <c:pt idx="87">
                  <c:v>4.0162253634742004</c:v>
                </c:pt>
                <c:pt idx="88">
                  <c:v>4.0267891074315942</c:v>
                </c:pt>
                <c:pt idx="89">
                  <c:v>4.0375551314875784</c:v>
                </c:pt>
                <c:pt idx="90">
                  <c:v>4.0484977359382901</c:v>
                </c:pt>
                <c:pt idx="91">
                  <c:v>4.0594496296694214</c:v>
                </c:pt>
                <c:pt idx="92">
                  <c:v>4.0702126963867045</c:v>
                </c:pt>
                <c:pt idx="93">
                  <c:v>4.0810058032781793</c:v>
                </c:pt>
                <c:pt idx="94">
                  <c:v>4.0926493993951167</c:v>
                </c:pt>
                <c:pt idx="95">
                  <c:v>4.104729468316239</c:v>
                </c:pt>
                <c:pt idx="96">
                  <c:v>4.1178309285289227</c:v>
                </c:pt>
                <c:pt idx="97">
                  <c:v>4.1321752105799927</c:v>
                </c:pt>
                <c:pt idx="98">
                  <c:v>4.1513327620476694</c:v>
                </c:pt>
                <c:pt idx="99">
                  <c:v>4.1753180377773909</c:v>
                </c:pt>
                <c:pt idx="100">
                  <c:v>4.2</c:v>
                </c:pt>
              </c:numCache>
            </c:numRef>
          </c:xVal>
          <c:yVal>
            <c:numRef>
              <c:f>Varta!$I$59:$I$159</c:f>
              <c:numCache>
                <c:formatCode>0%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02-42F5-B7BA-A3EDB5E040D8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FBEEC9">
                  <a:lumMod val="75000"/>
                </a:srgbClr>
              </a:solidFill>
              <a:prstDash val="sysDash"/>
              <a:round/>
            </a:ln>
            <a:effectLst/>
          </c:spPr>
          <c:marker>
            <c:symbol val="triangle"/>
            <c:size val="9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Varta!$C$34:$C$39</c:f>
              <c:numCache>
                <c:formatCode>0.0000</c:formatCode>
                <c:ptCount val="6"/>
                <c:pt idx="0">
                  <c:v>3.4269823953665748</c:v>
                </c:pt>
                <c:pt idx="1">
                  <c:v>3.5070099511380266</c:v>
                </c:pt>
                <c:pt idx="2">
                  <c:v>3.5905147634535486</c:v>
                </c:pt>
                <c:pt idx="3">
                  <c:v>3.7585972820058275</c:v>
                </c:pt>
                <c:pt idx="4">
                  <c:v>3.8607986410029138</c:v>
                </c:pt>
                <c:pt idx="5">
                  <c:v>3.9630000000000001</c:v>
                </c:pt>
              </c:numCache>
            </c:numRef>
          </c:xVal>
          <c:yVal>
            <c:numRef>
              <c:f>Varta!$B$34:$B$39</c:f>
              <c:numCache>
                <c:formatCode>0%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02-42F5-B7BA-A3EDB5E040D8}"/>
            </c:ext>
          </c:extLst>
        </c:ser>
        <c:ser>
          <c:idx val="2"/>
          <c:order val="2"/>
          <c:tx>
            <c:v>Zenipower</c:v>
          </c:tx>
          <c:spPr>
            <a:ln w="19050" cap="rnd">
              <a:solidFill>
                <a:sysClr val="window" lastClr="FFFFFF">
                  <a:lumMod val="65000"/>
                </a:sysClr>
              </a:solidFill>
              <a:round/>
            </a:ln>
            <a:effectLst/>
          </c:spPr>
          <c:marker>
            <c:symbol val="none"/>
          </c:marker>
          <c:xVal>
            <c:numRef>
              <c:f>Zenipower!$J$57:$J$157</c:f>
              <c:numCache>
                <c:formatCode>0.00000</c:formatCode>
                <c:ptCount val="101"/>
                <c:pt idx="0">
                  <c:v>3.416897772427876</c:v>
                </c:pt>
                <c:pt idx="1">
                  <c:v>3.4904675415320741</c:v>
                </c:pt>
                <c:pt idx="2">
                  <c:v>3.5450795518626657</c:v>
                </c:pt>
                <c:pt idx="3">
                  <c:v>3.5880581693228004</c:v>
                </c:pt>
                <c:pt idx="4">
                  <c:v>3.6215141571553944</c:v>
                </c:pt>
                <c:pt idx="5">
                  <c:v>3.6475619219817252</c:v>
                </c:pt>
                <c:pt idx="6">
                  <c:v>3.6646077648873789</c:v>
                </c:pt>
                <c:pt idx="7">
                  <c:v>3.6718651765465782</c:v>
                </c:pt>
                <c:pt idx="8">
                  <c:v>3.6758673121619037</c:v>
                </c:pt>
                <c:pt idx="9">
                  <c:v>3.6792362397328926</c:v>
                </c:pt>
                <c:pt idx="10">
                  <c:v>3.6819304763336711</c:v>
                </c:pt>
                <c:pt idx="11">
                  <c:v>3.6846247129344496</c:v>
                </c:pt>
                <c:pt idx="12">
                  <c:v>3.6875854881893262</c:v>
                </c:pt>
                <c:pt idx="13">
                  <c:v>3.6907659326579387</c:v>
                </c:pt>
                <c:pt idx="14">
                  <c:v>3.6941417799384721</c:v>
                </c:pt>
                <c:pt idx="15">
                  <c:v>3.7005210198139631</c:v>
                </c:pt>
                <c:pt idx="16">
                  <c:v>3.7059995312507703</c:v>
                </c:pt>
                <c:pt idx="17">
                  <c:v>3.7111552574724276</c:v>
                </c:pt>
                <c:pt idx="18">
                  <c:v>3.7160465002990191</c:v>
                </c:pt>
                <c:pt idx="19">
                  <c:v>3.720863376196061</c:v>
                </c:pt>
                <c:pt idx="20">
                  <c:v>3.7256219162640871</c:v>
                </c:pt>
                <c:pt idx="21">
                  <c:v>3.7298965895025313</c:v>
                </c:pt>
                <c:pt idx="22">
                  <c:v>3.7339494701874036</c:v>
                </c:pt>
                <c:pt idx="23">
                  <c:v>3.7371325645595586</c:v>
                </c:pt>
                <c:pt idx="24">
                  <c:v>3.7403156589317135</c:v>
                </c:pt>
                <c:pt idx="25">
                  <c:v>3.7435991881261321</c:v>
                </c:pt>
                <c:pt idx="26">
                  <c:v>3.746922136013104</c:v>
                </c:pt>
                <c:pt idx="27">
                  <c:v>3.7503051032844454</c:v>
                </c:pt>
                <c:pt idx="28">
                  <c:v>3.7538057866831607</c:v>
                </c:pt>
                <c:pt idx="29">
                  <c:v>3.7573084269570298</c:v>
                </c:pt>
                <c:pt idx="30">
                  <c:v>3.7608341679048518</c:v>
                </c:pt>
                <c:pt idx="31">
                  <c:v>3.7643599088526738</c:v>
                </c:pt>
                <c:pt idx="32">
                  <c:v>3.7675963851492562</c:v>
                </c:pt>
                <c:pt idx="33">
                  <c:v>3.7707755187841618</c:v>
                </c:pt>
                <c:pt idx="34">
                  <c:v>3.7738548583831837</c:v>
                </c:pt>
                <c:pt idx="35">
                  <c:v>3.7767459213403711</c:v>
                </c:pt>
                <c:pt idx="36">
                  <c:v>3.7796369842975586</c:v>
                </c:pt>
                <c:pt idx="37">
                  <c:v>3.7824339389368711</c:v>
                </c:pt>
                <c:pt idx="38">
                  <c:v>3.7851708173194352</c:v>
                </c:pt>
                <c:pt idx="39">
                  <c:v>3.7879076957019988</c:v>
                </c:pt>
                <c:pt idx="40">
                  <c:v>3.7906183029746559</c:v>
                </c:pt>
                <c:pt idx="41">
                  <c:v>3.7933187019279559</c:v>
                </c:pt>
                <c:pt idx="42">
                  <c:v>3.796019100881256</c:v>
                </c:pt>
                <c:pt idx="43">
                  <c:v>3.7987902892839926</c:v>
                </c:pt>
                <c:pt idx="44">
                  <c:v>3.8015801909317348</c:v>
                </c:pt>
                <c:pt idx="45">
                  <c:v>3.804370092579477</c:v>
                </c:pt>
                <c:pt idx="46">
                  <c:v>3.8073803678005134</c:v>
                </c:pt>
                <c:pt idx="47">
                  <c:v>3.8104008701408567</c:v>
                </c:pt>
                <c:pt idx="48">
                  <c:v>3.8134960735264105</c:v>
                </c:pt>
                <c:pt idx="49">
                  <c:v>3.816738346306972</c:v>
                </c:pt>
                <c:pt idx="50">
                  <c:v>3.8199806190875334</c:v>
                </c:pt>
                <c:pt idx="51">
                  <c:v>3.8234089569575427</c:v>
                </c:pt>
                <c:pt idx="52">
                  <c:v>3.8268586243842075</c:v>
                </c:pt>
                <c:pt idx="53">
                  <c:v>3.8304500730356397</c:v>
                </c:pt>
                <c:pt idx="54">
                  <c:v>3.8341344215328417</c:v>
                </c:pt>
                <c:pt idx="55">
                  <c:v>3.83795128180182</c:v>
                </c:pt>
                <c:pt idx="56">
                  <c:v>3.8419254691807172</c:v>
                </c:pt>
                <c:pt idx="57">
                  <c:v>3.8460325003874791</c:v>
                </c:pt>
                <c:pt idx="58">
                  <c:v>3.8502912620033176</c:v>
                </c:pt>
                <c:pt idx="59">
                  <c:v>3.8548609060648409</c:v>
                </c:pt>
                <c:pt idx="60">
                  <c:v>3.8596297796447048</c:v>
                </c:pt>
                <c:pt idx="61">
                  <c:v>3.8648586472835831</c:v>
                </c:pt>
                <c:pt idx="62">
                  <c:v>3.8703470547370231</c:v>
                </c:pt>
                <c:pt idx="63">
                  <c:v>3.8761935640154053</c:v>
                </c:pt>
                <c:pt idx="64">
                  <c:v>3.8828073446623006</c:v>
                </c:pt>
                <c:pt idx="65">
                  <c:v>3.8901214573711842</c:v>
                </c:pt>
                <c:pt idx="66">
                  <c:v>3.897754668079719</c:v>
                </c:pt>
                <c:pt idx="67">
                  <c:v>3.9055136796406518</c:v>
                </c:pt>
                <c:pt idx="68">
                  <c:v>3.9132421017101526</c:v>
                </c:pt>
                <c:pt idx="69">
                  <c:v>3.9207768657990845</c:v>
                </c:pt>
                <c:pt idx="70">
                  <c:v>3.928020040025463</c:v>
                </c:pt>
                <c:pt idx="71">
                  <c:v>3.9350682981282676</c:v>
                </c:pt>
                <c:pt idx="72">
                  <c:v>3.9419938461411452</c:v>
                </c:pt>
                <c:pt idx="73">
                  <c:v>3.9488149051514001</c:v>
                </c:pt>
                <c:pt idx="74">
                  <c:v>3.9555521528239965</c:v>
                </c:pt>
                <c:pt idx="75">
                  <c:v>3.9622568259756279</c:v>
                </c:pt>
                <c:pt idx="76">
                  <c:v>3.9690878251358406</c:v>
                </c:pt>
                <c:pt idx="77">
                  <c:v>3.9759584224782958</c:v>
                </c:pt>
                <c:pt idx="78">
                  <c:v>3.9828826384838276</c:v>
                </c:pt>
                <c:pt idx="79">
                  <c:v>3.9899056869908311</c:v>
                </c:pt>
                <c:pt idx="80">
                  <c:v>3.9970267582296466</c:v>
                </c:pt>
                <c:pt idx="81">
                  <c:v>4.0042185921922355</c:v>
                </c:pt>
                <c:pt idx="82">
                  <c:v>4.0115300186416016</c:v>
                </c:pt>
                <c:pt idx="83">
                  <c:v>4.0189998133380485</c:v>
                </c:pt>
                <c:pt idx="84">
                  <c:v>4.0266249825464309</c:v>
                </c:pt>
                <c:pt idx="85">
                  <c:v>4.034360943515801</c:v>
                </c:pt>
                <c:pt idx="86">
                  <c:v>4.0422711493882106</c:v>
                </c:pt>
                <c:pt idx="87">
                  <c:v>4.0501920581835469</c:v>
                </c:pt>
                <c:pt idx="88">
                  <c:v>4.0581315504260012</c:v>
                </c:pt>
                <c:pt idx="89">
                  <c:v>4.0661471920108534</c:v>
                </c:pt>
                <c:pt idx="90">
                  <c:v>4.0743808286768211</c:v>
                </c:pt>
                <c:pt idx="91">
                  <c:v>4.0827951976030237</c:v>
                </c:pt>
                <c:pt idx="92">
                  <c:v>4.0912993305052323</c:v>
                </c:pt>
                <c:pt idx="93">
                  <c:v>4.099882374131715</c:v>
                </c:pt>
                <c:pt idx="94">
                  <c:v>4.1086070255044129</c:v>
                </c:pt>
                <c:pt idx="95">
                  <c:v>4.1175210803670375</c:v>
                </c:pt>
                <c:pt idx="96">
                  <c:v>4.1266177807370541</c:v>
                </c:pt>
                <c:pt idx="97">
                  <c:v>4.1360201135381693</c:v>
                </c:pt>
                <c:pt idx="98">
                  <c:v>4.1460230549934582</c:v>
                </c:pt>
                <c:pt idx="99">
                  <c:v>4.1576986056628913</c:v>
                </c:pt>
                <c:pt idx="100">
                  <c:v>4.2</c:v>
                </c:pt>
              </c:numCache>
            </c:numRef>
          </c:xVal>
          <c:yVal>
            <c:numRef>
              <c:f>Zenipower!$I$57:$I$157</c:f>
              <c:numCache>
                <c:formatCode>0%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4D-43D6-8B41-FD752D98F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657263"/>
        <c:axId val="1083676815"/>
        <c:extLst/>
      </c:scatterChart>
      <c:valAx>
        <c:axId val="1083657263"/>
        <c:scaling>
          <c:orientation val="minMax"/>
          <c:max val="4.2"/>
          <c:min val="3.4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strRef>
              <c:f>Varta!$C$8</c:f>
              <c:strCache>
                <c:ptCount val="1"/>
                <c:pt idx="0">
                  <c:v>VBAT (V)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676815"/>
        <c:crosses val="autoZero"/>
        <c:crossBetween val="midCat"/>
        <c:majorUnit val="0.1"/>
        <c:minorUnit val="5.000000000000001E-2"/>
      </c:valAx>
      <c:valAx>
        <c:axId val="108367681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Varta!$C$9</c:f>
              <c:strCache>
                <c:ptCount val="1"/>
                <c:pt idx="0">
                  <c:v>SOC(%)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657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146970979540336"/>
          <c:y val="0.18317330125400991"/>
          <c:w val="0.23313049357674098"/>
          <c:h val="0.15089275298920968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Varta!$C$7</c:f>
          <c:strCache>
            <c:ptCount val="1"/>
            <c:pt idx="0">
              <c:v>SOC(%) versus VBAT (V)</c:v>
            </c:pt>
          </c:strCache>
        </c:strRef>
      </c:tx>
      <c:layout>
        <c:manualLayout>
          <c:xMode val="edge"/>
          <c:yMode val="edge"/>
          <c:x val="8.8979002624671913E-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11548156784933"/>
          <c:y val="0.16849555263925342"/>
          <c:w val="0.78129179417856365"/>
          <c:h val="0.68009441528142311"/>
        </c:manualLayout>
      </c:layout>
      <c:scatterChart>
        <c:scatterStyle val="smoothMarker"/>
        <c:varyColors val="0"/>
        <c:ser>
          <c:idx val="2"/>
          <c:order val="0"/>
          <c:tx>
            <c:v>Zenipower</c:v>
          </c:tx>
          <c:spPr>
            <a:ln w="25400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Zenipower!$J$57:$J$156</c:f>
              <c:numCache>
                <c:formatCode>0.00000</c:formatCode>
                <c:ptCount val="100"/>
                <c:pt idx="0">
                  <c:v>3.416897772427876</c:v>
                </c:pt>
                <c:pt idx="1">
                  <c:v>3.4904675415320741</c:v>
                </c:pt>
                <c:pt idx="2">
                  <c:v>3.5450795518626657</c:v>
                </c:pt>
                <c:pt idx="3">
                  <c:v>3.5880581693228004</c:v>
                </c:pt>
                <c:pt idx="4">
                  <c:v>3.6215141571553944</c:v>
                </c:pt>
                <c:pt idx="5">
                  <c:v>3.6475619219817252</c:v>
                </c:pt>
                <c:pt idx="6">
                  <c:v>3.6646077648873789</c:v>
                </c:pt>
                <c:pt idx="7">
                  <c:v>3.6718651765465782</c:v>
                </c:pt>
                <c:pt idx="8">
                  <c:v>3.6758673121619037</c:v>
                </c:pt>
                <c:pt idx="9">
                  <c:v>3.6792362397328926</c:v>
                </c:pt>
                <c:pt idx="10">
                  <c:v>3.6819304763336711</c:v>
                </c:pt>
                <c:pt idx="11">
                  <c:v>3.6846247129344496</c:v>
                </c:pt>
                <c:pt idx="12">
                  <c:v>3.6875854881893262</c:v>
                </c:pt>
                <c:pt idx="13">
                  <c:v>3.6907659326579387</c:v>
                </c:pt>
                <c:pt idx="14">
                  <c:v>3.6941417799384721</c:v>
                </c:pt>
                <c:pt idx="15">
                  <c:v>3.7005210198139631</c:v>
                </c:pt>
                <c:pt idx="16">
                  <c:v>3.7059995312507703</c:v>
                </c:pt>
                <c:pt idx="17">
                  <c:v>3.7111552574724276</c:v>
                </c:pt>
                <c:pt idx="18">
                  <c:v>3.7160465002990191</c:v>
                </c:pt>
                <c:pt idx="19">
                  <c:v>3.720863376196061</c:v>
                </c:pt>
                <c:pt idx="20">
                  <c:v>3.7256219162640871</c:v>
                </c:pt>
                <c:pt idx="21">
                  <c:v>3.7298965895025313</c:v>
                </c:pt>
                <c:pt idx="22">
                  <c:v>3.7339494701874036</c:v>
                </c:pt>
                <c:pt idx="23">
                  <c:v>3.7371325645595586</c:v>
                </c:pt>
                <c:pt idx="24">
                  <c:v>3.7403156589317135</c:v>
                </c:pt>
                <c:pt idx="25">
                  <c:v>3.7435991881261321</c:v>
                </c:pt>
                <c:pt idx="26">
                  <c:v>3.746922136013104</c:v>
                </c:pt>
                <c:pt idx="27">
                  <c:v>3.7503051032844454</c:v>
                </c:pt>
                <c:pt idx="28">
                  <c:v>3.7538057866831607</c:v>
                </c:pt>
                <c:pt idx="29">
                  <c:v>3.7573084269570298</c:v>
                </c:pt>
                <c:pt idx="30">
                  <c:v>3.7608341679048518</c:v>
                </c:pt>
                <c:pt idx="31">
                  <c:v>3.7643599088526738</c:v>
                </c:pt>
                <c:pt idx="32">
                  <c:v>3.7675963851492562</c:v>
                </c:pt>
                <c:pt idx="33">
                  <c:v>3.7707755187841618</c:v>
                </c:pt>
                <c:pt idx="34">
                  <c:v>3.7738548583831837</c:v>
                </c:pt>
                <c:pt idx="35">
                  <c:v>3.7767459213403711</c:v>
                </c:pt>
                <c:pt idx="36">
                  <c:v>3.7796369842975586</c:v>
                </c:pt>
                <c:pt idx="37">
                  <c:v>3.7824339389368711</c:v>
                </c:pt>
                <c:pt idx="38">
                  <c:v>3.7851708173194352</c:v>
                </c:pt>
                <c:pt idx="39">
                  <c:v>3.7879076957019988</c:v>
                </c:pt>
                <c:pt idx="40">
                  <c:v>3.7906183029746559</c:v>
                </c:pt>
                <c:pt idx="41">
                  <c:v>3.7933187019279559</c:v>
                </c:pt>
                <c:pt idx="42">
                  <c:v>3.796019100881256</c:v>
                </c:pt>
                <c:pt idx="43">
                  <c:v>3.7987902892839926</c:v>
                </c:pt>
                <c:pt idx="44">
                  <c:v>3.8015801909317348</c:v>
                </c:pt>
                <c:pt idx="45">
                  <c:v>3.804370092579477</c:v>
                </c:pt>
                <c:pt idx="46">
                  <c:v>3.8073803678005134</c:v>
                </c:pt>
                <c:pt idx="47">
                  <c:v>3.8104008701408567</c:v>
                </c:pt>
                <c:pt idx="48">
                  <c:v>3.8134960735264105</c:v>
                </c:pt>
                <c:pt idx="49">
                  <c:v>3.816738346306972</c:v>
                </c:pt>
                <c:pt idx="50">
                  <c:v>3.8199806190875334</c:v>
                </c:pt>
                <c:pt idx="51">
                  <c:v>3.8234089569575427</c:v>
                </c:pt>
                <c:pt idx="52">
                  <c:v>3.8268586243842075</c:v>
                </c:pt>
                <c:pt idx="53">
                  <c:v>3.8304500730356397</c:v>
                </c:pt>
                <c:pt idx="54">
                  <c:v>3.8341344215328417</c:v>
                </c:pt>
                <c:pt idx="55">
                  <c:v>3.83795128180182</c:v>
                </c:pt>
                <c:pt idx="56">
                  <c:v>3.8419254691807172</c:v>
                </c:pt>
                <c:pt idx="57">
                  <c:v>3.8460325003874791</c:v>
                </c:pt>
                <c:pt idx="58">
                  <c:v>3.8502912620033176</c:v>
                </c:pt>
                <c:pt idx="59">
                  <c:v>3.8548609060648409</c:v>
                </c:pt>
                <c:pt idx="60">
                  <c:v>3.8596297796447048</c:v>
                </c:pt>
                <c:pt idx="61">
                  <c:v>3.8648586472835831</c:v>
                </c:pt>
                <c:pt idx="62">
                  <c:v>3.8703470547370231</c:v>
                </c:pt>
                <c:pt idx="63">
                  <c:v>3.8761935640154053</c:v>
                </c:pt>
                <c:pt idx="64">
                  <c:v>3.8828073446623006</c:v>
                </c:pt>
                <c:pt idx="65">
                  <c:v>3.8901214573711842</c:v>
                </c:pt>
                <c:pt idx="66">
                  <c:v>3.897754668079719</c:v>
                </c:pt>
                <c:pt idx="67">
                  <c:v>3.9055136796406518</c:v>
                </c:pt>
                <c:pt idx="68">
                  <c:v>3.9132421017101526</c:v>
                </c:pt>
                <c:pt idx="69">
                  <c:v>3.9207768657990845</c:v>
                </c:pt>
                <c:pt idx="70">
                  <c:v>3.928020040025463</c:v>
                </c:pt>
                <c:pt idx="71">
                  <c:v>3.9350682981282676</c:v>
                </c:pt>
                <c:pt idx="72">
                  <c:v>3.9419938461411452</c:v>
                </c:pt>
                <c:pt idx="73">
                  <c:v>3.9488149051514001</c:v>
                </c:pt>
                <c:pt idx="74">
                  <c:v>3.9555521528239965</c:v>
                </c:pt>
                <c:pt idx="75">
                  <c:v>3.9622568259756279</c:v>
                </c:pt>
                <c:pt idx="76">
                  <c:v>3.9690878251358406</c:v>
                </c:pt>
                <c:pt idx="77">
                  <c:v>3.9759584224782958</c:v>
                </c:pt>
                <c:pt idx="78">
                  <c:v>3.9828826384838276</c:v>
                </c:pt>
                <c:pt idx="79">
                  <c:v>3.9899056869908311</c:v>
                </c:pt>
                <c:pt idx="80">
                  <c:v>3.9970267582296466</c:v>
                </c:pt>
                <c:pt idx="81">
                  <c:v>4.0042185921922355</c:v>
                </c:pt>
                <c:pt idx="82">
                  <c:v>4.0115300186416016</c:v>
                </c:pt>
                <c:pt idx="83">
                  <c:v>4.0189998133380485</c:v>
                </c:pt>
                <c:pt idx="84">
                  <c:v>4.0266249825464309</c:v>
                </c:pt>
                <c:pt idx="85">
                  <c:v>4.034360943515801</c:v>
                </c:pt>
                <c:pt idx="86">
                  <c:v>4.0422711493882106</c:v>
                </c:pt>
                <c:pt idx="87">
                  <c:v>4.0501920581835469</c:v>
                </c:pt>
                <c:pt idx="88">
                  <c:v>4.0581315504260012</c:v>
                </c:pt>
                <c:pt idx="89">
                  <c:v>4.0661471920108534</c:v>
                </c:pt>
                <c:pt idx="90">
                  <c:v>4.0743808286768211</c:v>
                </c:pt>
                <c:pt idx="91">
                  <c:v>4.0827951976030237</c:v>
                </c:pt>
                <c:pt idx="92">
                  <c:v>4.0912993305052323</c:v>
                </c:pt>
                <c:pt idx="93">
                  <c:v>4.099882374131715</c:v>
                </c:pt>
                <c:pt idx="94">
                  <c:v>4.1086070255044129</c:v>
                </c:pt>
                <c:pt idx="95">
                  <c:v>4.1175210803670375</c:v>
                </c:pt>
                <c:pt idx="96">
                  <c:v>4.1266177807370541</c:v>
                </c:pt>
                <c:pt idx="97">
                  <c:v>4.1360201135381693</c:v>
                </c:pt>
                <c:pt idx="98">
                  <c:v>4.1460230549934582</c:v>
                </c:pt>
                <c:pt idx="99">
                  <c:v>4.1576986056628913</c:v>
                </c:pt>
              </c:numCache>
            </c:numRef>
          </c:xVal>
          <c:yVal>
            <c:numRef>
              <c:f>Zenipower!$I$57:$I$157</c:f>
              <c:numCache>
                <c:formatCode>0%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B658-42A2-BD0D-A0A96B22C91C}"/>
            </c:ext>
          </c:extLst>
        </c:ser>
        <c:ser>
          <c:idx val="1"/>
          <c:order val="1"/>
          <c:tx>
            <c:v>Curve Fit</c:v>
          </c:tx>
          <c:spPr>
            <a:ln w="25400">
              <a:solidFill>
                <a:srgbClr val="FBEEC9">
                  <a:lumMod val="50000"/>
                </a:srgbClr>
              </a:solidFill>
              <a:prstDash val="sysDash"/>
            </a:ln>
          </c:spPr>
          <c:marker>
            <c:symbol val="triangle"/>
            <c:size val="10"/>
            <c:spPr>
              <a:solidFill>
                <a:srgbClr val="7030A0"/>
              </a:solidFill>
            </c:spPr>
          </c:marker>
          <c:xVal>
            <c:numRef>
              <c:f>Zenipower!$C$34:$C$39</c:f>
              <c:numCache>
                <c:formatCode>0.00000</c:formatCode>
                <c:ptCount val="6"/>
                <c:pt idx="0">
                  <c:v>3.416897772427876</c:v>
                </c:pt>
                <c:pt idx="1">
                  <c:v>3.6819304763336711</c:v>
                </c:pt>
                <c:pt idx="2">
                  <c:v>3.7608341679048518</c:v>
                </c:pt>
                <c:pt idx="3">
                  <c:v>3.8596297796447043</c:v>
                </c:pt>
                <c:pt idx="4">
                  <c:v>3.9113148898223522</c:v>
                </c:pt>
                <c:pt idx="5">
                  <c:v>3.9630000000000001</c:v>
                </c:pt>
              </c:numCache>
            </c:numRef>
          </c:xVal>
          <c:yVal>
            <c:numRef>
              <c:f>Zenipower!$B$34:$B$39</c:f>
              <c:numCache>
                <c:formatCode>0%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658-42A2-BD0D-A0A96B22C91C}"/>
            </c:ext>
          </c:extLst>
        </c:ser>
        <c:ser>
          <c:idx val="0"/>
          <c:order val="2"/>
          <c:tx>
            <c:strRef>
              <c:f>Varta!$C$10</c:f>
              <c:strCache>
                <c:ptCount val="1"/>
                <c:pt idx="0">
                  <c:v>Varta</c:v>
                </c:pt>
              </c:strCache>
            </c:strRef>
          </c:tx>
          <c:spPr>
            <a:ln w="19050" cap="rnd">
              <a:solidFill>
                <a:sysClr val="window" lastClr="FFFFFF">
                  <a:lumMod val="65000"/>
                </a:sysClr>
              </a:solidFill>
              <a:round/>
            </a:ln>
            <a:effectLst/>
          </c:spPr>
          <c:marker>
            <c:symbol val="none"/>
          </c:marker>
          <c:xVal>
            <c:numRef>
              <c:f>Varta!$J$59:$J$159</c:f>
              <c:numCache>
                <c:formatCode>0.00000</c:formatCode>
                <c:ptCount val="101"/>
                <c:pt idx="0">
                  <c:v>3.4269823953665748</c:v>
                </c:pt>
                <c:pt idx="1">
                  <c:v>3.434016724117618</c:v>
                </c:pt>
                <c:pt idx="2">
                  <c:v>3.4418587667249976</c:v>
                </c:pt>
                <c:pt idx="3">
                  <c:v>3.4502700695743118</c:v>
                </c:pt>
                <c:pt idx="4">
                  <c:v>3.4590174689584443</c:v>
                </c:pt>
                <c:pt idx="5">
                  <c:v>3.4682938585380394</c:v>
                </c:pt>
                <c:pt idx="6">
                  <c:v>3.4771169102747583</c:v>
                </c:pt>
                <c:pt idx="7">
                  <c:v>3.4851301666197201</c:v>
                </c:pt>
                <c:pt idx="8">
                  <c:v>3.4927500351140464</c:v>
                </c:pt>
                <c:pt idx="9">
                  <c:v>3.5000941826467735</c:v>
                </c:pt>
                <c:pt idx="10">
                  <c:v>3.5070099511380266</c:v>
                </c:pt>
                <c:pt idx="11">
                  <c:v>3.5134578782403332</c:v>
                </c:pt>
                <c:pt idx="12">
                  <c:v>3.5195760230419064</c:v>
                </c:pt>
                <c:pt idx="13">
                  <c:v>3.525283600754459</c:v>
                </c:pt>
                <c:pt idx="14">
                  <c:v>3.5306665032688955</c:v>
                </c:pt>
                <c:pt idx="15">
                  <c:v>3.535738042520594</c:v>
                </c:pt>
                <c:pt idx="16">
                  <c:v>3.5403548476772149</c:v>
                </c:pt>
                <c:pt idx="17">
                  <c:v>3.5448184304319721</c:v>
                </c:pt>
                <c:pt idx="18">
                  <c:v>3.5488331932823405</c:v>
                </c:pt>
                <c:pt idx="19">
                  <c:v>3.552763027060279</c:v>
                </c:pt>
                <c:pt idx="20">
                  <c:v>3.5564124997741158</c:v>
                </c:pt>
                <c:pt idx="21">
                  <c:v>3.5600446951754243</c:v>
                </c:pt>
                <c:pt idx="22">
                  <c:v>3.5635082695091254</c:v>
                </c:pt>
                <c:pt idx="23">
                  <c:v>3.5669718438428268</c:v>
                </c:pt>
                <c:pt idx="24">
                  <c:v>3.5703121467024923</c:v>
                </c:pt>
                <c:pt idx="25">
                  <c:v>3.573628714872199</c:v>
                </c:pt>
                <c:pt idx="26">
                  <c:v>3.5769582252855132</c:v>
                </c:pt>
                <c:pt idx="27">
                  <c:v>3.5803015210625277</c:v>
                </c:pt>
                <c:pt idx="28">
                  <c:v>3.5836575082528292</c:v>
                </c:pt>
                <c:pt idx="29">
                  <c:v>3.5870861358531889</c:v>
                </c:pt>
                <c:pt idx="30">
                  <c:v>3.5905147634535486</c:v>
                </c:pt>
                <c:pt idx="31">
                  <c:v>3.5941244174123042</c:v>
                </c:pt>
                <c:pt idx="32">
                  <c:v>3.5977607968417078</c:v>
                </c:pt>
                <c:pt idx="33">
                  <c:v>3.6013941085391954</c:v>
                </c:pt>
                <c:pt idx="34">
                  <c:v>3.6050262513367115</c:v>
                </c:pt>
                <c:pt idx="35">
                  <c:v>3.6085939441701451</c:v>
                </c:pt>
                <c:pt idx="36">
                  <c:v>3.6121138694040593</c:v>
                </c:pt>
                <c:pt idx="37">
                  <c:v>3.6157487047943921</c:v>
                </c:pt>
                <c:pt idx="38">
                  <c:v>3.6195913859435684</c:v>
                </c:pt>
                <c:pt idx="39">
                  <c:v>3.6234053580883216</c:v>
                </c:pt>
                <c:pt idx="40">
                  <c:v>3.6271594438098234</c:v>
                </c:pt>
                <c:pt idx="41">
                  <c:v>3.6310256605295832</c:v>
                </c:pt>
                <c:pt idx="42">
                  <c:v>3.6352390925154765</c:v>
                </c:pt>
                <c:pt idx="43">
                  <c:v>3.6396512102928851</c:v>
                </c:pt>
                <c:pt idx="44">
                  <c:v>3.6443728844395817</c:v>
                </c:pt>
                <c:pt idx="45">
                  <c:v>3.6494074905989318</c:v>
                </c:pt>
                <c:pt idx="46">
                  <c:v>3.654649053588126</c:v>
                </c:pt>
                <c:pt idx="47">
                  <c:v>3.6602290599529819</c:v>
                </c:pt>
                <c:pt idx="48">
                  <c:v>3.6660079853639469</c:v>
                </c:pt>
                <c:pt idx="49">
                  <c:v>3.6719637504520311</c:v>
                </c:pt>
                <c:pt idx="50">
                  <c:v>3.6781786447601164</c:v>
                </c:pt>
                <c:pt idx="51">
                  <c:v>3.6848590848110749</c:v>
                </c:pt>
                <c:pt idx="52">
                  <c:v>3.6917625878495564</c:v>
                </c:pt>
                <c:pt idx="53">
                  <c:v>3.699025087917061</c:v>
                </c:pt>
                <c:pt idx="54">
                  <c:v>3.7065870936345271</c:v>
                </c:pt>
                <c:pt idx="55">
                  <c:v>3.7148746530257908</c:v>
                </c:pt>
                <c:pt idx="56">
                  <c:v>3.7233378397364607</c:v>
                </c:pt>
                <c:pt idx="57">
                  <c:v>3.7318519619695305</c:v>
                </c:pt>
                <c:pt idx="58">
                  <c:v>3.7404974102146378</c:v>
                </c:pt>
                <c:pt idx="59">
                  <c:v>3.7494110745378224</c:v>
                </c:pt>
                <c:pt idx="60">
                  <c:v>3.7585972820058275</c:v>
                </c:pt>
                <c:pt idx="61">
                  <c:v>3.7678386466295839</c:v>
                </c:pt>
                <c:pt idx="62">
                  <c:v>3.7771289078000909</c:v>
                </c:pt>
                <c:pt idx="63">
                  <c:v>3.7863124719707466</c:v>
                </c:pt>
                <c:pt idx="64">
                  <c:v>3.7954316027353903</c:v>
                </c:pt>
                <c:pt idx="65">
                  <c:v>3.8045659805675722</c:v>
                </c:pt>
                <c:pt idx="66">
                  <c:v>3.8137900662466167</c:v>
                </c:pt>
                <c:pt idx="67">
                  <c:v>3.8230231928915104</c:v>
                </c:pt>
                <c:pt idx="68">
                  <c:v>3.8322558118924488</c:v>
                </c:pt>
                <c:pt idx="69">
                  <c:v>3.8414890165493807</c:v>
                </c:pt>
                <c:pt idx="70">
                  <c:v>3.8507234604936489</c:v>
                </c:pt>
                <c:pt idx="71">
                  <c:v>3.8599664750612246</c:v>
                </c:pt>
                <c:pt idx="72">
                  <c:v>3.8692413968724915</c:v>
                </c:pt>
                <c:pt idx="73">
                  <c:v>3.8785689049781857</c:v>
                </c:pt>
                <c:pt idx="74">
                  <c:v>3.8880407668867529</c:v>
                </c:pt>
                <c:pt idx="75">
                  <c:v>3.8976968883183378</c:v>
                </c:pt>
                <c:pt idx="76">
                  <c:v>3.9072689970500356</c:v>
                </c:pt>
                <c:pt idx="77">
                  <c:v>3.9167281367558351</c:v>
                </c:pt>
                <c:pt idx="78">
                  <c:v>3.9262712814851977</c:v>
                </c:pt>
                <c:pt idx="79">
                  <c:v>3.9359568200185118</c:v>
                </c:pt>
                <c:pt idx="80">
                  <c:v>3.945704038023921</c:v>
                </c:pt>
                <c:pt idx="81">
                  <c:v>3.9554910805278456</c:v>
                </c:pt>
                <c:pt idx="82">
                  <c:v>3.9652953593037807</c:v>
                </c:pt>
                <c:pt idx="83">
                  <c:v>3.9751501227354362</c:v>
                </c:pt>
                <c:pt idx="84">
                  <c:v>3.9850378996410085</c:v>
                </c:pt>
                <c:pt idx="85">
                  <c:v>3.9952577064494408</c:v>
                </c:pt>
                <c:pt idx="86">
                  <c:v>4.005715862599823</c:v>
                </c:pt>
                <c:pt idx="87">
                  <c:v>4.0162253634742004</c:v>
                </c:pt>
                <c:pt idx="88">
                  <c:v>4.0267891074315942</c:v>
                </c:pt>
                <c:pt idx="89">
                  <c:v>4.0375551314875784</c:v>
                </c:pt>
                <c:pt idx="90">
                  <c:v>4.0484977359382901</c:v>
                </c:pt>
                <c:pt idx="91">
                  <c:v>4.0594496296694214</c:v>
                </c:pt>
                <c:pt idx="92">
                  <c:v>4.0702126963867045</c:v>
                </c:pt>
                <c:pt idx="93">
                  <c:v>4.0810058032781793</c:v>
                </c:pt>
                <c:pt idx="94">
                  <c:v>4.0926493993951167</c:v>
                </c:pt>
                <c:pt idx="95">
                  <c:v>4.104729468316239</c:v>
                </c:pt>
                <c:pt idx="96">
                  <c:v>4.1178309285289227</c:v>
                </c:pt>
                <c:pt idx="97">
                  <c:v>4.1321752105799927</c:v>
                </c:pt>
                <c:pt idx="98">
                  <c:v>4.1513327620476694</c:v>
                </c:pt>
                <c:pt idx="99">
                  <c:v>4.1753180377773909</c:v>
                </c:pt>
                <c:pt idx="100">
                  <c:v>4.2</c:v>
                </c:pt>
              </c:numCache>
            </c:numRef>
          </c:xVal>
          <c:yVal>
            <c:numRef>
              <c:f>Varta!$I$59:$I$159</c:f>
              <c:numCache>
                <c:formatCode>0%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658-42A2-BD0D-A0A96B22C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657263"/>
        <c:axId val="1083676815"/>
        <c:extLst/>
      </c:scatterChart>
      <c:valAx>
        <c:axId val="1083657263"/>
        <c:scaling>
          <c:orientation val="minMax"/>
          <c:max val="4.2"/>
          <c:min val="3.4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strRef>
              <c:f>Varta!$C$8</c:f>
              <c:strCache>
                <c:ptCount val="1"/>
                <c:pt idx="0">
                  <c:v>VBAT (V)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676815"/>
        <c:crosses val="autoZero"/>
        <c:crossBetween val="midCat"/>
        <c:majorUnit val="0.1"/>
        <c:minorUnit val="5.000000000000001E-2"/>
      </c:valAx>
      <c:valAx>
        <c:axId val="108367681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Varta!$C$9</c:f>
              <c:strCache>
                <c:ptCount val="1"/>
                <c:pt idx="0">
                  <c:v>SOC(%)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657263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18146970979540336"/>
          <c:y val="0.18317330125400991"/>
          <c:w val="0.26558485463150772"/>
          <c:h val="0.155522382618839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9525</xdr:rowOff>
    </xdr:from>
    <xdr:to>
      <xdr:col>8</xdr:col>
      <xdr:colOff>304800</xdr:colOff>
      <xdr:row>28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CF9C41-AD72-4565-9AC1-2A10D04B39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152400</xdr:colOff>
      <xdr:row>58</xdr:row>
      <xdr:rowOff>66675</xdr:rowOff>
    </xdr:from>
    <xdr:to>
      <xdr:col>3</xdr:col>
      <xdr:colOff>495300</xdr:colOff>
      <xdr:row>59</xdr:row>
      <xdr:rowOff>152400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D5868871-D0B7-478B-ABF3-1337AB83CA62}"/>
            </a:ext>
          </a:extLst>
        </xdr:cNvPr>
        <xdr:cNvSpPr/>
      </xdr:nvSpPr>
      <xdr:spPr>
        <a:xfrm>
          <a:off x="1981200" y="8048625"/>
          <a:ext cx="34290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114300</xdr:colOff>
      <xdr:row>58</xdr:row>
      <xdr:rowOff>66675</xdr:rowOff>
    </xdr:from>
    <xdr:to>
      <xdr:col>7</xdr:col>
      <xdr:colOff>457200</xdr:colOff>
      <xdr:row>59</xdr:row>
      <xdr:rowOff>152400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5DBBD70E-4A77-4670-AA77-F8F9E8BF240A}"/>
            </a:ext>
          </a:extLst>
        </xdr:cNvPr>
        <xdr:cNvSpPr/>
      </xdr:nvSpPr>
      <xdr:spPr>
        <a:xfrm>
          <a:off x="4505325" y="8048625"/>
          <a:ext cx="34290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600078</xdr:colOff>
      <xdr:row>37</xdr:row>
      <xdr:rowOff>9524</xdr:rowOff>
    </xdr:from>
    <xdr:to>
      <xdr:col>5</xdr:col>
      <xdr:colOff>476251</xdr:colOff>
      <xdr:row>37</xdr:row>
      <xdr:rowOff>66673</xdr:rowOff>
    </xdr:to>
    <xdr:cxnSp macro="">
      <xdr:nvCxnSpPr>
        <xdr:cNvPr id="25" name="Connector: Curved 24">
          <a:extLst>
            <a:ext uri="{FF2B5EF4-FFF2-40B4-BE49-F238E27FC236}">
              <a16:creationId xmlns:a16="http://schemas.microsoft.com/office/drawing/2014/main" id="{D98B9908-78E7-482A-A224-3DA2FBA43E9D}"/>
            </a:ext>
          </a:extLst>
        </xdr:cNvPr>
        <xdr:cNvCxnSpPr/>
      </xdr:nvCxnSpPr>
      <xdr:spPr>
        <a:xfrm rot="10800000" flipV="1">
          <a:off x="8705853" y="6038849"/>
          <a:ext cx="1704973" cy="57149"/>
        </a:xfrm>
        <a:prstGeom prst="curvedConnector3">
          <a:avLst>
            <a:gd name="adj1" fmla="val 94693"/>
          </a:avLst>
        </a:prstGeom>
        <a:ln w="127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9525</xdr:rowOff>
    </xdr:from>
    <xdr:to>
      <xdr:col>7</xdr:col>
      <xdr:colOff>504825</xdr:colOff>
      <xdr:row>28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F9050B-2477-437E-B927-2D7560982C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171450</xdr:colOff>
      <xdr:row>57</xdr:row>
      <xdr:rowOff>47625</xdr:rowOff>
    </xdr:from>
    <xdr:to>
      <xdr:col>3</xdr:col>
      <xdr:colOff>514350</xdr:colOff>
      <xdr:row>58</xdr:row>
      <xdr:rowOff>142875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3B3FFB73-EAE2-4CE8-B59A-7699A9D032F5}"/>
            </a:ext>
          </a:extLst>
        </xdr:cNvPr>
        <xdr:cNvSpPr/>
      </xdr:nvSpPr>
      <xdr:spPr>
        <a:xfrm>
          <a:off x="2409825" y="9658350"/>
          <a:ext cx="34290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133350</xdr:colOff>
      <xdr:row>57</xdr:row>
      <xdr:rowOff>47625</xdr:rowOff>
    </xdr:from>
    <xdr:to>
      <xdr:col>7</xdr:col>
      <xdr:colOff>476250</xdr:colOff>
      <xdr:row>58</xdr:row>
      <xdr:rowOff>142875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009D8D9-5889-40ED-B3D4-C89F1CC1612D}"/>
            </a:ext>
          </a:extLst>
        </xdr:cNvPr>
        <xdr:cNvSpPr/>
      </xdr:nvSpPr>
      <xdr:spPr>
        <a:xfrm>
          <a:off x="4933950" y="9658350"/>
          <a:ext cx="34290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</xdr:colOff>
      <xdr:row>36</xdr:row>
      <xdr:rowOff>133349</xdr:rowOff>
    </xdr:from>
    <xdr:to>
      <xdr:col>5</xdr:col>
      <xdr:colOff>542926</xdr:colOff>
      <xdr:row>37</xdr:row>
      <xdr:rowOff>76200</xdr:rowOff>
    </xdr:to>
    <xdr:cxnSp macro="">
      <xdr:nvCxnSpPr>
        <xdr:cNvPr id="7" name="Connector: Curved 6">
          <a:extLst>
            <a:ext uri="{FF2B5EF4-FFF2-40B4-BE49-F238E27FC236}">
              <a16:creationId xmlns:a16="http://schemas.microsoft.com/office/drawing/2014/main" id="{7811CE49-A570-48B6-820A-0C488559B4EE}"/>
            </a:ext>
          </a:extLst>
        </xdr:cNvPr>
        <xdr:cNvCxnSpPr/>
      </xdr:nvCxnSpPr>
      <xdr:spPr>
        <a:xfrm rot="10800000" flipV="1">
          <a:off x="2247900" y="6486524"/>
          <a:ext cx="1876426" cy="104776"/>
        </a:xfrm>
        <a:prstGeom prst="curvedConnector3">
          <a:avLst>
            <a:gd name="adj1" fmla="val 91624"/>
          </a:avLst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16C8D0-3B53-4F4B-B6D5-6361B7117525}" name="Table1" displayName="Table1" ref="B58:C159" totalsRowShown="0">
  <autoFilter ref="B58:C159" xr:uid="{DC16C8D0-3B53-4F4B-B6D5-6361B7117525}"/>
  <tableColumns count="2">
    <tableColumn id="1" xr3:uid="{5324F4D3-DC65-4866-BB7A-3F158CCD7518}" name="Voltage" dataDxfId="21"/>
    <tableColumn id="2" xr3:uid="{66CD1B6A-5332-4EE4-97F6-150C9EEF08BF}" name="SOC" dataDxfId="20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9C2331-48CD-47BA-9C0C-5541D516F457}" name="Table13" displayName="Table13" ref="B56:C134" totalsRowShown="0">
  <autoFilter ref="B56:C134" xr:uid="{DC16C8D0-3B53-4F4B-B6D5-6361B7117525}"/>
  <tableColumns count="2">
    <tableColumn id="1" xr3:uid="{2413B455-819B-4C44-9618-93EF5BF8CB6E}" name="Voltage" dataDxfId="19"/>
    <tableColumn id="2" xr3:uid="{8413DA09-3142-4181-947B-3D9A6BCC75FE}" name="SOC" dataDxfId="18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Parcel">
    <a:dk1>
      <a:srgbClr val="000000"/>
    </a:dk1>
    <a:lt1>
      <a:srgbClr val="FFFFFF"/>
    </a:lt1>
    <a:dk2>
      <a:srgbClr val="4A5356"/>
    </a:dk2>
    <a:lt2>
      <a:srgbClr val="E8E3CE"/>
    </a:lt2>
    <a:accent1>
      <a:srgbClr val="F6A21D"/>
    </a:accent1>
    <a:accent2>
      <a:srgbClr val="9BAFB5"/>
    </a:accent2>
    <a:accent3>
      <a:srgbClr val="C96731"/>
    </a:accent3>
    <a:accent4>
      <a:srgbClr val="9CA383"/>
    </a:accent4>
    <a:accent5>
      <a:srgbClr val="87795D"/>
    </a:accent5>
    <a:accent6>
      <a:srgbClr val="A0988C"/>
    </a:accent6>
    <a:hlink>
      <a:srgbClr val="00B0F0"/>
    </a:hlink>
    <a:folHlink>
      <a:srgbClr val="738F97"/>
    </a:folHlink>
  </a:clrScheme>
  <a:fontScheme name="Biegert Standard">
    <a:majorFont>
      <a:latin typeface="Consolas"/>
      <a:ea typeface=""/>
      <a:cs typeface=""/>
    </a:majorFont>
    <a:minorFont>
      <a:latin typeface="Consolas"/>
      <a:ea typeface=""/>
      <a:cs typeface=""/>
    </a:minorFont>
  </a:fontScheme>
  <a:fmtScheme name="Milk Glass">
    <a:fillStyleLst>
      <a:solidFill>
        <a:schemeClr val="phClr"/>
      </a:solidFill>
      <a:gradFill rotWithShape="1">
        <a:gsLst>
          <a:gs pos="0">
            <a:schemeClr val="phClr">
              <a:tint val="15000"/>
              <a:satMod val="250000"/>
            </a:schemeClr>
          </a:gs>
          <a:gs pos="49000">
            <a:schemeClr val="phClr">
              <a:tint val="50000"/>
              <a:satMod val="200000"/>
            </a:schemeClr>
          </a:gs>
          <a:gs pos="49100">
            <a:schemeClr val="phClr">
              <a:tint val="64000"/>
              <a:satMod val="160000"/>
            </a:schemeClr>
          </a:gs>
          <a:gs pos="92000">
            <a:schemeClr val="phClr">
              <a:tint val="50000"/>
              <a:satMod val="200000"/>
            </a:schemeClr>
          </a:gs>
          <a:gs pos="100000">
            <a:schemeClr val="phClr">
              <a:tint val="43000"/>
              <a:satMod val="190000"/>
            </a:schemeClr>
          </a:gs>
        </a:gsLst>
        <a:lin ang="5400000" scaled="1"/>
      </a:gradFill>
      <a:gradFill rotWithShape="1">
        <a:gsLst>
          <a:gs pos="0">
            <a:schemeClr val="phClr">
              <a:tint val="74000"/>
            </a:schemeClr>
          </a:gs>
          <a:gs pos="49000">
            <a:schemeClr val="phClr">
              <a:tint val="96000"/>
              <a:shade val="84000"/>
              <a:satMod val="110000"/>
            </a:schemeClr>
          </a:gs>
          <a:gs pos="49100">
            <a:schemeClr val="phClr">
              <a:shade val="55000"/>
              <a:satMod val="150000"/>
            </a:schemeClr>
          </a:gs>
          <a:gs pos="92000">
            <a:schemeClr val="phClr">
              <a:tint val="98000"/>
              <a:shade val="90000"/>
              <a:satMod val="128000"/>
            </a:schemeClr>
          </a:gs>
          <a:gs pos="100000">
            <a:schemeClr val="phClr">
              <a:tint val="90000"/>
              <a:shade val="97000"/>
              <a:satMod val="128000"/>
            </a:schemeClr>
          </a:gs>
        </a:gsLst>
        <a:lin ang="5400000" scaled="1"/>
      </a:gradFill>
    </a:fillStyleLst>
    <a:lnStyleLst>
      <a:ln w="11430" cap="flat" cmpd="sng" algn="ctr">
        <a:solidFill>
          <a:schemeClr val="phClr"/>
        </a:solidFill>
        <a:prstDash val="solid"/>
      </a:ln>
      <a:ln w="40000" cap="flat" cmpd="sng" algn="ctr">
        <a:solidFill>
          <a:schemeClr val="phClr"/>
        </a:solidFill>
        <a:prstDash val="solid"/>
      </a:ln>
      <a:ln w="318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50800" dist="25000" dir="5400000" rotWithShape="0">
            <a:schemeClr val="phClr">
              <a:shade val="30000"/>
              <a:satMod val="150000"/>
              <a:alpha val="38000"/>
            </a:schemeClr>
          </a:outerShdw>
        </a:effectLst>
      </a:effectStyle>
      <a:effectStyle>
        <a:effectLst>
          <a:outerShdw blurRad="39000" dist="25400" dir="5400000" rotWithShape="0">
            <a:schemeClr val="phClr">
              <a:shade val="33000"/>
              <a:alpha val="83000"/>
            </a:schemeClr>
          </a:outerShdw>
        </a:effectLst>
      </a:effectStyle>
      <a:effectStyle>
        <a:effectLst>
          <a:outerShdw blurRad="39000" dist="25400" dir="5400000" rotWithShape="0">
            <a:schemeClr val="phClr">
              <a:shade val="33000"/>
              <a:alpha val="83000"/>
            </a:schemeClr>
          </a:outerShdw>
        </a:effectLst>
        <a:scene3d>
          <a:camera prst="orthographicFront" fov="0">
            <a:rot lat="0" lon="0" rev="0"/>
          </a:camera>
          <a:lightRig rig="contrasting" dir="t">
            <a:rot lat="0" lon="0" rev="1500000"/>
          </a:lightRig>
        </a:scene3d>
        <a:sp3d extrusionH="127000" prstMaterial="powder">
          <a:bevelT w="50800" h="63500"/>
        </a:sp3d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7000"/>
              <a:shade val="100000"/>
              <a:satMod val="185000"/>
              <a:lumMod val="120000"/>
            </a:schemeClr>
          </a:gs>
          <a:gs pos="100000">
            <a:schemeClr val="phClr">
              <a:tint val="96000"/>
              <a:shade val="95000"/>
              <a:satMod val="215000"/>
              <a:lumMod val="80000"/>
            </a:schemeClr>
          </a:gs>
        </a:gsLst>
        <a:path path="circle">
          <a:fillToRect l="50000" t="55000" r="125000" b="10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Parcel">
    <a:dk1>
      <a:srgbClr val="000000"/>
    </a:dk1>
    <a:lt1>
      <a:srgbClr val="FFFFFF"/>
    </a:lt1>
    <a:dk2>
      <a:srgbClr val="4A5356"/>
    </a:dk2>
    <a:lt2>
      <a:srgbClr val="E8E3CE"/>
    </a:lt2>
    <a:accent1>
      <a:srgbClr val="F6A21D"/>
    </a:accent1>
    <a:accent2>
      <a:srgbClr val="9BAFB5"/>
    </a:accent2>
    <a:accent3>
      <a:srgbClr val="C96731"/>
    </a:accent3>
    <a:accent4>
      <a:srgbClr val="9CA383"/>
    </a:accent4>
    <a:accent5>
      <a:srgbClr val="87795D"/>
    </a:accent5>
    <a:accent6>
      <a:srgbClr val="A0988C"/>
    </a:accent6>
    <a:hlink>
      <a:srgbClr val="00B0F0"/>
    </a:hlink>
    <a:folHlink>
      <a:srgbClr val="738F97"/>
    </a:folHlink>
  </a:clrScheme>
  <a:fontScheme name="Biegert Standard">
    <a:majorFont>
      <a:latin typeface="Consolas"/>
      <a:ea typeface=""/>
      <a:cs typeface=""/>
    </a:majorFont>
    <a:minorFont>
      <a:latin typeface="Consolas"/>
      <a:ea typeface=""/>
      <a:cs typeface=""/>
    </a:minorFont>
  </a:fontScheme>
  <a:fmtScheme name="Milk Glass">
    <a:fillStyleLst>
      <a:solidFill>
        <a:schemeClr val="phClr"/>
      </a:solidFill>
      <a:gradFill rotWithShape="1">
        <a:gsLst>
          <a:gs pos="0">
            <a:schemeClr val="phClr">
              <a:tint val="15000"/>
              <a:satMod val="250000"/>
            </a:schemeClr>
          </a:gs>
          <a:gs pos="49000">
            <a:schemeClr val="phClr">
              <a:tint val="50000"/>
              <a:satMod val="200000"/>
            </a:schemeClr>
          </a:gs>
          <a:gs pos="49100">
            <a:schemeClr val="phClr">
              <a:tint val="64000"/>
              <a:satMod val="160000"/>
            </a:schemeClr>
          </a:gs>
          <a:gs pos="92000">
            <a:schemeClr val="phClr">
              <a:tint val="50000"/>
              <a:satMod val="200000"/>
            </a:schemeClr>
          </a:gs>
          <a:gs pos="100000">
            <a:schemeClr val="phClr">
              <a:tint val="43000"/>
              <a:satMod val="190000"/>
            </a:schemeClr>
          </a:gs>
        </a:gsLst>
        <a:lin ang="5400000" scaled="1"/>
      </a:gradFill>
      <a:gradFill rotWithShape="1">
        <a:gsLst>
          <a:gs pos="0">
            <a:schemeClr val="phClr">
              <a:tint val="74000"/>
            </a:schemeClr>
          </a:gs>
          <a:gs pos="49000">
            <a:schemeClr val="phClr">
              <a:tint val="96000"/>
              <a:shade val="84000"/>
              <a:satMod val="110000"/>
            </a:schemeClr>
          </a:gs>
          <a:gs pos="49100">
            <a:schemeClr val="phClr">
              <a:shade val="55000"/>
              <a:satMod val="150000"/>
            </a:schemeClr>
          </a:gs>
          <a:gs pos="92000">
            <a:schemeClr val="phClr">
              <a:tint val="98000"/>
              <a:shade val="90000"/>
              <a:satMod val="128000"/>
            </a:schemeClr>
          </a:gs>
          <a:gs pos="100000">
            <a:schemeClr val="phClr">
              <a:tint val="90000"/>
              <a:shade val="97000"/>
              <a:satMod val="128000"/>
            </a:schemeClr>
          </a:gs>
        </a:gsLst>
        <a:lin ang="5400000" scaled="1"/>
      </a:gradFill>
    </a:fillStyleLst>
    <a:lnStyleLst>
      <a:ln w="11430" cap="flat" cmpd="sng" algn="ctr">
        <a:solidFill>
          <a:schemeClr val="phClr"/>
        </a:solidFill>
        <a:prstDash val="solid"/>
      </a:ln>
      <a:ln w="40000" cap="flat" cmpd="sng" algn="ctr">
        <a:solidFill>
          <a:schemeClr val="phClr"/>
        </a:solidFill>
        <a:prstDash val="solid"/>
      </a:ln>
      <a:ln w="318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50800" dist="25000" dir="5400000" rotWithShape="0">
            <a:schemeClr val="phClr">
              <a:shade val="30000"/>
              <a:satMod val="150000"/>
              <a:alpha val="38000"/>
            </a:schemeClr>
          </a:outerShdw>
        </a:effectLst>
      </a:effectStyle>
      <a:effectStyle>
        <a:effectLst>
          <a:outerShdw blurRad="39000" dist="25400" dir="5400000" rotWithShape="0">
            <a:schemeClr val="phClr">
              <a:shade val="33000"/>
              <a:alpha val="83000"/>
            </a:schemeClr>
          </a:outerShdw>
        </a:effectLst>
      </a:effectStyle>
      <a:effectStyle>
        <a:effectLst>
          <a:outerShdw blurRad="39000" dist="25400" dir="5400000" rotWithShape="0">
            <a:schemeClr val="phClr">
              <a:shade val="33000"/>
              <a:alpha val="83000"/>
            </a:schemeClr>
          </a:outerShdw>
        </a:effectLst>
        <a:scene3d>
          <a:camera prst="orthographicFront" fov="0">
            <a:rot lat="0" lon="0" rev="0"/>
          </a:camera>
          <a:lightRig rig="contrasting" dir="t">
            <a:rot lat="0" lon="0" rev="1500000"/>
          </a:lightRig>
        </a:scene3d>
        <a:sp3d extrusionH="127000" prstMaterial="powder">
          <a:bevelT w="50800" h="63500"/>
        </a:sp3d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7000"/>
              <a:shade val="100000"/>
              <a:satMod val="185000"/>
              <a:lumMod val="120000"/>
            </a:schemeClr>
          </a:gs>
          <a:gs pos="100000">
            <a:schemeClr val="phClr">
              <a:tint val="96000"/>
              <a:shade val="95000"/>
              <a:satMod val="215000"/>
              <a:lumMod val="80000"/>
            </a:schemeClr>
          </a:gs>
        </a:gsLst>
        <a:path path="circle">
          <a:fillToRect l="50000" t="55000" r="125000" b="10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EE27-1626-4C6F-909E-227FEB9B835D}">
  <dimension ref="A1:J159"/>
  <sheetViews>
    <sheetView tabSelected="1" workbookViewId="0">
      <selection activeCell="L8" sqref="L8"/>
    </sheetView>
  </sheetViews>
  <sheetFormatPr defaultRowHeight="12.75" x14ac:dyDescent="0.2"/>
  <cols>
    <col min="4" max="4" width="10.140625" customWidth="1"/>
    <col min="5" max="5" width="10" bestFit="1" customWidth="1"/>
    <col min="12" max="12" width="10" bestFit="1" customWidth="1"/>
  </cols>
  <sheetData>
    <row r="1" spans="1:3" x14ac:dyDescent="0.2">
      <c r="A1" s="1" t="s">
        <v>0</v>
      </c>
      <c r="B1" s="2" t="s">
        <v>1</v>
      </c>
      <c r="C1" s="2"/>
    </row>
    <row r="2" spans="1:3" x14ac:dyDescent="0.2">
      <c r="A2" s="1" t="s">
        <v>2</v>
      </c>
      <c r="B2" s="2" t="s">
        <v>6</v>
      </c>
      <c r="C2" s="2"/>
    </row>
    <row r="3" spans="1:3" x14ac:dyDescent="0.2">
      <c r="A3" s="1" t="s">
        <v>3</v>
      </c>
      <c r="B3" s="2" t="str">
        <f>TEXT(DATE(2023,1,19),"dd-mmm-yyyy")</f>
        <v>19-Jan-2023</v>
      </c>
      <c r="C3" s="2"/>
    </row>
    <row r="5" spans="1:3" x14ac:dyDescent="0.2">
      <c r="A5" s="5" t="s">
        <v>58</v>
      </c>
    </row>
    <row r="7" spans="1:3" x14ac:dyDescent="0.2">
      <c r="B7" t="s">
        <v>7</v>
      </c>
      <c r="C7" t="s">
        <v>12</v>
      </c>
    </row>
    <row r="8" spans="1:3" x14ac:dyDescent="0.2">
      <c r="B8" t="s">
        <v>8</v>
      </c>
      <c r="C8" t="s">
        <v>13</v>
      </c>
    </row>
    <row r="9" spans="1:3" x14ac:dyDescent="0.2">
      <c r="B9" t="s">
        <v>9</v>
      </c>
      <c r="C9" t="s">
        <v>10</v>
      </c>
    </row>
    <row r="10" spans="1:3" x14ac:dyDescent="0.2">
      <c r="B10" t="s">
        <v>14</v>
      </c>
      <c r="C10" t="s">
        <v>15</v>
      </c>
    </row>
    <row r="30" spans="2:8" x14ac:dyDescent="0.2">
      <c r="B30" t="s">
        <v>31</v>
      </c>
      <c r="E30">
        <f>MAX(1.316,1.321)*3</f>
        <v>3.9630000000000001</v>
      </c>
      <c r="F30" s="27" t="s">
        <v>59</v>
      </c>
    </row>
    <row r="31" spans="2:8" x14ac:dyDescent="0.2">
      <c r="F31" s="27"/>
    </row>
    <row r="32" spans="2:8" ht="13.5" thickBot="1" x14ac:dyDescent="0.25">
      <c r="F32" s="28"/>
      <c r="G32" s="33" t="s">
        <v>47</v>
      </c>
      <c r="H32" s="14"/>
    </row>
    <row r="33" spans="1:10" ht="14.25" thickTop="1" thickBot="1" x14ac:dyDescent="0.25">
      <c r="B33" s="10" t="s">
        <v>4</v>
      </c>
      <c r="C33" s="11" t="s">
        <v>11</v>
      </c>
      <c r="D33" s="11" t="s">
        <v>32</v>
      </c>
      <c r="F33" s="29" t="s">
        <v>55</v>
      </c>
      <c r="G33" s="34" cm="1">
        <f t="array" aca="1" ref="G33:H33" ca="1">VLOOKUP(G34:H34,B34:C39,2,0)</f>
        <v>3.7585972820058275</v>
      </c>
      <c r="H33" s="12">
        <f ca="1"/>
        <v>3.9630000000000001</v>
      </c>
    </row>
    <row r="34" spans="1:10" ht="13.5" thickTop="1" x14ac:dyDescent="0.2">
      <c r="B34" s="9" cm="1">
        <f t="array" ref="B34:B39">_xlfn.FILTERXML("&lt;DATA&gt;&lt;A&gt;"&amp; SUBSTITUTE(B30, ",", "&lt;/A&gt;&lt;A&gt;") &amp; "&lt;/A&gt;&lt;/DATA&gt;","/DATA/A")*0.01</f>
        <v>0</v>
      </c>
      <c r="C34" s="4">
        <f ca="1">_xlfn.LET(_xlpm.x, B34, _xlpm.xold,_xlfn.ANCHORARRAY($I$59), _xlpm.yold, $J$59:$J$159, FORECAST(_xlpm.x,OFFSET(_xlpm.yold,MATCH(_xlpm.x,_xlpm.xold,1)-1,0,2), OFFSET(_xlpm.xold,MATCH(_xlpm.x,_xlpm.xold,1)-1,0,2)))</f>
        <v>3.4269823953665748</v>
      </c>
      <c r="D34" s="4">
        <f ca="1">C34*0.3329</f>
        <v>1.1408424394175327</v>
      </c>
      <c r="F34" s="30" t="s">
        <v>56</v>
      </c>
      <c r="G34" s="32">
        <v>0.6</v>
      </c>
      <c r="H34" s="26">
        <v>1</v>
      </c>
    </row>
    <row r="35" spans="1:10" x14ac:dyDescent="0.2">
      <c r="B35" s="9">
        <v>0.1</v>
      </c>
      <c r="C35" s="4">
        <f ca="1">_xlfn.LET(_xlpm.x, B35, _xlpm.xold,_xlfn.ANCHORARRAY($I$59), _xlpm.yold, $J$59:$J$159, FORECAST(_xlpm.x,OFFSET(_xlpm.yold,MATCH(_xlpm.x,_xlpm.xold,1)-1,0,2), OFFSET(_xlpm.xold,MATCH(_xlpm.x,_xlpm.xold,1)-1,0,2)))</f>
        <v>3.5070099511380266</v>
      </c>
      <c r="D35" s="4">
        <f t="shared" ref="D35:D39" ca="1" si="0">C35*0.3329</f>
        <v>1.167483612733849</v>
      </c>
    </row>
    <row r="36" spans="1:10" x14ac:dyDescent="0.2">
      <c r="B36" s="9">
        <v>0.3</v>
      </c>
      <c r="C36" s="4">
        <f ca="1">_xlfn.LET(_xlpm.x, B36, _xlpm.xold,_xlfn.ANCHORARRAY($I$59), _xlpm.yold, $J$59:$J$159, FORECAST(_xlpm.x,OFFSET(_xlpm.yold,MATCH(_xlpm.x,_xlpm.xold,1)-1,0,2), OFFSET(_xlpm.xold,MATCH(_xlpm.x,_xlpm.xold,1)-1,0,2)))</f>
        <v>3.5905147634535486</v>
      </c>
      <c r="D36" s="4">
        <f t="shared" ca="1" si="0"/>
        <v>1.1952823647536863</v>
      </c>
      <c r="G36" t="s">
        <v>45</v>
      </c>
      <c r="H36" t="s">
        <v>57</v>
      </c>
    </row>
    <row r="37" spans="1:10" x14ac:dyDescent="0.2">
      <c r="B37" s="9">
        <v>0.6</v>
      </c>
      <c r="C37" s="4">
        <f ca="1">_xlfn.LET(_xlpm.x, B37, _xlpm.xold,_xlfn.ANCHORARRAY($I$59), _xlpm.yold, $J$59:$J$159, FORECAST(_xlpm.x,OFFSET(_xlpm.yold,MATCH(_xlpm.x,_xlpm.xold,1)-1,0,2), OFFSET(_xlpm.xold,MATCH(_xlpm.x,_xlpm.xold,1)-1,0,2)))</f>
        <v>3.7585972820058275</v>
      </c>
      <c r="D37" s="4">
        <f t="shared" ca="1" si="0"/>
        <v>1.2512370351797399</v>
      </c>
      <c r="G37" cm="1">
        <f t="array" aca="1" ref="G37:H37" ca="1">LINEST(_xlfn.ANCHORARRAY(G33),G34:H34)</f>
        <v>0.51100679498543133</v>
      </c>
      <c r="H37">
        <f ca="1"/>
        <v>3.4519932050145687</v>
      </c>
    </row>
    <row r="38" spans="1:10" x14ac:dyDescent="0.2">
      <c r="B38" s="9">
        <v>0.8</v>
      </c>
      <c r="C38" s="4">
        <f ca="1">G37*B38+H37</f>
        <v>3.8607986410029138</v>
      </c>
      <c r="D38" s="4">
        <f t="shared" ca="1" si="0"/>
        <v>1.2852598675898699</v>
      </c>
    </row>
    <row r="39" spans="1:10" x14ac:dyDescent="0.2">
      <c r="B39" s="9">
        <v>1</v>
      </c>
      <c r="C39" s="4">
        <f>E30</f>
        <v>3.9630000000000001</v>
      </c>
      <c r="D39" s="4">
        <f t="shared" si="0"/>
        <v>1.3192827</v>
      </c>
    </row>
    <row r="41" spans="1:10" x14ac:dyDescent="0.2">
      <c r="A41" s="5" t="s">
        <v>17</v>
      </c>
    </row>
    <row r="44" spans="1:10" ht="13.5" thickBot="1" x14ac:dyDescent="0.25">
      <c r="B44" s="22" t="s">
        <v>54</v>
      </c>
      <c r="C44" s="23" t="s">
        <v>39</v>
      </c>
      <c r="D44" s="23" t="s">
        <v>40</v>
      </c>
      <c r="E44" s="11" t="s">
        <v>41</v>
      </c>
      <c r="F44" s="24"/>
      <c r="G44" s="24"/>
      <c r="H44" s="24"/>
      <c r="I44" s="24"/>
      <c r="J44" s="24"/>
    </row>
    <row r="45" spans="1:10" ht="13.5" thickTop="1" x14ac:dyDescent="0.2">
      <c r="B45" s="18" t="s">
        <v>19</v>
      </c>
      <c r="C45" s="21">
        <v>0.5</v>
      </c>
      <c r="D45" s="20" t="s">
        <v>18</v>
      </c>
      <c r="E45" t="s">
        <v>44</v>
      </c>
    </row>
    <row r="46" spans="1:10" x14ac:dyDescent="0.2">
      <c r="B46" s="18" t="s">
        <v>20</v>
      </c>
      <c r="C46" s="21">
        <v>30</v>
      </c>
      <c r="D46" s="20" t="s">
        <v>27</v>
      </c>
      <c r="E46" t="s">
        <v>49</v>
      </c>
    </row>
    <row r="47" spans="1:10" x14ac:dyDescent="0.2">
      <c r="B47" s="18" t="s">
        <v>21</v>
      </c>
      <c r="C47" s="21">
        <f>3*1.16</f>
        <v>3.4799999999999995</v>
      </c>
      <c r="D47" s="20" t="s">
        <v>28</v>
      </c>
      <c r="E47" t="s">
        <v>34</v>
      </c>
    </row>
    <row r="48" spans="1:10" x14ac:dyDescent="0.2">
      <c r="B48" s="18" t="s">
        <v>22</v>
      </c>
      <c r="C48" s="21">
        <v>0.7</v>
      </c>
      <c r="D48" s="20" t="s">
        <v>18</v>
      </c>
      <c r="E48" t="s">
        <v>33</v>
      </c>
    </row>
    <row r="49" spans="2:10" x14ac:dyDescent="0.2">
      <c r="B49" s="18" t="s">
        <v>23</v>
      </c>
      <c r="C49" s="21">
        <v>34</v>
      </c>
      <c r="D49" s="20" t="s">
        <v>24</v>
      </c>
      <c r="E49" t="s">
        <v>35</v>
      </c>
    </row>
    <row r="50" spans="2:10" x14ac:dyDescent="0.2">
      <c r="B50" s="19" t="s">
        <v>25</v>
      </c>
      <c r="C50" s="21">
        <f ca="1">_Q*(1-_xlfn.LET(_xlpm.x, _vLowBat, _xlpm.xold,Table1[Voltage], _xlpm.yold, Table1[SOC], FORECAST(_xlpm.x,OFFSET(_xlpm.yold,MATCH(_xlpm.x,_xlpm.xold,1)-1,0,2), OFFSET(_xlpm.xold,MATCH(_xlpm.x,_xlpm.xold,1)-1,0,2))))</f>
        <v>25.081604678716822</v>
      </c>
      <c r="D50" s="20" t="s">
        <v>27</v>
      </c>
      <c r="E50" t="s">
        <v>36</v>
      </c>
    </row>
    <row r="51" spans="2:10" x14ac:dyDescent="0.2">
      <c r="B51" s="19" t="s">
        <v>26</v>
      </c>
      <c r="C51" s="21">
        <f ca="1">C50+_Inom*_Tdur/60</f>
        <v>25.47827134538349</v>
      </c>
      <c r="D51" s="20" t="s">
        <v>27</v>
      </c>
      <c r="E51" t="s">
        <v>42</v>
      </c>
    </row>
    <row r="52" spans="2:10" x14ac:dyDescent="0.2">
      <c r="B52" s="18" t="s">
        <v>30</v>
      </c>
      <c r="C52" s="21">
        <f ca="1">_xlfn.LET(_xlpm.x, 1-_Qeff/_Q, _xlpm.xold,Table1[SOC], _xlpm.yold, Table1[Voltage], FORECAST(_xlpm.x,OFFSET(_xlpm.yold,MATCH(_xlpm.x,_xlpm.xold,1)-1,0,2), OFFSET(_xlpm.xold,MATCH(_xlpm.x,_xlpm.xold,1)-1,0,2)))-0.04</f>
        <v>3.4269823953665748</v>
      </c>
      <c r="D52" s="20" t="s">
        <v>28</v>
      </c>
      <c r="E52" t="s">
        <v>37</v>
      </c>
    </row>
    <row r="53" spans="2:10" x14ac:dyDescent="0.2">
      <c r="B53" s="19" t="s">
        <v>29</v>
      </c>
      <c r="C53" s="25">
        <f ca="1">_xlfn.LET(_xlpm.x, _Vsoc0, _xlpm.xold,Table1[Voltage], _xlpm.yold, Table1[SOC], FORECAST(_xlpm.x,OFFSET(_xlpm.yold,MATCH(_xlpm.x,_xlpm.xold,1)-1,0,2), OFFSET(_xlpm.xold,MATCH(_xlpm.x,_xlpm.xold,1)-1,0,2)))</f>
        <v>0.10737798539253518</v>
      </c>
      <c r="D53" s="20"/>
      <c r="E53" t="s">
        <v>43</v>
      </c>
    </row>
    <row r="54" spans="2:10" x14ac:dyDescent="0.2">
      <c r="B54" s="7"/>
    </row>
    <row r="55" spans="2:10" x14ac:dyDescent="0.2">
      <c r="B55" s="7"/>
    </row>
    <row r="56" spans="2:10" x14ac:dyDescent="0.2">
      <c r="B56" s="16" t="s">
        <v>16</v>
      </c>
      <c r="C56" s="15"/>
      <c r="E56" s="17" t="s">
        <v>51</v>
      </c>
      <c r="F56" s="15"/>
      <c r="G56" s="15"/>
      <c r="I56" s="17" t="s">
        <v>52</v>
      </c>
      <c r="J56" s="15"/>
    </row>
    <row r="58" spans="2:10" ht="13.5" thickBot="1" x14ac:dyDescent="0.25">
      <c r="B58" t="s">
        <v>5</v>
      </c>
      <c r="C58" t="s">
        <v>4</v>
      </c>
      <c r="E58" s="11" t="s">
        <v>11</v>
      </c>
      <c r="F58" s="11" t="s">
        <v>4</v>
      </c>
      <c r="G58" s="11" t="s">
        <v>50</v>
      </c>
      <c r="I58" s="11" t="s">
        <v>4</v>
      </c>
      <c r="J58" s="11" t="s">
        <v>11</v>
      </c>
    </row>
    <row r="59" spans="2:10" ht="13.5" thickTop="1" x14ac:dyDescent="0.2">
      <c r="B59" s="4">
        <v>3</v>
      </c>
      <c r="C59" s="4">
        <v>0</v>
      </c>
      <c r="E59" cm="1">
        <f t="array" aca="1" ref="E59:E158" ca="1">_xlfn.SEQUENCE(100,1,_Vsoc0,(4.2-_Vsoc0)/99)</f>
        <v>3.4269823953665748</v>
      </c>
      <c r="F59">
        <f ca="1">_xlfn.LET(_xlpm.x, E59, _xlpm.xold,Table1[Voltage], _xlpm.yold, Table1[SOC], FORECAST(_xlpm.x,OFFSET(_xlpm.yold,MATCH(_xlpm.x,_xlpm.xold,1)-1,0,2), OFFSET(_xlpm.xold,MATCH(_xlpm.x,_xlpm.xold,1)-1,0,2)))</f>
        <v>0.10737798539253518</v>
      </c>
      <c r="G59">
        <f t="shared" ref="G59:G90" ca="1" si="1">IFERROR((F59-_SOC0)/(1-_SOC0),1)</f>
        <v>0</v>
      </c>
      <c r="I59" s="8" cm="1">
        <f t="array" ref="I59:I159">_xlfn.SEQUENCE(101,1,0,(100-0)/100)*0.01</f>
        <v>0</v>
      </c>
      <c r="J59" s="3">
        <f ca="1">IFERROR(_xlfn.LET(_xlpm.x, I59, _xlpm.xold,$G$59:$G$158, _xlpm.yold,_xlfn.ANCHORARRAY( $E$59), FORECAST(_xlpm.x,OFFSET(_xlpm.yold,MATCH(_xlpm.x,_xlpm.xold,1)-1,0,2), OFFSET(_xlpm.xold,MATCH(_xlpm.x,_xlpm.xold,1)-1,0,2))),4.2)</f>
        <v>3.4269823953665748</v>
      </c>
    </row>
    <row r="60" spans="2:10" x14ac:dyDescent="0.2">
      <c r="B60" s="4">
        <v>3.1321690000000002</v>
      </c>
      <c r="C60" s="4">
        <v>1.221416E-2</v>
      </c>
      <c r="E60">
        <f ca="1"/>
        <v>3.4347906539992357</v>
      </c>
      <c r="F60">
        <f ca="1">_xlfn.LET(_xlpm.x, E60, _xlpm.xold,Table1[Voltage], _xlpm.yold, Table1[SOC], FORECAST(_xlpm.x,OFFSET(_xlpm.yold,MATCH(_xlpm.x,_xlpm.xold,1)-1,0,2), OFFSET(_xlpm.xold,MATCH(_xlpm.x,_xlpm.xold,1)-1,0,2)))</f>
        <v>0.11728628481659609</v>
      </c>
      <c r="G60">
        <f t="shared" ca="1" si="1"/>
        <v>1.1100218526895881E-2</v>
      </c>
      <c r="I60" s="8">
        <v>0.01</v>
      </c>
      <c r="J60" s="3">
        <f ca="1">IFERROR(_xlfn.LET(_xlpm.x, I60, _xlpm.xold,$G$59:$G$158, _xlpm.yold,_xlfn.ANCHORARRAY( $E$59), FORECAST(_xlpm.x,OFFSET(_xlpm.yold,MATCH(_xlpm.x,_xlpm.xold,1)-1,0,2), OFFSET(_xlpm.xold,MATCH(_xlpm.x,_xlpm.xold,1)-1,0,2))),4.2)</f>
        <v>3.434016724117618</v>
      </c>
    </row>
    <row r="61" spans="2:10" x14ac:dyDescent="0.2">
      <c r="B61" s="4">
        <v>3.2233109999999998</v>
      </c>
      <c r="C61" s="4">
        <v>2.3708050000000001E-2</v>
      </c>
      <c r="E61">
        <f ca="1"/>
        <v>3.4425989126318965</v>
      </c>
      <c r="F61">
        <f ca="1">_xlfn.LET(_xlpm.x, E61, _xlpm.xold,Table1[Voltage], _xlpm.yold, Table1[SOC], FORECAST(_xlpm.x,OFFSET(_xlpm.yold,MATCH(_xlpm.x,_xlpm.xold,1)-1,0,2), OFFSET(_xlpm.xold,MATCH(_xlpm.x,_xlpm.xold,1)-1,0,2)))</f>
        <v>0.12606230592987577</v>
      </c>
      <c r="G61">
        <f t="shared" ca="1" si="1"/>
        <v>2.0931951298061049E-2</v>
      </c>
      <c r="I61" s="8">
        <v>0.02</v>
      </c>
      <c r="J61" s="3">
        <f ca="1">IFERROR(_xlfn.LET(_xlpm.x, I61, _xlpm.xold,$G$59:$G$158, _xlpm.yold,_xlfn.ANCHORARRAY( $E$59), FORECAST(_xlpm.x,OFFSET(_xlpm.yold,MATCH(_xlpm.x,_xlpm.xold,1)-1,0,2), OFFSET(_xlpm.xold,MATCH(_xlpm.x,_xlpm.xold,1)-1,0,2))),4.2)</f>
        <v>3.4418587667249976</v>
      </c>
    </row>
    <row r="62" spans="2:10" x14ac:dyDescent="0.2">
      <c r="B62" s="4">
        <v>3.291229</v>
      </c>
      <c r="C62" s="4">
        <v>3.4526759999999997E-2</v>
      </c>
      <c r="E62">
        <f ca="1"/>
        <v>3.4504071712645574</v>
      </c>
      <c r="F62">
        <f ca="1">_xlfn.LET(_xlpm.x, E62, _xlpm.xold,Table1[Voltage], _xlpm.yold, Table1[SOC], FORECAST(_xlpm.x,OFFSET(_xlpm.yold,MATCH(_xlpm.x,_xlpm.xold,1)-1,0,2), OFFSET(_xlpm.xold,MATCH(_xlpm.x,_xlpm.xold,1)-1,0,2)))</f>
        <v>0.13430131079983276</v>
      </c>
      <c r="G62">
        <f t="shared" ca="1" si="1"/>
        <v>3.0162067444793255E-2</v>
      </c>
      <c r="I62" s="8">
        <v>0.03</v>
      </c>
      <c r="J62" s="3">
        <f ca="1">IFERROR(_xlfn.LET(_xlpm.x, I62, _xlpm.xold,$G$59:$G$158, _xlpm.yold,_xlfn.ANCHORARRAY( $E$59), FORECAST(_xlpm.x,OFFSET(_xlpm.yold,MATCH(_xlpm.x,_xlpm.xold,1)-1,0,2), OFFSET(_xlpm.xold,MATCH(_xlpm.x,_xlpm.xold,1)-1,0,2))),4.2)</f>
        <v>3.4502700695743118</v>
      </c>
    </row>
    <row r="63" spans="2:10" x14ac:dyDescent="0.2">
      <c r="B63" s="4">
        <v>3.3438020000000002</v>
      </c>
      <c r="C63" s="4">
        <v>4.6341540000000001E-2</v>
      </c>
      <c r="E63">
        <f ca="1"/>
        <v>3.4582154298972183</v>
      </c>
      <c r="F63">
        <f ca="1">_xlfn.LET(_xlpm.x, E63, _xlpm.xold,Table1[Voltage], _xlpm.yold, Table1[SOC], FORECAST(_xlpm.x,OFFSET(_xlpm.yold,MATCH(_xlpm.x,_xlpm.xold,1)-1,0,2), OFFSET(_xlpm.xold,MATCH(_xlpm.x,_xlpm.xold,1)-1,0,2)))</f>
        <v>0.14231341110354689</v>
      </c>
      <c r="G63">
        <f t="shared" ca="1" si="1"/>
        <v>3.9137983535365468E-2</v>
      </c>
      <c r="I63" s="8">
        <v>0.04</v>
      </c>
      <c r="J63" s="3">
        <f ca="1">IFERROR(_xlfn.LET(_xlpm.x, I63, _xlpm.xold,$G$59:$G$158, _xlpm.yold,_xlfn.ANCHORARRAY( $E$59), FORECAST(_xlpm.x,OFFSET(_xlpm.yold,MATCH(_xlpm.x,_xlpm.xold,1)-1,0,2), OFFSET(_xlpm.xold,MATCH(_xlpm.x,_xlpm.xold,1)-1,0,2))),4.2)</f>
        <v>3.4590174689584443</v>
      </c>
    </row>
    <row r="64" spans="2:10" x14ac:dyDescent="0.2">
      <c r="B64" s="4">
        <v>3.3826890000000001</v>
      </c>
      <c r="C64" s="4">
        <v>6.1872249999999997E-2</v>
      </c>
      <c r="E64">
        <f ca="1"/>
        <v>3.4660236885298792</v>
      </c>
      <c r="F64">
        <f ca="1">_xlfn.LET(_xlpm.x, E64, _xlpm.xold,Table1[Voltage], _xlpm.yold, Table1[SOC], FORECAST(_xlpm.x,OFFSET(_xlpm.yold,MATCH(_xlpm.x,_xlpm.xold,1)-1,0,2), OFFSET(_xlpm.xold,MATCH(_xlpm.x,_xlpm.xold,1)-1,0,2)))</f>
        <v>0.1498044460758341</v>
      </c>
      <c r="G64">
        <f t="shared" ca="1" si="1"/>
        <v>4.7530152728706983E-2</v>
      </c>
      <c r="I64" s="8">
        <v>0.05</v>
      </c>
      <c r="J64" s="3">
        <f ca="1">IFERROR(_xlfn.LET(_xlpm.x, I64, _xlpm.xold,$G$59:$G$158, _xlpm.yold,_xlfn.ANCHORARRAY( $E$59), FORECAST(_xlpm.x,OFFSET(_xlpm.yold,MATCH(_xlpm.x,_xlpm.xold,1)-1,0,2), OFFSET(_xlpm.xold,MATCH(_xlpm.x,_xlpm.xold,1)-1,0,2))),4.2)</f>
        <v>3.4682938585380394</v>
      </c>
    </row>
    <row r="65" spans="2:10" x14ac:dyDescent="0.2">
      <c r="B65" s="4">
        <v>3.4049719999999999</v>
      </c>
      <c r="C65" s="4">
        <v>8.0761630000000001E-2</v>
      </c>
      <c r="E65">
        <f ca="1"/>
        <v>3.4738319471625401</v>
      </c>
      <c r="F65">
        <f ca="1">_xlfn.LET(_xlpm.x, E65, _xlpm.xold,Table1[Voltage], _xlpm.yold, Table1[SOC], FORECAST(_xlpm.x,OFFSET(_xlpm.yold,MATCH(_xlpm.x,_xlpm.xold,1)-1,0,2), OFFSET(_xlpm.xold,MATCH(_xlpm.x,_xlpm.xold,1)-1,0,2)))</f>
        <v>0.15738731415073604</v>
      </c>
      <c r="G65">
        <f t="shared" ca="1" si="1"/>
        <v>5.6025202089814825E-2</v>
      </c>
      <c r="I65" s="8">
        <v>0.06</v>
      </c>
      <c r="J65" s="3">
        <f ca="1">IFERROR(_xlfn.LET(_xlpm.x, I65, _xlpm.xold,$G$59:$G$158, _xlpm.yold,_xlfn.ANCHORARRAY( $E$59), FORECAST(_xlpm.x,OFFSET(_xlpm.yold,MATCH(_xlpm.x,_xlpm.xold,1)-1,0,2), OFFSET(_xlpm.xold,MATCH(_xlpm.x,_xlpm.xold,1)-1,0,2))),4.2)</f>
        <v>3.4771169102747583</v>
      </c>
    </row>
    <row r="66" spans="2:10" x14ac:dyDescent="0.2">
      <c r="B66" s="4">
        <v>3.4214760000000002</v>
      </c>
      <c r="C66" s="4">
        <v>0.10040780000000001</v>
      </c>
      <c r="E66">
        <f ca="1"/>
        <v>3.4816402057952009</v>
      </c>
      <c r="F66">
        <f ca="1">_xlfn.LET(_xlpm.x, E66, _xlpm.xold,Table1[Voltage], _xlpm.yold, Table1[SOC], FORECAST(_xlpm.x,OFFSET(_xlpm.yold,MATCH(_xlpm.x,_xlpm.xold,1)-1,0,2), OFFSET(_xlpm.xold,MATCH(_xlpm.x,_xlpm.xold,1)-1,0,2)))</f>
        <v>0.16582078482895257</v>
      </c>
      <c r="G66">
        <f t="shared" ca="1" si="1"/>
        <v>6.5473177313600001E-2</v>
      </c>
      <c r="I66" s="8">
        <v>7.0000000000000007E-2</v>
      </c>
      <c r="J66" s="3">
        <f ca="1">IFERROR(_xlfn.LET(_xlpm.x, I66, _xlpm.xold,$G$59:$G$158, _xlpm.yold,_xlfn.ANCHORARRAY( $E$59), FORECAST(_xlpm.x,OFFSET(_xlpm.yold,MATCH(_xlpm.x,_xlpm.xold,1)-1,0,2), OFFSET(_xlpm.xold,MATCH(_xlpm.x,_xlpm.xold,1)-1,0,2))),4.2)</f>
        <v>3.4851301666197201</v>
      </c>
    </row>
    <row r="67" spans="2:10" x14ac:dyDescent="0.2">
      <c r="B67" s="4">
        <v>3.4284379999999999</v>
      </c>
      <c r="C67" s="4">
        <v>0.10922054</v>
      </c>
      <c r="E67">
        <f ca="1"/>
        <v>3.4894484644278618</v>
      </c>
      <c r="F67">
        <f ca="1">_xlfn.LET(_xlpm.x, E67, _xlpm.xold,Table1[Voltage], _xlpm.yold, Table1[SOC], FORECAST(_xlpm.x,OFFSET(_xlpm.yold,MATCH(_xlpm.x,_xlpm.xold,1)-1,0,2), OFFSET(_xlpm.xold,MATCH(_xlpm.x,_xlpm.xold,1)-1,0,2)))</f>
        <v>0.1748613319750385</v>
      </c>
      <c r="G67">
        <f t="shared" ca="1" si="1"/>
        <v>7.5601257282657847E-2</v>
      </c>
      <c r="I67" s="8">
        <v>0.08</v>
      </c>
      <c r="J67" s="3">
        <f ca="1">IFERROR(_xlfn.LET(_xlpm.x, I67, _xlpm.xold,$G$59:$G$158, _xlpm.yold,_xlfn.ANCHORARRAY( $E$59), FORECAST(_xlpm.x,OFFSET(_xlpm.yold,MATCH(_xlpm.x,_xlpm.xold,1)-1,0,2), OFFSET(_xlpm.xold,MATCH(_xlpm.x,_xlpm.xold,1)-1,0,2))),4.2)</f>
        <v>3.4927500351140464</v>
      </c>
    </row>
    <row r="68" spans="2:10" x14ac:dyDescent="0.2">
      <c r="B68" s="4">
        <v>3.4354010000000001</v>
      </c>
      <c r="C68" s="4">
        <v>0.11806121999999999</v>
      </c>
      <c r="E68">
        <f ca="1"/>
        <v>3.4972567230605227</v>
      </c>
      <c r="F68">
        <f ca="1">_xlfn.LET(_xlpm.x, E68, _xlpm.xold,Table1[Voltage], _xlpm.yold, Table1[SOC], FORECAST(_xlpm.x,OFFSET(_xlpm.yold,MATCH(_xlpm.x,_xlpm.xold,1)-1,0,2), OFFSET(_xlpm.xold,MATCH(_xlpm.x,_xlpm.xold,1)-1,0,2)))</f>
        <v>0.18414735475067179</v>
      </c>
      <c r="G68">
        <f t="shared" ca="1" si="1"/>
        <v>8.6004342377659526E-2</v>
      </c>
      <c r="I68" s="8">
        <v>0.09</v>
      </c>
      <c r="J68" s="3">
        <f ca="1">IFERROR(_xlfn.LET(_xlpm.x, I68, _xlpm.xold,$G$59:$G$158, _xlpm.yold,_xlfn.ANCHORARRAY( $E$59), FORECAST(_xlpm.x,OFFSET(_xlpm.yold,MATCH(_xlpm.x,_xlpm.xold,1)-1,0,2), OFFSET(_xlpm.xold,MATCH(_xlpm.x,_xlpm.xold,1)-1,0,2))),4.2)</f>
        <v>3.5000941826467735</v>
      </c>
    </row>
    <row r="69" spans="2:10" x14ac:dyDescent="0.2">
      <c r="B69" s="4">
        <v>3.442364</v>
      </c>
      <c r="C69" s="4">
        <v>0.12581419999999999</v>
      </c>
      <c r="E69">
        <f ca="1"/>
        <v>3.5050649816931836</v>
      </c>
      <c r="F69">
        <f ca="1">_xlfn.LET(_xlpm.x, E69, _xlpm.xold,Table1[Voltage], _xlpm.yold, Table1[SOC], FORECAST(_xlpm.x,OFFSET(_xlpm.yold,MATCH(_xlpm.x,_xlpm.xold,1)-1,0,2), OFFSET(_xlpm.xold,MATCH(_xlpm.x,_xlpm.xold,1)-1,0,2)))</f>
        <v>0.19396213016946984</v>
      </c>
      <c r="G69">
        <f t="shared" ca="1" si="1"/>
        <v>9.6999786426968743E-2</v>
      </c>
      <c r="I69" s="8">
        <v>0.1</v>
      </c>
      <c r="J69" s="3">
        <f ca="1">IFERROR(_xlfn.LET(_xlpm.x, I69, _xlpm.xold,$G$59:$G$158, _xlpm.yold,_xlfn.ANCHORARRAY( $E$59), FORECAST(_xlpm.x,OFFSET(_xlpm.yold,MATCH(_xlpm.x,_xlpm.xold,1)-1,0,2), OFFSET(_xlpm.xold,MATCH(_xlpm.x,_xlpm.xold,1)-1,0,2))),4.2)</f>
        <v>3.5070099511380266</v>
      </c>
    </row>
    <row r="70" spans="2:10" x14ac:dyDescent="0.2">
      <c r="B70" s="4">
        <v>3.4493269999999998</v>
      </c>
      <c r="C70" s="4">
        <v>0.13316826000000001</v>
      </c>
      <c r="E70">
        <f ca="1"/>
        <v>3.5128732403258445</v>
      </c>
      <c r="F70">
        <f ca="1">_xlfn.LET(_xlpm.x, E70, _xlpm.xold,Table1[Voltage], _xlpm.yold, Table1[SOC], FORECAST(_xlpm.x,OFFSET(_xlpm.yold,MATCH(_xlpm.x,_xlpm.xold,1)-1,0,2), OFFSET(_xlpm.xold,MATCH(_xlpm.x,_xlpm.xold,1)-1,0,2)))</f>
        <v>0.20471343491390837</v>
      </c>
      <c r="G70">
        <f t="shared" ca="1" si="1"/>
        <v>0.10904441961828261</v>
      </c>
      <c r="I70" s="8">
        <v>0.11</v>
      </c>
      <c r="J70" s="3">
        <f ca="1">IFERROR(_xlfn.LET(_xlpm.x, I70, _xlpm.xold,$G$59:$G$158, _xlpm.yold,_xlfn.ANCHORARRAY( $E$59), FORECAST(_xlpm.x,OFFSET(_xlpm.yold,MATCH(_xlpm.x,_xlpm.xold,1)-1,0,2), OFFSET(_xlpm.xold,MATCH(_xlpm.x,_xlpm.xold,1)-1,0,2))),4.2)</f>
        <v>3.5134578782403332</v>
      </c>
    </row>
    <row r="71" spans="2:10" x14ac:dyDescent="0.2">
      <c r="B71" s="4">
        <v>3.4562249999999999</v>
      </c>
      <c r="C71" s="4">
        <v>0.14040395</v>
      </c>
      <c r="E71">
        <f ca="1"/>
        <v>3.5206814989585054</v>
      </c>
      <c r="F71">
        <f ca="1">_xlfn.LET(_xlpm.x, E71, _xlpm.xold,Table1[Voltage], _xlpm.yold, Table1[SOC], FORECAST(_xlpm.x,OFFSET(_xlpm.yold,MATCH(_xlpm.x,_xlpm.xold,1)-1,0,2), OFFSET(_xlpm.xold,MATCH(_xlpm.x,_xlpm.xold,1)-1,0,2)))</f>
        <v>0.21610548884089287</v>
      </c>
      <c r="G71">
        <f t="shared" ca="1" si="1"/>
        <v>0.12180688092951772</v>
      </c>
      <c r="I71" s="8">
        <v>0.12</v>
      </c>
      <c r="J71" s="3">
        <f ca="1">IFERROR(_xlfn.LET(_xlpm.x, I71, _xlpm.xold,$G$59:$G$158, _xlpm.yold,_xlfn.ANCHORARRAY( $E$59), FORECAST(_xlpm.x,OFFSET(_xlpm.yold,MATCH(_xlpm.x,_xlpm.xold,1)-1,0,2), OFFSET(_xlpm.xold,MATCH(_xlpm.x,_xlpm.xold,1)-1,0,2))),4.2)</f>
        <v>3.5195760230419064</v>
      </c>
    </row>
    <row r="72" spans="2:10" x14ac:dyDescent="0.2">
      <c r="B72" s="4">
        <v>3.463117</v>
      </c>
      <c r="C72" s="4">
        <v>0.14701559</v>
      </c>
      <c r="E72">
        <f ca="1"/>
        <v>3.5284897575911662</v>
      </c>
      <c r="F72">
        <f ca="1">_xlfn.LET(_xlpm.x, E72, _xlpm.xold,Table1[Voltage], _xlpm.yold, Table1[SOC], FORECAST(_xlpm.x,OFFSET(_xlpm.yold,MATCH(_xlpm.x,_xlpm.xold,1)-1,0,2), OFFSET(_xlpm.xold,MATCH(_xlpm.x,_xlpm.xold,1)-1,0,2)))</f>
        <v>0.22851386153398412</v>
      </c>
      <c r="G72">
        <f t="shared" ca="1" si="1"/>
        <v>0.13570791909576538</v>
      </c>
      <c r="I72" s="8">
        <v>0.13</v>
      </c>
      <c r="J72" s="3">
        <f ca="1">IFERROR(_xlfn.LET(_xlpm.x, I72, _xlpm.xold,$G$59:$G$158, _xlpm.yold,_xlfn.ANCHORARRAY( $E$59), FORECAST(_xlpm.x,OFFSET(_xlpm.yold,MATCH(_xlpm.x,_xlpm.xold,1)-1,0,2), OFFSET(_xlpm.xold,MATCH(_xlpm.x,_xlpm.xold,1)-1,0,2))),4.2)</f>
        <v>3.525283600754459</v>
      </c>
    </row>
    <row r="73" spans="2:10" x14ac:dyDescent="0.2">
      <c r="B73" s="4">
        <v>3.470008</v>
      </c>
      <c r="C73" s="4">
        <v>0.15362724</v>
      </c>
      <c r="E73">
        <f ca="1"/>
        <v>3.5362980162238271</v>
      </c>
      <c r="F73">
        <f ca="1">_xlfn.LET(_xlpm.x, E73, _xlpm.xold,Table1[Voltage], _xlpm.yold, Table1[SOC], FORECAST(_xlpm.x,OFFSET(_xlpm.yold,MATCH(_xlpm.x,_xlpm.xold,1)-1,0,2), OFFSET(_xlpm.xold,MATCH(_xlpm.x,_xlpm.xold,1)-1,0,2)))</f>
        <v>0.24225687564735665</v>
      </c>
      <c r="G73">
        <f t="shared" ca="1" si="1"/>
        <v>0.15110414940206821</v>
      </c>
      <c r="I73" s="8">
        <v>0.14000000000000001</v>
      </c>
      <c r="J73" s="3">
        <f ca="1">IFERROR(_xlfn.LET(_xlpm.x, I73, _xlpm.xold,$G$59:$G$158, _xlpm.yold,_xlfn.ANCHORARRAY( $E$59), FORECAST(_xlpm.x,OFFSET(_xlpm.yold,MATCH(_xlpm.x,_xlpm.xold,1)-1,0,2), OFFSET(_xlpm.xold,MATCH(_xlpm.x,_xlpm.xold,1)-1,0,2))),4.2)</f>
        <v>3.5306665032688955</v>
      </c>
    </row>
    <row r="74" spans="2:10" x14ac:dyDescent="0.2">
      <c r="B74" s="4">
        <v>3.4769000000000001</v>
      </c>
      <c r="C74" s="4">
        <v>0.16040412000000001</v>
      </c>
      <c r="E74">
        <f ca="1"/>
        <v>3.544106274856488</v>
      </c>
      <c r="F74">
        <f ca="1">_xlfn.LET(_xlpm.x, E74, _xlpm.xold,Table1[Voltage], _xlpm.yold, Table1[SOC], FORECAST(_xlpm.x,OFFSET(_xlpm.yold,MATCH(_xlpm.x,_xlpm.xold,1)-1,0,2), OFFSET(_xlpm.xold,MATCH(_xlpm.x,_xlpm.xold,1)-1,0,2)))</f>
        <v>0.25754035728034275</v>
      </c>
      <c r="G74">
        <f t="shared" ca="1" si="1"/>
        <v>0.16822615780302289</v>
      </c>
      <c r="I74" s="8">
        <v>0.15</v>
      </c>
      <c r="J74" s="3">
        <f ca="1">IFERROR(_xlfn.LET(_xlpm.x, I74, _xlpm.xold,$G$59:$G$158, _xlpm.yold,_xlfn.ANCHORARRAY( $E$59), FORECAST(_xlpm.x,OFFSET(_xlpm.yold,MATCH(_xlpm.x,_xlpm.xold,1)-1,0,2), OFFSET(_xlpm.xold,MATCH(_xlpm.x,_xlpm.xold,1)-1,0,2))),4.2)</f>
        <v>3.535738042520594</v>
      </c>
    </row>
    <row r="75" spans="2:10" x14ac:dyDescent="0.2">
      <c r="B75" s="4">
        <v>3.4855969999999998</v>
      </c>
      <c r="C75" s="4">
        <v>0.17034224000000001</v>
      </c>
      <c r="E75">
        <f ca="1"/>
        <v>3.5519145334891489</v>
      </c>
      <c r="F75">
        <f ca="1">_xlfn.LET(_xlpm.x, E75, _xlpm.xold,Table1[Voltage], _xlpm.yold, Table1[SOC], FORECAST(_xlpm.x,OFFSET(_xlpm.yold,MATCH(_xlpm.x,_xlpm.xold,1)-1,0,2), OFFSET(_xlpm.xold,MATCH(_xlpm.x,_xlpm.xold,1)-1,0,2)))</f>
        <v>0.27490084359305733</v>
      </c>
      <c r="G75">
        <f t="shared" ca="1" si="1"/>
        <v>0.1876750242085293</v>
      </c>
      <c r="I75" s="8">
        <v>0.16</v>
      </c>
      <c r="J75" s="3">
        <f ca="1">IFERROR(_xlfn.LET(_xlpm.x, I75, _xlpm.xold,$G$59:$G$158, _xlpm.yold,_xlfn.ANCHORARRAY( $E$59), FORECAST(_xlpm.x,OFFSET(_xlpm.yold,MATCH(_xlpm.x,_xlpm.xold,1)-1,0,2), OFFSET(_xlpm.xold,MATCH(_xlpm.x,_xlpm.xold,1)-1,0,2))),4.2)</f>
        <v>3.5403548476772149</v>
      </c>
    </row>
    <row r="76" spans="2:10" x14ac:dyDescent="0.2">
      <c r="B76" s="4">
        <v>3.495771</v>
      </c>
      <c r="C76" s="4">
        <v>0.18227984</v>
      </c>
      <c r="E76">
        <f ca="1"/>
        <v>3.5597227921218098</v>
      </c>
      <c r="F76">
        <f ca="1">_xlfn.LET(_xlpm.x, E76, _xlpm.xold,Table1[Voltage], _xlpm.yold, Table1[SOC], FORECAST(_xlpm.x,OFFSET(_xlpm.yold,MATCH(_xlpm.x,_xlpm.xold,1)-1,0,2), OFFSET(_xlpm.xold,MATCH(_xlpm.x,_xlpm.xold,1)-1,0,2)))</f>
        <v>0.29399900954135028</v>
      </c>
      <c r="G76">
        <f t="shared" ca="1" si="1"/>
        <v>0.20907060446059317</v>
      </c>
      <c r="I76" s="8">
        <v>0.17</v>
      </c>
      <c r="J76" s="3">
        <f ca="1">IFERROR(_xlfn.LET(_xlpm.x, I76, _xlpm.xold,$G$59:$G$158, _xlpm.yold,_xlfn.ANCHORARRAY( $E$59), FORECAST(_xlpm.x,OFFSET(_xlpm.yold,MATCH(_xlpm.x,_xlpm.xold,1)-1,0,2), OFFSET(_xlpm.xold,MATCH(_xlpm.x,_xlpm.xold,1)-1,0,2))),4.2)</f>
        <v>3.5448184304319721</v>
      </c>
    </row>
    <row r="77" spans="2:10" x14ac:dyDescent="0.2">
      <c r="B77" s="4">
        <v>3.5059450000000001</v>
      </c>
      <c r="C77" s="4">
        <v>0.19506829000000001</v>
      </c>
      <c r="E77">
        <f ca="1"/>
        <v>3.5675310507544706</v>
      </c>
      <c r="F77">
        <f ca="1">_xlfn.LET(_xlpm.x, E77, _xlpm.xold,Table1[Voltage], _xlpm.yold, Table1[SOC], FORECAST(_xlpm.x,OFFSET(_xlpm.yold,MATCH(_xlpm.x,_xlpm.xold,1)-1,0,2), OFFSET(_xlpm.xold,MATCH(_xlpm.x,_xlpm.xold,1)-1,0,2)))</f>
        <v>0.3141222200740188</v>
      </c>
      <c r="G77">
        <f t="shared" ca="1" si="1"/>
        <v>0.23161453705844401</v>
      </c>
      <c r="I77" s="8">
        <v>0.18</v>
      </c>
      <c r="J77" s="3">
        <f ca="1">IFERROR(_xlfn.LET(_xlpm.x, I77, _xlpm.xold,$G$59:$G$158, _xlpm.yold,_xlfn.ANCHORARRAY( $E$59), FORECAST(_xlpm.x,OFFSET(_xlpm.yold,MATCH(_xlpm.x,_xlpm.xold,1)-1,0,2), OFFSET(_xlpm.xold,MATCH(_xlpm.x,_xlpm.xold,1)-1,0,2))),4.2)</f>
        <v>3.5488331932823405</v>
      </c>
    </row>
    <row r="78" spans="2:10" x14ac:dyDescent="0.2">
      <c r="B78" s="4">
        <v>3.5151479999999999</v>
      </c>
      <c r="C78" s="4">
        <v>0.20788023999999999</v>
      </c>
      <c r="E78">
        <f ca="1"/>
        <v>3.5753393093871315</v>
      </c>
      <c r="F78">
        <f ca="1">_xlfn.LET(_xlpm.x, E78, _xlpm.xold,Table1[Voltage], _xlpm.yold, Table1[SOC], FORECAST(_xlpm.x,OFFSET(_xlpm.yold,MATCH(_xlpm.x,_xlpm.xold,1)-1,0,2), OFFSET(_xlpm.xold,MATCH(_xlpm.x,_xlpm.xold,1)-1,0,2)))</f>
        <v>0.33513738754418831</v>
      </c>
      <c r="G78">
        <f t="shared" ca="1" si="1"/>
        <v>0.25515772457372288</v>
      </c>
      <c r="I78" s="8">
        <v>0.19</v>
      </c>
      <c r="J78" s="3">
        <f ca="1">IFERROR(_xlfn.LET(_xlpm.x, I78, _xlpm.xold,$G$59:$G$158, _xlpm.yold,_xlfn.ANCHORARRAY( $E$59), FORECAST(_xlpm.x,OFFSET(_xlpm.yold,MATCH(_xlpm.x,_xlpm.xold,1)-1,0,2), OFFSET(_xlpm.xold,MATCH(_xlpm.x,_xlpm.xold,1)-1,0,2))),4.2)</f>
        <v>3.552763027060279</v>
      </c>
    </row>
    <row r="79" spans="2:10" x14ac:dyDescent="0.2">
      <c r="B79" s="4">
        <v>3.5237080000000001</v>
      </c>
      <c r="C79" s="4">
        <v>0.22060421999999999</v>
      </c>
      <c r="E79">
        <f ca="1"/>
        <v>3.5831475680197924</v>
      </c>
      <c r="F79">
        <f ca="1">_xlfn.LET(_xlpm.x, E79, _xlpm.xold,Table1[Voltage], _xlpm.yold, Table1[SOC], FORECAST(_xlpm.x,OFFSET(_xlpm.yold,MATCH(_xlpm.x,_xlpm.xold,1)-1,0,2), OFFSET(_xlpm.xold,MATCH(_xlpm.x,_xlpm.xold,1)-1,0,2)))</f>
        <v>0.35598455158866038</v>
      </c>
      <c r="G79">
        <f t="shared" ca="1" si="1"/>
        <v>0.27851269868741835</v>
      </c>
      <c r="I79" s="8">
        <v>0.2</v>
      </c>
      <c r="J79" s="3">
        <f ca="1">IFERROR(_xlfn.LET(_xlpm.x, I79, _xlpm.xold,$G$59:$G$158, _xlpm.yold,_xlfn.ANCHORARRAY( $E$59), FORECAST(_xlpm.x,OFFSET(_xlpm.yold,MATCH(_xlpm.x,_xlpm.xold,1)-1,0,2), OFFSET(_xlpm.xold,MATCH(_xlpm.x,_xlpm.xold,1)-1,0,2))),4.2)</f>
        <v>3.5564124997741158</v>
      </c>
    </row>
    <row r="80" spans="2:10" x14ac:dyDescent="0.2">
      <c r="B80" s="4">
        <v>3.5322680000000002</v>
      </c>
      <c r="C80" s="4">
        <v>0.23476356000000001</v>
      </c>
      <c r="E80">
        <f ca="1"/>
        <v>3.5909558266524533</v>
      </c>
      <c r="F80">
        <f ca="1">_xlfn.LET(_xlpm.x, E80, _xlpm.xold,Table1[Voltage], _xlpm.yold, Table1[SOC], FORECAST(_xlpm.x,OFFSET(_xlpm.yold,MATCH(_xlpm.x,_xlpm.xold,1)-1,0,2), OFFSET(_xlpm.xold,MATCH(_xlpm.x,_xlpm.xold,1)-1,0,2)))</f>
        <v>0.37631287056541574</v>
      </c>
      <c r="G80">
        <f t="shared" ca="1" si="1"/>
        <v>0.30128641325426653</v>
      </c>
      <c r="I80" s="8">
        <v>0.21</v>
      </c>
      <c r="J80" s="3">
        <f ca="1">IFERROR(_xlfn.LET(_xlpm.x, I80, _xlpm.xold,$G$59:$G$158, _xlpm.yold,_xlfn.ANCHORARRAY( $E$59), FORECAST(_xlpm.x,OFFSET(_xlpm.yold,MATCH(_xlpm.x,_xlpm.xold,1)-1,0,2), OFFSET(_xlpm.xold,MATCH(_xlpm.x,_xlpm.xold,1)-1,0,2))),4.2)</f>
        <v>3.5600446951754243</v>
      </c>
    </row>
    <row r="81" spans="2:10" x14ac:dyDescent="0.2">
      <c r="B81" s="4">
        <v>3.5406019999999998</v>
      </c>
      <c r="C81" s="4">
        <v>0.25025960000000003</v>
      </c>
      <c r="E81">
        <f ca="1"/>
        <v>3.5987640852851142</v>
      </c>
      <c r="F81">
        <f ca="1">_xlfn.LET(_xlpm.x, E81, _xlpm.xold,Table1[Voltage], _xlpm.yold, Table1[SOC], FORECAST(_xlpm.x,OFFSET(_xlpm.yold,MATCH(_xlpm.x,_xlpm.xold,1)-1,0,2), OFFSET(_xlpm.xold,MATCH(_xlpm.x,_xlpm.xold,1)-1,0,2)))</f>
        <v>0.39547980208775435</v>
      </c>
      <c r="G81">
        <f t="shared" ca="1" si="1"/>
        <v>0.32275903123665783</v>
      </c>
      <c r="I81" s="8">
        <v>0.22</v>
      </c>
      <c r="J81" s="3">
        <f ca="1">IFERROR(_xlfn.LET(_xlpm.x, I81, _xlpm.xold,$G$59:$G$158, _xlpm.yold,_xlfn.ANCHORARRAY( $E$59), FORECAST(_xlpm.x,OFFSET(_xlpm.yold,MATCH(_xlpm.x,_xlpm.xold,1)-1,0,2), OFFSET(_xlpm.xold,MATCH(_xlpm.x,_xlpm.xold,1)-1,0,2))),4.2)</f>
        <v>3.5635082695091254</v>
      </c>
    </row>
    <row r="82" spans="2:10" x14ac:dyDescent="0.2">
      <c r="B82" s="4">
        <v>3.546827</v>
      </c>
      <c r="C82" s="4">
        <v>0.26319314999999999</v>
      </c>
      <c r="E82">
        <f ca="1"/>
        <v>3.606572343917775</v>
      </c>
      <c r="F82">
        <f ca="1">_xlfn.LET(_xlpm.x, E82, _xlpm.xold,Table1[Voltage], _xlpm.yold, Table1[SOC], FORECAST(_xlpm.x,OFFSET(_xlpm.yold,MATCH(_xlpm.x,_xlpm.xold,1)-1,0,2), OFFSET(_xlpm.xold,MATCH(_xlpm.x,_xlpm.xold,1)-1,0,2)))</f>
        <v>0.41466909044951272</v>
      </c>
      <c r="G82">
        <f t="shared" ca="1" si="1"/>
        <v>0.34425669547497145</v>
      </c>
      <c r="I82" s="8">
        <v>0.23</v>
      </c>
      <c r="J82" s="3">
        <f ca="1">IFERROR(_xlfn.LET(_xlpm.x, I82, _xlpm.xold,$G$59:$G$158, _xlpm.yold,_xlfn.ANCHORARRAY( $E$59), FORECAST(_xlpm.x,OFFSET(_xlpm.yold,MATCH(_xlpm.x,_xlpm.xold,1)-1,0,2), OFFSET(_xlpm.xold,MATCH(_xlpm.x,_xlpm.xold,1)-1,0,2))),4.2)</f>
        <v>3.5669718438428268</v>
      </c>
    </row>
    <row r="83" spans="2:10" x14ac:dyDescent="0.2">
      <c r="B83" s="4">
        <v>3.5530520000000001</v>
      </c>
      <c r="C83" s="4">
        <v>0.27751843999999998</v>
      </c>
      <c r="E83">
        <f ca="1"/>
        <v>3.6143806025504359</v>
      </c>
      <c r="F83">
        <f ca="1">_xlfn.LET(_xlpm.x, E83, _xlpm.xold,Table1[Voltage], _xlpm.yold, Table1[SOC], FORECAST(_xlpm.x,OFFSET(_xlpm.yold,MATCH(_xlpm.x,_xlpm.xold,1)-1,0,2), OFFSET(_xlpm.xold,MATCH(_xlpm.x,_xlpm.xold,1)-1,0,2)))</f>
        <v>0.43447014611998114</v>
      </c>
      <c r="G83">
        <f t="shared" ca="1" si="1"/>
        <v>0.36643971958420324</v>
      </c>
      <c r="I83" s="8">
        <v>0.24</v>
      </c>
      <c r="J83" s="3">
        <f ca="1">IFERROR(_xlfn.LET(_xlpm.x, I83, _xlpm.xold,$G$59:$G$158, _xlpm.yold,_xlfn.ANCHORARRAY( $E$59), FORECAST(_xlpm.x,OFFSET(_xlpm.yold,MATCH(_xlpm.x,_xlpm.xold,1)-1,0,2), OFFSET(_xlpm.xold,MATCH(_xlpm.x,_xlpm.xold,1)-1,0,2))),4.2)</f>
        <v>3.5703121467024923</v>
      </c>
    </row>
    <row r="84" spans="2:10" x14ac:dyDescent="0.2">
      <c r="B84" s="4">
        <v>3.5592779999999999</v>
      </c>
      <c r="C84" s="4">
        <v>0.29286589000000002</v>
      </c>
      <c r="E84">
        <f ca="1"/>
        <v>3.6221888611830968</v>
      </c>
      <c r="F84">
        <f ca="1">_xlfn.LET(_xlpm.x, E84, _xlpm.xold,Table1[Voltage], _xlpm.yold, Table1[SOC], FORECAST(_xlpm.x,OFFSET(_xlpm.yold,MATCH(_xlpm.x,_xlpm.xold,1)-1,0,2), OFFSET(_xlpm.xold,MATCH(_xlpm.x,_xlpm.xold,1)-1,0,2)))</f>
        <v>0.45260806410143051</v>
      </c>
      <c r="G84">
        <f t="shared" ca="1" si="1"/>
        <v>0.38675953881858049</v>
      </c>
      <c r="I84" s="8">
        <v>0.25</v>
      </c>
      <c r="J84" s="3">
        <f ca="1">IFERROR(_xlfn.LET(_xlpm.x, I84, _xlpm.xold,$G$59:$G$158, _xlpm.yold,_xlfn.ANCHORARRAY( $E$59), FORECAST(_xlpm.x,OFFSET(_xlpm.yold,MATCH(_xlpm.x,_xlpm.xold,1)-1,0,2), OFFSET(_xlpm.xold,MATCH(_xlpm.x,_xlpm.xold,1)-1,0,2))),4.2)</f>
        <v>3.573628714872199</v>
      </c>
    </row>
    <row r="85" spans="2:10" x14ac:dyDescent="0.2">
      <c r="B85" s="4">
        <v>3.5655030000000001</v>
      </c>
      <c r="C85" s="4">
        <v>0.30872423999999998</v>
      </c>
      <c r="E85">
        <f ca="1"/>
        <v>3.6299971198157577</v>
      </c>
      <c r="F85">
        <f ca="1">_xlfn.LET(_xlpm.x, E85, _xlpm.xold,Table1[Voltage], _xlpm.yold, Table1[SOC], FORECAST(_xlpm.x,OFFSET(_xlpm.yold,MATCH(_xlpm.x,_xlpm.xold,1)-1,0,2), OFFSET(_xlpm.xold,MATCH(_xlpm.x,_xlpm.xold,1)-1,0,2)))</f>
        <v>0.47117403213817965</v>
      </c>
      <c r="G85">
        <f t="shared" ca="1" si="1"/>
        <v>0.40755890039932041</v>
      </c>
      <c r="I85" s="8">
        <v>0.26</v>
      </c>
      <c r="J85" s="3">
        <f ca="1">IFERROR(_xlfn.LET(_xlpm.x, I85, _xlpm.xold,$G$59:$G$158, _xlpm.yold,_xlfn.ANCHORARRAY( $E$59), FORECAST(_xlpm.x,OFFSET(_xlpm.yold,MATCH(_xlpm.x,_xlpm.xold,1)-1,0,2), OFFSET(_xlpm.xold,MATCH(_xlpm.x,_xlpm.xold,1)-1,0,2))),4.2)</f>
        <v>3.5769582252855132</v>
      </c>
    </row>
    <row r="86" spans="2:10" x14ac:dyDescent="0.2">
      <c r="B86" s="4">
        <v>3.5713550000000001</v>
      </c>
      <c r="C86" s="4">
        <v>0.32430027</v>
      </c>
      <c r="E86">
        <f ca="1"/>
        <v>3.6378053784484186</v>
      </c>
      <c r="F86">
        <f ca="1">_xlfn.LET(_xlpm.x, E86, _xlpm.xold,Table1[Voltage], _xlpm.yold, Table1[SOC], FORECAST(_xlpm.x,OFFSET(_xlpm.yold,MATCH(_xlpm.x,_xlpm.xold,1)-1,0,2), OFFSET(_xlpm.xold,MATCH(_xlpm.x,_xlpm.xold,1)-1,0,2)))</f>
        <v>0.48771594755201964</v>
      </c>
      <c r="G86">
        <f t="shared" ca="1" si="1"/>
        <v>0.42609072590119801</v>
      </c>
      <c r="I86" s="8">
        <v>0.27</v>
      </c>
      <c r="J86" s="3">
        <f ca="1">IFERROR(_xlfn.LET(_xlpm.x, I86, _xlpm.xold,$G$59:$G$158, _xlpm.yold,_xlfn.ANCHORARRAY( $E$59), FORECAST(_xlpm.x,OFFSET(_xlpm.yold,MATCH(_xlpm.x,_xlpm.xold,1)-1,0,2), OFFSET(_xlpm.xold,MATCH(_xlpm.x,_xlpm.xold,1)-1,0,2))),4.2)</f>
        <v>3.5803015210625277</v>
      </c>
    </row>
    <row r="87" spans="2:10" x14ac:dyDescent="0.2">
      <c r="B87" s="4">
        <v>3.576238</v>
      </c>
      <c r="C87" s="4">
        <v>0.33758178</v>
      </c>
      <c r="E87">
        <f ca="1"/>
        <v>3.6456136370810794</v>
      </c>
      <c r="F87">
        <f ca="1">_xlfn.LET(_xlpm.x, E87, _xlpm.xold,Table1[Voltage], _xlpm.yold, Table1[SOC], FORECAST(_xlpm.x,OFFSET(_xlpm.yold,MATCH(_xlpm.x,_xlpm.xold,1)-1,0,2), OFFSET(_xlpm.xold,MATCH(_xlpm.x,_xlpm.xold,1)-1,0,2)))</f>
        <v>0.50247728714199891</v>
      </c>
      <c r="G87">
        <f t="shared" ca="1" si="1"/>
        <v>0.44262778117029827</v>
      </c>
      <c r="I87" s="8">
        <v>0.28000000000000003</v>
      </c>
      <c r="J87" s="3">
        <f ca="1">IFERROR(_xlfn.LET(_xlpm.x, I87, _xlpm.xold,$G$59:$G$158, _xlpm.yold,_xlfn.ANCHORARRAY( $E$59), FORECAST(_xlpm.x,OFFSET(_xlpm.yold,MATCH(_xlpm.x,_xlpm.xold,1)-1,0,2), OFFSET(_xlpm.xold,MATCH(_xlpm.x,_xlpm.xold,1)-1,0,2))),4.2)</f>
        <v>3.5836575082528292</v>
      </c>
    </row>
    <row r="88" spans="2:10" x14ac:dyDescent="0.2">
      <c r="B88" s="4">
        <v>3.5811199999999999</v>
      </c>
      <c r="C88" s="4">
        <v>0.35064288999999998</v>
      </c>
      <c r="E88">
        <f ca="1"/>
        <v>3.6534218957137403</v>
      </c>
      <c r="F88">
        <f ca="1">_xlfn.LET(_xlpm.x, E88, _xlpm.xold,Table1[Voltage], _xlpm.yold, Table1[SOC], FORECAST(_xlpm.x,OFFSET(_xlpm.yold,MATCH(_xlpm.x,_xlpm.xold,1)-1,0,2), OFFSET(_xlpm.xold,MATCH(_xlpm.x,_xlpm.xold,1)-1,0,2)))</f>
        <v>0.51602105317896374</v>
      </c>
      <c r="G88">
        <f t="shared" ca="1" si="1"/>
        <v>0.45780079484834518</v>
      </c>
      <c r="I88" s="8">
        <v>0.28999999999999998</v>
      </c>
      <c r="J88" s="3">
        <f ca="1">IFERROR(_xlfn.LET(_xlpm.x, I88, _xlpm.xold,$G$59:$G$158, _xlpm.yold,_xlfn.ANCHORARRAY( $E$59), FORECAST(_xlpm.x,OFFSET(_xlpm.yold,MATCH(_xlpm.x,_xlpm.xold,1)-1,0,2), OFFSET(_xlpm.xold,MATCH(_xlpm.x,_xlpm.xold,1)-1,0,2))),4.2)</f>
        <v>3.5870861358531889</v>
      </c>
    </row>
    <row r="89" spans="2:10" x14ac:dyDescent="0.2">
      <c r="B89" s="4">
        <v>3.5860020000000001</v>
      </c>
      <c r="C89" s="4">
        <v>0.36350460000000001</v>
      </c>
      <c r="E89">
        <f ca="1"/>
        <v>3.6612301543464012</v>
      </c>
      <c r="F89">
        <f ca="1">_xlfn.LET(_xlpm.x, E89, _xlpm.xold,Table1[Voltage], _xlpm.yold, Table1[SOC], FORECAST(_xlpm.x,OFFSET(_xlpm.yold,MATCH(_xlpm.x,_xlpm.xold,1)-1,0,2), OFFSET(_xlpm.xold,MATCH(_xlpm.x,_xlpm.xold,1)-1,0,2)))</f>
        <v>0.52851176214151874</v>
      </c>
      <c r="G89">
        <f t="shared" ca="1" si="1"/>
        <v>0.47179407392744993</v>
      </c>
      <c r="I89" s="8">
        <v>0.3</v>
      </c>
      <c r="J89" s="3">
        <f ca="1">IFERROR(_xlfn.LET(_xlpm.x, I89, _xlpm.xold,$G$59:$G$158, _xlpm.yold,_xlfn.ANCHORARRAY( $E$59), FORECAST(_xlpm.x,OFFSET(_xlpm.yold,MATCH(_xlpm.x,_xlpm.xold,1)-1,0,2), OFFSET(_xlpm.xold,MATCH(_xlpm.x,_xlpm.xold,1)-1,0,2))),4.2)</f>
        <v>3.5905147634535486</v>
      </c>
    </row>
    <row r="90" spans="2:10" x14ac:dyDescent="0.2">
      <c r="B90" s="4">
        <v>3.590884</v>
      </c>
      <c r="C90" s="4">
        <v>0.37613582000000001</v>
      </c>
      <c r="E90">
        <f ca="1"/>
        <v>3.6690384129790621</v>
      </c>
      <c r="F90">
        <f ca="1">_xlfn.LET(_xlpm.x, E90, _xlpm.xold,Table1[Voltage], _xlpm.yold, Table1[SOC], FORECAST(_xlpm.x,OFFSET(_xlpm.yold,MATCH(_xlpm.x,_xlpm.xold,1)-1,0,2), OFFSET(_xlpm.xold,MATCH(_xlpm.x,_xlpm.xold,1)-1,0,2)))</f>
        <v>0.54048243598710677</v>
      </c>
      <c r="G90">
        <f t="shared" ca="1" si="1"/>
        <v>0.48520476025345571</v>
      </c>
      <c r="I90" s="8">
        <v>0.31</v>
      </c>
      <c r="J90" s="3">
        <f ca="1">IFERROR(_xlfn.LET(_xlpm.x, I90, _xlpm.xold,$G$59:$G$158, _xlpm.yold,_xlfn.ANCHORARRAY( $E$59), FORECAST(_xlpm.x,OFFSET(_xlpm.yold,MATCH(_xlpm.x,_xlpm.xold,1)-1,0,2), OFFSET(_xlpm.xold,MATCH(_xlpm.x,_xlpm.xold,1)-1,0,2))),4.2)</f>
        <v>3.5941244174123042</v>
      </c>
    </row>
    <row r="91" spans="2:10" x14ac:dyDescent="0.2">
      <c r="B91" s="4">
        <v>3.5957669999999999</v>
      </c>
      <c r="C91" s="4">
        <v>0.38817226999999999</v>
      </c>
      <c r="E91">
        <f ca="1"/>
        <v>3.676846671611723</v>
      </c>
      <c r="F91">
        <f ca="1">_xlfn.LET(_xlpm.x, E91, _xlpm.xold,Table1[Voltage], _xlpm.yold, Table1[SOC], FORECAST(_xlpm.x,OFFSET(_xlpm.yold,MATCH(_xlpm.x,_xlpm.xold,1)-1,0,2), OFFSET(_xlpm.xold,MATCH(_xlpm.x,_xlpm.xold,1)-1,0,2)))</f>
        <v>0.55190743403544928</v>
      </c>
      <c r="G91">
        <f t="shared" ref="G91:G122" ca="1" si="2">IFERROR((F91-_SOC0)/(1-_SOC0),1)</f>
        <v>0.4980041286998711</v>
      </c>
      <c r="I91" s="8">
        <v>0.32</v>
      </c>
      <c r="J91" s="3">
        <f ca="1">IFERROR(_xlfn.LET(_xlpm.x, I91, _xlpm.xold,$G$59:$G$158, _xlpm.yold,_xlfn.ANCHORARRAY( $E$59), FORECAST(_xlpm.x,OFFSET(_xlpm.yold,MATCH(_xlpm.x,_xlpm.xold,1)-1,0,2), OFFSET(_xlpm.xold,MATCH(_xlpm.x,_xlpm.xold,1)-1,0,2))),4.2)</f>
        <v>3.5977607968417078</v>
      </c>
    </row>
    <row r="92" spans="2:10" x14ac:dyDescent="0.2">
      <c r="B92" s="4">
        <v>3.600501</v>
      </c>
      <c r="C92" s="4">
        <v>0.39971477</v>
      </c>
      <c r="E92">
        <f ca="1"/>
        <v>3.6846549302443838</v>
      </c>
      <c r="F92">
        <f ca="1">_xlfn.LET(_xlpm.x, E92, _xlpm.xold,Table1[Voltage], _xlpm.yold, Table1[SOC], FORECAST(_xlpm.x,OFFSET(_xlpm.yold,MATCH(_xlpm.x,_xlpm.xold,1)-1,0,2), OFFSET(_xlpm.xold,MATCH(_xlpm.x,_xlpm.xold,1)-1,0,2)))</f>
        <v>0.56235124126212366</v>
      </c>
      <c r="G92">
        <f t="shared" ca="1" si="2"/>
        <v>0.50970427395258155</v>
      </c>
      <c r="I92" s="8">
        <v>0.33</v>
      </c>
      <c r="J92" s="3">
        <f ca="1">IFERROR(_xlfn.LET(_xlpm.x, I92, _xlpm.xold,$G$59:$G$158, _xlpm.yold,_xlfn.ANCHORARRAY( $E$59), FORECAST(_xlpm.x,OFFSET(_xlpm.yold,MATCH(_xlpm.x,_xlpm.xold,1)-1,0,2), OFFSET(_xlpm.xold,MATCH(_xlpm.x,_xlpm.xold,1)-1,0,2))),4.2)</f>
        <v>3.6013941085391954</v>
      </c>
    </row>
    <row r="93" spans="2:10" x14ac:dyDescent="0.2">
      <c r="B93" s="4">
        <v>3.6042719999999999</v>
      </c>
      <c r="C93" s="4">
        <v>0.40883311</v>
      </c>
      <c r="E93">
        <f ca="1"/>
        <v>3.6924631888770447</v>
      </c>
      <c r="F93">
        <f ca="1">_xlfn.LET(_xlpm.x, E93, _xlpm.xold,Table1[Voltage], _xlpm.yold, Table1[SOC], FORECAST(_xlpm.x,OFFSET(_xlpm.yold,MATCH(_xlpm.x,_xlpm.xold,1)-1,0,2), OFFSET(_xlpm.xold,MATCH(_xlpm.x,_xlpm.xold,1)-1,0,2)))</f>
        <v>0.57244730917490827</v>
      </c>
      <c r="G93">
        <f t="shared" ca="1" si="2"/>
        <v>0.52101484858278979</v>
      </c>
      <c r="I93" s="8">
        <v>0.34</v>
      </c>
      <c r="J93" s="3">
        <f ca="1">IFERROR(_xlfn.LET(_xlpm.x, I93, _xlpm.xold,$G$59:$G$158, _xlpm.yold,_xlfn.ANCHORARRAY( $E$59), FORECAST(_xlpm.x,OFFSET(_xlpm.yold,MATCH(_xlpm.x,_xlpm.xold,1)-1,0,2), OFFSET(_xlpm.xold,MATCH(_xlpm.x,_xlpm.xold,1)-1,0,2))),4.2)</f>
        <v>3.6050262513367115</v>
      </c>
    </row>
    <row r="94" spans="2:10" x14ac:dyDescent="0.2">
      <c r="B94" s="4">
        <v>3.6080429999999999</v>
      </c>
      <c r="C94" s="4">
        <v>0.41840015000000003</v>
      </c>
      <c r="E94">
        <f ca="1"/>
        <v>3.7002714475097056</v>
      </c>
      <c r="F94">
        <f ca="1">_xlfn.LET(_xlpm.x, E94, _xlpm.xold,Table1[Voltage], _xlpm.yold, Table1[SOC], FORECAST(_xlpm.x,OFFSET(_xlpm.yold,MATCH(_xlpm.x,_xlpm.xold,1)-1,0,2), OFFSET(_xlpm.xold,MATCH(_xlpm.x,_xlpm.xold,1)-1,0,2)))</f>
        <v>0.58199102808576342</v>
      </c>
      <c r="G94">
        <f t="shared" ca="1" si="2"/>
        <v>0.5317066293754158</v>
      </c>
      <c r="I94" s="8">
        <v>0.35000000000000003</v>
      </c>
      <c r="J94" s="3">
        <f ca="1">IFERROR(_xlfn.LET(_xlpm.x, I94, _xlpm.xold,$G$59:$G$158, _xlpm.yold,_xlfn.ANCHORARRAY( $E$59), FORECAST(_xlpm.x,OFFSET(_xlpm.yold,MATCH(_xlpm.x,_xlpm.xold,1)-1,0,2), OFFSET(_xlpm.xold,MATCH(_xlpm.x,_xlpm.xold,1)-1,0,2))),4.2)</f>
        <v>3.6085939441701451</v>
      </c>
    </row>
    <row r="95" spans="2:10" x14ac:dyDescent="0.2">
      <c r="B95" s="4">
        <v>3.611815</v>
      </c>
      <c r="C95" s="4">
        <v>0.42827855999999997</v>
      </c>
      <c r="E95">
        <f ca="1"/>
        <v>3.7080797061423665</v>
      </c>
      <c r="F95">
        <f ca="1">_xlfn.LET(_xlpm.x, E95, _xlpm.xold,Table1[Voltage], _xlpm.yold, Table1[SOC], FORECAST(_xlpm.x,OFFSET(_xlpm.yold,MATCH(_xlpm.x,_xlpm.xold,1)-1,0,2), OFFSET(_xlpm.xold,MATCH(_xlpm.x,_xlpm.xold,1)-1,0,2)))</f>
        <v>0.59114342971754485</v>
      </c>
      <c r="G95">
        <f t="shared" ca="1" si="2"/>
        <v>0.54196001936805027</v>
      </c>
      <c r="I95" s="8">
        <v>0.36</v>
      </c>
      <c r="J95" s="3">
        <f ca="1">IFERROR(_xlfn.LET(_xlpm.x, I95, _xlpm.xold,$G$59:$G$158, _xlpm.yold,_xlfn.ANCHORARRAY( $E$59), FORECAST(_xlpm.x,OFFSET(_xlpm.yold,MATCH(_xlpm.x,_xlpm.xold,1)-1,0,2), OFFSET(_xlpm.xold,MATCH(_xlpm.x,_xlpm.xold,1)-1,0,2))),4.2)</f>
        <v>3.6121138694040593</v>
      </c>
    </row>
    <row r="96" spans="2:10" x14ac:dyDescent="0.2">
      <c r="B96" s="4">
        <v>3.615586</v>
      </c>
      <c r="C96" s="4">
        <v>0.43737914</v>
      </c>
      <c r="E96">
        <f ca="1"/>
        <v>3.7158879647750274</v>
      </c>
      <c r="F96">
        <f ca="1">_xlfn.LET(_xlpm.x, E96, _xlpm.xold,Table1[Voltage], _xlpm.yold, Table1[SOC], FORECAST(_xlpm.x,OFFSET(_xlpm.yold,MATCH(_xlpm.x,_xlpm.xold,1)-1,0,2), OFFSET(_xlpm.xold,MATCH(_xlpm.x,_xlpm.xold,1)-1,0,2)))</f>
        <v>0.59939032955674021</v>
      </c>
      <c r="G96">
        <f t="shared" ca="1" si="2"/>
        <v>0.55119898020952351</v>
      </c>
      <c r="I96" s="8">
        <v>0.37</v>
      </c>
      <c r="J96" s="3">
        <f ca="1">IFERROR(_xlfn.LET(_xlpm.x, I96, _xlpm.xold,$G$59:$G$158, _xlpm.yold,_xlfn.ANCHORARRAY( $E$59), FORECAST(_xlpm.x,OFFSET(_xlpm.yold,MATCH(_xlpm.x,_xlpm.xold,1)-1,0,2), OFFSET(_xlpm.xold,MATCH(_xlpm.x,_xlpm.xold,1)-1,0,2))),4.2)</f>
        <v>3.6157487047943921</v>
      </c>
    </row>
    <row r="97" spans="2:10" x14ac:dyDescent="0.2">
      <c r="B97" s="4">
        <v>3.6193569999999999</v>
      </c>
      <c r="C97" s="4">
        <v>0.44599999000000001</v>
      </c>
      <c r="E97">
        <f ca="1"/>
        <v>3.7236962234076882</v>
      </c>
      <c r="F97">
        <f ca="1">_xlfn.LET(_xlpm.x, E97, _xlpm.xold,Table1[Voltage], _xlpm.yold, Table1[SOC], FORECAST(_xlpm.x,OFFSET(_xlpm.yold,MATCH(_xlpm.x,_xlpm.xold,1)-1,0,2), OFFSET(_xlpm.xold,MATCH(_xlpm.x,_xlpm.xold,1)-1,0,2)))</f>
        <v>0.60762423352537587</v>
      </c>
      <c r="G97">
        <f t="shared" ca="1" si="2"/>
        <v>0.56042338184189489</v>
      </c>
      <c r="I97" s="8">
        <v>0.38</v>
      </c>
      <c r="J97" s="3">
        <f ca="1">IFERROR(_xlfn.LET(_xlpm.x, I97, _xlpm.xold,$G$59:$G$158, _xlpm.yold,_xlfn.ANCHORARRAY( $E$59), FORECAST(_xlpm.x,OFFSET(_xlpm.yold,MATCH(_xlpm.x,_xlpm.xold,1)-1,0,2), OFFSET(_xlpm.xold,MATCH(_xlpm.x,_xlpm.xold,1)-1,0,2))),4.2)</f>
        <v>3.6195913859435684</v>
      </c>
    </row>
    <row r="98" spans="2:10" x14ac:dyDescent="0.2">
      <c r="B98" s="4">
        <v>3.6231279999999999</v>
      </c>
      <c r="C98" s="4">
        <v>0.45479952000000001</v>
      </c>
      <c r="E98">
        <f ca="1"/>
        <v>3.7315044820403491</v>
      </c>
      <c r="F98">
        <f ca="1">_xlfn.LET(_xlpm.x, E98, _xlpm.xold,Table1[Voltage], _xlpm.yold, Table1[SOC], FORECAST(_xlpm.x,OFFSET(_xlpm.yold,MATCH(_xlpm.x,_xlpm.xold,1)-1,0,2), OFFSET(_xlpm.xold,MATCH(_xlpm.x,_xlpm.xold,1)-1,0,2)))</f>
        <v>0.61581257233394693</v>
      </c>
      <c r="G98">
        <f t="shared" ca="1" si="2"/>
        <v>0.56959673705224323</v>
      </c>
      <c r="I98" s="8">
        <v>0.39</v>
      </c>
      <c r="J98" s="3">
        <f ca="1">IFERROR(_xlfn.LET(_xlpm.x, I98, _xlpm.xold,$G$59:$G$158, _xlpm.yold,_xlfn.ANCHORARRAY( $E$59), FORECAST(_xlpm.x,OFFSET(_xlpm.yold,MATCH(_xlpm.x,_xlpm.xold,1)-1,0,2), OFFSET(_xlpm.xold,MATCH(_xlpm.x,_xlpm.xold,1)-1,0,2))),4.2)</f>
        <v>3.6234053580883216</v>
      </c>
    </row>
    <row r="99" spans="2:10" x14ac:dyDescent="0.2">
      <c r="B99" s="4">
        <v>3.6268989999999999</v>
      </c>
      <c r="C99" s="4">
        <v>0.46391786000000002</v>
      </c>
      <c r="E99">
        <f ca="1"/>
        <v>3.73931274067301</v>
      </c>
      <c r="F99">
        <f ca="1">_xlfn.LET(_xlpm.x, E99, _xlpm.xold,Table1[Voltage], _xlpm.yold, Table1[SOC], FORECAST(_xlpm.x,OFFSET(_xlpm.yold,MATCH(_xlpm.x,_xlpm.xold,1)-1,0,2), OFFSET(_xlpm.xold,MATCH(_xlpm.x,_xlpm.xold,1)-1,0,2)))</f>
        <v>0.62390130309098701</v>
      </c>
      <c r="G99">
        <f t="shared" ca="1" si="2"/>
        <v>0.57865850185825374</v>
      </c>
      <c r="I99" s="8">
        <v>0.4</v>
      </c>
      <c r="J99" s="3">
        <f ca="1">IFERROR(_xlfn.LET(_xlpm.x, I99, _xlpm.xold,$G$59:$G$158, _xlpm.yold,_xlfn.ANCHORARRAY( $E$59), FORECAST(_xlpm.x,OFFSET(_xlpm.yold,MATCH(_xlpm.x,_xlpm.xold,1)-1,0,2), OFFSET(_xlpm.xold,MATCH(_xlpm.x,_xlpm.xold,1)-1,0,2))),4.2)</f>
        <v>3.6271594438098234</v>
      </c>
    </row>
    <row r="100" spans="2:10" x14ac:dyDescent="0.2">
      <c r="B100" s="4">
        <v>3.6307269999999998</v>
      </c>
      <c r="C100" s="4">
        <v>0.47288350000000001</v>
      </c>
      <c r="E100">
        <f ca="1"/>
        <v>3.7471209993056709</v>
      </c>
      <c r="F100">
        <f ca="1">_xlfn.LET(_xlpm.x, E100, _xlpm.xold,Table1[Voltage], _xlpm.yold, Table1[SOC], FORECAST(_xlpm.x,OFFSET(_xlpm.yold,MATCH(_xlpm.x,_xlpm.xold,1)-1,0,2), OFFSET(_xlpm.xold,MATCH(_xlpm.x,_xlpm.xold,1)-1,0,2)))</f>
        <v>0.63179380392246021</v>
      </c>
      <c r="G100">
        <f t="shared" ca="1" si="2"/>
        <v>0.58750043125537255</v>
      </c>
      <c r="I100" s="8">
        <v>0.41000000000000003</v>
      </c>
      <c r="J100" s="3">
        <f ca="1">IFERROR(_xlfn.LET(_xlpm.x, I100, _xlpm.xold,$G$59:$G$158, _xlpm.yold,_xlfn.ANCHORARRAY( $E$59), FORECAST(_xlpm.x,OFFSET(_xlpm.yold,MATCH(_xlpm.x,_xlpm.xold,1)-1,0,2), OFFSET(_xlpm.xold,MATCH(_xlpm.x,_xlpm.xold,1)-1,0,2))),4.2)</f>
        <v>3.6310256605295832</v>
      </c>
    </row>
    <row r="101" spans="2:10" x14ac:dyDescent="0.2">
      <c r="B101" s="4">
        <v>3.6348159999999998</v>
      </c>
      <c r="C101" s="4">
        <v>0.48145271000000001</v>
      </c>
      <c r="E101">
        <f ca="1"/>
        <v>3.7549292579383318</v>
      </c>
      <c r="F101">
        <f ca="1">_xlfn.LET(_xlpm.x, E101, _xlpm.xold,Table1[Voltage], _xlpm.yold, Table1[SOC], FORECAST(_xlpm.x,OFFSET(_xlpm.yold,MATCH(_xlpm.x,_xlpm.xold,1)-1,0,2), OFFSET(_xlpm.xold,MATCH(_xlpm.x,_xlpm.xold,1)-1,0,2)))</f>
        <v>0.63940121911114689</v>
      </c>
      <c r="G101">
        <f t="shared" ca="1" si="2"/>
        <v>0.59602298062587189</v>
      </c>
      <c r="I101" s="8">
        <v>0.42</v>
      </c>
      <c r="J101" s="3">
        <f ca="1">IFERROR(_xlfn.LET(_xlpm.x, I101, _xlpm.xold,$G$59:$G$158, _xlpm.yold,_xlfn.ANCHORARRAY( $E$59), FORECAST(_xlpm.x,OFFSET(_xlpm.yold,MATCH(_xlpm.x,_xlpm.xold,1)-1,0,2), OFFSET(_xlpm.xold,MATCH(_xlpm.x,_xlpm.xold,1)-1,0,2))),4.2)</f>
        <v>3.6352390925154765</v>
      </c>
    </row>
    <row r="102" spans="2:10" x14ac:dyDescent="0.2">
      <c r="B102" s="4">
        <v>3.638906</v>
      </c>
      <c r="C102" s="4">
        <v>0.49002192999999999</v>
      </c>
      <c r="E102">
        <f ca="1"/>
        <v>3.7627375165709926</v>
      </c>
      <c r="F102">
        <f ca="1">_xlfn.LET(_xlpm.x, E102, _xlpm.xold,Table1[Voltage], _xlpm.yold, Table1[SOC], FORECAST(_xlpm.x,OFFSET(_xlpm.yold,MATCH(_xlpm.x,_xlpm.xold,1)-1,0,2), OFFSET(_xlpm.xold,MATCH(_xlpm.x,_xlpm.xold,1)-1,0,2)))</f>
        <v>0.64695818242097314</v>
      </c>
      <c r="G102">
        <f t="shared" ca="1" si="2"/>
        <v>0.60448900900760461</v>
      </c>
      <c r="I102" s="8">
        <v>0.43</v>
      </c>
      <c r="J102" s="3">
        <f ca="1">IFERROR(_xlfn.LET(_xlpm.x, I102, _xlpm.xold,$G$59:$G$158, _xlpm.yold,_xlfn.ANCHORARRAY( $E$59), FORECAST(_xlpm.x,OFFSET(_xlpm.yold,MATCH(_xlpm.x,_xlpm.xold,1)-1,0,2), OFFSET(_xlpm.xold,MATCH(_xlpm.x,_xlpm.xold,1)-1,0,2))),4.2)</f>
        <v>3.6396512102928851</v>
      </c>
    </row>
    <row r="103" spans="2:10" x14ac:dyDescent="0.2">
      <c r="B103" s="4">
        <v>3.642995</v>
      </c>
      <c r="C103" s="4">
        <v>0.49763648999999999</v>
      </c>
      <c r="E103">
        <f ca="1"/>
        <v>3.7705457752036535</v>
      </c>
      <c r="F103">
        <f ca="1">_xlfn.LET(_xlpm.x, E103, _xlpm.xold,Table1[Voltage], _xlpm.yold, Table1[SOC], FORECAST(_xlpm.x,OFFSET(_xlpm.yold,MATCH(_xlpm.x,_xlpm.xold,1)-1,0,2), OFFSET(_xlpm.xold,MATCH(_xlpm.x,_xlpm.xold,1)-1,0,2)))</f>
        <v>0.65448801098217579</v>
      </c>
      <c r="G103">
        <f t="shared" ca="1" si="2"/>
        <v>0.6129246384655157</v>
      </c>
      <c r="I103" s="8">
        <v>0.44</v>
      </c>
      <c r="J103" s="3">
        <f ca="1">IFERROR(_xlfn.LET(_xlpm.x, I103, _xlpm.xold,$G$59:$G$158, _xlpm.yold,_xlfn.ANCHORARRAY( $E$59), FORECAST(_xlpm.x,OFFSET(_xlpm.yold,MATCH(_xlpm.x,_xlpm.xold,1)-1,0,2), OFFSET(_xlpm.xold,MATCH(_xlpm.x,_xlpm.xold,1)-1,0,2))),4.2)</f>
        <v>3.6443728844395817</v>
      </c>
    </row>
    <row r="104" spans="2:10" x14ac:dyDescent="0.2">
      <c r="B104" s="4">
        <v>3.6470850000000001</v>
      </c>
      <c r="C104" s="4">
        <v>0.50519723999999999</v>
      </c>
      <c r="E104">
        <f ca="1"/>
        <v>3.7783540338363144</v>
      </c>
      <c r="F104">
        <f ca="1">_xlfn.LET(_xlpm.x, E104, _xlpm.xold,Table1[Voltage], _xlpm.yold, Table1[SOC], FORECAST(_xlpm.x,OFFSET(_xlpm.yold,MATCH(_xlpm.x,_xlpm.xold,1)-1,0,2), OFFSET(_xlpm.xold,MATCH(_xlpm.x,_xlpm.xold,1)-1,0,2)))</f>
        <v>0.66197897683077933</v>
      </c>
      <c r="G104">
        <f t="shared" ca="1" si="2"/>
        <v>0.62131673021993838</v>
      </c>
      <c r="I104" s="8">
        <v>0.45</v>
      </c>
      <c r="J104" s="3">
        <f ca="1">IFERROR(_xlfn.LET(_xlpm.x, I104, _xlpm.xold,$G$59:$G$158, _xlpm.yold,_xlfn.ANCHORARRAY( $E$59), FORECAST(_xlpm.x,OFFSET(_xlpm.yold,MATCH(_xlpm.x,_xlpm.xold,1)-1,0,2), OFFSET(_xlpm.xold,MATCH(_xlpm.x,_xlpm.xold,1)-1,0,2))),4.2)</f>
        <v>3.6494074905989318</v>
      </c>
    </row>
    <row r="105" spans="2:10" x14ac:dyDescent="0.2">
      <c r="B105" s="4">
        <v>3.6511740000000001</v>
      </c>
      <c r="C105" s="4">
        <v>0.51239855000000001</v>
      </c>
      <c r="E105">
        <f ca="1"/>
        <v>3.7861622924689753</v>
      </c>
      <c r="F105">
        <f ca="1">_xlfn.LET(_xlpm.x, E105, _xlpm.xold,Table1[Voltage], _xlpm.yold, Table1[SOC], FORECAST(_xlpm.x,OFFSET(_xlpm.yold,MATCH(_xlpm.x,_xlpm.xold,1)-1,0,2), OFFSET(_xlpm.xold,MATCH(_xlpm.x,_xlpm.xold,1)-1,0,2)))</f>
        <v>0.66958291458443009</v>
      </c>
      <c r="G105">
        <f t="shared" ca="1" si="2"/>
        <v>0.62983538383727566</v>
      </c>
      <c r="I105" s="8">
        <v>0.46</v>
      </c>
      <c r="J105" s="3">
        <f ca="1">IFERROR(_xlfn.LET(_xlpm.x, I105, _xlpm.xold,$G$59:$G$158, _xlpm.yold,_xlfn.ANCHORARRAY( $E$59), FORECAST(_xlpm.x,OFFSET(_xlpm.yold,MATCH(_xlpm.x,_xlpm.xold,1)-1,0,2), OFFSET(_xlpm.xold,MATCH(_xlpm.x,_xlpm.xold,1)-1,0,2))),4.2)</f>
        <v>3.654649053588126</v>
      </c>
    </row>
    <row r="106" spans="2:10" x14ac:dyDescent="0.2">
      <c r="B106" s="4">
        <v>3.6552639999999998</v>
      </c>
      <c r="C106" s="4">
        <v>0.51898962000000004</v>
      </c>
      <c r="E106">
        <f ca="1"/>
        <v>3.7939705511016362</v>
      </c>
      <c r="F106">
        <f ca="1">_xlfn.LET(_xlpm.x, E106, _xlpm.xold,Table1[Voltage], _xlpm.yold, Table1[SOC], FORECAST(_xlpm.x,OFFSET(_xlpm.yold,MATCH(_xlpm.x,_xlpm.xold,1)-1,0,2), OFFSET(_xlpm.xold,MATCH(_xlpm.x,_xlpm.xold,1)-1,0,2)))</f>
        <v>0.67722274288550732</v>
      </c>
      <c r="G106">
        <f t="shared" ca="1" si="2"/>
        <v>0.63839424545625212</v>
      </c>
      <c r="I106" s="8">
        <v>0.47000000000000003</v>
      </c>
      <c r="J106" s="3">
        <f ca="1">IFERROR(_xlfn.LET(_xlpm.x, I106, _xlpm.xold,$G$59:$G$158, _xlpm.yold,_xlfn.ANCHORARRAY( $E$59), FORECAST(_xlpm.x,OFFSET(_xlpm.yold,MATCH(_xlpm.x,_xlpm.xold,1)-1,0,2), OFFSET(_xlpm.xold,MATCH(_xlpm.x,_xlpm.xold,1)-1,0,2))),4.2)</f>
        <v>3.6602290599529819</v>
      </c>
    </row>
    <row r="107" spans="2:10" x14ac:dyDescent="0.2">
      <c r="B107" s="4">
        <v>3.6593529999999999</v>
      </c>
      <c r="C107" s="4">
        <v>0.52558068999999996</v>
      </c>
      <c r="E107">
        <f ca="1"/>
        <v>3.801778809734297</v>
      </c>
      <c r="F107">
        <f ca="1">_xlfn.LET(_xlpm.x, E107, _xlpm.xold,Table1[Voltage], _xlpm.yold, Table1[SOC], FORECAST(_xlpm.x,OFFSET(_xlpm.yold,MATCH(_xlpm.x,_xlpm.xold,1)-1,0,2), OFFSET(_xlpm.xold,MATCH(_xlpm.x,_xlpm.xold,1)-1,0,2)))</f>
        <v>0.68488285946044591</v>
      </c>
      <c r="G107">
        <f t="shared" ca="1" si="2"/>
        <v>0.64697583592745189</v>
      </c>
      <c r="I107" s="8">
        <v>0.48</v>
      </c>
      <c r="J107" s="3">
        <f ca="1">IFERROR(_xlfn.LET(_xlpm.x, I107, _xlpm.xold,$G$59:$G$158, _xlpm.yold,_xlfn.ANCHORARRAY( $E$59), FORECAST(_xlpm.x,OFFSET(_xlpm.yold,MATCH(_xlpm.x,_xlpm.xold,1)-1,0,2), OFFSET(_xlpm.xold,MATCH(_xlpm.x,_xlpm.xold,1)-1,0,2))),4.2)</f>
        <v>3.6660079853639469</v>
      </c>
    </row>
    <row r="108" spans="2:10" x14ac:dyDescent="0.2">
      <c r="B108" s="4">
        <v>3.664317</v>
      </c>
      <c r="C108" s="4">
        <v>0.53333169999999996</v>
      </c>
      <c r="E108">
        <f ca="1"/>
        <v>3.8095870683669579</v>
      </c>
      <c r="F108">
        <f ca="1">_xlfn.LET(_xlpm.x, E108, _xlpm.xold,Table1[Voltage], _xlpm.yold, Table1[SOC], FORECAST(_xlpm.x,OFFSET(_xlpm.yold,MATCH(_xlpm.x,_xlpm.xold,1)-1,0,2), OFFSET(_xlpm.xold,MATCH(_xlpm.x,_xlpm.xold,1)-1,0,2)))</f>
        <v>0.69244532736664155</v>
      </c>
      <c r="G108">
        <f t="shared" ca="1" si="2"/>
        <v>0.6554480310810985</v>
      </c>
      <c r="I108" s="8">
        <v>0.49</v>
      </c>
      <c r="J108" s="3">
        <f ca="1">IFERROR(_xlfn.LET(_xlpm.x, I108, _xlpm.xold,$G$59:$G$158, _xlpm.yold,_xlfn.ANCHORARRAY( $E$59), FORECAST(_xlpm.x,OFFSET(_xlpm.yold,MATCH(_xlpm.x,_xlpm.xold,1)-1,0,2), OFFSET(_xlpm.xold,MATCH(_xlpm.x,_xlpm.xold,1)-1,0,2))),4.2)</f>
        <v>3.6719637504520311</v>
      </c>
    </row>
    <row r="109" spans="2:10" x14ac:dyDescent="0.2">
      <c r="B109" s="4">
        <v>3.6694460000000002</v>
      </c>
      <c r="C109" s="4">
        <v>0.54109974000000005</v>
      </c>
      <c r="E109">
        <f ca="1"/>
        <v>3.8173953269996188</v>
      </c>
      <c r="F109">
        <f ca="1">_xlfn.LET(_xlpm.x, E109, _xlpm.xold,Table1[Voltage], _xlpm.yold, Table1[SOC], FORECAST(_xlpm.x,OFFSET(_xlpm.yold,MATCH(_xlpm.x,_xlpm.xold,1)-1,0,2), OFFSET(_xlpm.xold,MATCH(_xlpm.x,_xlpm.xold,1)-1,0,2)))</f>
        <v>0.69999384894194794</v>
      </c>
      <c r="G109">
        <f t="shared" ca="1" si="2"/>
        <v>0.66390460222966685</v>
      </c>
      <c r="I109" s="8">
        <v>0.5</v>
      </c>
      <c r="J109" s="3">
        <f ca="1">IFERROR(_xlfn.LET(_xlpm.x, I109, _xlpm.xold,$G$59:$G$158, _xlpm.yold,_xlfn.ANCHORARRAY( $E$59), FORECAST(_xlpm.x,OFFSET(_xlpm.yold,MATCH(_xlpm.x,_xlpm.xold,1)-1,0,2), OFFSET(_xlpm.xold,MATCH(_xlpm.x,_xlpm.xold,1)-1,0,2))),4.2)</f>
        <v>3.6781786447601164</v>
      </c>
    </row>
    <row r="110" spans="2:10" x14ac:dyDescent="0.2">
      <c r="B110" s="4">
        <v>3.6745749999999999</v>
      </c>
      <c r="C110" s="4">
        <v>0.54886776999999998</v>
      </c>
      <c r="E110">
        <f ca="1"/>
        <v>3.8252035856322797</v>
      </c>
      <c r="F110">
        <f ca="1">_xlfn.LET(_xlpm.x, E110, _xlpm.xold,Table1[Voltage], _xlpm.yold, Table1[SOC], FORECAST(_xlpm.x,OFFSET(_xlpm.yold,MATCH(_xlpm.x,_xlpm.xold,1)-1,0,2), OFFSET(_xlpm.xold,MATCH(_xlpm.x,_xlpm.xold,1)-1,0,2)))</f>
        <v>0.70754268676965548</v>
      </c>
      <c r="G110">
        <f t="shared" ca="1" si="2"/>
        <v>0.67236152767422597</v>
      </c>
      <c r="I110" s="8">
        <v>0.51</v>
      </c>
      <c r="J110" s="3">
        <f ca="1">IFERROR(_xlfn.LET(_xlpm.x, I110, _xlpm.xold,$G$59:$G$158, _xlpm.yold,_xlfn.ANCHORARRAY( $E$59), FORECAST(_xlpm.x,OFFSET(_xlpm.yold,MATCH(_xlpm.x,_xlpm.xold,1)-1,0,2), OFFSET(_xlpm.xold,MATCH(_xlpm.x,_xlpm.xold,1)-1,0,2))),4.2)</f>
        <v>3.6848590848110749</v>
      </c>
    </row>
    <row r="111" spans="2:10" x14ac:dyDescent="0.2">
      <c r="B111" s="4">
        <v>3.6797040000000001</v>
      </c>
      <c r="C111" s="4">
        <v>0.55573075000000005</v>
      </c>
      <c r="E111">
        <f ca="1"/>
        <v>3.8330118442649406</v>
      </c>
      <c r="F111">
        <f ca="1">_xlfn.LET(_xlpm.x, E111, _xlpm.xold,Table1[Voltage], _xlpm.yold, Table1[SOC], FORECAST(_xlpm.x,OFFSET(_xlpm.yold,MATCH(_xlpm.x,_xlpm.xold,1)-1,0,2), OFFSET(_xlpm.xold,MATCH(_xlpm.x,_xlpm.xold,1)-1,0,2)))</f>
        <v>0.71509190631363584</v>
      </c>
      <c r="G111">
        <f t="shared" ca="1" si="2"/>
        <v>0.68081888075362562</v>
      </c>
      <c r="I111" s="8">
        <v>0.52</v>
      </c>
      <c r="J111" s="3">
        <f ca="1">IFERROR(_xlfn.LET(_xlpm.x, I111, _xlpm.xold,$G$59:$G$158, _xlpm.yold,_xlfn.ANCHORARRAY( $E$59), FORECAST(_xlpm.x,OFFSET(_xlpm.yold,MATCH(_xlpm.x,_xlpm.xold,1)-1,0,2), OFFSET(_xlpm.xold,MATCH(_xlpm.x,_xlpm.xold,1)-1,0,2))),4.2)</f>
        <v>3.6917625878495564</v>
      </c>
    </row>
    <row r="112" spans="2:10" x14ac:dyDescent="0.2">
      <c r="B112" s="4">
        <v>3.6848329999999998</v>
      </c>
      <c r="C112" s="4">
        <v>0.56258936000000004</v>
      </c>
      <c r="E112">
        <f ca="1"/>
        <v>3.8408201028976015</v>
      </c>
      <c r="F112">
        <f ca="1">_xlfn.LET(_xlpm.x, E112, _xlpm.xold,Table1[Voltage], _xlpm.yold, Table1[SOC], FORECAST(_xlpm.x,OFFSET(_xlpm.yold,MATCH(_xlpm.x,_xlpm.xold,1)-1,0,2), OFFSET(_xlpm.xold,MATCH(_xlpm.x,_xlpm.xold,1)-1,0,2)))</f>
        <v>0.72264048015127846</v>
      </c>
      <c r="G112">
        <f t="shared" ca="1" si="2"/>
        <v>0.6892755104514291</v>
      </c>
      <c r="I112" s="8">
        <v>0.53</v>
      </c>
      <c r="J112" s="3">
        <f ca="1">IFERROR(_xlfn.LET(_xlpm.x, I112, _xlpm.xold,$G$59:$G$158, _xlpm.yold,_xlfn.ANCHORARRAY( $E$59), FORECAST(_xlpm.x,OFFSET(_xlpm.yold,MATCH(_xlpm.x,_xlpm.xold,1)-1,0,2), OFFSET(_xlpm.xold,MATCH(_xlpm.x,_xlpm.xold,1)-1,0,2))),4.2)</f>
        <v>3.699025087917061</v>
      </c>
    </row>
    <row r="113" spans="2:10" x14ac:dyDescent="0.2">
      <c r="B113" s="4">
        <v>3.6899609999999998</v>
      </c>
      <c r="C113" s="4">
        <v>0.56936405000000001</v>
      </c>
      <c r="E113">
        <f ca="1"/>
        <v>3.8486283615302623</v>
      </c>
      <c r="F113">
        <f ca="1">_xlfn.LET(_xlpm.x, E113, _xlpm.xold,Table1[Voltage], _xlpm.yold, Table1[SOC], FORECAST(_xlpm.x,OFFSET(_xlpm.yold,MATCH(_xlpm.x,_xlpm.xold,1)-1,0,2), OFFSET(_xlpm.xold,MATCH(_xlpm.x,_xlpm.xold,1)-1,0,2)))</f>
        <v>0.7301893832194688</v>
      </c>
      <c r="G113">
        <f t="shared" ca="1" si="2"/>
        <v>0.69773250898457639</v>
      </c>
      <c r="I113" s="8">
        <v>0.54</v>
      </c>
      <c r="J113" s="3">
        <f ca="1">IFERROR(_xlfn.LET(_xlpm.x, I113, _xlpm.xold,$G$59:$G$158, _xlpm.yold,_xlfn.ANCHORARRAY( $E$59), FORECAST(_xlpm.x,OFFSET(_xlpm.yold,MATCH(_xlpm.x,_xlpm.xold,1)-1,0,2), OFFSET(_xlpm.xold,MATCH(_xlpm.x,_xlpm.xold,1)-1,0,2))),4.2)</f>
        <v>3.7065870936345271</v>
      </c>
    </row>
    <row r="114" spans="2:10" x14ac:dyDescent="0.2">
      <c r="B114" s="4">
        <v>3.6985999999999999</v>
      </c>
      <c r="C114" s="4">
        <v>0.58000923999999998</v>
      </c>
      <c r="E114">
        <f ca="1"/>
        <v>3.8564366201629232</v>
      </c>
      <c r="F114">
        <f ca="1">_xlfn.LET(_xlpm.x, E114, _xlpm.xold,Table1[Voltage], _xlpm.yold, Table1[SOC], FORECAST(_xlpm.x,OFFSET(_xlpm.yold,MATCH(_xlpm.x,_xlpm.xold,1)-1,0,2), OFFSET(_xlpm.xold,MATCH(_xlpm.x,_xlpm.xold,1)-1,0,2)))</f>
        <v>0.73773270816867731</v>
      </c>
      <c r="G114">
        <f t="shared" ca="1" si="2"/>
        <v>0.70618325837879303</v>
      </c>
      <c r="I114" s="8">
        <v>0.55000000000000004</v>
      </c>
      <c r="J114" s="3">
        <f ca="1">IFERROR(_xlfn.LET(_xlpm.x, I114, _xlpm.xold,$G$59:$G$158, _xlpm.yold,_xlfn.ANCHORARRAY( $E$59), FORECAST(_xlpm.x,OFFSET(_xlpm.yold,MATCH(_xlpm.x,_xlpm.xold,1)-1,0,2), OFFSET(_xlpm.xold,MATCH(_xlpm.x,_xlpm.xold,1)-1,0,2))),4.2)</f>
        <v>3.7148746530257908</v>
      </c>
    </row>
    <row r="115" spans="2:10" x14ac:dyDescent="0.2">
      <c r="B115" s="4">
        <v>3.7072639999999999</v>
      </c>
      <c r="C115" s="4">
        <v>0.59028190000000003</v>
      </c>
      <c r="E115">
        <f ca="1"/>
        <v>3.8642448787955841</v>
      </c>
      <c r="F115">
        <f ca="1">_xlfn.LET(_xlpm.x, E115, _xlpm.xold,Table1[Voltage], _xlpm.yold, Table1[SOC], FORECAST(_xlpm.x,OFFSET(_xlpm.yold,MATCH(_xlpm.x,_xlpm.xold,1)-1,0,2), OFFSET(_xlpm.xold,MATCH(_xlpm.x,_xlpm.xold,1)-1,0,2)))</f>
        <v>0.74526899971804639</v>
      </c>
      <c r="G115">
        <f t="shared" ca="1" si="2"/>
        <v>0.71462612829017791</v>
      </c>
      <c r="I115" s="8">
        <v>0.56000000000000005</v>
      </c>
      <c r="J115" s="3">
        <f ca="1">IFERROR(_xlfn.LET(_xlpm.x, I115, _xlpm.xold,$G$59:$G$158, _xlpm.yold,_xlfn.ANCHORARRAY( $E$59), FORECAST(_xlpm.x,OFFSET(_xlpm.yold,MATCH(_xlpm.x,_xlpm.xold,1)-1,0,2), OFFSET(_xlpm.xold,MATCH(_xlpm.x,_xlpm.xold,1)-1,0,2))),4.2)</f>
        <v>3.7233378397364607</v>
      </c>
    </row>
    <row r="116" spans="2:10" x14ac:dyDescent="0.2">
      <c r="B116" s="4">
        <v>3.715929</v>
      </c>
      <c r="C116" s="4">
        <v>0.59943367000000003</v>
      </c>
      <c r="E116">
        <f ca="1"/>
        <v>3.872053137428245</v>
      </c>
      <c r="F116">
        <f ca="1">_xlfn.LET(_xlpm.x, E116, _xlpm.xold,Table1[Voltage], _xlpm.yold, Table1[SOC], FORECAST(_xlpm.x,OFFSET(_xlpm.yold,MATCH(_xlpm.x,_xlpm.xold,1)-1,0,2), OFFSET(_xlpm.xold,MATCH(_xlpm.x,_xlpm.xold,1)-1,0,2)))</f>
        <v>0.75276520748274667</v>
      </c>
      <c r="G116">
        <f t="shared" ca="1" si="2"/>
        <v>0.72302409253711253</v>
      </c>
      <c r="I116" s="8">
        <v>0.57000000000000006</v>
      </c>
      <c r="J116" s="3">
        <f ca="1">IFERROR(_xlfn.LET(_xlpm.x, I116, _xlpm.xold,$G$59:$G$158, _xlpm.yold,_xlfn.ANCHORARRAY( $E$59), FORECAST(_xlpm.x,OFFSET(_xlpm.yold,MATCH(_xlpm.x,_xlpm.xold,1)-1,0,2), OFFSET(_xlpm.xold,MATCH(_xlpm.x,_xlpm.xold,1)-1,0,2))),4.2)</f>
        <v>3.7318519619695305</v>
      </c>
    </row>
    <row r="117" spans="2:10" x14ac:dyDescent="0.2">
      <c r="B117" s="4">
        <v>3.7251820000000002</v>
      </c>
      <c r="C117" s="4">
        <v>0.60919098999999999</v>
      </c>
      <c r="E117">
        <f ca="1"/>
        <v>3.8798613960609059</v>
      </c>
      <c r="F117">
        <f ca="1">_xlfn.LET(_xlpm.x, E117, _xlpm.xold,Table1[Voltage], _xlpm.yold, Table1[SOC], FORECAST(_xlpm.x,OFFSET(_xlpm.yold,MATCH(_xlpm.x,_xlpm.xold,1)-1,0,2), OFFSET(_xlpm.xold,MATCH(_xlpm.x,_xlpm.xold,1)-1,0,2)))</f>
        <v>0.76022723613149701</v>
      </c>
      <c r="G117">
        <f t="shared" ca="1" si="2"/>
        <v>0.73138376609057276</v>
      </c>
      <c r="I117" s="8">
        <v>0.57999999999999996</v>
      </c>
      <c r="J117" s="3">
        <f ca="1">IFERROR(_xlfn.LET(_xlpm.x, I117, _xlpm.xold,$G$59:$G$158, _xlpm.yold,_xlfn.ANCHORARRAY( $E$59), FORECAST(_xlpm.x,OFFSET(_xlpm.yold,MATCH(_xlpm.x,_xlpm.xold,1)-1,0,2), OFFSET(_xlpm.xold,MATCH(_xlpm.x,_xlpm.xold,1)-1,0,2))),4.2)</f>
        <v>3.7404974102146378</v>
      </c>
    </row>
    <row r="118" spans="2:10" x14ac:dyDescent="0.2">
      <c r="B118" s="4">
        <v>3.7349570000000001</v>
      </c>
      <c r="C118" s="4">
        <v>0.61942841999999998</v>
      </c>
      <c r="E118">
        <f ca="1"/>
        <v>3.8876696546935667</v>
      </c>
      <c r="F118">
        <f ca="1">_xlfn.LET(_xlpm.x, E118, _xlpm.xold,Table1[Voltage], _xlpm.yold, Table1[SOC], FORECAST(_xlpm.x,OFFSET(_xlpm.yold,MATCH(_xlpm.x,_xlpm.xold,1)-1,0,2), OFFSET(_xlpm.xold,MATCH(_xlpm.x,_xlpm.xold,1)-1,0,2)))</f>
        <v>0.76757533429925662</v>
      </c>
      <c r="G118">
        <f t="shared" ca="1" si="2"/>
        <v>0.73961580389326009</v>
      </c>
      <c r="I118" s="8">
        <v>0.59</v>
      </c>
      <c r="J118" s="3">
        <f ca="1">IFERROR(_xlfn.LET(_xlpm.x, I118, _xlpm.xold,$G$59:$G$158, _xlpm.yold,_xlfn.ANCHORARRAY( $E$59), FORECAST(_xlpm.x,OFFSET(_xlpm.yold,MATCH(_xlpm.x,_xlpm.xold,1)-1,0,2), OFFSET(_xlpm.xold,MATCH(_xlpm.x,_xlpm.xold,1)-1,0,2))),4.2)</f>
        <v>3.7494110745378224</v>
      </c>
    </row>
    <row r="119" spans="2:10" x14ac:dyDescent="0.2">
      <c r="B119" s="4">
        <v>3.7447309999999998</v>
      </c>
      <c r="C119" s="4">
        <v>0.62946528000000002</v>
      </c>
      <c r="E119">
        <f ca="1"/>
        <v>3.8954779133262276</v>
      </c>
      <c r="F119">
        <f ca="1">_xlfn.LET(_xlpm.x, E119, _xlpm.xold,Table1[Voltage], _xlpm.yold, Table1[SOC], FORECAST(_xlpm.x,OFFSET(_xlpm.yold,MATCH(_xlpm.x,_xlpm.xold,1)-1,0,2), OFFSET(_xlpm.xold,MATCH(_xlpm.x,_xlpm.xold,1)-1,0,2)))</f>
        <v>0.77479088561291443</v>
      </c>
      <c r="G119">
        <f t="shared" ca="1" si="2"/>
        <v>0.74769935011504007</v>
      </c>
      <c r="I119" s="8">
        <v>0.6</v>
      </c>
      <c r="J119" s="3">
        <f ca="1">IFERROR(_xlfn.LET(_xlpm.x, I119, _xlpm.xold,$G$59:$G$158, _xlpm.yold,_xlfn.ANCHORARRAY( $E$59), FORECAST(_xlpm.x,OFFSET(_xlpm.yold,MATCH(_xlpm.x,_xlpm.xold,1)-1,0,2), OFFSET(_xlpm.xold,MATCH(_xlpm.x,_xlpm.xold,1)-1,0,2))),4.2)</f>
        <v>3.7585972820058275</v>
      </c>
    </row>
    <row r="120" spans="2:10" x14ac:dyDescent="0.2">
      <c r="B120" s="4">
        <v>3.7555770000000002</v>
      </c>
      <c r="C120" s="4">
        <v>0.6400323</v>
      </c>
      <c r="E120">
        <f ca="1"/>
        <v>3.9032861719588885</v>
      </c>
      <c r="F120">
        <f ca="1">_xlfn.LET(_xlpm.x, E120, _xlpm.xold,Table1[Voltage], _xlpm.yold, Table1[SOC], FORECAST(_xlpm.x,OFFSET(_xlpm.yold,MATCH(_xlpm.x,_xlpm.xold,1)-1,0,2), OFFSET(_xlpm.xold,MATCH(_xlpm.x,_xlpm.xold,1)-1,0,2)))</f>
        <v>0.78201725085290841</v>
      </c>
      <c r="G120">
        <f t="shared" ca="1" si="2"/>
        <v>0.75579501112466885</v>
      </c>
      <c r="I120" s="8">
        <v>0.61</v>
      </c>
      <c r="J120" s="3">
        <f ca="1">IFERROR(_xlfn.LET(_xlpm.x, I120, _xlpm.xold,$G$59:$G$158, _xlpm.yold,_xlfn.ANCHORARRAY( $E$59), FORECAST(_xlpm.x,OFFSET(_xlpm.yold,MATCH(_xlpm.x,_xlpm.xold,1)-1,0,2), OFFSET(_xlpm.xold,MATCH(_xlpm.x,_xlpm.xold,1)-1,0,2))),4.2)</f>
        <v>3.7678386466295839</v>
      </c>
    </row>
    <row r="121" spans="2:10" x14ac:dyDescent="0.2">
      <c r="B121" s="4">
        <v>3.7676769999999999</v>
      </c>
      <c r="C121" s="4">
        <v>0.65173581000000003</v>
      </c>
      <c r="E121">
        <f ca="1"/>
        <v>3.9110944305915494</v>
      </c>
      <c r="F121">
        <f ca="1">_xlfn.LET(_xlpm.x, E121, _xlpm.xold,Table1[Voltage], _xlpm.yold, Table1[SOC], FORECAST(_xlpm.x,OFFSET(_xlpm.yold,MATCH(_xlpm.x,_xlpm.xold,1)-1,0,2), OFFSET(_xlpm.xold,MATCH(_xlpm.x,_xlpm.xold,1)-1,0,2)))</f>
        <v>0.78937585431285484</v>
      </c>
      <c r="G121">
        <f t="shared" ca="1" si="2"/>
        <v>0.76403881795390383</v>
      </c>
      <c r="I121" s="8">
        <v>0.62</v>
      </c>
      <c r="J121" s="3">
        <f ca="1">IFERROR(_xlfn.LET(_xlpm.x, I121, _xlpm.xold,$G$59:$G$158, _xlpm.yold,_xlfn.ANCHORARRAY( $E$59), FORECAST(_xlpm.x,OFFSET(_xlpm.yold,MATCH(_xlpm.x,_xlpm.xold,1)-1,0,2), OFFSET(_xlpm.xold,MATCH(_xlpm.x,_xlpm.xold,1)-1,0,2))),4.2)</f>
        <v>3.7771289078000909</v>
      </c>
    </row>
    <row r="122" spans="2:10" x14ac:dyDescent="0.2">
      <c r="B122" s="4">
        <v>3.7797770000000002</v>
      </c>
      <c r="C122" s="4">
        <v>0.66334411999999998</v>
      </c>
      <c r="E122">
        <f ca="1"/>
        <v>3.9189026892242103</v>
      </c>
      <c r="F122">
        <f ca="1">_xlfn.LET(_xlpm.x, E122, _xlpm.xold,Table1[Voltage], _xlpm.yold, Table1[SOC], FORECAST(_xlpm.x,OFFSET(_xlpm.yold,MATCH(_xlpm.x,_xlpm.xold,1)-1,0,2), OFFSET(_xlpm.xold,MATCH(_xlpm.x,_xlpm.xold,1)-1,0,2)))</f>
        <v>0.79675081953231075</v>
      </c>
      <c r="G122">
        <f t="shared" ca="1" si="2"/>
        <v>0.77230095478087757</v>
      </c>
      <c r="I122" s="8">
        <v>0.63</v>
      </c>
      <c r="J122" s="3">
        <f ca="1">IFERROR(_xlfn.LET(_xlpm.x, I122, _xlpm.xold,$G$59:$G$158, _xlpm.yold,_xlfn.ANCHORARRAY( $E$59), FORECAST(_xlpm.x,OFFSET(_xlpm.yold,MATCH(_xlpm.x,_xlpm.xold,1)-1,0,2), OFFSET(_xlpm.xold,MATCH(_xlpm.x,_xlpm.xold,1)-1,0,2))),4.2)</f>
        <v>3.7863124719707466</v>
      </c>
    </row>
    <row r="123" spans="2:10" x14ac:dyDescent="0.2">
      <c r="B123" s="4">
        <v>3.7912720000000002</v>
      </c>
      <c r="C123" s="4">
        <v>0.67457539</v>
      </c>
      <c r="E123">
        <f ca="1"/>
        <v>3.9267109478568711</v>
      </c>
      <c r="F123">
        <f ca="1">_xlfn.LET(_xlpm.x, E123, _xlpm.xold,Table1[Voltage], _xlpm.yold, Table1[SOC], FORECAST(_xlpm.x,OFFSET(_xlpm.yold,MATCH(_xlpm.x,_xlpm.xold,1)-1,0,2), OFFSET(_xlpm.xold,MATCH(_xlpm.x,_xlpm.xold,1)-1,0,2)))</f>
        <v>0.80403321280226736</v>
      </c>
      <c r="G123">
        <f t="shared" ref="G123:G154" ca="1" si="3">IFERROR((F123-_SOC0)/(1-_SOC0),1)</f>
        <v>0.78045938371359791</v>
      </c>
      <c r="I123" s="8">
        <v>0.64</v>
      </c>
      <c r="J123" s="3">
        <f ca="1">IFERROR(_xlfn.LET(_xlpm.x, I123, _xlpm.xold,$G$59:$G$158, _xlpm.yold,_xlfn.ANCHORARRAY( $E$59), FORECAST(_xlpm.x,OFFSET(_xlpm.yold,MATCH(_xlpm.x,_xlpm.xold,1)-1,0,2), OFFSET(_xlpm.xold,MATCH(_xlpm.x,_xlpm.xold,1)-1,0,2))),4.2)</f>
        <v>3.7954316027353903</v>
      </c>
    </row>
    <row r="124" spans="2:10" x14ac:dyDescent="0.2">
      <c r="B124" s="4">
        <v>3.802756</v>
      </c>
      <c r="C124" s="4">
        <v>0.68584151000000004</v>
      </c>
      <c r="E124">
        <f ca="1"/>
        <v>3.934519206489532</v>
      </c>
      <c r="F124">
        <f ca="1">_xlfn.LET(_xlpm.x, E124, _xlpm.xold,Table1[Voltage], _xlpm.yold, Table1[SOC], FORECAST(_xlpm.x,OFFSET(_xlpm.yold,MATCH(_xlpm.x,_xlpm.xold,1)-1,0,2), OFFSET(_xlpm.xold,MATCH(_xlpm.x,_xlpm.xold,1)-1,0,2)))</f>
        <v>0.81123061594485435</v>
      </c>
      <c r="G124">
        <f t="shared" ca="1" si="3"/>
        <v>0.78852259862965857</v>
      </c>
      <c r="I124" s="8">
        <v>0.65</v>
      </c>
      <c r="J124" s="3">
        <f ca="1">IFERROR(_xlfn.LET(_xlpm.x, I124, _xlpm.xold,$G$59:$G$158, _xlpm.yold,_xlfn.ANCHORARRAY( $E$59), FORECAST(_xlpm.x,OFFSET(_xlpm.yold,MATCH(_xlpm.x,_xlpm.xold,1)-1,0,2), OFFSET(_xlpm.xold,MATCH(_xlpm.x,_xlpm.xold,1)-1,0,2))),4.2)</f>
        <v>3.8045659805675722</v>
      </c>
    </row>
    <row r="125" spans="2:10" x14ac:dyDescent="0.2">
      <c r="B125" s="4">
        <v>3.8133520000000001</v>
      </c>
      <c r="C125" s="4">
        <v>0.69608501</v>
      </c>
      <c r="E125">
        <f ca="1"/>
        <v>3.9423274651221929</v>
      </c>
      <c r="F125">
        <f ca="1">_xlfn.LET(_xlpm.x, E125, _xlpm.xold,Table1[Voltage], _xlpm.yold, Table1[SOC], FORECAST(_xlpm.x,OFFSET(_xlpm.yold,MATCH(_xlpm.x,_xlpm.xold,1)-1,0,2), OFFSET(_xlpm.xold,MATCH(_xlpm.x,_xlpm.xold,1)-1,0,2)))</f>
        <v>0.81839333851117813</v>
      </c>
      <c r="G125">
        <f t="shared" ca="1" si="3"/>
        <v>0.79654696106875167</v>
      </c>
      <c r="I125" s="8">
        <v>0.66</v>
      </c>
      <c r="J125" s="3">
        <f ca="1">IFERROR(_xlfn.LET(_xlpm.x, I125, _xlpm.xold,$G$59:$G$158, _xlpm.yold,_xlfn.ANCHORARRAY( $E$59), FORECAST(_xlpm.x,OFFSET(_xlpm.yold,MATCH(_xlpm.x,_xlpm.xold,1)-1,0,2), OFFSET(_xlpm.xold,MATCH(_xlpm.x,_xlpm.xold,1)-1,0,2))),4.2)</f>
        <v>3.8137900662466167</v>
      </c>
    </row>
    <row r="126" spans="2:10" x14ac:dyDescent="0.2">
      <c r="B126" s="4">
        <v>3.8224300000000002</v>
      </c>
      <c r="C126" s="4">
        <v>0.70486106000000004</v>
      </c>
      <c r="E126">
        <f ca="1"/>
        <v>3.9501357237548538</v>
      </c>
      <c r="F126">
        <f ca="1">_xlfn.LET(_xlpm.x, E126, _xlpm.xold,Table1[Voltage], _xlpm.yold, Table1[SOC], FORECAST(_xlpm.x,OFFSET(_xlpm.yold,MATCH(_xlpm.x,_xlpm.xold,1)-1,0,2), OFFSET(_xlpm.xold,MATCH(_xlpm.x,_xlpm.xold,1)-1,0,2)))</f>
        <v>0.82552100101599768</v>
      </c>
      <c r="G126">
        <f t="shared" ca="1" si="3"/>
        <v>0.80453204589545069</v>
      </c>
      <c r="I126" s="8">
        <v>0.67</v>
      </c>
      <c r="J126" s="3">
        <f ca="1">IFERROR(_xlfn.LET(_xlpm.x, I126, _xlpm.xold,$G$59:$G$158, _xlpm.yold,_xlfn.ANCHORARRAY( $E$59), FORECAST(_xlpm.x,OFFSET(_xlpm.yold,MATCH(_xlpm.x,_xlpm.xold,1)-1,0,2), OFFSET(_xlpm.xold,MATCH(_xlpm.x,_xlpm.xold,1)-1,0,2))),4.2)</f>
        <v>3.8230231928915104</v>
      </c>
    </row>
    <row r="127" spans="2:10" x14ac:dyDescent="0.2">
      <c r="B127" s="4">
        <v>3.8315070000000002</v>
      </c>
      <c r="C127" s="4">
        <v>0.71363710999999996</v>
      </c>
      <c r="E127">
        <f ca="1"/>
        <v>3.9579439823875147</v>
      </c>
      <c r="F127">
        <f ca="1">_xlfn.LET(_xlpm.x, E127, _xlpm.xold,Table1[Voltage], _xlpm.yold, Table1[SOC], FORECAST(_xlpm.x,OFFSET(_xlpm.yold,MATCH(_xlpm.x,_xlpm.xold,1)-1,0,2), OFFSET(_xlpm.xold,MATCH(_xlpm.x,_xlpm.xold,1)-1,0,2)))</f>
        <v>0.83263736635085417</v>
      </c>
      <c r="G127">
        <f t="shared" ca="1" si="3"/>
        <v>0.81250447455887087</v>
      </c>
      <c r="I127" s="8">
        <v>0.68</v>
      </c>
      <c r="J127" s="3">
        <f ca="1">IFERROR(_xlfn.LET(_xlpm.x, I127, _xlpm.xold,$G$59:$G$158, _xlpm.yold,_xlfn.ANCHORARRAY( $E$59), FORECAST(_xlpm.x,OFFSET(_xlpm.yold,MATCH(_xlpm.x,_xlpm.xold,1)-1,0,2), OFFSET(_xlpm.xold,MATCH(_xlpm.x,_xlpm.xold,1)-1,0,2))),4.2)</f>
        <v>3.8322558118924488</v>
      </c>
    </row>
    <row r="128" spans="2:10" x14ac:dyDescent="0.2">
      <c r="B128" s="4">
        <v>3.840786</v>
      </c>
      <c r="C128" s="4">
        <v>0.72260751000000001</v>
      </c>
      <c r="E128">
        <f ca="1"/>
        <v>3.9657522410201755</v>
      </c>
      <c r="F128">
        <f ca="1">_xlfn.LET(_xlpm.x, E128, _xlpm.xold,Table1[Voltage], _xlpm.yold, Table1[SOC], FORECAST(_xlpm.x,OFFSET(_xlpm.yold,MATCH(_xlpm.x,_xlpm.xold,1)-1,0,2), OFFSET(_xlpm.xold,MATCH(_xlpm.x,_xlpm.xold,1)-1,0,2)))</f>
        <v>0.83974385678709762</v>
      </c>
      <c r="G128">
        <f t="shared" ca="1" si="3"/>
        <v>0.82046584042252657</v>
      </c>
      <c r="I128" s="8">
        <v>0.69000000000000006</v>
      </c>
      <c r="J128" s="3">
        <f ca="1">IFERROR(_xlfn.LET(_xlpm.x, I128, _xlpm.xold,$G$59:$G$158, _xlpm.yold,_xlfn.ANCHORARRAY( $E$59), FORECAST(_xlpm.x,OFFSET(_xlpm.yold,MATCH(_xlpm.x,_xlpm.xold,1)-1,0,2), OFFSET(_xlpm.xold,MATCH(_xlpm.x,_xlpm.xold,1)-1,0,2))),4.2)</f>
        <v>3.8414890165493807</v>
      </c>
    </row>
    <row r="129" spans="2:10" x14ac:dyDescent="0.2">
      <c r="B129" s="4">
        <v>3.852983</v>
      </c>
      <c r="C129" s="4">
        <v>0.73439938000000005</v>
      </c>
      <c r="E129">
        <f ca="1"/>
        <v>3.9735604996528364</v>
      </c>
      <c r="F129">
        <f ca="1">_xlfn.LET(_xlpm.x, E129, _xlpm.xold,Table1[Voltage], _xlpm.yold, Table1[SOC], FORECAST(_xlpm.x,OFFSET(_xlpm.yold,MATCH(_xlpm.x,_xlpm.xold,1)-1,0,2), OFFSET(_xlpm.xold,MATCH(_xlpm.x,_xlpm.xold,1)-1,0,2)))</f>
        <v>0.84681725595153301</v>
      </c>
      <c r="G129">
        <f t="shared" ca="1" si="3"/>
        <v>0.82839013429908526</v>
      </c>
      <c r="I129" s="8">
        <v>0.70000000000000007</v>
      </c>
      <c r="J129" s="3">
        <f ca="1">IFERROR(_xlfn.LET(_xlpm.x, I129, _xlpm.xold,$G$59:$G$158, _xlpm.yold,_xlfn.ANCHORARRAY( $E$59), FORECAST(_xlpm.x,OFFSET(_xlpm.yold,MATCH(_xlpm.x,_xlpm.xold,1)-1,0,2), OFFSET(_xlpm.xold,MATCH(_xlpm.x,_xlpm.xold,1)-1,0,2))),4.2)</f>
        <v>3.8507234604936489</v>
      </c>
    </row>
    <row r="130" spans="2:10" x14ac:dyDescent="0.2">
      <c r="B130" s="4">
        <v>3.8651800000000001</v>
      </c>
      <c r="C130" s="4">
        <v>0.74617155000000002</v>
      </c>
      <c r="E130">
        <f ca="1"/>
        <v>3.9813687582854973</v>
      </c>
      <c r="F130">
        <f ca="1">_xlfn.LET(_xlpm.x, E130, _xlpm.xold,Table1[Voltage], _xlpm.yold, Table1[SOC], FORECAST(_xlpm.x,OFFSET(_xlpm.yold,MATCH(_xlpm.x,_xlpm.xold,1)-1,0,2), OFFSET(_xlpm.xold,MATCH(_xlpm.x,_xlpm.xold,1)-1,0,2)))</f>
        <v>0.85387583480549312</v>
      </c>
      <c r="G130">
        <f t="shared" ca="1" si="3"/>
        <v>0.83629782505558559</v>
      </c>
      <c r="I130" s="8">
        <v>0.71</v>
      </c>
      <c r="J130" s="3">
        <f ca="1">IFERROR(_xlfn.LET(_xlpm.x, I130, _xlpm.xold,$G$59:$G$158, _xlpm.yold,_xlfn.ANCHORARRAY( $E$59), FORECAST(_xlpm.x,OFFSET(_xlpm.yold,MATCH(_xlpm.x,_xlpm.xold,1)-1,0,2), OFFSET(_xlpm.xold,MATCH(_xlpm.x,_xlpm.xold,1)-1,0,2))),4.2)</f>
        <v>3.8599664750612246</v>
      </c>
    </row>
    <row r="131" spans="2:10" x14ac:dyDescent="0.2">
      <c r="B131" s="4">
        <v>3.8754569999999999</v>
      </c>
      <c r="C131" s="4">
        <v>0.75603065999999997</v>
      </c>
      <c r="E131">
        <f ca="1"/>
        <v>3.9891770169181582</v>
      </c>
      <c r="F131">
        <f ca="1">_xlfn.LET(_xlpm.x, E131, _xlpm.xold,Table1[Voltage], _xlpm.yold, Table1[SOC], FORECAST(_xlpm.x,OFFSET(_xlpm.yold,MATCH(_xlpm.x,_xlpm.xold,1)-1,0,2), OFFSET(_xlpm.xold,MATCH(_xlpm.x,_xlpm.xold,1)-1,0,2)))</f>
        <v>0.86090840826568771</v>
      </c>
      <c r="G131">
        <f t="shared" ca="1" si="3"/>
        <v>0.84417638209889034</v>
      </c>
      <c r="I131" s="8">
        <v>0.72</v>
      </c>
      <c r="J131" s="3">
        <f ca="1">IFERROR(_xlfn.LET(_xlpm.x, I131, _xlpm.xold,$G$59:$G$158, _xlpm.yold,_xlfn.ANCHORARRAY( $E$59), FORECAST(_xlpm.x,OFFSET(_xlpm.yold,MATCH(_xlpm.x,_xlpm.xold,1)-1,0,2), OFFSET(_xlpm.xold,MATCH(_xlpm.x,_xlpm.xold,1)-1,0,2))),4.2)</f>
        <v>3.8692413968724915</v>
      </c>
    </row>
    <row r="132" spans="2:10" x14ac:dyDescent="0.2">
      <c r="B132" s="4">
        <v>3.8844789999999998</v>
      </c>
      <c r="C132" s="4">
        <v>0.76462695999999997</v>
      </c>
      <c r="E132">
        <f ca="1"/>
        <v>3.9969852755508191</v>
      </c>
      <c r="F132">
        <f ca="1">_xlfn.LET(_xlpm.x, E132, _xlpm.xold,Table1[Voltage], _xlpm.yold, Table1[SOC], FORECAST(_xlpm.x,OFFSET(_xlpm.yold,MATCH(_xlpm.x,_xlpm.xold,1)-1,0,2), OFFSET(_xlpm.xold,MATCH(_xlpm.x,_xlpm.xold,1)-1,0,2)))</f>
        <v>0.86758357051363477</v>
      </c>
      <c r="G132">
        <f t="shared" ca="1" si="3"/>
        <v>0.85165453314010409</v>
      </c>
      <c r="I132" s="8">
        <v>0.73</v>
      </c>
      <c r="J132" s="3">
        <f ca="1">IFERROR(_xlfn.LET(_xlpm.x, I132, _xlpm.xold,$G$59:$G$158, _xlpm.yold,_xlfn.ANCHORARRAY( $E$59), FORECAST(_xlpm.x,OFFSET(_xlpm.yold,MATCH(_xlpm.x,_xlpm.xold,1)-1,0,2), OFFSET(_xlpm.xold,MATCH(_xlpm.x,_xlpm.xold,1)-1,0,2))),4.2)</f>
        <v>3.8785689049781857</v>
      </c>
    </row>
    <row r="133" spans="2:10" x14ac:dyDescent="0.2">
      <c r="B133" s="4">
        <v>3.8935010000000001</v>
      </c>
      <c r="C133" s="4">
        <v>0.77296388000000005</v>
      </c>
      <c r="E133">
        <f ca="1"/>
        <v>4.0047935341834799</v>
      </c>
      <c r="F133">
        <f ca="1">_xlfn.LET(_xlpm.x, E133, _xlpm.xold,Table1[Voltage], _xlpm.yold, Table1[SOC], FORECAST(_xlpm.x,OFFSET(_xlpm.yold,MATCH(_xlpm.x,_xlpm.xold,1)-1,0,2), OFFSET(_xlpm.xold,MATCH(_xlpm.x,_xlpm.xold,1)-1,0,2)))</f>
        <v>0.8742485913877287</v>
      </c>
      <c r="G133">
        <f t="shared" ca="1" si="3"/>
        <v>0.85912132285066811</v>
      </c>
      <c r="I133" s="8">
        <v>0.74</v>
      </c>
      <c r="J133" s="3">
        <f ca="1">IFERROR(_xlfn.LET(_xlpm.x, I133, _xlpm.xold,$G$59:$G$158, _xlpm.yold,_xlfn.ANCHORARRAY( $E$59), FORECAST(_xlpm.x,OFFSET(_xlpm.yold,MATCH(_xlpm.x,_xlpm.xold,1)-1,0,2), OFFSET(_xlpm.xold,MATCH(_xlpm.x,_xlpm.xold,1)-1,0,2))),4.2)</f>
        <v>3.8880407668867529</v>
      </c>
    </row>
    <row r="134" spans="2:10" x14ac:dyDescent="0.2">
      <c r="B134" s="4">
        <v>3.9027270000000001</v>
      </c>
      <c r="C134" s="4">
        <v>0.78149027999999998</v>
      </c>
      <c r="E134">
        <f ca="1"/>
        <v>4.0126017928161408</v>
      </c>
      <c r="F134">
        <f ca="1">_xlfn.LET(_xlpm.x, E134, _xlpm.xold,Table1[Voltage], _xlpm.yold, Table1[SOC], FORECAST(_xlpm.x,OFFSET(_xlpm.yold,MATCH(_xlpm.x,_xlpm.xold,1)-1,0,2), OFFSET(_xlpm.xold,MATCH(_xlpm.x,_xlpm.xold,1)-1,0,2)))</f>
        <v>0.88088855236133456</v>
      </c>
      <c r="G134">
        <f t="shared" ca="1" si="3"/>
        <v>0.86656003807944926</v>
      </c>
      <c r="I134" s="8">
        <v>0.75</v>
      </c>
      <c r="J134" s="3">
        <f ca="1">IFERROR(_xlfn.LET(_xlpm.x, I134, _xlpm.xold,$G$59:$G$158, _xlpm.yold,_xlfn.ANCHORARRAY( $E$59), FORECAST(_xlpm.x,OFFSET(_xlpm.yold,MATCH(_xlpm.x,_xlpm.xold,1)-1,0,2), OFFSET(_xlpm.xold,MATCH(_xlpm.x,_xlpm.xold,1)-1,0,2))),4.2)</f>
        <v>3.8976968883183378</v>
      </c>
    </row>
    <row r="135" spans="2:10" x14ac:dyDescent="0.2">
      <c r="B135" s="4">
        <v>3.9124829999999999</v>
      </c>
      <c r="C135" s="4">
        <v>0.79068446000000003</v>
      </c>
      <c r="E135">
        <f ca="1"/>
        <v>4.0204100514488017</v>
      </c>
      <c r="F135">
        <f ca="1">_xlfn.LET(_xlpm.x, E135, _xlpm.xold,Table1[Voltage], _xlpm.yold, Table1[SOC], FORECAST(_xlpm.x,OFFSET(_xlpm.yold,MATCH(_xlpm.x,_xlpm.xold,1)-1,0,2), OFFSET(_xlpm.xold,MATCH(_xlpm.x,_xlpm.xold,1)-1,0,2)))</f>
        <v>0.88750521031333918</v>
      </c>
      <c r="G135">
        <f t="shared" ca="1" si="3"/>
        <v>0.8739726470491197</v>
      </c>
      <c r="I135" s="8">
        <v>0.76</v>
      </c>
      <c r="J135" s="3">
        <f ca="1">IFERROR(_xlfn.LET(_xlpm.x, I135, _xlpm.xold,$G$59:$G$158, _xlpm.yold,_xlfn.ANCHORARRAY( $E$59), FORECAST(_xlpm.x,OFFSET(_xlpm.yold,MATCH(_xlpm.x,_xlpm.xold,1)-1,0,2), OFFSET(_xlpm.xold,MATCH(_xlpm.x,_xlpm.xold,1)-1,0,2))),4.2)</f>
        <v>3.9072689970500356</v>
      </c>
    </row>
    <row r="136" spans="2:10" x14ac:dyDescent="0.2">
      <c r="B136" s="4">
        <v>3.9222380000000001</v>
      </c>
      <c r="C136" s="4">
        <v>0.79990256000000004</v>
      </c>
      <c r="E136">
        <f ca="1"/>
        <v>4.0282183100814626</v>
      </c>
      <c r="F136">
        <f ca="1">_xlfn.LET(_xlpm.x, E136, _xlpm.xold,Table1[Voltage], _xlpm.yold, Table1[SOC], FORECAST(_xlpm.x,OFFSET(_xlpm.yold,MATCH(_xlpm.x,_xlpm.xold,1)-1,0,2), OFFSET(_xlpm.xold,MATCH(_xlpm.x,_xlpm.xold,1)-1,0,2)))</f>
        <v>0.89409075943881078</v>
      </c>
      <c r="G136">
        <f t="shared" ca="1" si="3"/>
        <v>0.88135040495526729</v>
      </c>
      <c r="I136" s="8">
        <v>0.77</v>
      </c>
      <c r="J136" s="3">
        <f ca="1">IFERROR(_xlfn.LET(_xlpm.x, I136, _xlpm.xold,$G$59:$G$158, _xlpm.yold,_xlfn.ANCHORARRAY( $E$59), FORECAST(_xlpm.x,OFFSET(_xlpm.yold,MATCH(_xlpm.x,_xlpm.xold,1)-1,0,2), OFFSET(_xlpm.xold,MATCH(_xlpm.x,_xlpm.xold,1)-1,0,2))),4.2)</f>
        <v>3.9167281367558351</v>
      </c>
    </row>
    <row r="137" spans="2:10" x14ac:dyDescent="0.2">
      <c r="B137" s="4">
        <v>3.9323519999999998</v>
      </c>
      <c r="C137" s="4">
        <v>0.80924258000000004</v>
      </c>
      <c r="E137">
        <f ca="1"/>
        <v>4.0360265687141235</v>
      </c>
      <c r="F137">
        <f ca="1">_xlfn.LET(_xlpm.x, E137, _xlpm.xold,Table1[Voltage], _xlpm.yold, Table1[SOC], FORECAST(_xlpm.x,OFFSET(_xlpm.yold,MATCH(_xlpm.x,_xlpm.xold,1)-1,0,2), OFFSET(_xlpm.xold,MATCH(_xlpm.x,_xlpm.xold,1)-1,0,2)))</f>
        <v>0.90055942796085287</v>
      </c>
      <c r="G137">
        <f t="shared" ca="1" si="3"/>
        <v>0.88859722210315795</v>
      </c>
      <c r="I137" s="8">
        <v>0.78</v>
      </c>
      <c r="J137" s="3">
        <f ca="1">IFERROR(_xlfn.LET(_xlpm.x, I137, _xlpm.xold,$G$59:$G$158, _xlpm.yold,_xlfn.ANCHORARRAY( $E$59), FORECAST(_xlpm.x,OFFSET(_xlpm.yold,MATCH(_xlpm.x,_xlpm.xold,1)-1,0,2), OFFSET(_xlpm.xold,MATCH(_xlpm.x,_xlpm.xold,1)-1,0,2))),4.2)</f>
        <v>3.9262712814851977</v>
      </c>
    </row>
    <row r="138" spans="2:10" x14ac:dyDescent="0.2">
      <c r="B138" s="4">
        <v>3.9438650000000002</v>
      </c>
      <c r="C138" s="4">
        <v>0.81980375999999999</v>
      </c>
      <c r="E138">
        <f ca="1"/>
        <v>4.0438348273467843</v>
      </c>
      <c r="F138">
        <f ca="1">_xlfn.LET(_xlpm.x, E138, _xlpm.xold,Table1[Voltage], _xlpm.yold, Table1[SOC], FORECAST(_xlpm.x,OFFSET(_xlpm.yold,MATCH(_xlpm.x,_xlpm.xold,1)-1,0,2), OFFSET(_xlpm.xold,MATCH(_xlpm.x,_xlpm.xold,1)-1,0,2)))</f>
        <v>0.90695570725823371</v>
      </c>
      <c r="G138">
        <f t="shared" ca="1" si="3"/>
        <v>0.89576294196297301</v>
      </c>
      <c r="I138" s="8">
        <v>0.79</v>
      </c>
      <c r="J138" s="3">
        <f ca="1">IFERROR(_xlfn.LET(_xlpm.x, I138, _xlpm.xold,$G$59:$G$158, _xlpm.yold,_xlfn.ANCHORARRAY( $E$59), FORECAST(_xlpm.x,OFFSET(_xlpm.yold,MATCH(_xlpm.x,_xlpm.xold,1)-1,0,2), OFFSET(_xlpm.xold,MATCH(_xlpm.x,_xlpm.xold,1)-1,0,2))),4.2)</f>
        <v>3.9359568200185118</v>
      </c>
    </row>
    <row r="139" spans="2:10" x14ac:dyDescent="0.2">
      <c r="B139" s="4">
        <v>3.9553780000000001</v>
      </c>
      <c r="C139" s="4">
        <v>0.83030057000000002</v>
      </c>
      <c r="E139">
        <f ca="1"/>
        <v>4.0516430859794452</v>
      </c>
      <c r="F139">
        <f ca="1">_xlfn.LET(_xlpm.x, E139, _xlpm.xold,Table1[Voltage], _xlpm.yold, Table1[SOC], FORECAST(_xlpm.x,OFFSET(_xlpm.yold,MATCH(_xlpm.x,_xlpm.xold,1)-1,0,2), OFFSET(_xlpm.xold,MATCH(_xlpm.x,_xlpm.xold,1)-1,0,2)))</f>
        <v>0.91328899608751257</v>
      </c>
      <c r="G139">
        <f t="shared" ca="1" si="3"/>
        <v>0.90285809391490413</v>
      </c>
      <c r="I139" s="8">
        <v>0.8</v>
      </c>
      <c r="J139" s="3">
        <f ca="1">IFERROR(_xlfn.LET(_xlpm.x, I139, _xlpm.xold,$G$59:$G$158, _xlpm.yold,_xlfn.ANCHORARRAY( $E$59), FORECAST(_xlpm.x,OFFSET(_xlpm.yold,MATCH(_xlpm.x,_xlpm.xold,1)-1,0,2), OFFSET(_xlpm.xold,MATCH(_xlpm.x,_xlpm.xold,1)-1,0,2))),4.2)</f>
        <v>3.945704038023921</v>
      </c>
    </row>
    <row r="140" spans="2:10" x14ac:dyDescent="0.2">
      <c r="B140" s="4">
        <v>3.9648080000000001</v>
      </c>
      <c r="C140" s="4">
        <v>0.83888830999999997</v>
      </c>
      <c r="E140">
        <f ca="1"/>
        <v>4.0594513446121061</v>
      </c>
      <c r="F140">
        <f ca="1">_xlfn.LET(_xlpm.x, E140, _xlpm.xold,Table1[Voltage], _xlpm.yold, Table1[SOC], FORECAST(_xlpm.x,OFFSET(_xlpm.yold,MATCH(_xlpm.x,_xlpm.xold,1)-1,0,2), OFFSET(_xlpm.xold,MATCH(_xlpm.x,_xlpm.xold,1)-1,0,2)))</f>
        <v>0.919665419151245</v>
      </c>
      <c r="G140">
        <f t="shared" ca="1" si="3"/>
        <v>0.91000156893499595</v>
      </c>
      <c r="I140" s="8">
        <v>0.81</v>
      </c>
      <c r="J140" s="3">
        <f ca="1">IFERROR(_xlfn.LET(_xlpm.x, I140, _xlpm.xold,$G$59:$G$158, _xlpm.yold,_xlfn.ANCHORARRAY( $E$59), FORECAST(_xlpm.x,OFFSET(_xlpm.yold,MATCH(_xlpm.x,_xlpm.xold,1)-1,0,2), OFFSET(_xlpm.xold,MATCH(_xlpm.x,_xlpm.xold,1)-1,0,2))),4.2)</f>
        <v>3.9554910805278456</v>
      </c>
    </row>
    <row r="141" spans="2:10" x14ac:dyDescent="0.2">
      <c r="B141" s="4">
        <v>3.9728400000000001</v>
      </c>
      <c r="C141" s="4">
        <v>0.84616585</v>
      </c>
      <c r="E141">
        <f ca="1"/>
        <v>4.067259603244767</v>
      </c>
      <c r="F141">
        <f ca="1">_xlfn.LET(_xlpm.x, E141, _xlpm.xold,Table1[Voltage], _xlpm.yold, Table1[SOC], FORECAST(_xlpm.x,OFFSET(_xlpm.yold,MATCH(_xlpm.x,_xlpm.xold,1)-1,0,2), OFFSET(_xlpm.xold,MATCH(_xlpm.x,_xlpm.xold,1)-1,0,2)))</f>
        <v>0.92613543638731777</v>
      </c>
      <c r="G141">
        <f t="shared" ca="1" si="3"/>
        <v>0.91724989704050197</v>
      </c>
      <c r="I141" s="8">
        <v>0.82000000000000006</v>
      </c>
      <c r="J141" s="3">
        <f ca="1">IFERROR(_xlfn.LET(_xlpm.x, I141, _xlpm.xold,$G$59:$G$158, _xlpm.yold,_xlfn.ANCHORARRAY( $E$59), FORECAST(_xlpm.x,OFFSET(_xlpm.yold,MATCH(_xlpm.x,_xlpm.xold,1)-1,0,2), OFFSET(_xlpm.xold,MATCH(_xlpm.x,_xlpm.xold,1)-1,0,2))),4.2)</f>
        <v>3.9652953593037807</v>
      </c>
    </row>
    <row r="142" spans="2:10" x14ac:dyDescent="0.2">
      <c r="B142" s="4">
        <v>3.9808729999999999</v>
      </c>
      <c r="C142" s="4">
        <v>0.85342850999999997</v>
      </c>
      <c r="E142">
        <f ca="1"/>
        <v>4.0750678618774279</v>
      </c>
      <c r="F142">
        <f ca="1">_xlfn.LET(_xlpm.x, E142, _xlpm.xold,Table1[Voltage], _xlpm.yold, Table1[SOC], FORECAST(_xlpm.x,OFFSET(_xlpm.yold,MATCH(_xlpm.x,_xlpm.xold,1)-1,0,2), OFFSET(_xlpm.xold,MATCH(_xlpm.x,_xlpm.xold,1)-1,0,2)))</f>
        <v>0.93262616710735413</v>
      </c>
      <c r="G142">
        <f t="shared" ca="1" si="3"/>
        <v>0.92452143035899259</v>
      </c>
      <c r="I142" s="8">
        <v>0.83000000000000007</v>
      </c>
      <c r="J142" s="3">
        <f ca="1">IFERROR(_xlfn.LET(_xlpm.x, I142, _xlpm.xold,$G$59:$G$158, _xlpm.yold,_xlfn.ANCHORARRAY( $E$59), FORECAST(_xlpm.x,OFFSET(_xlpm.yold,MATCH(_xlpm.x,_xlpm.xold,1)-1,0,2), OFFSET(_xlpm.xold,MATCH(_xlpm.x,_xlpm.xold,1)-1,0,2))),4.2)</f>
        <v>3.9751501227354362</v>
      </c>
    </row>
    <row r="143" spans="2:10" x14ac:dyDescent="0.2">
      <c r="B143" s="4">
        <v>3.9889060000000001</v>
      </c>
      <c r="C143" s="4">
        <v>0.86067671999999995</v>
      </c>
      <c r="E143">
        <f ca="1"/>
        <v>4.0828761205100887</v>
      </c>
      <c r="F143">
        <f ca="1">_xlfn.LET(_xlpm.x, E143, _xlpm.xold,Table1[Voltage], _xlpm.yold, Table1[SOC], FORECAST(_xlpm.x,OFFSET(_xlpm.yold,MATCH(_xlpm.x,_xlpm.xold,1)-1,0,2), OFFSET(_xlpm.xold,MATCH(_xlpm.x,_xlpm.xold,1)-1,0,2)))</f>
        <v>0.93905679030385247</v>
      </c>
      <c r="G143">
        <f t="shared" ca="1" si="3"/>
        <v>0.93172562551804461</v>
      </c>
      <c r="I143" s="8">
        <v>0.84</v>
      </c>
      <c r="J143" s="3">
        <f ca="1">IFERROR(_xlfn.LET(_xlpm.x, I143, _xlpm.xold,$G$59:$G$158, _xlpm.yold,_xlfn.ANCHORARRAY( $E$59), FORECAST(_xlpm.x,OFFSET(_xlpm.yold,MATCH(_xlpm.x,_xlpm.xold,1)-1,0,2), OFFSET(_xlpm.xold,MATCH(_xlpm.x,_xlpm.xold,1)-1,0,2))),4.2)</f>
        <v>3.9850378996410085</v>
      </c>
    </row>
    <row r="144" spans="2:10" x14ac:dyDescent="0.2">
      <c r="B144" s="4">
        <v>4.0025440000000003</v>
      </c>
      <c r="C144" s="4">
        <v>0.87233563999999997</v>
      </c>
      <c r="E144">
        <f ca="1"/>
        <v>4.0906843791427496</v>
      </c>
      <c r="F144">
        <f ca="1">_xlfn.LET(_xlpm.x, E144, _xlpm.xold,Table1[Voltage], _xlpm.yold, Table1[SOC], FORECAST(_xlpm.x,OFFSET(_xlpm.yold,MATCH(_xlpm.x,_xlpm.xold,1)-1,0,2), OFFSET(_xlpm.xold,MATCH(_xlpm.x,_xlpm.xold,1)-1,0,2)))</f>
        <v>0.94496742210031792</v>
      </c>
      <c r="G144">
        <f t="shared" ca="1" si="3"/>
        <v>0.93834727689986119</v>
      </c>
      <c r="I144" s="8">
        <v>0.85</v>
      </c>
      <c r="J144" s="3">
        <f ca="1">IFERROR(_xlfn.LET(_xlpm.x, I144, _xlpm.xold,$G$59:$G$158, _xlpm.yold,_xlfn.ANCHORARRAY( $E$59), FORECAST(_xlpm.x,OFFSET(_xlpm.yold,MATCH(_xlpm.x,_xlpm.xold,1)-1,0,2), OFFSET(_xlpm.xold,MATCH(_xlpm.x,_xlpm.xold,1)-1,0,2))),4.2)</f>
        <v>3.9952577064494408</v>
      </c>
    </row>
    <row r="145" spans="2:10" x14ac:dyDescent="0.2">
      <c r="B145" s="4">
        <v>4.0170659999999998</v>
      </c>
      <c r="C145" s="4">
        <v>0.88468480999999999</v>
      </c>
      <c r="E145">
        <f ca="1"/>
        <v>4.0984926377754105</v>
      </c>
      <c r="F145">
        <f ca="1">_xlfn.LET(_xlpm.x, E145, _xlpm.xold,Table1[Voltage], _xlpm.yold, Table1[SOC], FORECAST(_xlpm.x,OFFSET(_xlpm.yold,MATCH(_xlpm.x,_xlpm.xold,1)-1,0,2), OFFSET(_xlpm.xold,MATCH(_xlpm.x,_xlpm.xold,1)-1,0,2)))</f>
        <v>0.9508295440673491</v>
      </c>
      <c r="G145">
        <f t="shared" ca="1" si="3"/>
        <v>0.94491458296121689</v>
      </c>
      <c r="I145" s="8">
        <v>0.86</v>
      </c>
      <c r="J145" s="3">
        <f ca="1">IFERROR(_xlfn.LET(_xlpm.x, I145, _xlpm.xold,$G$59:$G$158, _xlpm.yold,_xlfn.ANCHORARRAY( $E$59), FORECAST(_xlpm.x,OFFSET(_xlpm.yold,MATCH(_xlpm.x,_xlpm.xold,1)-1,0,2), OFFSET(_xlpm.xold,MATCH(_xlpm.x,_xlpm.xold,1)-1,0,2))),4.2)</f>
        <v>4.005715862599823</v>
      </c>
    </row>
    <row r="146" spans="2:10" x14ac:dyDescent="0.2">
      <c r="B146" s="4">
        <v>4.0289140000000003</v>
      </c>
      <c r="C146" s="4">
        <v>0.89467750999999995</v>
      </c>
      <c r="E146">
        <f ca="1"/>
        <v>4.1063008964080714</v>
      </c>
      <c r="F146">
        <f ca="1">_xlfn.LET(_xlpm.x, E146, _xlpm.xold,Table1[Voltage], _xlpm.yold, Table1[SOC], FORECAST(_xlpm.x,OFFSET(_xlpm.yold,MATCH(_xlpm.x,_xlpm.xold,1)-1,0,2), OFFSET(_xlpm.xold,MATCH(_xlpm.x,_xlpm.xold,1)-1,0,2)))</f>
        <v>0.95651263249068608</v>
      </c>
      <c r="G146">
        <f t="shared" ca="1" si="3"/>
        <v>0.95128131863469922</v>
      </c>
      <c r="I146" s="8">
        <v>0.87</v>
      </c>
      <c r="J146" s="3">
        <f ca="1">IFERROR(_xlfn.LET(_xlpm.x, I146, _xlpm.xold,$G$59:$G$158, _xlpm.yold,_xlfn.ANCHORARRAY( $E$59), FORECAST(_xlpm.x,OFFSET(_xlpm.yold,MATCH(_xlpm.x,_xlpm.xold,1)-1,0,2), OFFSET(_xlpm.xold,MATCH(_xlpm.x,_xlpm.xold,1)-1,0,2))),4.2)</f>
        <v>4.0162253634742004</v>
      </c>
    </row>
    <row r="147" spans="2:10" x14ac:dyDescent="0.2">
      <c r="B147" s="4">
        <v>4.0400850000000004</v>
      </c>
      <c r="C147" s="4">
        <v>0.90391564999999996</v>
      </c>
      <c r="E147">
        <f ca="1"/>
        <v>4.1141091550407323</v>
      </c>
      <c r="F147">
        <f ca="1">_xlfn.LET(_xlpm.x, E147, _xlpm.xold,Table1[Voltage], _xlpm.yold, Table1[SOC], FORECAST(_xlpm.x,OFFSET(_xlpm.yold,MATCH(_xlpm.x,_xlpm.xold,1)-1,0,2), OFFSET(_xlpm.xold,MATCH(_xlpm.x,_xlpm.xold,1)-1,0,2)))</f>
        <v>0.96192158141189221</v>
      </c>
      <c r="G147">
        <f t="shared" ca="1" si="3"/>
        <v>0.95734093718845492</v>
      </c>
      <c r="I147" s="8">
        <v>0.88</v>
      </c>
      <c r="J147" s="3">
        <f ca="1">IFERROR(_xlfn.LET(_xlpm.x, I147, _xlpm.xold,$G$59:$G$158, _xlpm.yold,_xlfn.ANCHORARRAY( $E$59), FORECAST(_xlpm.x,OFFSET(_xlpm.yold,MATCH(_xlpm.x,_xlpm.xold,1)-1,0,2), OFFSET(_xlpm.xold,MATCH(_xlpm.x,_xlpm.xold,1)-1,0,2))),4.2)</f>
        <v>4.0267891074315942</v>
      </c>
    </row>
    <row r="148" spans="2:10" x14ac:dyDescent="0.2">
      <c r="B148" s="4">
        <v>4.0511379999999999</v>
      </c>
      <c r="C148" s="4">
        <v>0.91287653000000002</v>
      </c>
      <c r="E148">
        <f ca="1"/>
        <v>4.1219174136733931</v>
      </c>
      <c r="F148">
        <f ca="1">_xlfn.LET(_xlpm.x, E148, _xlpm.xold,Table1[Voltage], _xlpm.yold, Table1[SOC], FORECAST(_xlpm.x,OFFSET(_xlpm.yold,MATCH(_xlpm.x,_xlpm.xold,1)-1,0,2), OFFSET(_xlpm.xold,MATCH(_xlpm.x,_xlpm.xold,1)-1,0,2)))</f>
        <v>0.96690125002068905</v>
      </c>
      <c r="G148">
        <f t="shared" ca="1" si="3"/>
        <v>0.96291963514493162</v>
      </c>
      <c r="I148" s="8">
        <v>0.89</v>
      </c>
      <c r="J148" s="3">
        <f ca="1">IFERROR(_xlfn.LET(_xlpm.x, I148, _xlpm.xold,$G$59:$G$158, _xlpm.yold,_xlfn.ANCHORARRAY( $E$59), FORECAST(_xlpm.x,OFFSET(_xlpm.yold,MATCH(_xlpm.x,_xlpm.xold,1)-1,0,2), OFFSET(_xlpm.xold,MATCH(_xlpm.x,_xlpm.xold,1)-1,0,2))),4.2)</f>
        <v>4.0375551314875784</v>
      </c>
    </row>
    <row r="149" spans="2:10" x14ac:dyDescent="0.2">
      <c r="B149" s="4">
        <v>4.0612579999999996</v>
      </c>
      <c r="C149" s="4">
        <v>0.92114077999999999</v>
      </c>
      <c r="E149">
        <f ca="1"/>
        <v>4.129725672306054</v>
      </c>
      <c r="F149">
        <f ca="1">_xlfn.LET(_xlpm.x, E149, _xlpm.xold,Table1[Voltage], _xlpm.yold, Table1[SOC], FORECAST(_xlpm.x,OFFSET(_xlpm.yold,MATCH(_xlpm.x,_xlpm.xold,1)-1,0,2), OFFSET(_xlpm.xold,MATCH(_xlpm.x,_xlpm.xold,1)-1,0,2)))</f>
        <v>0.97188046561981922</v>
      </c>
      <c r="G149">
        <f t="shared" ca="1" si="3"/>
        <v>0.96849782559693365</v>
      </c>
      <c r="I149" s="8">
        <v>0.9</v>
      </c>
      <c r="J149" s="3">
        <f ca="1">IFERROR(_xlfn.LET(_xlpm.x, I149, _xlpm.xold,$G$59:$G$158, _xlpm.yold,_xlfn.ANCHORARRAY( $E$59), FORECAST(_xlpm.x,OFFSET(_xlpm.yold,MATCH(_xlpm.x,_xlpm.xold,1)-1,0,2), OFFSET(_xlpm.xold,MATCH(_xlpm.x,_xlpm.xold,1)-1,0,2))),4.2)</f>
        <v>4.0484977359382901</v>
      </c>
    </row>
    <row r="150" spans="2:10" x14ac:dyDescent="0.2">
      <c r="B150" s="4">
        <v>4.0713780000000002</v>
      </c>
      <c r="C150" s="4">
        <v>0.92956285000000005</v>
      </c>
      <c r="E150">
        <f ca="1"/>
        <v>4.1375339309387149</v>
      </c>
      <c r="F150">
        <f ca="1">_xlfn.LET(_xlpm.x, E150, _xlpm.xold,Table1[Voltage], _xlpm.yold, Table1[SOC], FORECAST(_xlpm.x,OFFSET(_xlpm.yold,MATCH(_xlpm.x,_xlpm.xold,1)-1,0,2), OFFSET(_xlpm.xold,MATCH(_xlpm.x,_xlpm.xold,1)-1,0,2)))</f>
        <v>0.97615469584679104</v>
      </c>
      <c r="G150">
        <f t="shared" ca="1" si="3"/>
        <v>0.97328622444552293</v>
      </c>
      <c r="I150" s="8">
        <v>0.91</v>
      </c>
      <c r="J150" s="3">
        <f ca="1">IFERROR(_xlfn.LET(_xlpm.x, I150, _xlpm.xold,$G$59:$G$158, _xlpm.yold,_xlfn.ANCHORARRAY( $E$59), FORECAST(_xlpm.x,OFFSET(_xlpm.yold,MATCH(_xlpm.x,_xlpm.xold,1)-1,0,2), OFFSET(_xlpm.xold,MATCH(_xlpm.x,_xlpm.xold,1)-1,0,2))),4.2)</f>
        <v>4.0594496296694214</v>
      </c>
    </row>
    <row r="151" spans="2:10" x14ac:dyDescent="0.2">
      <c r="B151" s="4">
        <v>4.0821690000000004</v>
      </c>
      <c r="C151" s="4">
        <v>0.93852152</v>
      </c>
      <c r="E151">
        <f ca="1"/>
        <v>4.1453421895713758</v>
      </c>
      <c r="F151">
        <f ca="1">_xlfn.LET(_xlpm.x, E151, _xlpm.xold,Table1[Voltage], _xlpm.yold, Table1[SOC], FORECAST(_xlpm.x,OFFSET(_xlpm.yold,MATCH(_xlpm.x,_xlpm.xold,1)-1,0,2), OFFSET(_xlpm.xold,MATCH(_xlpm.x,_xlpm.xold,1)-1,0,2)))</f>
        <v>0.97991809884599912</v>
      </c>
      <c r="G151">
        <f t="shared" ca="1" si="3"/>
        <v>0.97750234609345588</v>
      </c>
      <c r="I151" s="8">
        <v>0.92</v>
      </c>
      <c r="J151" s="3">
        <f ca="1">IFERROR(_xlfn.LET(_xlpm.x, I151, _xlpm.xold,$G$59:$G$158, _xlpm.yold,_xlfn.ANCHORARRAY( $E$59), FORECAST(_xlpm.x,OFFSET(_xlpm.yold,MATCH(_xlpm.x,_xlpm.xold,1)-1,0,2), OFFSET(_xlpm.xold,MATCH(_xlpm.x,_xlpm.xold,1)-1,0,2))),4.2)</f>
        <v>4.0702126963867045</v>
      </c>
    </row>
    <row r="152" spans="2:10" x14ac:dyDescent="0.2">
      <c r="B152" s="4">
        <v>4.0968280000000004</v>
      </c>
      <c r="C152" s="4">
        <v>0.94961797000000003</v>
      </c>
      <c r="E152">
        <f ca="1"/>
        <v>4.1531504482040367</v>
      </c>
      <c r="F152">
        <f ca="1">_xlfn.LET(_xlpm.x, E152, _xlpm.xold,Table1[Voltage], _xlpm.yold, Table1[SOC], FORECAST(_xlpm.x,OFFSET(_xlpm.yold,MATCH(_xlpm.x,_xlpm.xold,1)-1,0,2), OFFSET(_xlpm.xold,MATCH(_xlpm.x,_xlpm.xold,1)-1,0,2)))</f>
        <v>0.98282403264274742</v>
      </c>
      <c r="G152">
        <f t="shared" ca="1" si="3"/>
        <v>0.98075784926186726</v>
      </c>
      <c r="I152" s="8">
        <v>0.93</v>
      </c>
      <c r="J152" s="3">
        <f ca="1">IFERROR(_xlfn.LET(_xlpm.x, I152, _xlpm.xold,$G$59:$G$158, _xlpm.yold,_xlfn.ANCHORARRAY( $E$59), FORECAST(_xlpm.x,OFFSET(_xlpm.yold,MATCH(_xlpm.x,_xlpm.xold,1)-1,0,2), OFFSET(_xlpm.xold,MATCH(_xlpm.x,_xlpm.xold,1)-1,0,2))),4.2)</f>
        <v>4.0810058032781793</v>
      </c>
    </row>
    <row r="153" spans="2:10" x14ac:dyDescent="0.2">
      <c r="B153" s="4">
        <v>4.1110660000000001</v>
      </c>
      <c r="C153" s="4">
        <v>0.95998081999999996</v>
      </c>
      <c r="E153">
        <f ca="1"/>
        <v>4.1609587068366976</v>
      </c>
      <c r="F153">
        <f ca="1">_xlfn.LET(_xlpm.x, E153, _xlpm.xold,Table1[Voltage], _xlpm.yold, Table1[SOC], FORECAST(_xlpm.x,OFFSET(_xlpm.yold,MATCH(_xlpm.x,_xlpm.xold,1)-1,0,2), OFFSET(_xlpm.xold,MATCH(_xlpm.x,_xlpm.xold,1)-1,0,2)))</f>
        <v>0.9857299486830986</v>
      </c>
      <c r="G153">
        <f t="shared" ca="1" si="3"/>
        <v>0.98401333253787526</v>
      </c>
      <c r="I153" s="8">
        <v>0.94000000000000006</v>
      </c>
      <c r="J153" s="3">
        <f ca="1">IFERROR(_xlfn.LET(_xlpm.x, I153, _xlpm.xold,$G$59:$G$158, _xlpm.yold,_xlfn.ANCHORARRAY( $E$59), FORECAST(_xlpm.x,OFFSET(_xlpm.yold,MATCH(_xlpm.x,_xlpm.xold,1)-1,0,2), OFFSET(_xlpm.xold,MATCH(_xlpm.x,_xlpm.xold,1)-1,0,2))),4.2)</f>
        <v>4.0926493993951167</v>
      </c>
    </row>
    <row r="154" spans="2:10" x14ac:dyDescent="0.2">
      <c r="B154" s="4">
        <v>4.1215739999999998</v>
      </c>
      <c r="C154" s="4">
        <v>0.96668226000000002</v>
      </c>
      <c r="E154">
        <f ca="1"/>
        <v>4.1687669654693584</v>
      </c>
      <c r="F154">
        <f ca="1">_xlfn.LET(_xlpm.x, E154, _xlpm.xold,Table1[Voltage], _xlpm.yold, Table1[SOC], FORECAST(_xlpm.x,OFFSET(_xlpm.yold,MATCH(_xlpm.x,_xlpm.xold,1)-1,0,2), OFFSET(_xlpm.xold,MATCH(_xlpm.x,_xlpm.xold,1)-1,0,2)))</f>
        <v>0.98863579548358138</v>
      </c>
      <c r="G154">
        <f t="shared" ca="1" si="3"/>
        <v>0.98726873824480332</v>
      </c>
      <c r="I154" s="8">
        <v>0.95000000000000007</v>
      </c>
      <c r="J154" s="3">
        <f ca="1">IFERROR(_xlfn.LET(_xlpm.x, I154, _xlpm.xold,$G$59:$G$158, _xlpm.yold,_xlfn.ANCHORARRAY( $E$59), FORECAST(_xlpm.x,OFFSET(_xlpm.yold,MATCH(_xlpm.x,_xlpm.xold,1)-1,0,2), OFFSET(_xlpm.xold,MATCH(_xlpm.x,_xlpm.xold,1)-1,0,2))),4.2)</f>
        <v>4.104729468316239</v>
      </c>
    </row>
    <row r="155" spans="2:10" x14ac:dyDescent="0.2">
      <c r="B155" s="4">
        <v>4.1320829999999997</v>
      </c>
      <c r="C155" s="4">
        <v>0.97338369999999996</v>
      </c>
      <c r="E155">
        <f ca="1"/>
        <v>4.1765752241020193</v>
      </c>
      <c r="F155">
        <f ca="1">_xlfn.LET(_xlpm.x, E155, _xlpm.xold,Table1[Voltage], _xlpm.yold, Table1[SOC], FORECAST(_xlpm.x,OFFSET(_xlpm.yold,MATCH(_xlpm.x,_xlpm.xold,1)-1,0,2), OFFSET(_xlpm.xold,MATCH(_xlpm.x,_xlpm.xold,1)-1,0,2)))</f>
        <v>0.99154164228406438</v>
      </c>
      <c r="G155">
        <f ca="1">IFERROR((F155-_SOC0)/(1-_SOC0),1)</f>
        <v>0.99052414395173161</v>
      </c>
      <c r="I155" s="8">
        <v>0.96</v>
      </c>
      <c r="J155" s="3">
        <f ca="1">IFERROR(_xlfn.LET(_xlpm.x, I155, _xlpm.xold,$G$59:$G$158, _xlpm.yold,_xlfn.ANCHORARRAY( $E$59), FORECAST(_xlpm.x,OFFSET(_xlpm.yold,MATCH(_xlpm.x,_xlpm.xold,1)-1,0,2), OFFSET(_xlpm.xold,MATCH(_xlpm.x,_xlpm.xold,1)-1,0,2))),4.2)</f>
        <v>4.1178309285289227</v>
      </c>
    </row>
    <row r="156" spans="2:10" x14ac:dyDescent="0.2">
      <c r="B156" s="4">
        <v>4.1438300000000003</v>
      </c>
      <c r="C156" s="4">
        <v>0.97935532000000003</v>
      </c>
      <c r="E156">
        <f ca="1"/>
        <v>4.1843834827346802</v>
      </c>
      <c r="F156">
        <f ca="1">_xlfn.LET(_xlpm.x, E156, _xlpm.xold,Table1[Voltage], _xlpm.yold, Table1[SOC], FORECAST(_xlpm.x,OFFSET(_xlpm.yold,MATCH(_xlpm.x,_xlpm.xold,1)-1,0,2), OFFSET(_xlpm.xold,MATCH(_xlpm.x,_xlpm.xold,1)-1,0,2)))</f>
        <v>0.99436578297902201</v>
      </c>
      <c r="G156">
        <f ca="1">IFERROR((F156-_SOC0)/(1-_SOC0),1)</f>
        <v>0.99368801471532642</v>
      </c>
      <c r="I156" s="8">
        <v>0.97</v>
      </c>
      <c r="J156" s="3">
        <f ca="1">IFERROR(_xlfn.LET(_xlpm.x, I156, _xlpm.xold,$G$59:$G$158, _xlpm.yold,_xlfn.ANCHORARRAY( $E$59), FORECAST(_xlpm.x,OFFSET(_xlpm.yold,MATCH(_xlpm.x,_xlpm.xold,1)-1,0,2), OFFSET(_xlpm.xold,MATCH(_xlpm.x,_xlpm.xold,1)-1,0,2))),4.2)</f>
        <v>4.1321752105799927</v>
      </c>
    </row>
    <row r="157" spans="2:10" x14ac:dyDescent="0.2">
      <c r="B157" s="4">
        <v>4.1593650000000002</v>
      </c>
      <c r="C157" s="4">
        <v>0.98513684999999995</v>
      </c>
      <c r="E157">
        <f ca="1"/>
        <v>4.1921917413673411</v>
      </c>
      <c r="F157">
        <f ca="1">_xlfn.LET(_xlpm.x, E157, _xlpm.xold,Table1[Voltage], _xlpm.yold, Table1[SOC], FORECAST(_xlpm.x,OFFSET(_xlpm.yold,MATCH(_xlpm.x,_xlpm.xold,1)-1,0,2), OFFSET(_xlpm.xold,MATCH(_xlpm.x,_xlpm.xold,1)-1,0,2)))</f>
        <v>0.99718289148951134</v>
      </c>
      <c r="G157">
        <f ca="1">IFERROR((F157-_SOC0)/(1-_SOC0),1)</f>
        <v>0.99684400735766354</v>
      </c>
      <c r="I157" s="8">
        <v>0.98</v>
      </c>
      <c r="J157" s="3">
        <f ca="1">IFERROR(_xlfn.LET(_xlpm.x, I157, _xlpm.xold,$G$59:$G$158, _xlpm.yold,_xlfn.ANCHORARRAY( $E$59), FORECAST(_xlpm.x,OFFSET(_xlpm.yold,MATCH(_xlpm.x,_xlpm.xold,1)-1,0,2), OFFSET(_xlpm.xold,MATCH(_xlpm.x,_xlpm.xold,1)-1,0,2))),4.2)</f>
        <v>4.1513327620476694</v>
      </c>
    </row>
    <row r="158" spans="2:10" x14ac:dyDescent="0.2">
      <c r="B158" s="4">
        <v>4.1771940000000001</v>
      </c>
      <c r="C158" s="4">
        <v>0.99177192000000003</v>
      </c>
      <c r="E158">
        <f ca="1"/>
        <v>4.200000000000002</v>
      </c>
      <c r="F158" t="e">
        <f ca="1">_xlfn.LET(_xlpm.x, E158, _xlpm.xold,Table1[Voltage], _xlpm.yold, Table1[SOC], FORECAST(_xlpm.x,OFFSET(_xlpm.yold,MATCH(_xlpm.x,_xlpm.xold,1)-1,0,2), OFFSET(_xlpm.xold,MATCH(_xlpm.x,_xlpm.xold,1)-1,0,2)))</f>
        <v>#DIV/0!</v>
      </c>
      <c r="G158">
        <f ca="1">IFERROR((F158-_SOC0)/(1-_SOC0),1)</f>
        <v>1</v>
      </c>
      <c r="I158" s="8">
        <v>0.99</v>
      </c>
      <c r="J158" s="3">
        <f ca="1">IFERROR(_xlfn.LET(_xlpm.x, I158, _xlpm.xold,$G$59:$G$158, _xlpm.yold,_xlfn.ANCHORARRAY( $E$59), FORECAST(_xlpm.x,OFFSET(_xlpm.yold,MATCH(_xlpm.x,_xlpm.xold,1)-1,0,2), OFFSET(_xlpm.xold,MATCH(_xlpm.x,_xlpm.xold,1)-1,0,2))),4.2)</f>
        <v>4.1753180377773909</v>
      </c>
    </row>
    <row r="159" spans="2:10" x14ac:dyDescent="0.2">
      <c r="B159" s="4">
        <v>4.2</v>
      </c>
      <c r="C159" s="4">
        <v>1</v>
      </c>
      <c r="I159" s="8">
        <v>1</v>
      </c>
      <c r="J159" s="3">
        <f ca="1">IFERROR(_xlfn.LET(_xlpm.x, I159, _xlpm.xold,$G$59:$G$158, _xlpm.yold,_xlfn.ANCHORARRAY( $E$59), FORECAST(_xlpm.x,OFFSET(_xlpm.yold,MATCH(_xlpm.x,_xlpm.xold,1)-1,0,2), OFFSET(_xlpm.xold,MATCH(_xlpm.x,_xlpm.xold,1)-1,0,2))),4.2)</f>
        <v>4.2</v>
      </c>
    </row>
  </sheetData>
  <conditionalFormatting sqref="B34:C39">
    <cfRule type="expression" dxfId="10" priority="5">
      <formula>MOD(ROW(B34)-ROW($B$33),2)</formula>
    </cfRule>
  </conditionalFormatting>
  <conditionalFormatting sqref="D34:D39">
    <cfRule type="expression" dxfId="9" priority="4">
      <formula>MOD(ROW(D34)-ROW($B$33),2)</formula>
    </cfRule>
  </conditionalFormatting>
  <conditionalFormatting sqref="I59:J159">
    <cfRule type="expression" dxfId="8" priority="3">
      <formula>MOD(ROW(I59)-ROW($G$66),2)</formula>
    </cfRule>
  </conditionalFormatting>
  <conditionalFormatting sqref="E59:G158">
    <cfRule type="expression" dxfId="7" priority="2">
      <formula>MOD(ROW(E59)-ROW($C$66),2)</formula>
    </cfRule>
  </conditionalFormatting>
  <conditionalFormatting sqref="B45:J53">
    <cfRule type="expression" dxfId="5" priority="1">
      <formula>MOD(ROW(B45)-ROW($B$50),2)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AFD6-A40F-412C-8129-60383DDE7C54}">
  <dimension ref="A1:L157"/>
  <sheetViews>
    <sheetView workbookViewId="0"/>
  </sheetViews>
  <sheetFormatPr defaultRowHeight="12.75" x14ac:dyDescent="0.2"/>
  <cols>
    <col min="2" max="2" width="12.140625" customWidth="1"/>
    <col min="3" max="3" width="12.28515625" customWidth="1"/>
    <col min="4" max="4" width="10.140625" customWidth="1"/>
    <col min="5" max="5" width="10" bestFit="1" customWidth="1"/>
    <col min="12" max="12" width="10" bestFit="1" customWidth="1"/>
  </cols>
  <sheetData>
    <row r="1" spans="1:3" x14ac:dyDescent="0.2">
      <c r="A1" s="1" t="s">
        <v>0</v>
      </c>
      <c r="B1" s="2" t="s">
        <v>1</v>
      </c>
      <c r="C1" s="2"/>
    </row>
    <row r="2" spans="1:3" x14ac:dyDescent="0.2">
      <c r="A2" s="1" t="s">
        <v>2</v>
      </c>
      <c r="B2" s="2" t="s">
        <v>53</v>
      </c>
      <c r="C2" s="2"/>
    </row>
    <row r="3" spans="1:3" x14ac:dyDescent="0.2">
      <c r="A3" s="1" t="s">
        <v>3</v>
      </c>
      <c r="B3" s="2" t="str">
        <f>TEXT(DATE(2023,1,19),"dd-mmm-yyyy")</f>
        <v>19-Jan-2023</v>
      </c>
      <c r="C3" s="2"/>
    </row>
    <row r="5" spans="1:3" x14ac:dyDescent="0.2">
      <c r="A5" s="5" t="s">
        <v>58</v>
      </c>
    </row>
    <row r="7" spans="1:3" x14ac:dyDescent="0.2">
      <c r="B7" t="s">
        <v>7</v>
      </c>
      <c r="C7" t="s">
        <v>12</v>
      </c>
    </row>
    <row r="8" spans="1:3" x14ac:dyDescent="0.2">
      <c r="B8" t="s">
        <v>8</v>
      </c>
      <c r="C8" t="s">
        <v>13</v>
      </c>
    </row>
    <row r="9" spans="1:3" x14ac:dyDescent="0.2">
      <c r="B9" t="s">
        <v>9</v>
      </c>
      <c r="C9" t="s">
        <v>10</v>
      </c>
    </row>
    <row r="10" spans="1:3" x14ac:dyDescent="0.2">
      <c r="B10" t="s">
        <v>14</v>
      </c>
      <c r="C10" t="s">
        <v>48</v>
      </c>
    </row>
    <row r="30" spans="2:8" x14ac:dyDescent="0.2">
      <c r="B30" t="s">
        <v>31</v>
      </c>
      <c r="E30">
        <f>MAX(1.316,1.321)*3</f>
        <v>3.9630000000000001</v>
      </c>
      <c r="F30" s="27" t="s">
        <v>59</v>
      </c>
    </row>
    <row r="31" spans="2:8" x14ac:dyDescent="0.2">
      <c r="F31" s="27"/>
    </row>
    <row r="32" spans="2:8" ht="13.5" thickBot="1" x14ac:dyDescent="0.25">
      <c r="F32" s="28"/>
      <c r="G32" s="33" t="s">
        <v>47</v>
      </c>
      <c r="H32" s="13"/>
    </row>
    <row r="33" spans="1:10" ht="14.25" thickTop="1" thickBot="1" x14ac:dyDescent="0.25">
      <c r="B33" s="10" t="s">
        <v>4</v>
      </c>
      <c r="C33" s="11" t="s">
        <v>11</v>
      </c>
      <c r="D33" s="11" t="s">
        <v>32</v>
      </c>
      <c r="F33" s="29" t="s">
        <v>55</v>
      </c>
      <c r="G33" s="34" cm="1">
        <f t="array" aca="1" ref="G33:H33" ca="1">VLOOKUP(G34:H34,$B$34:$C$39,2,0)</f>
        <v>3.8596297796447043</v>
      </c>
      <c r="H33" s="12">
        <f ca="1"/>
        <v>3.9630000000000001</v>
      </c>
    </row>
    <row r="34" spans="1:10" ht="13.5" thickTop="1" x14ac:dyDescent="0.2">
      <c r="B34" s="9" cm="1">
        <f t="array" ref="B34:B39">_xlfn.FILTERXML("&lt;DATA&gt;&lt;A&gt;"&amp; SUBSTITUTE(B30, ",", "&lt;/A&gt;&lt;A&gt;") &amp; "&lt;/A&gt;&lt;/DATA&gt;","/DATA/A")*0.01</f>
        <v>0</v>
      </c>
      <c r="C34" s="3">
        <f ca="1">IFERROR(_xlfn.LET(_xlpm.x, B34, _xlpm.xold,_xlfn.ANCHORARRAY($I$57), _xlpm.yold, $J$57:$J$157, FORECAST(_xlpm.x,OFFSET(_xlpm.yold,MATCH(_xlpm.x,_xlpm.xold,1)-1,0,2), OFFSET(_xlpm.xold,MATCH(_xlpm.x,_xlpm.xold,1)-1,0,2))),4.2)</f>
        <v>3.416897772427876</v>
      </c>
      <c r="D34" s="3">
        <f ca="1">0.3329*C34</f>
        <v>1.1374852684412398</v>
      </c>
      <c r="F34" s="30" t="s">
        <v>56</v>
      </c>
      <c r="G34" s="25">
        <v>0.6</v>
      </c>
      <c r="H34" s="8">
        <v>1</v>
      </c>
    </row>
    <row r="35" spans="1:10" x14ac:dyDescent="0.2">
      <c r="B35" s="9">
        <v>0.1</v>
      </c>
      <c r="C35" s="3">
        <f ca="1">IFERROR(_xlfn.LET(_xlpm.x, B35, _xlpm.xold,_xlfn.ANCHORARRAY($I$57), _xlpm.yold, $J$57:$J$157, FORECAST(_xlpm.x,OFFSET(_xlpm.yold,MATCH(_xlpm.x,_xlpm.xold,1)-1,0,2), OFFSET(_xlpm.xold,MATCH(_xlpm.x,_xlpm.xold,1)-1,0,2))),4.2)</f>
        <v>3.6819304763336711</v>
      </c>
      <c r="D35" s="3">
        <f t="shared" ref="D35:D39" ca="1" si="0">0.3329*C35</f>
        <v>1.2257146555714791</v>
      </c>
    </row>
    <row r="36" spans="1:10" x14ac:dyDescent="0.2">
      <c r="B36" s="9">
        <v>0.3</v>
      </c>
      <c r="C36" s="3">
        <f ca="1">IFERROR(_xlfn.LET(_xlpm.x, B36, _xlpm.xold,_xlfn.ANCHORARRAY($I$57), _xlpm.yold, $J$57:$J$157, FORECAST(_xlpm.x,OFFSET(_xlpm.yold,MATCH(_xlpm.x,_xlpm.xold,1)-1,0,2), OFFSET(_xlpm.xold,MATCH(_xlpm.x,_xlpm.xold,1)-1,0,2))),4.2)</f>
        <v>3.7608341679048518</v>
      </c>
      <c r="D36" s="3">
        <f t="shared" ca="1" si="0"/>
        <v>1.2519816944955251</v>
      </c>
      <c r="G36" t="s">
        <v>45</v>
      </c>
      <c r="H36" t="s">
        <v>46</v>
      </c>
    </row>
    <row r="37" spans="1:10" x14ac:dyDescent="0.2">
      <c r="B37" s="9">
        <v>0.6</v>
      </c>
      <c r="C37" s="3">
        <f ca="1">IFERROR(_xlfn.LET(_xlpm.x, B37, _xlpm.xold,_xlfn.ANCHORARRAY($I$57), _xlpm.yold, $J$57:$J$157, FORECAST(_xlpm.x,OFFSET(_xlpm.yold,MATCH(_xlpm.x,_xlpm.xold,1)-1,0,2), OFFSET(_xlpm.xold,MATCH(_xlpm.x,_xlpm.xold,1)-1,0,2))),4.2)</f>
        <v>3.8596297796447043</v>
      </c>
      <c r="D37" s="3">
        <f t="shared" ca="1" si="0"/>
        <v>1.2848707536437221</v>
      </c>
      <c r="G37" cm="1">
        <f t="array" aca="1" ref="G37:H37" ca="1">LINEST(_xlfn.ANCHORARRAY(G33),G34:H34)</f>
        <v>0.25842555088823926</v>
      </c>
      <c r="H37">
        <f ca="1"/>
        <v>3.7045744491117607</v>
      </c>
    </row>
    <row r="38" spans="1:10" x14ac:dyDescent="0.2">
      <c r="B38" s="9">
        <v>0.8</v>
      </c>
      <c r="C38" s="3">
        <f ca="1">0.8*G37+H37</f>
        <v>3.9113148898223522</v>
      </c>
      <c r="D38" s="3">
        <f t="shared" ca="1" si="0"/>
        <v>1.3020767268218609</v>
      </c>
    </row>
    <row r="39" spans="1:10" x14ac:dyDescent="0.2">
      <c r="B39" s="9">
        <v>1</v>
      </c>
      <c r="C39" s="3">
        <f>E30</f>
        <v>3.9630000000000001</v>
      </c>
      <c r="D39" s="3">
        <f t="shared" si="0"/>
        <v>1.3192827</v>
      </c>
    </row>
    <row r="40" spans="1:10" x14ac:dyDescent="0.2">
      <c r="B40" s="7"/>
    </row>
    <row r="41" spans="1:10" x14ac:dyDescent="0.2">
      <c r="A41" s="5" t="s">
        <v>17</v>
      </c>
      <c r="B41" s="7"/>
    </row>
    <row r="42" spans="1:10" x14ac:dyDescent="0.2">
      <c r="A42" s="6"/>
      <c r="B42" s="7"/>
    </row>
    <row r="43" spans="1:10" ht="13.5" thickBot="1" x14ac:dyDescent="0.25">
      <c r="B43" s="22" t="s">
        <v>38</v>
      </c>
      <c r="C43" s="23" t="s">
        <v>39</v>
      </c>
      <c r="D43" s="23" t="s">
        <v>40</v>
      </c>
      <c r="E43" s="11" t="s">
        <v>41</v>
      </c>
      <c r="F43" s="24"/>
      <c r="G43" s="24"/>
      <c r="H43" s="24"/>
      <c r="I43" s="24"/>
      <c r="J43" s="24"/>
    </row>
    <row r="44" spans="1:10" ht="13.5" thickTop="1" x14ac:dyDescent="0.2">
      <c r="B44" s="18" t="s">
        <v>19</v>
      </c>
      <c r="C44" s="21">
        <v>0.67</v>
      </c>
      <c r="D44" s="20" t="s">
        <v>18</v>
      </c>
      <c r="E44" t="s">
        <v>44</v>
      </c>
    </row>
    <row r="45" spans="1:10" x14ac:dyDescent="0.2">
      <c r="B45" s="18" t="s">
        <v>20</v>
      </c>
      <c r="C45" s="21">
        <f>0.67*29.2</f>
        <v>19.564</v>
      </c>
      <c r="D45" s="20" t="s">
        <v>27</v>
      </c>
      <c r="E45" t="s">
        <v>49</v>
      </c>
    </row>
    <row r="46" spans="1:10" x14ac:dyDescent="0.2">
      <c r="B46" s="18" t="s">
        <v>21</v>
      </c>
      <c r="C46" s="21">
        <f>1.17/0.3327</f>
        <v>3.5166816952209197</v>
      </c>
      <c r="D46" s="20" t="s">
        <v>28</v>
      </c>
      <c r="E46" t="s">
        <v>34</v>
      </c>
    </row>
    <row r="47" spans="1:10" x14ac:dyDescent="0.2">
      <c r="B47" s="18" t="s">
        <v>22</v>
      </c>
      <c r="C47" s="21">
        <v>0.5</v>
      </c>
      <c r="D47" s="20" t="s">
        <v>18</v>
      </c>
      <c r="E47" t="s">
        <v>33</v>
      </c>
    </row>
    <row r="48" spans="1:10" x14ac:dyDescent="0.2">
      <c r="B48" s="18" t="s">
        <v>23</v>
      </c>
      <c r="C48" s="21">
        <v>34</v>
      </c>
      <c r="D48" s="20" t="s">
        <v>24</v>
      </c>
      <c r="E48" t="s">
        <v>35</v>
      </c>
    </row>
    <row r="49" spans="2:10" x14ac:dyDescent="0.2">
      <c r="B49" s="19" t="s">
        <v>25</v>
      </c>
      <c r="C49" s="21">
        <f ca="1">_Q*(1-_xlfn.LET(_xlpm.x, _vLowBat, _xlpm.xold,Table13[Voltage], _xlpm.yold, Table13[SOC], FORECAST(_xlpm.x,OFFSET(_xlpm.yold,MATCH(_xlpm.x,_xlpm.xold,1)-1,0,2), OFFSET(_xlpm.xold,MATCH(_xlpm.x,_xlpm.xold,1)-1,0,2))))</f>
        <v>19.27409089126208</v>
      </c>
      <c r="D49" s="20" t="s">
        <v>27</v>
      </c>
      <c r="E49" t="s">
        <v>36</v>
      </c>
    </row>
    <row r="50" spans="2:10" x14ac:dyDescent="0.2">
      <c r="B50" s="19" t="s">
        <v>26</v>
      </c>
      <c r="C50" s="21">
        <f ca="1">C49+_Inom*_Tdur/60</f>
        <v>19.557424224595415</v>
      </c>
      <c r="D50" s="20" t="s">
        <v>27</v>
      </c>
      <c r="E50" t="s">
        <v>42</v>
      </c>
    </row>
    <row r="51" spans="2:10" x14ac:dyDescent="0.2">
      <c r="B51" s="18" t="s">
        <v>30</v>
      </c>
      <c r="C51" s="21">
        <f ca="1">_xlfn.LET(_xlpm.x, 1-_Qeff/_Q, _xlpm.xold,Table13[SOC], _xlpm.yold, Table13[Voltage], FORECAST(_xlpm.x,OFFSET(_xlpm.yold,MATCH(_xlpm.x,_xlpm.xold,1)-1,0,2), OFFSET(_xlpm.xold,MATCH(_xlpm.x,_xlpm.xold,1)-1,0,2)))</f>
        <v>3.4168977724278755</v>
      </c>
      <c r="D51" s="20" t="s">
        <v>28</v>
      </c>
      <c r="E51" t="s">
        <v>37</v>
      </c>
    </row>
    <row r="52" spans="2:10" x14ac:dyDescent="0.2">
      <c r="B52" s="19" t="s">
        <v>29</v>
      </c>
      <c r="C52" s="31">
        <f ca="1">_xlfn.LET(_xlpm.x, C51, _xlpm.xold,Table13[Voltage], _xlpm.yold, Table13[SOC], FORECAST(_xlpm.x,OFFSET(_xlpm.yold,MATCH(_xlpm.x,_xlpm.xold,1)-1,0,2), OFFSET(_xlpm.xold,MATCH(_xlpm.x,_xlpm.xold,1)-1,0,2)))</f>
        <v>3.3611610123618352E-4</v>
      </c>
      <c r="D52" s="20"/>
      <c r="E52" t="s">
        <v>43</v>
      </c>
    </row>
    <row r="53" spans="2:10" x14ac:dyDescent="0.2">
      <c r="B53" s="7"/>
    </row>
    <row r="54" spans="2:10" x14ac:dyDescent="0.2">
      <c r="B54" s="16" t="s">
        <v>16</v>
      </c>
      <c r="C54" s="15"/>
      <c r="E54" s="17" t="s">
        <v>51</v>
      </c>
      <c r="F54" s="15"/>
      <c r="G54" s="15"/>
      <c r="I54" s="17" t="s">
        <v>52</v>
      </c>
      <c r="J54" s="15"/>
    </row>
    <row r="56" spans="2:10" ht="13.5" thickBot="1" x14ac:dyDescent="0.25">
      <c r="B56" t="s">
        <v>5</v>
      </c>
      <c r="C56" t="s">
        <v>4</v>
      </c>
      <c r="E56" s="11" t="s">
        <v>11</v>
      </c>
      <c r="F56" s="11" t="s">
        <v>4</v>
      </c>
      <c r="G56" s="11" t="s">
        <v>50</v>
      </c>
      <c r="I56" s="11" t="s">
        <v>4</v>
      </c>
      <c r="J56" s="11" t="s">
        <v>11</v>
      </c>
    </row>
    <row r="57" spans="2:10" ht="13.5" thickTop="1" x14ac:dyDescent="0.2">
      <c r="B57" s="4">
        <v>3.4140000000000001</v>
      </c>
      <c r="C57" s="4">
        <v>0</v>
      </c>
      <c r="E57" cm="1">
        <f t="array" aca="1" ref="E57:E156" ca="1">_xlfn.SEQUENCE(100,1,_Vsoc0,(4.2-_Vsoc0)/99)</f>
        <v>3.4168977724278755</v>
      </c>
      <c r="F57">
        <f ca="1">_xlfn.LET(_xlpm.x, E57, _xlpm.xold,Table13[Voltage], _xlpm.yold, Table13[SOC], FORECAST(_xlpm.x,OFFSET(_xlpm.yold,MATCH(_xlpm.x,_xlpm.xold,1)-1,0,2), OFFSET(_xlpm.xold,MATCH(_xlpm.x,_xlpm.xold,1)-1,0,2)))</f>
        <v>3.3611610123618352E-4</v>
      </c>
      <c r="G57">
        <f t="shared" ref="G57:G88" ca="1" si="1">IFERROR((F57-_SOC0)/(1-_SOC0),1)</f>
        <v>0</v>
      </c>
      <c r="I57" s="8" cm="1">
        <f t="array" ref="I57:I157">_xlfn.SEQUENCE(101,1,0,(100-0)/100)*0.01</f>
        <v>0</v>
      </c>
      <c r="J57" s="3">
        <f ca="1">IFERROR(_xlfn.LET(_xlpm.x, I57, _xlpm.xold,$G$57:$G$156, _xlpm.yold,_xlfn.ANCHORARRAY( $E$57), FORECAST(_xlpm.x,OFFSET(_xlpm.yold,MATCH(_xlpm.x,_xlpm.xold,1)-1,0,2), OFFSET(_xlpm.xold,MATCH(_xlpm.x,_xlpm.xold,1)-1,0,2))),4.2)</f>
        <v>3.416897772427876</v>
      </c>
    </row>
    <row r="58" spans="2:10" x14ac:dyDescent="0.2">
      <c r="B58" s="4">
        <v>3.4239999999999999</v>
      </c>
      <c r="C58" s="4">
        <v>1.1599119999999999E-3</v>
      </c>
      <c r="E58">
        <f ca="1"/>
        <v>3.4248078959387049</v>
      </c>
      <c r="F58">
        <f ca="1">_xlfn.LET(_xlpm.x, E58, _xlpm.xold,Table13[Voltage], _xlpm.yold, Table13[SOC], FORECAST(_xlpm.x,OFFSET(_xlpm.yold,MATCH(_xlpm.x,_xlpm.xold,1)-1,0,2), OFFSET(_xlpm.xold,MATCH(_xlpm.x,_xlpm.xold,1)-1,0,2)))</f>
        <v>1.2583054847956632E-3</v>
      </c>
      <c r="G58">
        <f t="shared" ca="1" si="1"/>
        <v>9.2249945047816694E-4</v>
      </c>
      <c r="I58" s="8">
        <v>0.01</v>
      </c>
      <c r="J58" s="3">
        <f ca="1">IFERROR(_xlfn.LET(_xlpm.x, I58, _xlpm.xold,$G$57:$G$156, _xlpm.yold,_xlfn.ANCHORARRAY( $E$57), FORECAST(_xlpm.x,OFFSET(_xlpm.yold,MATCH(_xlpm.x,_xlpm.xold,1)-1,0,2), OFFSET(_xlpm.xold,MATCH(_xlpm.x,_xlpm.xold,1)-1,0,2))),4.2)</f>
        <v>3.4904675415320741</v>
      </c>
    </row>
    <row r="59" spans="2:10" x14ac:dyDescent="0.2">
      <c r="B59" s="4">
        <v>3.4340000000000002</v>
      </c>
      <c r="C59" s="4">
        <v>2.3778100000000002E-3</v>
      </c>
      <c r="E59">
        <f ca="1"/>
        <v>3.4327180194495344</v>
      </c>
      <c r="F59">
        <f ca="1">_xlfn.LET(_xlpm.x, E59, _xlpm.xold,Table13[Voltage], _xlpm.yold, Table13[SOC], FORECAST(_xlpm.x,OFFSET(_xlpm.yold,MATCH(_xlpm.x,_xlpm.xold,1)-1,0,2), OFFSET(_xlpm.xold,MATCH(_xlpm.x,_xlpm.xold,1)-1,0,2)))</f>
        <v>2.221677845154868E-3</v>
      </c>
      <c r="G59">
        <f t="shared" ca="1" si="1"/>
        <v>1.8861957246718295E-3</v>
      </c>
      <c r="I59" s="8">
        <v>0.02</v>
      </c>
      <c r="J59" s="3">
        <f ca="1">IFERROR(_xlfn.LET(_xlpm.x, I59, _xlpm.xold,$G$57:$G$156, _xlpm.yold,_xlfn.ANCHORARRAY( $E$57), FORECAST(_xlpm.x,OFFSET(_xlpm.yold,MATCH(_xlpm.x,_xlpm.xold,1)-1,0,2), OFFSET(_xlpm.xold,MATCH(_xlpm.x,_xlpm.xold,1)-1,0,2))),4.2)</f>
        <v>3.5450795518626657</v>
      </c>
    </row>
    <row r="60" spans="2:10" x14ac:dyDescent="0.2">
      <c r="B60" s="4">
        <v>3.444</v>
      </c>
      <c r="C60" s="4">
        <v>3.6114540000000001E-3</v>
      </c>
      <c r="E60">
        <f ca="1"/>
        <v>3.4406281429603638</v>
      </c>
      <c r="F60">
        <f ca="1">_xlfn.LET(_xlpm.x, E60, _xlpm.xold,Table13[Voltage], _xlpm.yold, Table13[SOC], FORECAST(_xlpm.x,OFFSET(_xlpm.yold,MATCH(_xlpm.x,_xlpm.xold,1)-1,0,2), OFFSET(_xlpm.xold,MATCH(_xlpm.x,_xlpm.xold,1)-1,0,2)))</f>
        <v>3.1954868794195068E-3</v>
      </c>
      <c r="G60">
        <f t="shared" ca="1" si="1"/>
        <v>2.8603321818845388E-3</v>
      </c>
      <c r="I60" s="8">
        <v>0.03</v>
      </c>
      <c r="J60" s="3">
        <f ca="1">IFERROR(_xlfn.LET(_xlpm.x, I60, _xlpm.xold,$G$57:$G$156, _xlpm.yold,_xlfn.ANCHORARRAY( $E$57), FORECAST(_xlpm.x,OFFSET(_xlpm.yold,MATCH(_xlpm.x,_xlpm.xold,1)-1,0,2), OFFSET(_xlpm.xold,MATCH(_xlpm.x,_xlpm.xold,1)-1,0,2))),4.2)</f>
        <v>3.5880581693228004</v>
      </c>
    </row>
    <row r="61" spans="2:10" x14ac:dyDescent="0.2">
      <c r="B61" s="4">
        <v>3.4540000000000002</v>
      </c>
      <c r="C61" s="4">
        <v>4.912708E-3</v>
      </c>
      <c r="E61">
        <f ca="1"/>
        <v>3.4485382664711932</v>
      </c>
      <c r="F61">
        <f ca="1">_xlfn.LET(_xlpm.x, E61, _xlpm.xold,Table13[Voltage], _xlpm.yold, Table13[SOC], FORECAST(_xlpm.x,OFFSET(_xlpm.yold,MATCH(_xlpm.x,_xlpm.xold,1)-1,0,2), OFFSET(_xlpm.xold,MATCH(_xlpm.x,_xlpm.xold,1)-1,0,2)))</f>
        <v>4.2019977398706221E-3</v>
      </c>
      <c r="G61">
        <f t="shared" ca="1" si="1"/>
        <v>3.8671814605897446E-3</v>
      </c>
      <c r="I61" s="8">
        <v>0.04</v>
      </c>
      <c r="J61" s="3">
        <f ca="1">IFERROR(_xlfn.LET(_xlpm.x, I61, _xlpm.xold,$G$57:$G$156, _xlpm.yold,_xlfn.ANCHORARRAY( $E$57), FORECAST(_xlpm.x,OFFSET(_xlpm.yold,MATCH(_xlpm.x,_xlpm.xold,1)-1,0,2), OFFSET(_xlpm.xold,MATCH(_xlpm.x,_xlpm.xold,1)-1,0,2))),4.2)</f>
        <v>3.6215141571553944</v>
      </c>
    </row>
    <row r="62" spans="2:10" x14ac:dyDescent="0.2">
      <c r="B62" s="4">
        <v>3.464</v>
      </c>
      <c r="C62" s="4">
        <v>6.3626790000000004E-3</v>
      </c>
      <c r="E62">
        <f ca="1"/>
        <v>3.4564483899820226</v>
      </c>
      <c r="F62">
        <f ca="1">_xlfn.LET(_xlpm.x, E62, _xlpm.xold,Table13[Voltage], _xlpm.yold, Table13[SOC], FORECAST(_xlpm.x,OFFSET(_xlpm.yold,MATCH(_xlpm.x,_xlpm.xold,1)-1,0,2), OFFSET(_xlpm.xold,MATCH(_xlpm.x,_xlpm.xold,1)-1,0,2)))</f>
        <v>5.2677174470622257E-3</v>
      </c>
      <c r="G62">
        <f t="shared" ca="1" si="1"/>
        <v>4.9332594937734758E-3</v>
      </c>
      <c r="I62" s="8">
        <v>0.05</v>
      </c>
      <c r="J62" s="3">
        <f ca="1">IFERROR(_xlfn.LET(_xlpm.x, I62, _xlpm.xold,$G$57:$G$156, _xlpm.yold,_xlfn.ANCHORARRAY( $E$57), FORECAST(_xlpm.x,OFFSET(_xlpm.yold,MATCH(_xlpm.x,_xlpm.xold,1)-1,0,2), OFFSET(_xlpm.xold,MATCH(_xlpm.x,_xlpm.xold,1)-1,0,2))),4.2)</f>
        <v>3.6475619219817252</v>
      </c>
    </row>
    <row r="63" spans="2:10" x14ac:dyDescent="0.2">
      <c r="B63" s="4">
        <v>3.4740000000000002</v>
      </c>
      <c r="C63" s="4">
        <v>7.800792E-3</v>
      </c>
      <c r="E63">
        <f ca="1"/>
        <v>3.4643585134928521</v>
      </c>
      <c r="F63">
        <f ca="1">_xlfn.LET(_xlpm.x, E63, _xlpm.xold,Table13[Voltage], _xlpm.yold, Table13[SOC], FORECAST(_xlpm.x,OFFSET(_xlpm.yold,MATCH(_xlpm.x,_xlpm.xold,1)-1,0,2), OFFSET(_xlpm.xold,MATCH(_xlpm.x,_xlpm.xold,1)-1,0,2)))</f>
        <v>6.4142372914746115E-3</v>
      </c>
      <c r="G63">
        <f t="shared" ca="1" si="1"/>
        <v>6.0801648315364776E-3</v>
      </c>
      <c r="I63" s="8">
        <v>0.06</v>
      </c>
      <c r="J63" s="3">
        <f ca="1">IFERROR(_xlfn.LET(_xlpm.x, I63, _xlpm.xold,$G$57:$G$156, _xlpm.yold,_xlfn.ANCHORARRAY( $E$57), FORECAST(_xlpm.x,OFFSET(_xlpm.yold,MATCH(_xlpm.x,_xlpm.xold,1)-1,0,2), OFFSET(_xlpm.xold,MATCH(_xlpm.x,_xlpm.xold,1)-1,0,2))),4.2)</f>
        <v>3.6646077648873789</v>
      </c>
    </row>
    <row r="64" spans="2:10" x14ac:dyDescent="0.2">
      <c r="B64" s="4">
        <v>3.484</v>
      </c>
      <c r="C64" s="4">
        <v>9.2922190000000009E-3</v>
      </c>
      <c r="E64">
        <f ca="1"/>
        <v>3.4722686370036815</v>
      </c>
      <c r="F64">
        <f ca="1">_xlfn.LET(_xlpm.x, E64, _xlpm.xold,Table13[Voltage], _xlpm.yold, Table13[SOC], FORECAST(_xlpm.x,OFFSET(_xlpm.yold,MATCH(_xlpm.x,_xlpm.xold,1)-1,0,2), OFFSET(_xlpm.xold,MATCH(_xlpm.x,_xlpm.xold,1)-1,0,2)))</f>
        <v>7.5518024367275394E-3</v>
      </c>
      <c r="G64">
        <f t="shared" ca="1" si="1"/>
        <v>7.2181124593094633E-3</v>
      </c>
      <c r="I64" s="8">
        <v>7.0000000000000007E-2</v>
      </c>
      <c r="J64" s="3">
        <f ca="1">IFERROR(_xlfn.LET(_xlpm.x, I64, _xlpm.xold,$G$57:$G$156, _xlpm.yold,_xlfn.ANCHORARRAY( $E$57), FORECAST(_xlpm.x,OFFSET(_xlpm.yold,MATCH(_xlpm.x,_xlpm.xold,1)-1,0,2), OFFSET(_xlpm.xold,MATCH(_xlpm.x,_xlpm.xold,1)-1,0,2))),4.2)</f>
        <v>3.6718651765465782</v>
      </c>
    </row>
    <row r="65" spans="2:10" x14ac:dyDescent="0.2">
      <c r="B65" s="4">
        <v>3.4940000000000002</v>
      </c>
      <c r="C65" s="4">
        <v>1.0894050000000001E-2</v>
      </c>
      <c r="E65">
        <f ca="1"/>
        <v>3.4801787605145109</v>
      </c>
      <c r="F65">
        <f ca="1">_xlfn.LET(_xlpm.x, E65, _xlpm.xold,Table13[Voltage], _xlpm.yold, Table13[SOC], FORECAST(_xlpm.x,OFFSET(_xlpm.yold,MATCH(_xlpm.x,_xlpm.xold,1)-1,0,2), OFFSET(_xlpm.xold,MATCH(_xlpm.x,_xlpm.xold,1)-1,0,2)))</f>
        <v>8.7223090257875224E-3</v>
      </c>
      <c r="G65">
        <f t="shared" ca="1" si="1"/>
        <v>8.3890126067619458E-3</v>
      </c>
      <c r="I65" s="8">
        <v>0.08</v>
      </c>
      <c r="J65" s="3">
        <f ca="1">IFERROR(_xlfn.LET(_xlpm.x, I65, _xlpm.xold,$G$57:$G$156, _xlpm.yold,_xlfn.ANCHORARRAY( $E$57), FORECAST(_xlpm.x,OFFSET(_xlpm.yold,MATCH(_xlpm.x,_xlpm.xold,1)-1,0,2), OFFSET(_xlpm.xold,MATCH(_xlpm.x,_xlpm.xold,1)-1,0,2))),4.2)</f>
        <v>3.6758673121619037</v>
      </c>
    </row>
    <row r="66" spans="2:10" x14ac:dyDescent="0.2">
      <c r="B66" s="4">
        <v>3.504</v>
      </c>
      <c r="C66" s="4">
        <v>1.2571491000000001E-2</v>
      </c>
      <c r="E66">
        <f ca="1"/>
        <v>3.4880888840253403</v>
      </c>
      <c r="F66">
        <f ca="1">_xlfn.LET(_xlpm.x, E66, _xlpm.xold,Table13[Voltage], _xlpm.yold, Table13[SOC], FORECAST(_xlpm.x,OFFSET(_xlpm.yold,MATCH(_xlpm.x,_xlpm.xold,1)-1,0,2), OFFSET(_xlpm.xold,MATCH(_xlpm.x,_xlpm.xold,1)-1,0,2)))</f>
        <v>9.9471891187195016E-3</v>
      </c>
      <c r="G66">
        <f t="shared" ca="1" si="1"/>
        <v>9.614304540041415E-3</v>
      </c>
      <c r="I66" s="8">
        <v>0.09</v>
      </c>
      <c r="J66" s="3">
        <f ca="1">IFERROR(_xlfn.LET(_xlpm.x, I66, _xlpm.xold,$G$57:$G$156, _xlpm.yold,_xlfn.ANCHORARRAY( $E$57), FORECAST(_xlpm.x,OFFSET(_xlpm.yold,MATCH(_xlpm.x,_xlpm.xold,1)-1,0,2), OFFSET(_xlpm.xold,MATCH(_xlpm.x,_xlpm.xold,1)-1,0,2))),4.2)</f>
        <v>3.6792362397328926</v>
      </c>
    </row>
    <row r="67" spans="2:10" x14ac:dyDescent="0.2">
      <c r="B67" s="4">
        <v>3.5139999999999998</v>
      </c>
      <c r="C67" s="4">
        <v>1.434622E-2</v>
      </c>
      <c r="E67">
        <f ca="1"/>
        <v>3.4959990075361698</v>
      </c>
      <c r="F67">
        <f ca="1">_xlfn.LET(_xlpm.x, E67, _xlpm.xold,Table13[Voltage], _xlpm.yold, Table13[SOC], FORECAST(_xlpm.x,OFFSET(_xlpm.yold,MATCH(_xlpm.x,_xlpm.xold,1)-1,0,2), OFFSET(_xlpm.xold,MATCH(_xlpm.x,_xlpm.xold,1)-1,0,2)))</f>
        <v>1.1229371720047898E-2</v>
      </c>
      <c r="G67">
        <f t="shared" ca="1" si="1"/>
        <v>1.0896918248488886E-2</v>
      </c>
      <c r="I67" s="8">
        <v>0.1</v>
      </c>
      <c r="J67" s="3">
        <f ca="1">IFERROR(_xlfn.LET(_xlpm.x, I67, _xlpm.xold,$G$57:$G$156, _xlpm.yold,_xlfn.ANCHORARRAY( $E$57), FORECAST(_xlpm.x,OFFSET(_xlpm.yold,MATCH(_xlpm.x,_xlpm.xold,1)-1,0,2), OFFSET(_xlpm.xold,MATCH(_xlpm.x,_xlpm.xold,1)-1,0,2))),4.2)</f>
        <v>3.6819304763336711</v>
      </c>
    </row>
    <row r="68" spans="2:10" x14ac:dyDescent="0.2">
      <c r="B68" s="4">
        <v>3.524</v>
      </c>
      <c r="C68" s="4">
        <v>1.6107340000000001E-2</v>
      </c>
      <c r="E68">
        <f ca="1"/>
        <v>3.5039091310469992</v>
      </c>
      <c r="F68">
        <f ca="1">_xlfn.LET(_xlpm.x, E68, _xlpm.xold,Table13[Voltage], _xlpm.yold, Table13[SOC], FORECAST(_xlpm.x,OFFSET(_xlpm.yold,MATCH(_xlpm.x,_xlpm.xold,1)-1,0,2), OFFSET(_xlpm.xold,MATCH(_xlpm.x,_xlpm.xold,1)-1,0,2)))</f>
        <v>1.2556248269260939E-2</v>
      </c>
      <c r="G68">
        <f t="shared" ca="1" si="1"/>
        <v>1.2224240932227468E-2</v>
      </c>
      <c r="I68" s="8">
        <v>0.11</v>
      </c>
      <c r="J68" s="3">
        <f ca="1">IFERROR(_xlfn.LET(_xlpm.x, I68, _xlpm.xold,$G$57:$G$156, _xlpm.yold,_xlfn.ANCHORARRAY( $E$57), FORECAST(_xlpm.x,OFFSET(_xlpm.yold,MATCH(_xlpm.x,_xlpm.xold,1)-1,0,2), OFFSET(_xlpm.xold,MATCH(_xlpm.x,_xlpm.xold,1)-1,0,2))),4.2)</f>
        <v>3.6846247129344496</v>
      </c>
    </row>
    <row r="69" spans="2:10" x14ac:dyDescent="0.2">
      <c r="B69" s="4">
        <v>3.5339999999999998</v>
      </c>
      <c r="C69" s="4">
        <v>1.8076466999999999E-2</v>
      </c>
      <c r="E69">
        <f ca="1"/>
        <v>3.5118192545578286</v>
      </c>
      <c r="F69">
        <f ca="1">_xlfn.LET(_xlpm.x, E69, _xlpm.xold,Table13[Voltage], _xlpm.yold, Table13[SOC], FORECAST(_xlpm.x,OFFSET(_xlpm.yold,MATCH(_xlpm.x,_xlpm.xold,1)-1,0,2), OFFSET(_xlpm.xold,MATCH(_xlpm.x,_xlpm.xold,1)-1,0,2)))</f>
        <v>1.3959196782216132E-2</v>
      </c>
      <c r="G69">
        <f t="shared" ca="1" si="1"/>
        <v>1.3627661157317113E-2</v>
      </c>
      <c r="I69" s="8">
        <v>0.12</v>
      </c>
      <c r="J69" s="3">
        <f ca="1">IFERROR(_xlfn.LET(_xlpm.x, I69, _xlpm.xold,$G$57:$G$156, _xlpm.yold,_xlfn.ANCHORARRAY( $E$57), FORECAST(_xlpm.x,OFFSET(_xlpm.yold,MATCH(_xlpm.x,_xlpm.xold,1)-1,0,2), OFFSET(_xlpm.xold,MATCH(_xlpm.x,_xlpm.xold,1)-1,0,2))),4.2)</f>
        <v>3.6875854881893262</v>
      </c>
    </row>
    <row r="70" spans="2:10" x14ac:dyDescent="0.2">
      <c r="B70" s="4">
        <v>3.544</v>
      </c>
      <c r="C70" s="4">
        <v>2.0102241E-2</v>
      </c>
      <c r="E70">
        <f ca="1"/>
        <v>3.519729378068658</v>
      </c>
      <c r="F70">
        <f ca="1">_xlfn.LET(_xlpm.x, E70, _xlpm.xold,Table13[Voltage], _xlpm.yold, Table13[SOC], FORECAST(_xlpm.x,OFFSET(_xlpm.yold,MATCH(_xlpm.x,_xlpm.xold,1)-1,0,2), OFFSET(_xlpm.xold,MATCH(_xlpm.x,_xlpm.xold,1)-1,0,2)))</f>
        <v>1.5355232230427562E-2</v>
      </c>
      <c r="G70">
        <f t="shared" ca="1" si="1"/>
        <v>1.5024165993289368E-2</v>
      </c>
      <c r="I70" s="8">
        <v>0.13</v>
      </c>
      <c r="J70" s="3">
        <f ca="1">IFERROR(_xlfn.LET(_xlpm.x, I70, _xlpm.xold,$G$57:$G$156, _xlpm.yold,_xlfn.ANCHORARRAY( $E$57), FORECAST(_xlpm.x,OFFSET(_xlpm.yold,MATCH(_xlpm.x,_xlpm.xold,1)-1,0,2), OFFSET(_xlpm.xold,MATCH(_xlpm.x,_xlpm.xold,1)-1,0,2))),4.2)</f>
        <v>3.6907659326579387</v>
      </c>
    </row>
    <row r="71" spans="2:10" x14ac:dyDescent="0.2">
      <c r="B71" s="4">
        <v>3.5539999999999998</v>
      </c>
      <c r="C71" s="4">
        <v>2.2184071999999999E-2</v>
      </c>
      <c r="E71">
        <f ca="1"/>
        <v>3.5276395015794875</v>
      </c>
      <c r="F71">
        <f ca="1">_xlfn.LET(_xlpm.x, E71, _xlpm.xold,Table13[Voltage], _xlpm.yold, Table13[SOC], FORECAST(_xlpm.x,OFFSET(_xlpm.yold,MATCH(_xlpm.x,_xlpm.xold,1)-1,0,2), OFFSET(_xlpm.xold,MATCH(_xlpm.x,_xlpm.xold,1)-1,0,2)))</f>
        <v>1.6824004082671151E-2</v>
      </c>
      <c r="G71">
        <f t="shared" ca="1" si="1"/>
        <v>1.6493431689390412E-2</v>
      </c>
      <c r="I71" s="8">
        <v>0.14000000000000001</v>
      </c>
      <c r="J71" s="3">
        <f ca="1">IFERROR(_xlfn.LET(_xlpm.x, I71, _xlpm.xold,$G$57:$G$156, _xlpm.yold,_xlfn.ANCHORARRAY( $E$57), FORECAST(_xlpm.x,OFFSET(_xlpm.yold,MATCH(_xlpm.x,_xlpm.xold,1)-1,0,2), OFFSET(_xlpm.xold,MATCH(_xlpm.x,_xlpm.xold,1)-1,0,2))),4.2)</f>
        <v>3.6941417799384721</v>
      </c>
    </row>
    <row r="72" spans="2:10" x14ac:dyDescent="0.2">
      <c r="B72" s="4">
        <v>3.5640000000000001</v>
      </c>
      <c r="C72" s="4">
        <v>2.4415892000000002E-2</v>
      </c>
      <c r="E72">
        <f ca="1"/>
        <v>3.5355496250903169</v>
      </c>
      <c r="F72">
        <f ca="1">_xlfn.LET(_xlpm.x, E72, _xlpm.xold,Table13[Voltage], _xlpm.yold, Table13[SOC], FORECAST(_xlpm.x,OFFSET(_xlpm.yold,MATCH(_xlpm.x,_xlpm.xold,1)-1,0,2), OFFSET(_xlpm.xold,MATCH(_xlpm.x,_xlpm.xold,1)-1,0,2)))</f>
        <v>1.8390386021771232E-2</v>
      </c>
      <c r="G72">
        <f t="shared" ca="1" si="1"/>
        <v>1.8060340291700894E-2</v>
      </c>
      <c r="I72" s="8">
        <v>0.15</v>
      </c>
      <c r="J72" s="3">
        <f ca="1">IFERROR(_xlfn.LET(_xlpm.x, I72, _xlpm.xold,$G$57:$G$156, _xlpm.yold,_xlfn.ANCHORARRAY( $E$57), FORECAST(_xlpm.x,OFFSET(_xlpm.yold,MATCH(_xlpm.x,_xlpm.xold,1)-1,0,2), OFFSET(_xlpm.xold,MATCH(_xlpm.x,_xlpm.xold,1)-1,0,2))),4.2)</f>
        <v>3.7005210198139631</v>
      </c>
    </row>
    <row r="73" spans="2:10" x14ac:dyDescent="0.2">
      <c r="B73" s="4">
        <v>3.5739999999999998</v>
      </c>
      <c r="C73" s="4">
        <v>2.6766009E-2</v>
      </c>
      <c r="E73">
        <f ca="1"/>
        <v>3.5434597486011463</v>
      </c>
      <c r="F73">
        <f ca="1">_xlfn.LET(_xlpm.x, E73, _xlpm.xold,Table13[Voltage], _xlpm.yold, Table13[SOC], FORECAST(_xlpm.x,OFFSET(_xlpm.yold,MATCH(_xlpm.x,_xlpm.xold,1)-1,0,2), OFFSET(_xlpm.xold,MATCH(_xlpm.x,_xlpm.xold,1)-1,0,2)))</f>
        <v>1.9992798276273871E-2</v>
      </c>
      <c r="G73">
        <f t="shared" ca="1" si="1"/>
        <v>1.9663291323854932E-2</v>
      </c>
      <c r="I73" s="8">
        <v>0.16</v>
      </c>
      <c r="J73" s="3">
        <f ca="1">IFERROR(_xlfn.LET(_xlpm.x, I73, _xlpm.xold,$G$57:$G$156, _xlpm.yold,_xlfn.ANCHORARRAY( $E$57), FORECAST(_xlpm.x,OFFSET(_xlpm.yold,MATCH(_xlpm.x,_xlpm.xold,1)-1,0,2), OFFSET(_xlpm.xold,MATCH(_xlpm.x,_xlpm.xold,1)-1,0,2))),4.2)</f>
        <v>3.7059995312507703</v>
      </c>
    </row>
    <row r="74" spans="2:10" x14ac:dyDescent="0.2">
      <c r="B74" s="4">
        <v>3.5840000000000001</v>
      </c>
      <c r="C74" s="4">
        <v>2.9251388999999999E-2</v>
      </c>
      <c r="E74">
        <f ca="1"/>
        <v>3.5513698721119757</v>
      </c>
      <c r="F74">
        <f ca="1">_xlfn.LET(_xlpm.x, E74, _xlpm.xold,Table13[Voltage], _xlpm.yold, Table13[SOC], FORECAST(_xlpm.x,OFFSET(_xlpm.yold,MATCH(_xlpm.x,_xlpm.xold,1)-1,0,2), OFFSET(_xlpm.xold,MATCH(_xlpm.x,_xlpm.xold,1)-1,0,2)))</f>
        <v>2.1636523822874731E-2</v>
      </c>
      <c r="G74">
        <f t="shared" ca="1" si="1"/>
        <v>2.130756953883876E-2</v>
      </c>
      <c r="I74" s="8">
        <v>0.17</v>
      </c>
      <c r="J74" s="3">
        <f ca="1">IFERROR(_xlfn.LET(_xlpm.x, I74, _xlpm.xold,$G$57:$G$156, _xlpm.yold,_xlfn.ANCHORARRAY( $E$57), FORECAST(_xlpm.x,OFFSET(_xlpm.yold,MATCH(_xlpm.x,_xlpm.xold,1)-1,0,2), OFFSET(_xlpm.xold,MATCH(_xlpm.x,_xlpm.xold,1)-1,0,2))),4.2)</f>
        <v>3.7111552574724276</v>
      </c>
    </row>
    <row r="75" spans="2:10" x14ac:dyDescent="0.2">
      <c r="B75" s="4">
        <v>3.5939999999999999</v>
      </c>
      <c r="C75" s="4">
        <v>3.1886294000000003E-2</v>
      </c>
      <c r="E75">
        <f ca="1"/>
        <v>3.5592799956228052</v>
      </c>
      <c r="F75">
        <f ca="1">_xlfn.LET(_xlpm.x, E75, _xlpm.xold,Table13[Voltage], _xlpm.yold, Table13[SOC], FORECAST(_xlpm.x,OFFSET(_xlpm.yold,MATCH(_xlpm.x,_xlpm.xold,1)-1,0,2), OFFSET(_xlpm.xold,MATCH(_xlpm.x,_xlpm.xold,1)-1,0,2)))</f>
        <v>2.3362471983088939E-2</v>
      </c>
      <c r="G75">
        <f t="shared" ca="1" si="1"/>
        <v>2.30340980130724E-2</v>
      </c>
      <c r="I75" s="8">
        <v>0.18</v>
      </c>
      <c r="J75" s="3">
        <f ca="1">IFERROR(_xlfn.LET(_xlpm.x, I75, _xlpm.xold,$G$57:$G$156, _xlpm.yold,_xlfn.ANCHORARRAY( $E$57), FORECAST(_xlpm.x,OFFSET(_xlpm.yold,MATCH(_xlpm.x,_xlpm.xold,1)-1,0,2), OFFSET(_xlpm.xold,MATCH(_xlpm.x,_xlpm.xold,1)-1,0,2))),4.2)</f>
        <v>3.7160465002990191</v>
      </c>
    </row>
    <row r="76" spans="2:10" x14ac:dyDescent="0.2">
      <c r="B76" s="4">
        <v>3.6040000000000001</v>
      </c>
      <c r="C76" s="4">
        <v>3.4732455000000002E-2</v>
      </c>
      <c r="E76">
        <f ca="1"/>
        <v>3.5671901191336346</v>
      </c>
      <c r="F76">
        <f ca="1">_xlfn.LET(_xlpm.x, E76, _xlpm.xold,Table13[Voltage], _xlpm.yold, Table13[SOC], FORECAST(_xlpm.x,OFFSET(_xlpm.yold,MATCH(_xlpm.x,_xlpm.xold,1)-1,0,2), OFFSET(_xlpm.xold,MATCH(_xlpm.x,_xlpm.xold,1)-1,0,2)))</f>
        <v>2.5165607320797978E-2</v>
      </c>
      <c r="G76">
        <f t="shared" ca="1" si="1"/>
        <v>2.4837839617377119E-2</v>
      </c>
      <c r="I76" s="8">
        <v>0.19</v>
      </c>
      <c r="J76" s="3">
        <f ca="1">IFERROR(_xlfn.LET(_xlpm.x, I76, _xlpm.xold,$G$57:$G$156, _xlpm.yold,_xlfn.ANCHORARRAY( $E$57), FORECAST(_xlpm.x,OFFSET(_xlpm.yold,MATCH(_xlpm.x,_xlpm.xold,1)-1,0,2), OFFSET(_xlpm.xold,MATCH(_xlpm.x,_xlpm.xold,1)-1,0,2))),4.2)</f>
        <v>3.720863376196061</v>
      </c>
    </row>
    <row r="77" spans="2:10" x14ac:dyDescent="0.2">
      <c r="B77" s="4">
        <v>3.6139999999999999</v>
      </c>
      <c r="C77" s="4">
        <v>3.7797169999999998E-2</v>
      </c>
      <c r="E77">
        <f ca="1"/>
        <v>3.575100242644464</v>
      </c>
      <c r="F77">
        <f ca="1">_xlfn.LET(_xlpm.x, E77, _xlpm.xold,Table13[Voltage], _xlpm.yold, Table13[SOC], FORECAST(_xlpm.x,OFFSET(_xlpm.yold,MATCH(_xlpm.x,_xlpm.xold,1)-1,0,2), OFFSET(_xlpm.xold,MATCH(_xlpm.x,_xlpm.xold,1)-1,0,2)))</f>
        <v>2.70394611063699E-2</v>
      </c>
      <c r="G77">
        <f t="shared" ca="1" si="1"/>
        <v>2.671232344714573E-2</v>
      </c>
      <c r="I77" s="8">
        <v>0.2</v>
      </c>
      <c r="J77" s="3">
        <f ca="1">IFERROR(_xlfn.LET(_xlpm.x, I77, _xlpm.xold,$G$57:$G$156, _xlpm.yold,_xlfn.ANCHORARRAY( $E$57), FORECAST(_xlpm.x,OFFSET(_xlpm.yold,MATCH(_xlpm.x,_xlpm.xold,1)-1,0,2), OFFSET(_xlpm.xold,MATCH(_xlpm.x,_xlpm.xold,1)-1,0,2))),4.2)</f>
        <v>3.7256219162640871</v>
      </c>
    </row>
    <row r="78" spans="2:10" x14ac:dyDescent="0.2">
      <c r="B78" s="4">
        <v>3.6240000000000001</v>
      </c>
      <c r="C78" s="4">
        <v>4.1158160999999999E-2</v>
      </c>
      <c r="E78">
        <f ca="1"/>
        <v>3.5830103661552934</v>
      </c>
      <c r="F78">
        <f ca="1">_xlfn.LET(_xlpm.x, E78, _xlpm.xold,Table13[Voltage], _xlpm.yold, Table13[SOC], FORECAST(_xlpm.x,OFFSET(_xlpm.yold,MATCH(_xlpm.x,_xlpm.xold,1)-1,0,2), OFFSET(_xlpm.xold,MATCH(_xlpm.x,_xlpm.xold,1)-1,0,2)))</f>
        <v>2.9005427383504423E-2</v>
      </c>
      <c r="G78">
        <f t="shared" ca="1" si="1"/>
        <v>2.8678950739378303E-2</v>
      </c>
      <c r="I78" s="8">
        <v>0.21</v>
      </c>
      <c r="J78" s="3">
        <f ca="1">IFERROR(_xlfn.LET(_xlpm.x, I78, _xlpm.xold,$G$57:$G$156, _xlpm.yold,_xlfn.ANCHORARRAY( $E$57), FORECAST(_xlpm.x,OFFSET(_xlpm.yold,MATCH(_xlpm.x,_xlpm.xold,1)-1,0,2), OFFSET(_xlpm.xold,MATCH(_xlpm.x,_xlpm.xold,1)-1,0,2))),4.2)</f>
        <v>3.7298965895025313</v>
      </c>
    </row>
    <row r="79" spans="2:10" x14ac:dyDescent="0.2">
      <c r="B79" s="4">
        <v>3.6339999999999999</v>
      </c>
      <c r="C79" s="4">
        <v>4.477693E-2</v>
      </c>
      <c r="E79">
        <f ca="1"/>
        <v>3.5909204896661229</v>
      </c>
      <c r="F79">
        <f ca="1">_xlfn.LET(_xlpm.x, E79, _xlpm.xold,Table13[Voltage], _xlpm.yold, Table13[SOC], FORECAST(_xlpm.x,OFFSET(_xlpm.yold,MATCH(_xlpm.x,_xlpm.xold,1)-1,0,2), OFFSET(_xlpm.xold,MATCH(_xlpm.x,_xlpm.xold,1)-1,0,2)))</f>
        <v>3.1074872282371491E-2</v>
      </c>
      <c r="G79">
        <f t="shared" ca="1" si="1"/>
        <v>3.0749091445868647E-2</v>
      </c>
      <c r="I79" s="8">
        <v>0.22</v>
      </c>
      <c r="J79" s="3">
        <f ca="1">IFERROR(_xlfn.LET(_xlpm.x, I79, _xlpm.xold,$G$57:$G$156, _xlpm.yold,_xlfn.ANCHORARRAY( $E$57), FORECAST(_xlpm.x,OFFSET(_xlpm.yold,MATCH(_xlpm.x,_xlpm.xold,1)-1,0,2), OFFSET(_xlpm.xold,MATCH(_xlpm.x,_xlpm.xold,1)-1,0,2))),4.2)</f>
        <v>3.7339494701874036</v>
      </c>
    </row>
    <row r="80" spans="2:10" x14ac:dyDescent="0.2">
      <c r="B80" s="4">
        <v>3.6440000000000001</v>
      </c>
      <c r="C80" s="4">
        <v>4.8719724999999998E-2</v>
      </c>
      <c r="E80">
        <f ca="1"/>
        <v>3.5988306131769523</v>
      </c>
      <c r="F80">
        <f ca="1">_xlfn.LET(_xlpm.x, E80, _xlpm.xold,Table13[Voltage], _xlpm.yold, Table13[SOC], FORECAST(_xlpm.x,OFFSET(_xlpm.yold,MATCH(_xlpm.x,_xlpm.xold,1)-1,0,2), OFFSET(_xlpm.xold,MATCH(_xlpm.x,_xlpm.xold,1)-1,0,2)))</f>
        <v>3.3261164283032829E-2</v>
      </c>
      <c r="G80">
        <f t="shared" ca="1" si="1"/>
        <v>3.2936118541550687E-2</v>
      </c>
      <c r="I80" s="8">
        <v>0.23</v>
      </c>
      <c r="J80" s="3">
        <f ca="1">IFERROR(_xlfn.LET(_xlpm.x, I80, _xlpm.xold,$G$57:$G$156, _xlpm.yold,_xlfn.ANCHORARRAY( $E$57), FORECAST(_xlpm.x,OFFSET(_xlpm.yold,MATCH(_xlpm.x,_xlpm.xold,1)-1,0,2), OFFSET(_xlpm.xold,MATCH(_xlpm.x,_xlpm.xold,1)-1,0,2))),4.2)</f>
        <v>3.7371325645595586</v>
      </c>
    </row>
    <row r="81" spans="2:10" x14ac:dyDescent="0.2">
      <c r="B81" s="4">
        <v>3.6539999999999999</v>
      </c>
      <c r="C81" s="4">
        <v>5.3199351999999998E-2</v>
      </c>
      <c r="E81">
        <f ca="1"/>
        <v>3.6067407366877817</v>
      </c>
      <c r="F81">
        <f ca="1">_xlfn.LET(_xlpm.x, E81, _xlpm.xold,Table13[Voltage], _xlpm.yold, Table13[SOC], FORECAST(_xlpm.x,OFFSET(_xlpm.yold,MATCH(_xlpm.x,_xlpm.xold,1)-1,0,2), OFFSET(_xlpm.xold,MATCH(_xlpm.x,_xlpm.xold,1)-1,0,2)))</f>
        <v>3.5572412683809507E-2</v>
      </c>
      <c r="G81">
        <f t="shared" ca="1" si="1"/>
        <v>3.5248144051327666E-2</v>
      </c>
      <c r="I81" s="8">
        <v>0.24</v>
      </c>
      <c r="J81" s="3">
        <f ca="1">IFERROR(_xlfn.LET(_xlpm.x, I81, _xlpm.xold,$G$57:$G$156, _xlpm.yold,_xlfn.ANCHORARRAY( $E$57), FORECAST(_xlpm.x,OFFSET(_xlpm.yold,MATCH(_xlpm.x,_xlpm.xold,1)-1,0,2), OFFSET(_xlpm.xold,MATCH(_xlpm.x,_xlpm.xold,1)-1,0,2))),4.2)</f>
        <v>3.7403156589317135</v>
      </c>
    </row>
    <row r="82" spans="2:10" x14ac:dyDescent="0.2">
      <c r="B82" s="4">
        <v>3.6640000000000001</v>
      </c>
      <c r="C82" s="4">
        <v>5.8907905000000003E-2</v>
      </c>
      <c r="E82">
        <f ca="1"/>
        <v>3.6146508601986111</v>
      </c>
      <c r="F82">
        <f ca="1">_xlfn.LET(_xlpm.x, E82, _xlpm.xold,Table13[Voltage], _xlpm.yold, Table13[SOC], FORECAST(_xlpm.x,OFFSET(_xlpm.yold,MATCH(_xlpm.x,_xlpm.xold,1)-1,0,2), OFFSET(_xlpm.xold,MATCH(_xlpm.x,_xlpm.xold,1)-1,0,2)))</f>
        <v>3.8015923526979023E-2</v>
      </c>
      <c r="G82">
        <f t="shared" ca="1" si="1"/>
        <v>3.7692476473981211E-2</v>
      </c>
      <c r="I82" s="8">
        <v>0.25</v>
      </c>
      <c r="J82" s="3">
        <f ca="1">IFERROR(_xlfn.LET(_xlpm.x, I82, _xlpm.xold,$G$57:$G$156, _xlpm.yold,_xlfn.ANCHORARRAY( $E$57), FORECAST(_xlpm.x,OFFSET(_xlpm.yold,MATCH(_xlpm.x,_xlpm.xold,1)-1,0,2), OFFSET(_xlpm.xold,MATCH(_xlpm.x,_xlpm.xold,1)-1,0,2))),4.2)</f>
        <v>3.7435991881261321</v>
      </c>
    </row>
    <row r="83" spans="2:10" x14ac:dyDescent="0.2">
      <c r="B83" s="4">
        <v>3.6739999999999999</v>
      </c>
      <c r="C83" s="4">
        <v>7.0200451999999997E-2</v>
      </c>
      <c r="E83">
        <f ca="1"/>
        <v>3.6225609837094406</v>
      </c>
      <c r="F83">
        <f ca="1">_xlfn.LET(_xlpm.x, E83, _xlpm.xold,Table13[Voltage], _xlpm.yold, Table13[SOC], FORECAST(_xlpm.x,OFFSET(_xlpm.yold,MATCH(_xlpm.x,_xlpm.xold,1)-1,0,2), OFFSET(_xlpm.xold,MATCH(_xlpm.x,_xlpm.xold,1)-1,0,2)))</f>
        <v>4.0674508919857688E-2</v>
      </c>
      <c r="G83">
        <f t="shared" ca="1" si="1"/>
        <v>4.0351955760669037E-2</v>
      </c>
      <c r="I83" s="8">
        <v>0.26</v>
      </c>
      <c r="J83" s="3">
        <f ca="1">IFERROR(_xlfn.LET(_xlpm.x, I83, _xlpm.xold,$G$57:$G$156, _xlpm.yold,_xlfn.ANCHORARRAY( $E$57), FORECAST(_xlpm.x,OFFSET(_xlpm.yold,MATCH(_xlpm.x,_xlpm.xold,1)-1,0,2), OFFSET(_xlpm.xold,MATCH(_xlpm.x,_xlpm.xold,1)-1,0,2))),4.2)</f>
        <v>3.746922136013104</v>
      </c>
    </row>
    <row r="84" spans="2:10" x14ac:dyDescent="0.2">
      <c r="B84" s="4">
        <v>3.6840000000000002</v>
      </c>
      <c r="C84" s="4">
        <v>0.109026027</v>
      </c>
      <c r="E84">
        <f ca="1"/>
        <v>3.63047110722027</v>
      </c>
      <c r="F84">
        <f ca="1">_xlfn.LET(_xlpm.x, E84, _xlpm.xold,Table13[Voltage], _xlpm.yold, Table13[SOC], FORECAST(_xlpm.x,OFFSET(_xlpm.yold,MATCH(_xlpm.x,_xlpm.xold,1)-1,0,2), OFFSET(_xlpm.xold,MATCH(_xlpm.x,_xlpm.xold,1)-1,0,2)))</f>
        <v>4.3499905220438784E-2</v>
      </c>
      <c r="G84">
        <f t="shared" ca="1" si="1"/>
        <v>4.3178302041742868E-2</v>
      </c>
      <c r="I84" s="8">
        <v>0.27</v>
      </c>
      <c r="J84" s="3">
        <f ca="1">IFERROR(_xlfn.LET(_xlpm.x, I84, _xlpm.xold,$G$57:$G$156, _xlpm.yold,_xlfn.ANCHORARRAY( $E$57), FORECAST(_xlpm.x,OFFSET(_xlpm.yold,MATCH(_xlpm.x,_xlpm.xold,1)-1,0,2), OFFSET(_xlpm.xold,MATCH(_xlpm.x,_xlpm.xold,1)-1,0,2))),4.2)</f>
        <v>3.7503051032844454</v>
      </c>
    </row>
    <row r="85" spans="2:10" x14ac:dyDescent="0.2">
      <c r="B85" s="4">
        <v>3.694</v>
      </c>
      <c r="C85" s="4">
        <v>0.14045760500000001</v>
      </c>
      <c r="E85">
        <f ca="1"/>
        <v>3.6383812307310994</v>
      </c>
      <c r="F85">
        <f ca="1">_xlfn.LET(_xlpm.x, E85, _xlpm.xold,Table13[Voltage], _xlpm.yold, Table13[SOC], FORECAST(_xlpm.x,OFFSET(_xlpm.yold,MATCH(_xlpm.x,_xlpm.xold,1)-1,0,2), OFFSET(_xlpm.xold,MATCH(_xlpm.x,_xlpm.xold,1)-1,0,2)))</f>
        <v>4.6504359462042455E-2</v>
      </c>
      <c r="G85">
        <f t="shared" ca="1" si="1"/>
        <v>4.6183766468332006E-2</v>
      </c>
      <c r="I85" s="8">
        <v>0.28000000000000003</v>
      </c>
      <c r="J85" s="3">
        <f ca="1">IFERROR(_xlfn.LET(_xlpm.x, I85, _xlpm.xold,$G$57:$G$156, _xlpm.yold,_xlfn.ANCHORARRAY( $E$57), FORECAST(_xlpm.x,OFFSET(_xlpm.yold,MATCH(_xlpm.x,_xlpm.xold,1)-1,0,2), OFFSET(_xlpm.xold,MATCH(_xlpm.x,_xlpm.xold,1)-1,0,2))),4.2)</f>
        <v>3.7538057866831607</v>
      </c>
    </row>
    <row r="86" spans="2:10" x14ac:dyDescent="0.2">
      <c r="B86" s="4">
        <v>3.7040000000000002</v>
      </c>
      <c r="C86" s="4">
        <v>0.15561825100000001</v>
      </c>
      <c r="E86">
        <f ca="1"/>
        <v>3.6462913542419289</v>
      </c>
      <c r="F86">
        <f ca="1">_xlfn.LET(_xlpm.x, E86, _xlpm.xold,Table13[Voltage], _xlpm.yold, Table13[SOC], FORECAST(_xlpm.x,OFFSET(_xlpm.yold,MATCH(_xlpm.x,_xlpm.xold,1)-1,0,2), OFFSET(_xlpm.xold,MATCH(_xlpm.x,_xlpm.xold,1)-1,0,2)))</f>
        <v>4.9746166232870648E-2</v>
      </c>
      <c r="G86">
        <f t="shared" ca="1" si="1"/>
        <v>4.9426663228976105E-2</v>
      </c>
      <c r="I86" s="8">
        <v>0.28999999999999998</v>
      </c>
      <c r="J86" s="3">
        <f ca="1">IFERROR(_xlfn.LET(_xlpm.x, I86, _xlpm.xold,$G$57:$G$156, _xlpm.yold,_xlfn.ANCHORARRAY( $E$57), FORECAST(_xlpm.x,OFFSET(_xlpm.yold,MATCH(_xlpm.x,_xlpm.xold,1)-1,0,2), OFFSET(_xlpm.xold,MATCH(_xlpm.x,_xlpm.xold,1)-1,0,2))),4.2)</f>
        <v>3.7573084269570298</v>
      </c>
    </row>
    <row r="87" spans="2:10" x14ac:dyDescent="0.2">
      <c r="B87" s="4">
        <v>3.714</v>
      </c>
      <c r="C87" s="4">
        <v>0.17612235800000001</v>
      </c>
      <c r="E87">
        <f ca="1"/>
        <v>3.6542014777527583</v>
      </c>
      <c r="F87">
        <f ca="1">_xlfn.LET(_xlpm.x, E87, _xlpm.xold,Table13[Voltage], _xlpm.yold, Table13[SOC], FORECAST(_xlpm.x,OFFSET(_xlpm.yold,MATCH(_xlpm.x,_xlpm.xold,1)-1,0,2), OFFSET(_xlpm.xold,MATCH(_xlpm.x,_xlpm.xold,1)-1,0,2)))</f>
        <v>5.3314366642994049E-2</v>
      </c>
      <c r="G87">
        <f t="shared" ca="1" si="1"/>
        <v>5.2996063371959314E-2</v>
      </c>
      <c r="I87" s="8">
        <v>0.3</v>
      </c>
      <c r="J87" s="3">
        <f ca="1">IFERROR(_xlfn.LET(_xlpm.x, I87, _xlpm.xold,$G$57:$G$156, _xlpm.yold,_xlfn.ANCHORARRAY( $E$57), FORECAST(_xlpm.x,OFFSET(_xlpm.yold,MATCH(_xlpm.x,_xlpm.xold,1)-1,0,2), OFFSET(_xlpm.xold,MATCH(_xlpm.x,_xlpm.xold,1)-1,0,2))),4.2)</f>
        <v>3.7608341679048518</v>
      </c>
    </row>
    <row r="88" spans="2:10" x14ac:dyDescent="0.2">
      <c r="B88" s="4">
        <v>3.7240000000000002</v>
      </c>
      <c r="C88" s="4">
        <v>0.196475922</v>
      </c>
      <c r="E88">
        <f ca="1"/>
        <v>3.6621116012635877</v>
      </c>
      <c r="F88">
        <f ca="1">_xlfn.LET(_xlpm.x, E88, _xlpm.xold,Table13[Voltage], _xlpm.yold, Table13[SOC], FORECAST(_xlpm.x,OFFSET(_xlpm.yold,MATCH(_xlpm.x,_xlpm.xold,1)-1,0,2), OFFSET(_xlpm.xold,MATCH(_xlpm.x,_xlpm.xold,1)-1,0,2)))</f>
        <v>5.7829902572805736E-2</v>
      </c>
      <c r="G88">
        <f t="shared" ca="1" si="1"/>
        <v>5.751311755641255E-2</v>
      </c>
      <c r="I88" s="8">
        <v>0.31</v>
      </c>
      <c r="J88" s="3">
        <f ca="1">IFERROR(_xlfn.LET(_xlpm.x, I88, _xlpm.xold,$G$57:$G$156, _xlpm.yold,_xlfn.ANCHORARRAY( $E$57), FORECAST(_xlpm.x,OFFSET(_xlpm.yold,MATCH(_xlpm.x,_xlpm.xold,1)-1,0,2), OFFSET(_xlpm.xold,MATCH(_xlpm.x,_xlpm.xold,1)-1,0,2))),4.2)</f>
        <v>3.7643599088526738</v>
      </c>
    </row>
    <row r="89" spans="2:10" x14ac:dyDescent="0.2">
      <c r="B89" s="4">
        <v>3.734</v>
      </c>
      <c r="C89" s="4">
        <v>0.21986165999999999</v>
      </c>
      <c r="E89">
        <f ca="1"/>
        <v>3.6700217247744171</v>
      </c>
      <c r="F89">
        <f ca="1">_xlfn.LET(_xlpm.x, E89, _xlpm.xold,Table13[Voltage], _xlpm.yold, Table13[SOC], FORECAST(_xlpm.x,OFFSET(_xlpm.yold,MATCH(_xlpm.x,_xlpm.xold,1)-1,0,2), OFFSET(_xlpm.xold,MATCH(_xlpm.x,_xlpm.xold,1)-1,0,2)))</f>
        <v>6.570796600361728E-2</v>
      </c>
      <c r="G89">
        <f t="shared" ref="G89:G120" ca="1" si="2">IFERROR((F89-_SOC0)/(1-_SOC0),1)</f>
        <v>6.53938298215056E-2</v>
      </c>
      <c r="I89" s="8">
        <v>0.32</v>
      </c>
      <c r="J89" s="3">
        <f ca="1">IFERROR(_xlfn.LET(_xlpm.x, I89, _xlpm.xold,$G$57:$G$156, _xlpm.yold,_xlfn.ANCHORARRAY( $E$57), FORECAST(_xlpm.x,OFFSET(_xlpm.yold,MATCH(_xlpm.x,_xlpm.xold,1)-1,0,2), OFFSET(_xlpm.xold,MATCH(_xlpm.x,_xlpm.xold,1)-1,0,2))),4.2)</f>
        <v>3.7675963851492562</v>
      </c>
    </row>
    <row r="90" spans="2:10" x14ac:dyDescent="0.2">
      <c r="B90" s="4">
        <v>3.7440000000000002</v>
      </c>
      <c r="C90" s="4">
        <v>0.25204235800000002</v>
      </c>
      <c r="E90">
        <f ca="1"/>
        <v>3.6779318482852466</v>
      </c>
      <c r="F90">
        <f ca="1">_xlfn.LET(_xlpm.x, E90, _xlpm.xold,Table13[Voltage], _xlpm.yold, Table13[SOC], FORECAST(_xlpm.x,OFFSET(_xlpm.yold,MATCH(_xlpm.x,_xlpm.xold,1)-1,0,2), OFFSET(_xlpm.xold,MATCH(_xlpm.x,_xlpm.xold,1)-1,0,2)))</f>
        <v>8.5466079048746479E-2</v>
      </c>
      <c r="G90">
        <f t="shared" ca="1" si="2"/>
        <v>8.5158586119463558E-2</v>
      </c>
      <c r="I90" s="8">
        <v>0.33</v>
      </c>
      <c r="J90" s="3">
        <f ca="1">IFERROR(_xlfn.LET(_xlpm.x, I90, _xlpm.xold,$G$57:$G$156, _xlpm.yold,_xlfn.ANCHORARRAY( $E$57), FORECAST(_xlpm.x,OFFSET(_xlpm.yold,MATCH(_xlpm.x,_xlpm.xold,1)-1,0,2), OFFSET(_xlpm.xold,MATCH(_xlpm.x,_xlpm.xold,1)-1,0,2))),4.2)</f>
        <v>3.7707755187841618</v>
      </c>
    </row>
    <row r="91" spans="2:10" x14ac:dyDescent="0.2">
      <c r="B91" s="4">
        <v>3.754</v>
      </c>
      <c r="C91" s="4">
        <v>0.28098509599999999</v>
      </c>
      <c r="E91">
        <f ca="1"/>
        <v>3.685841971796076</v>
      </c>
      <c r="F91">
        <f ca="1">_xlfn.LET(_xlpm.x, E91, _xlpm.xold,Table13[Voltage], _xlpm.yold, Table13[SOC], FORECAST(_xlpm.x,OFFSET(_xlpm.yold,MATCH(_xlpm.x,_xlpm.xold,1)-1,0,2), OFFSET(_xlpm.xold,MATCH(_xlpm.x,_xlpm.xold,1)-1,0,2)))</f>
        <v>0.1148156350182159</v>
      </c>
      <c r="G91">
        <f t="shared" ca="1" si="2"/>
        <v>0.11451801026411101</v>
      </c>
      <c r="I91" s="8">
        <v>0.34</v>
      </c>
      <c r="J91" s="3">
        <f ca="1">IFERROR(_xlfn.LET(_xlpm.x, I91, _xlpm.xold,$G$57:$G$156, _xlpm.yold,_xlfn.ANCHORARRAY( $E$57), FORECAST(_xlpm.x,OFFSET(_xlpm.yold,MATCH(_xlpm.x,_xlpm.xold,1)-1,0,2), OFFSET(_xlpm.xold,MATCH(_xlpm.x,_xlpm.xold,1)-1,0,2))),4.2)</f>
        <v>3.7738548583831837</v>
      </c>
    </row>
    <row r="92" spans="2:10" x14ac:dyDescent="0.2">
      <c r="B92" s="4">
        <v>3.7639999999999998</v>
      </c>
      <c r="C92" s="4">
        <v>0.30891989199999997</v>
      </c>
      <c r="E92">
        <f ca="1"/>
        <v>3.6937520953069054</v>
      </c>
      <c r="F92">
        <f ca="1">_xlfn.LET(_xlpm.x, E92, _xlpm.xold,Table13[Voltage], _xlpm.yold, Table13[SOC], FORECAST(_xlpm.x,OFFSET(_xlpm.yold,MATCH(_xlpm.x,_xlpm.xold,1)-1,0,2), OFFSET(_xlpm.xold,MATCH(_xlpm.x,_xlpm.xold,1)-1,0,2)))</f>
        <v>0.13967840143024368</v>
      </c>
      <c r="G92">
        <f t="shared" ca="1" si="2"/>
        <v>0.13938913626204258</v>
      </c>
      <c r="I92" s="8">
        <v>0.35000000000000003</v>
      </c>
      <c r="J92" s="3">
        <f ca="1">IFERROR(_xlfn.LET(_xlpm.x, I92, _xlpm.xold,$G$57:$G$156, _xlpm.yold,_xlfn.ANCHORARRAY( $E$57), FORECAST(_xlpm.x,OFFSET(_xlpm.yold,MATCH(_xlpm.x,_xlpm.xold,1)-1,0,2), OFFSET(_xlpm.xold,MATCH(_xlpm.x,_xlpm.xold,1)-1,0,2))),4.2)</f>
        <v>3.7767459213403711</v>
      </c>
    </row>
    <row r="93" spans="2:10" x14ac:dyDescent="0.2">
      <c r="B93" s="4">
        <v>3.774</v>
      </c>
      <c r="C93" s="4">
        <v>0.34036443</v>
      </c>
      <c r="E93">
        <f ca="1"/>
        <v>3.7016622188177348</v>
      </c>
      <c r="F93">
        <f ca="1">_xlfn.LET(_xlpm.x, E93, _xlpm.xold,Table13[Voltage], _xlpm.yold, Table13[SOC], FORECAST(_xlpm.x,OFFSET(_xlpm.yold,MATCH(_xlpm.x,_xlpm.xold,1)-1,0,2), OFFSET(_xlpm.xold,MATCH(_xlpm.x,_xlpm.xold,1)-1,0,2)))</f>
        <v>0.15207402370702194</v>
      </c>
      <c r="G93">
        <f t="shared" ca="1" si="2"/>
        <v>0.15178892630790719</v>
      </c>
      <c r="I93" s="8">
        <v>0.36</v>
      </c>
      <c r="J93" s="3">
        <f ca="1">IFERROR(_xlfn.LET(_xlpm.x, I93, _xlpm.xold,$G$57:$G$156, _xlpm.yold,_xlfn.ANCHORARRAY( $E$57), FORECAST(_xlpm.x,OFFSET(_xlpm.yold,MATCH(_xlpm.x,_xlpm.xold,1)-1,0,2), OFFSET(_xlpm.xold,MATCH(_xlpm.x,_xlpm.xold,1)-1,0,2))),4.2)</f>
        <v>3.7796369842975586</v>
      </c>
    </row>
    <row r="94" spans="2:10" x14ac:dyDescent="0.2">
      <c r="B94" s="4">
        <v>3.7839999999999998</v>
      </c>
      <c r="C94" s="4">
        <v>0.37547335599999998</v>
      </c>
      <c r="E94">
        <f ca="1"/>
        <v>3.7095723423285643</v>
      </c>
      <c r="F94">
        <f ca="1">_xlfn.LET(_xlpm.x, E94, _xlpm.xold,Table13[Voltage], _xlpm.yold, Table13[SOC], FORECAST(_xlpm.x,OFFSET(_xlpm.yold,MATCH(_xlpm.x,_xlpm.xold,1)-1,0,2), OFFSET(_xlpm.xold,MATCH(_xlpm.x,_xlpm.xold,1)-1,0,2)))</f>
        <v>0.16704384133455186</v>
      </c>
      <c r="G94">
        <f t="shared" ca="1" si="2"/>
        <v>0.16676377722394362</v>
      </c>
      <c r="I94" s="8">
        <v>0.37</v>
      </c>
      <c r="J94" s="3">
        <f ca="1">IFERROR(_xlfn.LET(_xlpm.x, I94, _xlpm.xold,$G$57:$G$156, _xlpm.yold,_xlfn.ANCHORARRAY( $E$57), FORECAST(_xlpm.x,OFFSET(_xlpm.yold,MATCH(_xlpm.x,_xlpm.xold,1)-1,0,2), OFFSET(_xlpm.xold,MATCH(_xlpm.x,_xlpm.xold,1)-1,0,2))),4.2)</f>
        <v>3.7824339389368711</v>
      </c>
    </row>
    <row r="95" spans="2:10" x14ac:dyDescent="0.2">
      <c r="B95" s="4">
        <v>3.794</v>
      </c>
      <c r="C95" s="4">
        <v>0.41298019400000002</v>
      </c>
      <c r="E95">
        <f ca="1"/>
        <v>3.7174824658393937</v>
      </c>
      <c r="F95">
        <f ca="1">_xlfn.LET(_xlpm.x, E95, _xlpm.xold,Table13[Voltage], _xlpm.yold, Table13[SOC], FORECAST(_xlpm.x,OFFSET(_xlpm.yold,MATCH(_xlpm.x,_xlpm.xold,1)-1,0,2), OFFSET(_xlpm.xold,MATCH(_xlpm.x,_xlpm.xold,1)-1,0,2)))</f>
        <v>0.18321041713399033</v>
      </c>
      <c r="G95">
        <f t="shared" ca="1" si="2"/>
        <v>0.1829357886968275</v>
      </c>
      <c r="I95" s="8">
        <v>0.38</v>
      </c>
      <c r="J95" s="3">
        <f ca="1">IFERROR(_xlfn.LET(_xlpm.x, I95, _xlpm.xold,$G$57:$G$156, _xlpm.yold,_xlfn.ANCHORARRAY( $E$57), FORECAST(_xlpm.x,OFFSET(_xlpm.yold,MATCH(_xlpm.x,_xlpm.xold,1)-1,0,2), OFFSET(_xlpm.xold,MATCH(_xlpm.x,_xlpm.xold,1)-1,0,2))),4.2)</f>
        <v>3.7851708173194352</v>
      </c>
    </row>
    <row r="96" spans="2:10" x14ac:dyDescent="0.2">
      <c r="B96" s="4">
        <v>3.8039999999999998</v>
      </c>
      <c r="C96" s="4">
        <v>0.448993855</v>
      </c>
      <c r="E96">
        <f ca="1"/>
        <v>3.7253925893502231</v>
      </c>
      <c r="F96">
        <f ca="1">_xlfn.LET(_xlpm.x, E96, _xlpm.xold,Table13[Voltage], _xlpm.yold, Table13[SOC], FORECAST(_xlpm.x,OFFSET(_xlpm.yold,MATCH(_xlpm.x,_xlpm.xold,1)-1,0,2), OFFSET(_xlpm.xold,MATCH(_xlpm.x,_xlpm.xold,1)-1,0,2)))</f>
        <v>0.19973259496859086</v>
      </c>
      <c r="G96">
        <f t="shared" ca="1" si="2"/>
        <v>0.19946352176863039</v>
      </c>
      <c r="I96" s="8">
        <v>0.39</v>
      </c>
      <c r="J96" s="3">
        <f ca="1">IFERROR(_xlfn.LET(_xlpm.x, I96, _xlpm.xold,$G$57:$G$156, _xlpm.yold,_xlfn.ANCHORARRAY( $E$57), FORECAST(_xlpm.x,OFFSET(_xlpm.yold,MATCH(_xlpm.x,_xlpm.xold,1)-1,0,2), OFFSET(_xlpm.xold,MATCH(_xlpm.x,_xlpm.xold,1)-1,0,2))),4.2)</f>
        <v>3.7879076957019988</v>
      </c>
    </row>
    <row r="97" spans="2:10" x14ac:dyDescent="0.2">
      <c r="B97" s="4">
        <v>3.8140000000000001</v>
      </c>
      <c r="C97" s="4">
        <v>0.48208980299999998</v>
      </c>
      <c r="E97">
        <f ca="1"/>
        <v>3.7333027128610525</v>
      </c>
      <c r="F97">
        <f ca="1">_xlfn.LET(_xlpm.x, E97, _xlpm.xold,Table13[Voltage], _xlpm.yold, Table13[SOC], FORECAST(_xlpm.x,OFFSET(_xlpm.yold,MATCH(_xlpm.x,_xlpm.xold,1)-1,0,2), OFFSET(_xlpm.xold,MATCH(_xlpm.x,_xlpm.xold,1)-1,0,2)))</f>
        <v>0.21823100256578165</v>
      </c>
      <c r="G97">
        <f t="shared" ca="1" si="2"/>
        <v>0.21796814906900422</v>
      </c>
      <c r="I97" s="8">
        <v>0.4</v>
      </c>
      <c r="J97" s="3">
        <f ca="1">IFERROR(_xlfn.LET(_xlpm.x, I97, _xlpm.xold,$G$57:$G$156, _xlpm.yold,_xlfn.ANCHORARRAY( $E$57), FORECAST(_xlpm.x,OFFSET(_xlpm.yold,MATCH(_xlpm.x,_xlpm.xold,1)-1,0,2), OFFSET(_xlpm.xold,MATCH(_xlpm.x,_xlpm.xold,1)-1,0,2))),4.2)</f>
        <v>3.7906183029746559</v>
      </c>
    </row>
    <row r="98" spans="2:10" x14ac:dyDescent="0.2">
      <c r="B98" s="4">
        <v>3.8239999999999998</v>
      </c>
      <c r="C98" s="4">
        <v>0.51234977400000004</v>
      </c>
      <c r="E98">
        <f ca="1"/>
        <v>3.741212836371882</v>
      </c>
      <c r="F98">
        <f ca="1">_xlfn.LET(_xlpm.x, E98, _xlpm.xold,Table13[Voltage], _xlpm.yold, Table13[SOC], FORECAST(_xlpm.x,OFFSET(_xlpm.yold,MATCH(_xlpm.x,_xlpm.xold,1)-1,0,2), OFFSET(_xlpm.xold,MATCH(_xlpm.x,_xlpm.xold,1)-1,0,2)))</f>
        <v>0.24307307090069408</v>
      </c>
      <c r="G98">
        <f t="shared" ca="1" si="2"/>
        <v>0.24281857003052429</v>
      </c>
      <c r="I98" s="8">
        <v>0.41000000000000003</v>
      </c>
      <c r="J98" s="3">
        <f ca="1">IFERROR(_xlfn.LET(_xlpm.x, I98, _xlpm.xold,$G$57:$G$156, _xlpm.yold,_xlfn.ANCHORARRAY( $E$57), FORECAST(_xlpm.x,OFFSET(_xlpm.yold,MATCH(_xlpm.x,_xlpm.xold,1)-1,0,2), OFFSET(_xlpm.xold,MATCH(_xlpm.x,_xlpm.xold,1)-1,0,2))),4.2)</f>
        <v>3.7933187019279559</v>
      </c>
    </row>
    <row r="99" spans="2:10" x14ac:dyDescent="0.2">
      <c r="B99" s="4">
        <v>3.8340000000000001</v>
      </c>
      <c r="C99" s="4">
        <v>0.540210203</v>
      </c>
      <c r="E99">
        <f ca="1"/>
        <v>3.7491229598827114</v>
      </c>
      <c r="F99">
        <f ca="1">_xlfn.LET(_xlpm.x, E99, _xlpm.xold,Table13[Voltage], _xlpm.yold, Table13[SOC], FORECAST(_xlpm.x,OFFSET(_xlpm.yold,MATCH(_xlpm.x,_xlpm.xold,1)-1,0,2), OFFSET(_xlpm.xold,MATCH(_xlpm.x,_xlpm.xold,1)-1,0,2)))</f>
        <v>0.26686960656698311</v>
      </c>
      <c r="G99">
        <f t="shared" ca="1" si="2"/>
        <v>0.26662310678489892</v>
      </c>
      <c r="I99" s="8">
        <v>0.42</v>
      </c>
      <c r="J99" s="3">
        <f ca="1">IFERROR(_xlfn.LET(_xlpm.x, I99, _xlpm.xold,$G$57:$G$156, _xlpm.yold,_xlfn.ANCHORARRAY( $E$57), FORECAST(_xlpm.x,OFFSET(_xlpm.yold,MATCH(_xlpm.x,_xlpm.xold,1)-1,0,2), OFFSET(_xlpm.xold,MATCH(_xlpm.x,_xlpm.xold,1)-1,0,2))),4.2)</f>
        <v>3.796019100881256</v>
      </c>
    </row>
    <row r="100" spans="2:10" x14ac:dyDescent="0.2">
      <c r="B100" s="4">
        <v>3.8439999999999999</v>
      </c>
      <c r="C100" s="4">
        <v>0.56537361900000005</v>
      </c>
      <c r="E100">
        <f ca="1"/>
        <v>3.7570330833935408</v>
      </c>
      <c r="F100">
        <f ca="1">_xlfn.LET(_xlpm.x, E100, _xlpm.xold,Table13[Voltage], _xlpm.yold, Table13[SOC], FORECAST(_xlpm.x,OFFSET(_xlpm.yold,MATCH(_xlpm.x,_xlpm.xold,1)-1,0,2), OFFSET(_xlpm.xold,MATCH(_xlpm.x,_xlpm.xold,1)-1,0,2)))</f>
        <v>0.28945795258495544</v>
      </c>
      <c r="G100">
        <f t="shared" ca="1" si="2"/>
        <v>0.28921904766242279</v>
      </c>
      <c r="I100" s="8">
        <v>0.43</v>
      </c>
      <c r="J100" s="3">
        <f ca="1">IFERROR(_xlfn.LET(_xlpm.x, I100, _xlpm.xold,$G$57:$G$156, _xlpm.yold,_xlfn.ANCHORARRAY( $E$57), FORECAST(_xlpm.x,OFFSET(_xlpm.yold,MATCH(_xlpm.x,_xlpm.xold,1)-1,0,2), OFFSET(_xlpm.xold,MATCH(_xlpm.x,_xlpm.xold,1)-1,0,2))),4.2)</f>
        <v>3.7987902892839926</v>
      </c>
    </row>
    <row r="101" spans="2:10" x14ac:dyDescent="0.2">
      <c r="B101" s="4">
        <v>3.8540000000000001</v>
      </c>
      <c r="C101" s="4">
        <v>0.58884673099999996</v>
      </c>
      <c r="E101">
        <f ca="1"/>
        <v>3.7649432069043702</v>
      </c>
      <c r="F101">
        <f ca="1">_xlfn.LET(_xlpm.x, E101, _xlpm.xold,Table13[Voltage], _xlpm.yold, Table13[SOC], FORECAST(_xlpm.x,OFFSET(_xlpm.yold,MATCH(_xlpm.x,_xlpm.xold,1)-1,0,2), OFFSET(_xlpm.xold,MATCH(_xlpm.x,_xlpm.xold,1)-1,0,2)))</f>
        <v>0.31188576253463296</v>
      </c>
      <c r="G101">
        <f t="shared" ca="1" si="2"/>
        <v>0.31165439849475196</v>
      </c>
      <c r="I101" s="8">
        <v>0.44</v>
      </c>
      <c r="J101" s="3">
        <f ca="1">IFERROR(_xlfn.LET(_xlpm.x, I101, _xlpm.xold,$G$57:$G$156, _xlpm.yold,_xlfn.ANCHORARRAY( $E$57), FORECAST(_xlpm.x,OFFSET(_xlpm.yold,MATCH(_xlpm.x,_xlpm.xold,1)-1,0,2), OFFSET(_xlpm.xold,MATCH(_xlpm.x,_xlpm.xold,1)-1,0,2))),4.2)</f>
        <v>3.8015801909317348</v>
      </c>
    </row>
    <row r="102" spans="2:10" x14ac:dyDescent="0.2">
      <c r="B102" s="4">
        <v>3.8639999999999999</v>
      </c>
      <c r="C102" s="4">
        <v>0.60893328400000002</v>
      </c>
      <c r="E102">
        <f ca="1"/>
        <v>3.7728533304151997</v>
      </c>
      <c r="F102">
        <f ca="1">_xlfn.LET(_xlpm.x, E102, _xlpm.xold,Table13[Voltage], _xlpm.yold, Table13[SOC], FORECAST(_xlpm.x,OFFSET(_xlpm.yold,MATCH(_xlpm.x,_xlpm.xold,1)-1,0,2), OFFSET(_xlpm.xold,MATCH(_xlpm.x,_xlpm.xold,1)-1,0,2)))</f>
        <v>0.33675878046673091</v>
      </c>
      <c r="G102">
        <f t="shared" ca="1" si="2"/>
        <v>0.33653577945961316</v>
      </c>
      <c r="I102" s="8">
        <v>0.45</v>
      </c>
      <c r="J102" s="3">
        <f ca="1">IFERROR(_xlfn.LET(_xlpm.x, I102, _xlpm.xold,$G$57:$G$156, _xlpm.yold,_xlfn.ANCHORARRAY( $E$57), FORECAST(_xlpm.x,OFFSET(_xlpm.yold,MATCH(_xlpm.x,_xlpm.xold,1)-1,0,2), OFFSET(_xlpm.xold,MATCH(_xlpm.x,_xlpm.xold,1)-1,0,2))),4.2)</f>
        <v>3.804370092579477</v>
      </c>
    </row>
    <row r="103" spans="2:10" x14ac:dyDescent="0.2">
      <c r="B103" s="4">
        <v>3.8740000000000001</v>
      </c>
      <c r="C103" s="4">
        <v>0.62680882100000002</v>
      </c>
      <c r="E103">
        <f ca="1"/>
        <v>3.7807634539260291</v>
      </c>
      <c r="F103">
        <f ca="1">_xlfn.LET(_xlpm.x, E103, _xlpm.xold,Table13[Voltage], _xlpm.yold, Table13[SOC], FORECAST(_xlpm.x,OFFSET(_xlpm.yold,MATCH(_xlpm.x,_xlpm.xold,1)-1,0,2), OFFSET(_xlpm.xold,MATCH(_xlpm.x,_xlpm.xold,1)-1,0,2)))</f>
        <v>0.36411019033933734</v>
      </c>
      <c r="G103">
        <f t="shared" ca="1" si="2"/>
        <v>0.36389638567250732</v>
      </c>
      <c r="I103" s="8">
        <v>0.46</v>
      </c>
      <c r="J103" s="3">
        <f ca="1">IFERROR(_xlfn.LET(_xlpm.x, I103, _xlpm.xold,$G$57:$G$156, _xlpm.yold,_xlfn.ANCHORARRAY( $E$57), FORECAST(_xlpm.x,OFFSET(_xlpm.yold,MATCH(_xlpm.x,_xlpm.xold,1)-1,0,2), OFFSET(_xlpm.xold,MATCH(_xlpm.x,_xlpm.xold,1)-1,0,2))),4.2)</f>
        <v>3.8073803678005134</v>
      </c>
    </row>
    <row r="104" spans="2:10" x14ac:dyDescent="0.2">
      <c r="B104" s="4">
        <v>3.8839999999999999</v>
      </c>
      <c r="C104" s="4">
        <v>0.64192368399999999</v>
      </c>
      <c r="E104">
        <f ca="1"/>
        <v>3.7886735774368585</v>
      </c>
      <c r="F104">
        <f ca="1">_xlfn.LET(_xlpm.x, E104, _xlpm.xold,Table13[Voltage], _xlpm.yold, Table13[SOC], FORECAST(_xlpm.x,OFFSET(_xlpm.yold,MATCH(_xlpm.x,_xlpm.xold,1)-1,0,2), OFFSET(_xlpm.xold,MATCH(_xlpm.x,_xlpm.xold,1)-1,0,2)))</f>
        <v>0.39300246718047127</v>
      </c>
      <c r="G104">
        <f t="shared" ca="1" si="2"/>
        <v>0.39279837693826347</v>
      </c>
      <c r="I104" s="8">
        <v>0.47000000000000003</v>
      </c>
      <c r="J104" s="3">
        <f ca="1">IFERROR(_xlfn.LET(_xlpm.x, I104, _xlpm.xold,$G$57:$G$156, _xlpm.yold,_xlfn.ANCHORARRAY( $E$57), FORECAST(_xlpm.x,OFFSET(_xlpm.yold,MATCH(_xlpm.x,_xlpm.xold,1)-1,0,2), OFFSET(_xlpm.xold,MATCH(_xlpm.x,_xlpm.xold,1)-1,0,2))),4.2)</f>
        <v>3.8104008701408567</v>
      </c>
    </row>
    <row r="105" spans="2:10" x14ac:dyDescent="0.2">
      <c r="B105" s="4">
        <v>3.8940000000000001</v>
      </c>
      <c r="C105" s="4">
        <v>0.655329096</v>
      </c>
      <c r="E105">
        <f ca="1"/>
        <v>3.7965837009476879</v>
      </c>
      <c r="F105">
        <f ca="1">_xlfn.LET(_xlpm.x, E105, _xlpm.xold,Table13[Voltage], _xlpm.yold, Table13[SOC], FORECAST(_xlpm.x,OFFSET(_xlpm.yold,MATCH(_xlpm.x,_xlpm.xold,1)-1,0,2), OFFSET(_xlpm.xold,MATCH(_xlpm.x,_xlpm.xold,1)-1,0,2)))</f>
        <v>0.42228504700554126</v>
      </c>
      <c r="G105">
        <f t="shared" ca="1" si="2"/>
        <v>0.42209080241918184</v>
      </c>
      <c r="I105" s="8">
        <v>0.48</v>
      </c>
      <c r="J105" s="3">
        <f ca="1">IFERROR(_xlfn.LET(_xlpm.x, I105, _xlpm.xold,$G$57:$G$156, _xlpm.yold,_xlfn.ANCHORARRAY( $E$57), FORECAST(_xlpm.x,OFFSET(_xlpm.yold,MATCH(_xlpm.x,_xlpm.xold,1)-1,0,2), OFFSET(_xlpm.xold,MATCH(_xlpm.x,_xlpm.xold,1)-1,0,2))),4.2)</f>
        <v>3.8134960735264105</v>
      </c>
    </row>
    <row r="106" spans="2:10" x14ac:dyDescent="0.2">
      <c r="B106" s="4">
        <v>3.9039999999999999</v>
      </c>
      <c r="C106" s="4">
        <v>0.66815461300000001</v>
      </c>
      <c r="E106">
        <f ca="1"/>
        <v>3.8044938244585174</v>
      </c>
      <c r="F106">
        <f ca="1">_xlfn.LET(_xlpm.x, E106, _xlpm.xold,Table13[Voltage], _xlpm.yold, Table13[SOC], FORECAST(_xlpm.x,OFFSET(_xlpm.yold,MATCH(_xlpm.x,_xlpm.xold,1)-1,0,2), OFFSET(_xlpm.xold,MATCH(_xlpm.x,_xlpm.xold,1)-1,0,2)))</f>
        <v>0.45062821386002128</v>
      </c>
      <c r="G106">
        <f t="shared" ca="1" si="2"/>
        <v>0.4504434990715202</v>
      </c>
      <c r="I106" s="8">
        <v>0.49</v>
      </c>
      <c r="J106" s="3">
        <f ca="1">IFERROR(_xlfn.LET(_xlpm.x, I106, _xlpm.xold,$G$57:$G$156, _xlpm.yold,_xlfn.ANCHORARRAY( $E$57), FORECAST(_xlpm.x,OFFSET(_xlpm.yold,MATCH(_xlpm.x,_xlpm.xold,1)-1,0,2), OFFSET(_xlpm.xold,MATCH(_xlpm.x,_xlpm.xold,1)-1,0,2))),4.2)</f>
        <v>3.816738346306972</v>
      </c>
    </row>
    <row r="107" spans="2:10" x14ac:dyDescent="0.2">
      <c r="B107" s="4">
        <v>3.9140000000000001</v>
      </c>
      <c r="C107" s="4">
        <v>0.68103837599999995</v>
      </c>
      <c r="E107">
        <f ca="1"/>
        <v>3.8124039479693468</v>
      </c>
      <c r="F107">
        <f ca="1">_xlfn.LET(_xlpm.x, E107, _xlpm.xold,Table13[Voltage], _xlpm.yold, Table13[SOC], FORECAST(_xlpm.x,OFFSET(_xlpm.yold,MATCH(_xlpm.x,_xlpm.xold,1)-1,0,2), OFFSET(_xlpm.xold,MATCH(_xlpm.x,_xlpm.xold,1)-1,0,2)))</f>
        <v>0.47680751749881978</v>
      </c>
      <c r="G107">
        <f t="shared" ca="1" si="2"/>
        <v>0.47663160495436679</v>
      </c>
      <c r="I107" s="8">
        <v>0.5</v>
      </c>
      <c r="J107" s="3">
        <f ca="1">IFERROR(_xlfn.LET(_xlpm.x, I107, _xlpm.xold,$G$57:$G$156, _xlpm.yold,_xlfn.ANCHORARRAY( $E$57), FORECAST(_xlpm.x,OFFSET(_xlpm.yold,MATCH(_xlpm.x,_xlpm.xold,1)-1,0,2), OFFSET(_xlpm.xold,MATCH(_xlpm.x,_xlpm.xold,1)-1,0,2))),4.2)</f>
        <v>3.8199806190875334</v>
      </c>
    </row>
    <row r="108" spans="2:10" x14ac:dyDescent="0.2">
      <c r="B108" s="4">
        <v>3.9239999999999999</v>
      </c>
      <c r="C108" s="4">
        <v>0.69441597600000005</v>
      </c>
      <c r="E108">
        <f ca="1"/>
        <v>3.8203140714801762</v>
      </c>
      <c r="F108">
        <f ca="1">_xlfn.LET(_xlpm.x, E108, _xlpm.xold,Table13[Voltage], _xlpm.yold, Table13[SOC], FORECAST(_xlpm.x,OFFSET(_xlpm.yold,MATCH(_xlpm.x,_xlpm.xold,1)-1,0,2), OFFSET(_xlpm.xold,MATCH(_xlpm.x,_xlpm.xold,1)-1,0,2)))</f>
        <v>0.50119616498820641</v>
      </c>
      <c r="G108">
        <f t="shared" ca="1" si="2"/>
        <v>0.5010284526170723</v>
      </c>
      <c r="I108" s="8">
        <v>0.51</v>
      </c>
      <c r="J108" s="3">
        <f ca="1">IFERROR(_xlfn.LET(_xlpm.x, I108, _xlpm.xold,$G$57:$G$156, _xlpm.yold,_xlfn.ANCHORARRAY( $E$57), FORECAST(_xlpm.x,OFFSET(_xlpm.yold,MATCH(_xlpm.x,_xlpm.xold,1)-1,0,2), OFFSET(_xlpm.xold,MATCH(_xlpm.x,_xlpm.xold,1)-1,0,2))),4.2)</f>
        <v>3.8234089569575427</v>
      </c>
    </row>
    <row r="109" spans="2:10" x14ac:dyDescent="0.2">
      <c r="B109" s="4">
        <v>3.9340000000000002</v>
      </c>
      <c r="C109" s="4">
        <v>0.70849968500000005</v>
      </c>
      <c r="E109">
        <f ca="1"/>
        <v>3.8282241949910056</v>
      </c>
      <c r="F109">
        <f ca="1">_xlfn.LET(_xlpm.x, E109, _xlpm.xold,Table13[Voltage], _xlpm.yold, Table13[SOC], FORECAST(_xlpm.x,OFFSET(_xlpm.yold,MATCH(_xlpm.x,_xlpm.xold,1)-1,0,2), OFFSET(_xlpm.xold,MATCH(_xlpm.x,_xlpm.xold,1)-1,0,2)))</f>
        <v>0.52411856246290789</v>
      </c>
      <c r="G109">
        <f t="shared" ca="1" si="2"/>
        <v>0.5239585572691503</v>
      </c>
      <c r="I109" s="8">
        <v>0.52</v>
      </c>
      <c r="J109" s="3">
        <f ca="1">IFERROR(_xlfn.LET(_xlpm.x, I109, _xlpm.xold,$G$57:$G$156, _xlpm.yold,_xlfn.ANCHORARRAY( $E$57), FORECAST(_xlpm.x,OFFSET(_xlpm.yold,MATCH(_xlpm.x,_xlpm.xold,1)-1,0,2), OFFSET(_xlpm.xold,MATCH(_xlpm.x,_xlpm.xold,1)-1,0,2))),4.2)</f>
        <v>3.8268586243842075</v>
      </c>
    </row>
    <row r="110" spans="2:10" x14ac:dyDescent="0.2">
      <c r="B110" s="4">
        <v>3.944</v>
      </c>
      <c r="C110" s="4">
        <v>0.722953493</v>
      </c>
      <c r="E110">
        <f ca="1"/>
        <v>3.8361343185018351</v>
      </c>
      <c r="F110">
        <f ca="1">_xlfn.LET(_xlpm.x, E110, _xlpm.xold,Table13[Voltage], _xlpm.yold, Table13[SOC], FORECAST(_xlpm.x,OFFSET(_xlpm.yold,MATCH(_xlpm.x,_xlpm.xold,1)-1,0,2), OFFSET(_xlpm.xold,MATCH(_xlpm.x,_xlpm.xold,1)-1,0,2)))</f>
        <v>0.54558087743381734</v>
      </c>
      <c r="G110">
        <f t="shared" ca="1" si="2"/>
        <v>0.54542808849519087</v>
      </c>
      <c r="I110" s="8">
        <v>0.53</v>
      </c>
      <c r="J110" s="3">
        <f ca="1">IFERROR(_xlfn.LET(_xlpm.x, I110, _xlpm.xold,$G$57:$G$156, _xlpm.yold,_xlfn.ANCHORARRAY( $E$57), FORECAST(_xlpm.x,OFFSET(_xlpm.yold,MATCH(_xlpm.x,_xlpm.xold,1)-1,0,2), OFFSET(_xlpm.xold,MATCH(_xlpm.x,_xlpm.xold,1)-1,0,2))),4.2)</f>
        <v>3.8304500730356397</v>
      </c>
    </row>
    <row r="111" spans="2:10" x14ac:dyDescent="0.2">
      <c r="B111" s="4">
        <v>3.9540000000000002</v>
      </c>
      <c r="C111" s="4">
        <v>0.73777313700000002</v>
      </c>
      <c r="E111">
        <f ca="1"/>
        <v>3.8440444420126645</v>
      </c>
      <c r="F111">
        <f ca="1">_xlfn.LET(_xlpm.x, E111, _xlpm.xold,Table13[Voltage], _xlpm.yold, Table13[SOC], FORECAST(_xlpm.x,OFFSET(_xlpm.yold,MATCH(_xlpm.x,_xlpm.xold,1)-1,0,2), OFFSET(_xlpm.xold,MATCH(_xlpm.x,_xlpm.xold,1)-1,0,2)))</f>
        <v>0.56547793823407666</v>
      </c>
      <c r="G111">
        <f t="shared" ca="1" si="2"/>
        <v>0.56533183926655939</v>
      </c>
      <c r="I111" s="8">
        <v>0.54</v>
      </c>
      <c r="J111" s="3">
        <f ca="1">IFERROR(_xlfn.LET(_xlpm.x, I111, _xlpm.xold,$G$57:$G$156, _xlpm.yold,_xlfn.ANCHORARRAY( $E$57), FORECAST(_xlpm.x,OFFSET(_xlpm.yold,MATCH(_xlpm.x,_xlpm.xold,1)-1,0,2), OFFSET(_xlpm.xold,MATCH(_xlpm.x,_xlpm.xold,1)-1,0,2))),4.2)</f>
        <v>3.8341344215328417</v>
      </c>
    </row>
    <row r="112" spans="2:10" x14ac:dyDescent="0.2">
      <c r="B112" s="4">
        <v>3.964</v>
      </c>
      <c r="C112" s="4">
        <v>0.752683094</v>
      </c>
      <c r="E112">
        <f ca="1"/>
        <v>3.8519545655234939</v>
      </c>
      <c r="F112">
        <f ca="1">_xlfn.LET(_xlpm.x, E112, _xlpm.xold,Table13[Voltage], _xlpm.yold, Table13[SOC], FORECAST(_xlpm.x,OFFSET(_xlpm.yold,MATCH(_xlpm.x,_xlpm.xold,1)-1,0,2), OFFSET(_xlpm.xold,MATCH(_xlpm.x,_xlpm.xold,1)-1,0,2)))</f>
        <v>0.5840454597444289</v>
      </c>
      <c r="G112">
        <f t="shared" ca="1" si="2"/>
        <v>0.58390560371820444</v>
      </c>
      <c r="I112" s="8">
        <v>0.55000000000000004</v>
      </c>
      <c r="J112" s="3">
        <f ca="1">IFERROR(_xlfn.LET(_xlpm.x, I112, _xlpm.xold,$G$57:$G$156, _xlpm.yold,_xlfn.ANCHORARRAY( $E$57), FORECAST(_xlpm.x,OFFSET(_xlpm.yold,MATCH(_xlpm.x,_xlpm.xold,1)-1,0,2), OFFSET(_xlpm.xold,MATCH(_xlpm.x,_xlpm.xold,1)-1,0,2))),4.2)</f>
        <v>3.83795128180182</v>
      </c>
    </row>
    <row r="113" spans="2:10" x14ac:dyDescent="0.2">
      <c r="B113" s="4">
        <v>3.9740000000000002</v>
      </c>
      <c r="C113" s="4">
        <v>0.76724020800000003</v>
      </c>
      <c r="E113">
        <f ca="1"/>
        <v>3.8598646890343233</v>
      </c>
      <c r="F113">
        <f ca="1">_xlfn.LET(_xlpm.x, E113, _xlpm.xold,Table13[Voltage], _xlpm.yold, Table13[SOC], FORECAST(_xlpm.x,OFFSET(_xlpm.yold,MATCH(_xlpm.x,_xlpm.xold,1)-1,0,2), OFFSET(_xlpm.xold,MATCH(_xlpm.x,_xlpm.xold,1)-1,0,2)))</f>
        <v>0.60062686971164503</v>
      </c>
      <c r="G113">
        <f t="shared" ca="1" si="2"/>
        <v>0.60049258883819034</v>
      </c>
      <c r="I113" s="8">
        <v>0.56000000000000005</v>
      </c>
      <c r="J113" s="3">
        <f ca="1">IFERROR(_xlfn.LET(_xlpm.x, I113, _xlpm.xold,$G$57:$G$156, _xlpm.yold,_xlfn.ANCHORARRAY( $E$57), FORECAST(_xlpm.x,OFFSET(_xlpm.yold,MATCH(_xlpm.x,_xlpm.xold,1)-1,0,2), OFFSET(_xlpm.xold,MATCH(_xlpm.x,_xlpm.xold,1)-1,0,2))),4.2)</f>
        <v>3.8419254691807172</v>
      </c>
    </row>
    <row r="114" spans="2:10" x14ac:dyDescent="0.2">
      <c r="B114" s="4">
        <v>3.984</v>
      </c>
      <c r="C114" s="4">
        <v>0.78175216599999997</v>
      </c>
      <c r="E114">
        <f ca="1"/>
        <v>3.8677748125451528</v>
      </c>
      <c r="F114">
        <f ca="1">_xlfn.LET(_xlpm.x, E114, _xlpm.xold,Table13[Voltage], _xlpm.yold, Table13[SOC], FORECAST(_xlpm.x,OFFSET(_xlpm.yold,MATCH(_xlpm.x,_xlpm.xold,1)-1,0,2), OFFSET(_xlpm.xold,MATCH(_xlpm.x,_xlpm.xold,1)-1,0,2)))</f>
        <v>0.61568096413189455</v>
      </c>
      <c r="G114">
        <f t="shared" ca="1" si="2"/>
        <v>0.6155517448832577</v>
      </c>
      <c r="I114" s="8">
        <v>0.57000000000000006</v>
      </c>
      <c r="J114" s="3">
        <f ca="1">IFERROR(_xlfn.LET(_xlpm.x, I114, _xlpm.xold,$G$57:$G$156, _xlpm.yold,_xlfn.ANCHORARRAY( $E$57), FORECAST(_xlpm.x,OFFSET(_xlpm.yold,MATCH(_xlpm.x,_xlpm.xold,1)-1,0,2), OFFSET(_xlpm.xold,MATCH(_xlpm.x,_xlpm.xold,1)-1,0,2))),4.2)</f>
        <v>3.8460325003874791</v>
      </c>
    </row>
    <row r="115" spans="2:10" x14ac:dyDescent="0.2">
      <c r="B115" s="4">
        <v>3.9940000000000002</v>
      </c>
      <c r="C115" s="4">
        <v>0.79584073399999999</v>
      </c>
      <c r="E115">
        <f ca="1"/>
        <v>3.8756849360559822</v>
      </c>
      <c r="F115">
        <f ca="1">_xlfn.LET(_xlpm.x, E115, _xlpm.xold,Table13[Voltage], _xlpm.yold, Table13[SOC], FORECAST(_xlpm.x,OFFSET(_xlpm.yold,MATCH(_xlpm.x,_xlpm.xold,1)-1,0,2), OFFSET(_xlpm.xold,MATCH(_xlpm.x,_xlpm.xold,1)-1,0,2)))</f>
        <v>0.62935557876499271</v>
      </c>
      <c r="G115">
        <f t="shared" ca="1" si="2"/>
        <v>0.62923095731990797</v>
      </c>
      <c r="I115" s="8">
        <v>0.57999999999999996</v>
      </c>
      <c r="J115" s="3">
        <f ca="1">IFERROR(_xlfn.LET(_xlpm.x, I115, _xlpm.xold,$G$57:$G$156, _xlpm.yold,_xlfn.ANCHORARRAY( $E$57), FORECAST(_xlpm.x,OFFSET(_xlpm.yold,MATCH(_xlpm.x,_xlpm.xold,1)-1,0,2), OFFSET(_xlpm.xold,MATCH(_xlpm.x,_xlpm.xold,1)-1,0,2))),4.2)</f>
        <v>3.8502912620033176</v>
      </c>
    </row>
    <row r="116" spans="2:10" x14ac:dyDescent="0.2">
      <c r="B116" s="4">
        <v>4.0039999999999996</v>
      </c>
      <c r="C116" s="4">
        <v>0.80980448299999996</v>
      </c>
      <c r="E116">
        <f ca="1"/>
        <v>3.8835950595668116</v>
      </c>
      <c r="F116">
        <f ca="1">_xlfn.LET(_xlpm.x, E116, _xlpm.xold,Table13[Voltage], _xlpm.yold, Table13[SOC], FORECAST(_xlpm.x,OFFSET(_xlpm.yold,MATCH(_xlpm.x,_xlpm.xold,1)-1,0,2), OFFSET(_xlpm.xold,MATCH(_xlpm.x,_xlpm.xold,1)-1,0,2)))</f>
        <v>0.64131162208291936</v>
      </c>
      <c r="G116">
        <f t="shared" ca="1" si="2"/>
        <v>0.64119102060767752</v>
      </c>
      <c r="I116" s="8">
        <v>0.59</v>
      </c>
      <c r="J116" s="3">
        <f ca="1">IFERROR(_xlfn.LET(_xlpm.x, I116, _xlpm.xold,$G$57:$G$156, _xlpm.yold,_xlfn.ANCHORARRAY( $E$57), FORECAST(_xlpm.x,OFFSET(_xlpm.yold,MATCH(_xlpm.x,_xlpm.xold,1)-1,0,2), OFFSET(_xlpm.xold,MATCH(_xlpm.x,_xlpm.xold,1)-1,0,2))),4.2)</f>
        <v>3.8548609060648409</v>
      </c>
    </row>
    <row r="117" spans="2:10" x14ac:dyDescent="0.2">
      <c r="B117" s="4">
        <v>4.0140000000000002</v>
      </c>
      <c r="C117" s="4">
        <v>0.823469428</v>
      </c>
      <c r="E117">
        <f ca="1"/>
        <v>3.891505183077641</v>
      </c>
      <c r="F117">
        <f ca="1">_xlfn.LET(_xlpm.x, E117, _xlpm.xold,Table13[Voltage], _xlpm.yold, Table13[SOC], FORECAST(_xlpm.x,OFFSET(_xlpm.yold,MATCH(_xlpm.x,_xlpm.xold,1)-1,0,2), OFFSET(_xlpm.xold,MATCH(_xlpm.x,_xlpm.xold,1)-1,0,2)))</f>
        <v>0.65198469112911894</v>
      </c>
      <c r="G117">
        <f t="shared" ca="1" si="2"/>
        <v>0.65186767825041814</v>
      </c>
      <c r="I117" s="8">
        <v>0.6</v>
      </c>
      <c r="J117" s="3">
        <f ca="1">IFERROR(_xlfn.LET(_xlpm.x, I117, _xlpm.xold,$G$57:$G$156, _xlpm.yold,_xlfn.ANCHORARRAY( $E$57), FORECAST(_xlpm.x,OFFSET(_xlpm.yold,MATCH(_xlpm.x,_xlpm.xold,1)-1,0,2), OFFSET(_xlpm.xold,MATCH(_xlpm.x,_xlpm.xold,1)-1,0,2))),4.2)</f>
        <v>3.8596297796447048</v>
      </c>
    </row>
    <row r="118" spans="2:10" x14ac:dyDescent="0.2">
      <c r="B118" s="4">
        <v>4.024</v>
      </c>
      <c r="C118" s="4">
        <v>0.83665684299999998</v>
      </c>
      <c r="E118">
        <f ca="1"/>
        <v>3.8994153065884705</v>
      </c>
      <c r="F118">
        <f ca="1">_xlfn.LET(_xlpm.x, E118, _xlpm.xold,Table13[Voltage], _xlpm.yold, Table13[SOC], FORECAST(_xlpm.x,OFFSET(_xlpm.yold,MATCH(_xlpm.x,_xlpm.xold,1)-1,0,2), OFFSET(_xlpm.xold,MATCH(_xlpm.x,_xlpm.xold,1)-1,0,2)))</f>
        <v>0.66227450667106424</v>
      </c>
      <c r="G118">
        <f t="shared" ca="1" si="2"/>
        <v>0.66216095352791871</v>
      </c>
      <c r="I118" s="8">
        <v>0.61</v>
      </c>
      <c r="J118" s="3">
        <f ca="1">IFERROR(_xlfn.LET(_xlpm.x, I118, _xlpm.xold,$G$57:$G$156, _xlpm.yold,_xlfn.ANCHORARRAY( $E$57), FORECAST(_xlpm.x,OFFSET(_xlpm.yold,MATCH(_xlpm.x,_xlpm.xold,1)-1,0,2), OFFSET(_xlpm.xold,MATCH(_xlpm.x,_xlpm.xold,1)-1,0,2))),4.2)</f>
        <v>3.8648586472835831</v>
      </c>
    </row>
    <row r="119" spans="2:10" x14ac:dyDescent="0.2">
      <c r="B119" s="4">
        <v>4.0339999999999998</v>
      </c>
      <c r="C119" s="4">
        <v>0.84959763600000004</v>
      </c>
      <c r="E119">
        <f ca="1"/>
        <v>3.9073254300992999</v>
      </c>
      <c r="F119">
        <f ca="1">_xlfn.LET(_xlpm.x, E119, _xlpm.xold,Table13[Voltage], _xlpm.yold, Table13[SOC], FORECAST(_xlpm.x,OFFSET(_xlpm.yold,MATCH(_xlpm.x,_xlpm.xold,1)-1,0,2), OFFSET(_xlpm.xold,MATCH(_xlpm.x,_xlpm.xold,1)-1,0,2)))</f>
        <v>0.67243901832724529</v>
      </c>
      <c r="G119">
        <f t="shared" ca="1" si="2"/>
        <v>0.67232888278884062</v>
      </c>
      <c r="I119" s="8">
        <v>0.62</v>
      </c>
      <c r="J119" s="3">
        <f ca="1">IFERROR(_xlfn.LET(_xlpm.x, I119, _xlpm.xold,$G$57:$G$156, _xlpm.yold,_xlfn.ANCHORARRAY( $E$57), FORECAST(_xlpm.x,OFFSET(_xlpm.yold,MATCH(_xlpm.x,_xlpm.xold,1)-1,0,2), OFFSET(_xlpm.xold,MATCH(_xlpm.x,_xlpm.xold,1)-1,0,2))),4.2)</f>
        <v>3.8703470547370231</v>
      </c>
    </row>
    <row r="120" spans="2:10" x14ac:dyDescent="0.2">
      <c r="B120" s="4">
        <v>4.0439999999999996</v>
      </c>
      <c r="C120" s="4">
        <v>0.86223191200000004</v>
      </c>
      <c r="E120">
        <f ca="1"/>
        <v>3.9152355536101293</v>
      </c>
      <c r="F120">
        <f ca="1">_xlfn.LET(_xlpm.x, E120, _xlpm.xold,Table13[Voltage], _xlpm.yold, Table13[SOC], FORECAST(_xlpm.x,OFFSET(_xlpm.yold,MATCH(_xlpm.x,_xlpm.xold,1)-1,0,2), OFFSET(_xlpm.xold,MATCH(_xlpm.x,_xlpm.xold,1)-1,0,2)))</f>
        <v>0.682691250197486</v>
      </c>
      <c r="G120">
        <f t="shared" ca="1" si="2"/>
        <v>0.68258456175791193</v>
      </c>
      <c r="I120" s="8">
        <v>0.63</v>
      </c>
      <c r="J120" s="3">
        <f ca="1">IFERROR(_xlfn.LET(_xlpm.x, I120, _xlpm.xold,$G$57:$G$156, _xlpm.yold,_xlfn.ANCHORARRAY( $E$57), FORECAST(_xlpm.x,OFFSET(_xlpm.yold,MATCH(_xlpm.x,_xlpm.xold,1)-1,0,2), OFFSET(_xlpm.xold,MATCH(_xlpm.x,_xlpm.xold,1)-1,0,2))),4.2)</f>
        <v>3.8761935640154053</v>
      </c>
    </row>
    <row r="121" spans="2:10" x14ac:dyDescent="0.2">
      <c r="B121" s="4">
        <v>4.0540000000000003</v>
      </c>
      <c r="C121" s="4">
        <v>0.87484927000000001</v>
      </c>
      <c r="E121">
        <f ca="1"/>
        <v>3.9231456771209587</v>
      </c>
      <c r="F121">
        <f ca="1">_xlfn.LET(_xlpm.x, E121, _xlpm.xold,Table13[Voltage], _xlpm.yold, Table13[SOC], FORECAST(_xlpm.x,OFFSET(_xlpm.yold,MATCH(_xlpm.x,_xlpm.xold,1)-1,0,2), OFFSET(_xlpm.xold,MATCH(_xlpm.x,_xlpm.xold,1)-1,0,2)))</f>
        <v>0.69327309702533402</v>
      </c>
      <c r="G121">
        <f t="shared" ref="G121:G152" ca="1" si="3">IFERROR((F121-_SOC0)/(1-_SOC0),1)</f>
        <v>0.69316996651073548</v>
      </c>
      <c r="I121" s="8">
        <v>0.64</v>
      </c>
      <c r="J121" s="3">
        <f ca="1">IFERROR(_xlfn.LET(_xlpm.x, I121, _xlpm.xold,$G$57:$G$156, _xlpm.yold,_xlfn.ANCHORARRAY( $E$57), FORECAST(_xlpm.x,OFFSET(_xlpm.yold,MATCH(_xlpm.x,_xlpm.xold,1)-1,0,2), OFFSET(_xlpm.xold,MATCH(_xlpm.x,_xlpm.xold,1)-1,0,2))),4.2)</f>
        <v>3.8828073446623006</v>
      </c>
    </row>
    <row r="122" spans="2:10" x14ac:dyDescent="0.2">
      <c r="B122" s="4">
        <v>4.0640000000000001</v>
      </c>
      <c r="C122" s="4">
        <v>0.88742336899999996</v>
      </c>
      <c r="E122">
        <f ca="1"/>
        <v>3.9310558006317882</v>
      </c>
      <c r="F122">
        <f ca="1">_xlfn.LET(_xlpm.x, E122, _xlpm.xold,Table13[Voltage], _xlpm.yold, Table13[SOC], FORECAST(_xlpm.x,OFFSET(_xlpm.yold,MATCH(_xlpm.x,_xlpm.xold,1)-1,0,2), OFFSET(_xlpm.xold,MATCH(_xlpm.x,_xlpm.xold,1)-1,0,2)))</f>
        <v>0.70435316028601136</v>
      </c>
      <c r="G122">
        <f t="shared" ca="1" si="3"/>
        <v>0.70425375521125777</v>
      </c>
      <c r="I122" s="8">
        <v>0.65</v>
      </c>
      <c r="J122" s="3">
        <f ca="1">IFERROR(_xlfn.LET(_xlpm.x, I122, _xlpm.xold,$G$57:$G$156, _xlpm.yold,_xlfn.ANCHORARRAY( $E$57), FORECAST(_xlpm.x,OFFSET(_xlpm.yold,MATCH(_xlpm.x,_xlpm.xold,1)-1,0,2), OFFSET(_xlpm.xold,MATCH(_xlpm.x,_xlpm.xold,1)-1,0,2))),4.2)</f>
        <v>3.8901214573711842</v>
      </c>
    </row>
    <row r="123" spans="2:10" x14ac:dyDescent="0.2">
      <c r="B123" s="4">
        <v>4.0739999999999998</v>
      </c>
      <c r="C123" s="4">
        <v>0.89959556299999999</v>
      </c>
      <c r="E123">
        <f ca="1"/>
        <v>3.9389659241426176</v>
      </c>
      <c r="F123">
        <f ca="1">_xlfn.LET(_xlpm.x, E123, _xlpm.xold,Table13[Voltage], _xlpm.yold, Table13[SOC], FORECAST(_xlpm.x,OFFSET(_xlpm.yold,MATCH(_xlpm.x,_xlpm.xold,1)-1,0,2), OFFSET(_xlpm.xold,MATCH(_xlpm.x,_xlpm.xold,1)-1,0,2)))</f>
        <v>0.7156773364099962</v>
      </c>
      <c r="G123">
        <f t="shared" ca="1" si="3"/>
        <v>0.71558173885293908</v>
      </c>
      <c r="I123" s="8">
        <v>0.66</v>
      </c>
      <c r="J123" s="3">
        <f ca="1">IFERROR(_xlfn.LET(_xlpm.x, I123, _xlpm.xold,$G$57:$G$156, _xlpm.yold,_xlfn.ANCHORARRAY( $E$57), FORECAST(_xlpm.x,OFFSET(_xlpm.yold,MATCH(_xlpm.x,_xlpm.xold,1)-1,0,2), OFFSET(_xlpm.xold,MATCH(_xlpm.x,_xlpm.xold,1)-1,0,2))),4.2)</f>
        <v>3.897754668079719</v>
      </c>
    </row>
    <row r="124" spans="2:10" x14ac:dyDescent="0.2">
      <c r="B124" s="4">
        <v>4.0839999999999996</v>
      </c>
      <c r="C124" s="4">
        <v>0.91147656300000002</v>
      </c>
      <c r="E124">
        <f ca="1"/>
        <v>3.946876047653447</v>
      </c>
      <c r="F124">
        <f ca="1">_xlfn.LET(_xlpm.x, E124, _xlpm.xold,Table13[Voltage], _xlpm.yold, Table13[SOC], FORECAST(_xlpm.x,OFFSET(_xlpm.yold,MATCH(_xlpm.x,_xlpm.xold,1)-1,0,2), OFFSET(_xlpm.xold,MATCH(_xlpm.x,_xlpm.xold,1)-1,0,2)))</f>
        <v>0.72721569323511215</v>
      </c>
      <c r="G124">
        <f t="shared" ca="1" si="3"/>
        <v>0.72712397520953875</v>
      </c>
      <c r="I124" s="8">
        <v>0.67</v>
      </c>
      <c r="J124" s="3">
        <f ca="1">IFERROR(_xlfn.LET(_xlpm.x, I124, _xlpm.xold,$G$57:$G$156, _xlpm.yold,_xlfn.ANCHORARRAY( $E$57), FORECAST(_xlpm.x,OFFSET(_xlpm.yold,MATCH(_xlpm.x,_xlpm.xold,1)-1,0,2), OFFSET(_xlpm.xold,MATCH(_xlpm.x,_xlpm.xold,1)-1,0,2))),4.2)</f>
        <v>3.9055136796406518</v>
      </c>
    </row>
    <row r="125" spans="2:10" x14ac:dyDescent="0.2">
      <c r="B125" s="4">
        <v>4.0940000000000003</v>
      </c>
      <c r="C125" s="4">
        <v>0.92320280300000002</v>
      </c>
      <c r="E125">
        <f ca="1"/>
        <v>3.9547861711642764</v>
      </c>
      <c r="F125">
        <f ca="1">_xlfn.LET(_xlpm.x, E125, _xlpm.xold,Table13[Voltage], _xlpm.yold, Table13[SOC], FORECAST(_xlpm.x,OFFSET(_xlpm.yold,MATCH(_xlpm.x,_xlpm.xold,1)-1,0,2), OFFSET(_xlpm.xold,MATCH(_xlpm.x,_xlpm.xold,1)-1,0,2)))</f>
        <v>0.73894531482539971</v>
      </c>
      <c r="G125">
        <f t="shared" ca="1" si="3"/>
        <v>0.73885754064009246</v>
      </c>
      <c r="I125" s="8">
        <v>0.68</v>
      </c>
      <c r="J125" s="3">
        <f ca="1">IFERROR(_xlfn.LET(_xlpm.x, I125, _xlpm.xold,$G$57:$G$156, _xlpm.yold,_xlfn.ANCHORARRAY( $E$57), FORECAST(_xlpm.x,OFFSET(_xlpm.yold,MATCH(_xlpm.x,_xlpm.xold,1)-1,0,2), OFFSET(_xlpm.xold,MATCH(_xlpm.x,_xlpm.xold,1)-1,0,2))),4.2)</f>
        <v>3.9132421017101526</v>
      </c>
    </row>
    <row r="126" spans="2:10" x14ac:dyDescent="0.2">
      <c r="B126" s="4">
        <v>4.1040000000000001</v>
      </c>
      <c r="C126" s="4">
        <v>0.93481842100000001</v>
      </c>
      <c r="E126">
        <f ca="1"/>
        <v>3.9626962946751059</v>
      </c>
      <c r="F126">
        <f ca="1">_xlfn.LET(_xlpm.x, E126, _xlpm.xold,Table13[Voltage], _xlpm.yold, Table13[SOC], FORECAST(_xlpm.x,OFFSET(_xlpm.yold,MATCH(_xlpm.x,_xlpm.xold,1)-1,0,2), OFFSET(_xlpm.xold,MATCH(_xlpm.x,_xlpm.xold,1)-1,0,2)))</f>
        <v>0.7507392749665156</v>
      </c>
      <c r="G126">
        <f t="shared" ca="1" si="3"/>
        <v>0.75065546625396828</v>
      </c>
      <c r="I126" s="8">
        <v>0.69000000000000006</v>
      </c>
      <c r="J126" s="3">
        <f ca="1">IFERROR(_xlfn.LET(_xlpm.x, I126, _xlpm.xold,$G$57:$G$156, _xlpm.yold,_xlfn.ANCHORARRAY( $E$57), FORECAST(_xlpm.x,OFFSET(_xlpm.yold,MATCH(_xlpm.x,_xlpm.xold,1)-1,0,2), OFFSET(_xlpm.xold,MATCH(_xlpm.x,_xlpm.xold,1)-1,0,2))),4.2)</f>
        <v>3.9207768657990845</v>
      </c>
    </row>
    <row r="127" spans="2:10" x14ac:dyDescent="0.2">
      <c r="B127" s="4">
        <v>4.1139999999999999</v>
      </c>
      <c r="C127" s="4">
        <v>0.94610932000000003</v>
      </c>
      <c r="E127">
        <f ca="1"/>
        <v>3.9706064181859353</v>
      </c>
      <c r="F127">
        <f ca="1">_xlfn.LET(_xlpm.x, E127, _xlpm.xold,Table13[Voltage], _xlpm.yold, Table13[SOC], FORECAST(_xlpm.x,OFFSET(_xlpm.yold,MATCH(_xlpm.x,_xlpm.xold,1)-1,0,2), OFFSET(_xlpm.xold,MATCH(_xlpm.x,_xlpm.xold,1)-1,0,2)))</f>
        <v>0.76230013226643312</v>
      </c>
      <c r="G127">
        <f t="shared" ca="1" si="3"/>
        <v>0.76222021065068424</v>
      </c>
      <c r="I127" s="8">
        <v>0.70000000000000007</v>
      </c>
      <c r="J127" s="3">
        <f ca="1">IFERROR(_xlfn.LET(_xlpm.x, I127, _xlpm.xold,$G$57:$G$156, _xlpm.yold,_xlfn.ANCHORARRAY( $E$57), FORECAST(_xlpm.x,OFFSET(_xlpm.yold,MATCH(_xlpm.x,_xlpm.xold,1)-1,0,2), OFFSET(_xlpm.xold,MATCH(_xlpm.x,_xlpm.xold,1)-1,0,2))),4.2)</f>
        <v>3.928020040025463</v>
      </c>
    </row>
    <row r="128" spans="2:10" x14ac:dyDescent="0.2">
      <c r="B128" s="4">
        <v>4.1239999999999997</v>
      </c>
      <c r="C128" s="4">
        <v>0.95722786500000001</v>
      </c>
      <c r="E128">
        <f ca="1"/>
        <v>3.9785165416967647</v>
      </c>
      <c r="F128">
        <f ca="1">_xlfn.LET(_xlpm.x, E128, _xlpm.xold,Table13[Voltage], _xlpm.yold, Table13[SOC], FORECAST(_xlpm.x,OFFSET(_xlpm.yold,MATCH(_xlpm.x,_xlpm.xold,1)-1,0,2), OFFSET(_xlpm.xold,MATCH(_xlpm.x,_xlpm.xold,1)-1,0,2)))</f>
        <v>0.7737945943408695</v>
      </c>
      <c r="G128">
        <f t="shared" ca="1" si="3"/>
        <v>0.77371853749791131</v>
      </c>
      <c r="I128" s="8">
        <v>0.71</v>
      </c>
      <c r="J128" s="3">
        <f ca="1">IFERROR(_xlfn.LET(_xlpm.x, I128, _xlpm.xold,$G$57:$G$156, _xlpm.yold,_xlfn.ANCHORARRAY( $E$57), FORECAST(_xlpm.x,OFFSET(_xlpm.yold,MATCH(_xlpm.x,_xlpm.xold,1)-1,0,2), OFFSET(_xlpm.xold,MATCH(_xlpm.x,_xlpm.xold,1)-1,0,2))),4.2)</f>
        <v>3.9350682981282676</v>
      </c>
    </row>
    <row r="129" spans="2:10" x14ac:dyDescent="0.2">
      <c r="B129" s="4">
        <v>4.1340000000000003</v>
      </c>
      <c r="C129" s="4">
        <v>0.96798685299999998</v>
      </c>
      <c r="E129">
        <f ca="1"/>
        <v>3.9864266652075941</v>
      </c>
      <c r="F129">
        <f ca="1">_xlfn.LET(_xlpm.x, E129, _xlpm.xold,Table13[Voltage], _xlpm.yold, Table13[SOC], FORECAST(_xlpm.x,OFFSET(_xlpm.yold,MATCH(_xlpm.x,_xlpm.xold,1)-1,0,2), OFFSET(_xlpm.xold,MATCH(_xlpm.x,_xlpm.xold,1)-1,0,2)))</f>
        <v>0.78517098977904265</v>
      </c>
      <c r="G129">
        <f t="shared" ca="1" si="3"/>
        <v>0.78509875801143469</v>
      </c>
      <c r="I129" s="8">
        <v>0.72</v>
      </c>
      <c r="J129" s="3">
        <f ca="1">IFERROR(_xlfn.LET(_xlpm.x, I129, _xlpm.xold,$G$57:$G$156, _xlpm.yold,_xlfn.ANCHORARRAY( $E$57), FORECAST(_xlpm.x,OFFSET(_xlpm.yold,MATCH(_xlpm.x,_xlpm.xold,1)-1,0,2), OFFSET(_xlpm.xold,MATCH(_xlpm.x,_xlpm.xold,1)-1,0,2))),4.2)</f>
        <v>3.9419938461411452</v>
      </c>
    </row>
    <row r="130" spans="2:10" x14ac:dyDescent="0.2">
      <c r="B130" s="4">
        <v>4.1440000000000001</v>
      </c>
      <c r="C130" s="4">
        <v>0.978139867</v>
      </c>
      <c r="E130">
        <f ca="1"/>
        <v>3.9943367887184236</v>
      </c>
      <c r="F130">
        <f ca="1">_xlfn.LET(_xlpm.x, E130, _xlpm.xold,Table13[Voltage], _xlpm.yold, Table13[SOC], FORECAST(_xlpm.x,OFFSET(_xlpm.yold,MATCH(_xlpm.x,_xlpm.xold,1)-1,0,2), OFFSET(_xlpm.xold,MATCH(_xlpm.x,_xlpm.xold,1)-1,0,2)))</f>
        <v>0.79631101731300991</v>
      </c>
      <c r="G130">
        <f t="shared" ca="1" si="3"/>
        <v>0.79624253114698129</v>
      </c>
      <c r="I130" s="8">
        <v>0.73</v>
      </c>
      <c r="J130" s="3">
        <f ca="1">IFERROR(_xlfn.LET(_xlpm.x, I130, _xlpm.xold,$G$57:$G$156, _xlpm.yold,_xlfn.ANCHORARRAY( $E$57), FORECAST(_xlpm.x,OFFSET(_xlpm.yold,MATCH(_xlpm.x,_xlpm.xold,1)-1,0,2), OFFSET(_xlpm.xold,MATCH(_xlpm.x,_xlpm.xold,1)-1,0,2))),4.2)</f>
        <v>3.9488149051514001</v>
      </c>
    </row>
    <row r="131" spans="2:10" x14ac:dyDescent="0.2">
      <c r="B131" s="4">
        <v>4.1539999999999999</v>
      </c>
      <c r="C131" s="4">
        <v>0.98736776900000001</v>
      </c>
      <c r="E131">
        <f ca="1"/>
        <v>4.0022469122292534</v>
      </c>
      <c r="F131">
        <f ca="1">_xlfn.LET(_xlpm.x, E131, _xlpm.xold,Table13[Voltage], _xlpm.yold, Table13[SOC], FORECAST(_xlpm.x,OFFSET(_xlpm.yold,MATCH(_xlpm.x,_xlpm.xold,1)-1,0,2), OFFSET(_xlpm.xold,MATCH(_xlpm.x,_xlpm.xold,1)-1,0,2)))</f>
        <v>0.80735651523943286</v>
      </c>
      <c r="G131">
        <f t="shared" ca="1" si="3"/>
        <v>0.80729174289137751</v>
      </c>
      <c r="I131" s="8">
        <v>0.74</v>
      </c>
      <c r="J131" s="3">
        <f ca="1">IFERROR(_xlfn.LET(_xlpm.x, I131, _xlpm.xold,$G$57:$G$156, _xlpm.yold,_xlfn.ANCHORARRAY( $E$57), FORECAST(_xlpm.x,OFFSET(_xlpm.yold,MATCH(_xlpm.x,_xlpm.xold,1)-1,0,2), OFFSET(_xlpm.xold,MATCH(_xlpm.x,_xlpm.xold,1)-1,0,2))),4.2)</f>
        <v>3.9555521528239965</v>
      </c>
    </row>
    <row r="132" spans="2:10" x14ac:dyDescent="0.2">
      <c r="B132" s="4">
        <v>4.1639999999999997</v>
      </c>
      <c r="C132" s="4">
        <v>0.99474750899999997</v>
      </c>
      <c r="E132">
        <f ca="1"/>
        <v>4.0101570357400833</v>
      </c>
      <c r="F132">
        <f ca="1">_xlfn.LET(_xlpm.x, E132, _xlpm.xold,Table13[Voltage], _xlpm.yold, Table13[SOC], FORECAST(_xlpm.x,OFFSET(_xlpm.yold,MATCH(_xlpm.x,_xlpm.xold,1)-1,0,2), OFFSET(_xlpm.xold,MATCH(_xlpm.x,_xlpm.xold,1)-1,0,2)))</f>
        <v>0.81821803847512697</v>
      </c>
      <c r="G132">
        <f t="shared" ca="1" si="3"/>
        <v>0.81815691808739777</v>
      </c>
      <c r="I132" s="8">
        <v>0.75</v>
      </c>
      <c r="J132" s="3">
        <f ca="1">IFERROR(_xlfn.LET(_xlpm.x, I132, _xlpm.xold,$G$57:$G$156, _xlpm.yold,_xlfn.ANCHORARRAY( $E$57), FORECAST(_xlpm.x,OFFSET(_xlpm.yold,MATCH(_xlpm.x,_xlpm.xold,1)-1,0,2), OFFSET(_xlpm.xold,MATCH(_xlpm.x,_xlpm.xold,1)-1,0,2))),4.2)</f>
        <v>3.9622568259756279</v>
      </c>
    </row>
    <row r="133" spans="2:10" x14ac:dyDescent="0.2">
      <c r="B133" s="4">
        <v>4.1740000000000004</v>
      </c>
      <c r="C133" s="4">
        <v>0.99932441400000005</v>
      </c>
      <c r="E133">
        <f ca="1"/>
        <v>4.0180671592509132</v>
      </c>
      <c r="F133">
        <f ca="1">_xlfn.LET(_xlpm.x, E133, _xlpm.xold,Table13[Voltage], _xlpm.yold, Table13[SOC], FORECAST(_xlpm.x,OFFSET(_xlpm.yold,MATCH(_xlpm.x,_xlpm.xold,1)-1,0,2), OFFSET(_xlpm.xold,MATCH(_xlpm.x,_xlpm.xold,1)-1,0,2)))</f>
        <v>0.82883295969128756</v>
      </c>
      <c r="G133">
        <f t="shared" ca="1" si="3"/>
        <v>0.82877540834910612</v>
      </c>
      <c r="I133" s="8">
        <v>0.76</v>
      </c>
      <c r="J133" s="3">
        <f ca="1">IFERROR(_xlfn.LET(_xlpm.x, I133, _xlpm.xold,$G$57:$G$156, _xlpm.yold,_xlfn.ANCHORARRAY( $E$57), FORECAST(_xlpm.x,OFFSET(_xlpm.yold,MATCH(_xlpm.x,_xlpm.xold,1)-1,0,2), OFFSET(_xlpm.xold,MATCH(_xlpm.x,_xlpm.xold,1)-1,0,2))),4.2)</f>
        <v>3.9690878251358406</v>
      </c>
    </row>
    <row r="134" spans="2:10" x14ac:dyDescent="0.2">
      <c r="B134" s="4">
        <v>4.2</v>
      </c>
      <c r="C134" s="4">
        <v>1</v>
      </c>
      <c r="E134">
        <f ca="1"/>
        <v>4.025977282761743</v>
      </c>
      <c r="F134">
        <f ca="1">_xlfn.LET(_xlpm.x, E134, _xlpm.xold,Table13[Voltage], _xlpm.yold, Table13[SOC], FORECAST(_xlpm.x,OFFSET(_xlpm.yold,MATCH(_xlpm.x,_xlpm.xold,1)-1,0,2), OFFSET(_xlpm.xold,MATCH(_xlpm.x,_xlpm.xold,1)-1,0,2)))</f>
        <v>0.83921560369221915</v>
      </c>
      <c r="G134">
        <f t="shared" ca="1" si="3"/>
        <v>0.83916154329722337</v>
      </c>
      <c r="I134" s="8">
        <v>0.77</v>
      </c>
      <c r="J134" s="3">
        <f ca="1">IFERROR(_xlfn.LET(_xlpm.x, I134, _xlpm.xold,$G$57:$G$156, _xlpm.yold,_xlfn.ANCHORARRAY( $E$57), FORECAST(_xlpm.x,OFFSET(_xlpm.yold,MATCH(_xlpm.x,_xlpm.xold,1)-1,0,2), OFFSET(_xlpm.xold,MATCH(_xlpm.x,_xlpm.xold,1)-1,0,2))),4.2)</f>
        <v>3.9759584224782958</v>
      </c>
    </row>
    <row r="135" spans="2:10" x14ac:dyDescent="0.2">
      <c r="E135">
        <f ca="1"/>
        <v>4.0338874062725729</v>
      </c>
      <c r="F135">
        <f ca="1">_xlfn.LET(_xlpm.x, E135, _xlpm.xold,Table13[Voltage], _xlpm.yold, Table13[SOC], FORECAST(_xlpm.x,OFFSET(_xlpm.yold,MATCH(_xlpm.x,_xlpm.xold,1)-1,0,2), OFFSET(_xlpm.xold,MATCH(_xlpm.x,_xlpm.xold,1)-1,0,2)))</f>
        <v>0.84945193078802728</v>
      </c>
      <c r="G135">
        <f t="shared" ca="1" si="3"/>
        <v>0.84940131214421388</v>
      </c>
      <c r="I135" s="8">
        <v>0.78</v>
      </c>
      <c r="J135" s="3">
        <f ca="1">IFERROR(_xlfn.LET(_xlpm.x, I135, _xlpm.xold,$G$57:$G$156, _xlpm.yold,_xlfn.ANCHORARRAY( $E$57), FORECAST(_xlpm.x,OFFSET(_xlpm.yold,MATCH(_xlpm.x,_xlpm.xold,1)-1,0,2), OFFSET(_xlpm.xold,MATCH(_xlpm.x,_xlpm.xold,1)-1,0,2))),4.2)</f>
        <v>3.9828826384838276</v>
      </c>
    </row>
    <row r="136" spans="2:10" x14ac:dyDescent="0.2">
      <c r="E136">
        <f ca="1"/>
        <v>4.0417975297834028</v>
      </c>
      <c r="F136">
        <f ca="1">_xlfn.LET(_xlpm.x, E136, _xlpm.xold,Table13[Voltage], _xlpm.yold, Table13[SOC], FORECAST(_xlpm.x,OFFSET(_xlpm.yold,MATCH(_xlpm.x,_xlpm.xold,1)-1,0,2), OFFSET(_xlpm.xold,MATCH(_xlpm.x,_xlpm.xold,1)-1,0,2)))</f>
        <v>0.85944925034017405</v>
      </c>
      <c r="G136">
        <f t="shared" ca="1" si="3"/>
        <v>0.85940199308624865</v>
      </c>
      <c r="I136" s="8">
        <v>0.79</v>
      </c>
      <c r="J136" s="3">
        <f ca="1">IFERROR(_xlfn.LET(_xlpm.x, I136, _xlpm.xold,$G$57:$G$156, _xlpm.yold,_xlfn.ANCHORARRAY( $E$57), FORECAST(_xlpm.x,OFFSET(_xlpm.yold,MATCH(_xlpm.x,_xlpm.xold,1)-1,0,2), OFFSET(_xlpm.xold,MATCH(_xlpm.x,_xlpm.xold,1)-1,0,2))),4.2)</f>
        <v>3.9899056869908311</v>
      </c>
    </row>
    <row r="137" spans="2:10" x14ac:dyDescent="0.2">
      <c r="E137">
        <f ca="1"/>
        <v>4.0497076532942327</v>
      </c>
      <c r="F137">
        <f ca="1">_xlfn.LET(_xlpm.x, E137, _xlpm.xold,Table13[Voltage], _xlpm.yold, Table13[SOC], FORECAST(_xlpm.x,OFFSET(_xlpm.yold,MATCH(_xlpm.x,_xlpm.xold,1)-1,0,2), OFFSET(_xlpm.xold,MATCH(_xlpm.x,_xlpm.xold,1)-1,0,2)))</f>
        <v>0.86943346249532194</v>
      </c>
      <c r="G137">
        <f t="shared" ca="1" si="3"/>
        <v>0.86938956222419594</v>
      </c>
      <c r="I137" s="8">
        <v>0.8</v>
      </c>
      <c r="J137" s="3">
        <f ca="1">IFERROR(_xlfn.LET(_xlpm.x, I137, _xlpm.xold,$G$57:$G$156, _xlpm.yold,_xlfn.ANCHORARRAY( $E$57), FORECAST(_xlpm.x,OFFSET(_xlpm.yold,MATCH(_xlpm.x,_xlpm.xold,1)-1,0,2), OFFSET(_xlpm.xold,MATCH(_xlpm.x,_xlpm.xold,1)-1,0,2))),4.2)</f>
        <v>3.9970267582296466</v>
      </c>
    </row>
    <row r="138" spans="2:10" x14ac:dyDescent="0.2">
      <c r="E138">
        <f ca="1"/>
        <v>4.0576177768050625</v>
      </c>
      <c r="F138">
        <f ca="1">_xlfn.LET(_xlpm.x, E138, _xlpm.xold,Table13[Voltage], _xlpm.yold, Table13[SOC], FORECAST(_xlpm.x,OFFSET(_xlpm.yold,MATCH(_xlpm.x,_xlpm.xold,1)-1,0,2), OFFSET(_xlpm.xold,MATCH(_xlpm.x,_xlpm.xold,1)-1,0,2)))</f>
        <v>0.87939829837067673</v>
      </c>
      <c r="G138">
        <f t="shared" ca="1" si="3"/>
        <v>0.87935774856748083</v>
      </c>
      <c r="I138" s="8">
        <v>0.81</v>
      </c>
      <c r="J138" s="3">
        <f ca="1">IFERROR(_xlfn.LET(_xlpm.x, I138, _xlpm.xold,$G$57:$G$156, _xlpm.yold,_xlfn.ANCHORARRAY( $E$57), FORECAST(_xlpm.x,OFFSET(_xlpm.yold,MATCH(_xlpm.x,_xlpm.xold,1)-1,0,2), OFFSET(_xlpm.xold,MATCH(_xlpm.x,_xlpm.xold,1)-1,0,2))),4.2)</f>
        <v>4.0042185921922355</v>
      </c>
    </row>
    <row r="139" spans="2:10" x14ac:dyDescent="0.2">
      <c r="E139">
        <f ca="1"/>
        <v>4.0655279003158924</v>
      </c>
      <c r="F139">
        <f ca="1">_xlfn.LET(_xlpm.x, E139, _xlpm.xold,Table13[Voltage], _xlpm.yold, Table13[SOC], FORECAST(_xlpm.x,OFFSET(_xlpm.yold,MATCH(_xlpm.x,_xlpm.xold,1)-1,0,2), OFFSET(_xlpm.xold,MATCH(_xlpm.x,_xlpm.xold,1)-1,0,2)))</f>
        <v>0.88928315890577014</v>
      </c>
      <c r="G139">
        <f t="shared" ca="1" si="3"/>
        <v>0.8892459326804667</v>
      </c>
      <c r="I139" s="8">
        <v>0.82000000000000006</v>
      </c>
      <c r="J139" s="3">
        <f ca="1">IFERROR(_xlfn.LET(_xlpm.x, I139, _xlpm.xold,$G$57:$G$156, _xlpm.yold,_xlfn.ANCHORARRAY( $E$57), FORECAST(_xlpm.x,OFFSET(_xlpm.yold,MATCH(_xlpm.x,_xlpm.xold,1)-1,0,2), OFFSET(_xlpm.xold,MATCH(_xlpm.x,_xlpm.xold,1)-1,0,2))),4.2)</f>
        <v>4.0115300186416016</v>
      </c>
    </row>
    <row r="140" spans="2:10" x14ac:dyDescent="0.2">
      <c r="E140">
        <f ca="1"/>
        <v>4.0734380238267223</v>
      </c>
      <c r="F140">
        <f ca="1">_xlfn.LET(_xlpm.x, E140, _xlpm.xold,Table13[Voltage], _xlpm.yold, Table13[SOC], FORECAST(_xlpm.x,OFFSET(_xlpm.yold,MATCH(_xlpm.x,_xlpm.xold,1)-1,0,2), OFFSET(_xlpm.xold,MATCH(_xlpm.x,_xlpm.xold,1)-1,0,2)))</f>
        <v>0.89891151469954877</v>
      </c>
      <c r="G140">
        <f t="shared" ca="1" si="3"/>
        <v>0.89887752580777591</v>
      </c>
      <c r="I140" s="8">
        <v>0.83000000000000007</v>
      </c>
      <c r="J140" s="3">
        <f ca="1">IFERROR(_xlfn.LET(_xlpm.x, I140, _xlpm.xold,$G$57:$G$156, _xlpm.yold,_xlfn.ANCHORARRAY( $E$57), FORECAST(_xlpm.x,OFFSET(_xlpm.yold,MATCH(_xlpm.x,_xlpm.xold,1)-1,0,2), OFFSET(_xlpm.xold,MATCH(_xlpm.x,_xlpm.xold,1)-1,0,2))),4.2)</f>
        <v>4.0189998133380485</v>
      </c>
    </row>
    <row r="141" spans="2:10" x14ac:dyDescent="0.2">
      <c r="E141">
        <f ca="1"/>
        <v>4.0813481473375521</v>
      </c>
      <c r="F141">
        <f ca="1">_xlfn.LET(_xlpm.x, E141, _xlpm.xold,Table13[Voltage], _xlpm.yold, Table13[SOC], FORECAST(_xlpm.x,OFFSET(_xlpm.yold,MATCH(_xlpm.x,_xlpm.xold,1)-1,0,2), OFFSET(_xlpm.xold,MATCH(_xlpm.x,_xlpm.xold,1)-1,0,2)))</f>
        <v>0.90832589685174581</v>
      </c>
      <c r="G141">
        <f t="shared" ca="1" si="3"/>
        <v>0.90829507334933579</v>
      </c>
      <c r="I141" s="8">
        <v>0.84</v>
      </c>
      <c r="J141" s="3">
        <f ca="1">IFERROR(_xlfn.LET(_xlpm.x, I141, _xlpm.xold,$G$57:$G$156, _xlpm.yold,_xlfn.ANCHORARRAY( $E$57), FORECAST(_xlpm.x,OFFSET(_xlpm.yold,MATCH(_xlpm.x,_xlpm.xold,1)-1,0,2), OFFSET(_xlpm.xold,MATCH(_xlpm.x,_xlpm.xold,1)-1,0,2))),4.2)</f>
        <v>4.0266249825464309</v>
      </c>
    </row>
    <row r="142" spans="2:10" x14ac:dyDescent="0.2">
      <c r="E142">
        <f ca="1"/>
        <v>4.089258270848382</v>
      </c>
      <c r="F142">
        <f ca="1">_xlfn.LET(_xlpm.x, E142, _xlpm.xold,Table13[Voltage], _xlpm.yold, Table13[SOC], FORECAST(_xlpm.x,OFFSET(_xlpm.yold,MATCH(_xlpm.x,_xlpm.xold,1)-1,0,2), OFFSET(_xlpm.xold,MATCH(_xlpm.x,_xlpm.xold,1)-1,0,2)))</f>
        <v>0.917642537595313</v>
      </c>
      <c r="G142">
        <f t="shared" ca="1" si="3"/>
        <v>0.91761484661875881</v>
      </c>
      <c r="I142" s="8">
        <v>0.85</v>
      </c>
      <c r="J142" s="3">
        <f ca="1">IFERROR(_xlfn.LET(_xlpm.x, I142, _xlpm.xold,$G$57:$G$156, _xlpm.yold,_xlfn.ANCHORARRAY( $E$57), FORECAST(_xlpm.x,OFFSET(_xlpm.yold,MATCH(_xlpm.x,_xlpm.xold,1)-1,0,2), OFFSET(_xlpm.xold,MATCH(_xlpm.x,_xlpm.xold,1)-1,0,2))),4.2)</f>
        <v>4.034360943515801</v>
      </c>
    </row>
    <row r="143" spans="2:10" x14ac:dyDescent="0.2">
      <c r="E143">
        <f ca="1"/>
        <v>4.0971683943592119</v>
      </c>
      <c r="F143">
        <f ca="1">_xlfn.LET(_xlpm.x, E143, _xlpm.xold,Table13[Voltage], _xlpm.yold, Table13[SOC], FORECAST(_xlpm.x,OFFSET(_xlpm.yold,MATCH(_xlpm.x,_xlpm.xold,1)-1,0,2), OFFSET(_xlpm.xold,MATCH(_xlpm.x,_xlpm.xold,1)-1,0,2)))</f>
        <v>0.92688308885499548</v>
      </c>
      <c r="G143">
        <f t="shared" ca="1" si="3"/>
        <v>0.92685850482079724</v>
      </c>
      <c r="I143" s="8">
        <v>0.86</v>
      </c>
      <c r="J143" s="3">
        <f ca="1">IFERROR(_xlfn.LET(_xlpm.x, I143, _xlpm.xold,$G$57:$G$156, _xlpm.yold,_xlfn.ANCHORARRAY( $E$57), FORECAST(_xlpm.x,OFFSET(_xlpm.yold,MATCH(_xlpm.x,_xlpm.xold,1)-1,0,2), OFFSET(_xlpm.xold,MATCH(_xlpm.x,_xlpm.xold,1)-1,0,2))),4.2)</f>
        <v>4.0422711493882106</v>
      </c>
    </row>
    <row r="144" spans="2:10" x14ac:dyDescent="0.2">
      <c r="E144">
        <f ca="1"/>
        <v>4.1050785178700417</v>
      </c>
      <c r="F144">
        <f ca="1">_xlfn.LET(_xlpm.x, E144, _xlpm.xold,Table13[Voltage], _xlpm.yold, Table13[SOC], FORECAST(_xlpm.x,OFFSET(_xlpm.yold,MATCH(_xlpm.x,_xlpm.xold,1)-1,0,2), OFFSET(_xlpm.xold,MATCH(_xlpm.x,_xlpm.xold,1)-1,0,2)))</f>
        <v>0.93603616463403361</v>
      </c>
      <c r="G144">
        <f t="shared" ca="1" si="3"/>
        <v>0.93601465813038809</v>
      </c>
      <c r="I144" s="8">
        <v>0.87</v>
      </c>
      <c r="J144" s="3">
        <f ca="1">IFERROR(_xlfn.LET(_xlpm.x, I144, _xlpm.xold,$G$57:$G$156, _xlpm.yold,_xlfn.ANCHORARRAY( $E$57), FORECAST(_xlpm.x,OFFSET(_xlpm.yold,MATCH(_xlpm.x,_xlpm.xold,1)-1,0,2), OFFSET(_xlpm.xold,MATCH(_xlpm.x,_xlpm.xold,1)-1,0,2))),4.2)</f>
        <v>4.0501920581835469</v>
      </c>
    </row>
    <row r="145" spans="5:12" x14ac:dyDescent="0.2">
      <c r="E145">
        <f ca="1"/>
        <v>4.1129886413808716</v>
      </c>
      <c r="F145">
        <f ca="1">_xlfn.LET(_xlpm.x, E145, _xlpm.xold,Table13[Voltage], _xlpm.yold, Table13[SOC], FORECAST(_xlpm.x,OFFSET(_xlpm.yold,MATCH(_xlpm.x,_xlpm.xold,1)-1,0,2), OFFSET(_xlpm.xold,MATCH(_xlpm.x,_xlpm.xold,1)-1,0,2)))</f>
        <v>0.94496740519786426</v>
      </c>
      <c r="G145">
        <f t="shared" ca="1" si="3"/>
        <v>0.94494890163731382</v>
      </c>
      <c r="I145" s="8">
        <v>0.88</v>
      </c>
      <c r="J145" s="3">
        <f ca="1">IFERROR(_xlfn.LET(_xlpm.x, I145, _xlpm.xold,$G$57:$G$156, _xlpm.yold,_xlfn.ANCHORARRAY( $E$57), FORECAST(_xlpm.x,OFFSET(_xlpm.yold,MATCH(_xlpm.x,_xlpm.xold,1)-1,0,2), OFFSET(_xlpm.xold,MATCH(_xlpm.x,_xlpm.xold,1)-1,0,2))),4.2)</f>
        <v>4.0581315504260012</v>
      </c>
    </row>
    <row r="146" spans="5:12" x14ac:dyDescent="0.2">
      <c r="E146">
        <f ca="1"/>
        <v>4.1208987648917015</v>
      </c>
      <c r="F146">
        <f ca="1">_xlfn.LET(_xlpm.x, E146, _xlpm.xold,Table13[Voltage], _xlpm.yold, Table13[SOC], FORECAST(_xlpm.x,OFFSET(_xlpm.yold,MATCH(_xlpm.x,_xlpm.xold,1)-1,0,2), OFFSET(_xlpm.xold,MATCH(_xlpm.x,_xlpm.xold,1)-1,0,2)))</f>
        <v>0.95377974278928068</v>
      </c>
      <c r="G146">
        <f t="shared" ca="1" si="3"/>
        <v>0.95376420219318436</v>
      </c>
      <c r="I146" s="8">
        <v>0.89</v>
      </c>
      <c r="J146" s="3">
        <f ca="1">IFERROR(_xlfn.LET(_xlpm.x, I146, _xlpm.xold,$G$57:$G$156, _xlpm.yold,_xlfn.ANCHORARRAY( $E$57), FORECAST(_xlpm.x,OFFSET(_xlpm.yold,MATCH(_xlpm.x,_xlpm.xold,1)-1,0,2), OFFSET(_xlpm.xold,MATCH(_xlpm.x,_xlpm.xold,1)-1,0,2))),4.2)</f>
        <v>4.0661471920108534</v>
      </c>
    </row>
    <row r="147" spans="5:12" x14ac:dyDescent="0.2">
      <c r="E147">
        <f ca="1"/>
        <v>4.1288088884025314</v>
      </c>
      <c r="F147">
        <f ca="1">_xlfn.LET(_xlpm.x, E147, _xlpm.xold,Table13[Voltage], _xlpm.yold, Table13[SOC], FORECAST(_xlpm.x,OFFSET(_xlpm.yold,MATCH(_xlpm.x,_xlpm.xold,1)-1,0,2), OFFSET(_xlpm.xold,MATCH(_xlpm.x,_xlpm.xold,1)-1,0,2)))</f>
        <v>0.96240174226161734</v>
      </c>
      <c r="G147">
        <f t="shared" ca="1" si="3"/>
        <v>0.96238910063275807</v>
      </c>
      <c r="I147" s="8">
        <v>0.9</v>
      </c>
      <c r="J147" s="3">
        <f ca="1">IFERROR(_xlfn.LET(_xlpm.x, I147, _xlpm.xold,$G$57:$G$156, _xlpm.yold,_xlfn.ANCHORARRAY( $E$57), FORECAST(_xlpm.x,OFFSET(_xlpm.yold,MATCH(_xlpm.x,_xlpm.xold,1)-1,0,2), OFFSET(_xlpm.xold,MATCH(_xlpm.x,_xlpm.xold,1)-1,0,2))),4.2)</f>
        <v>4.0743808286768211</v>
      </c>
    </row>
    <row r="148" spans="5:12" x14ac:dyDescent="0.2">
      <c r="E148">
        <f ca="1"/>
        <v>4.1367190119133612</v>
      </c>
      <c r="F148">
        <f ca="1">_xlfn.LET(_xlpm.x, E148, _xlpm.xold,Table13[Voltage], _xlpm.yold, Table13[SOC], FORECAST(_xlpm.x,OFFSET(_xlpm.yold,MATCH(_xlpm.x,_xlpm.xold,1)-1,0,2), OFFSET(_xlpm.xold,MATCH(_xlpm.x,_xlpm.xold,1)-1,0,2)))</f>
        <v>0.97074746960225244</v>
      </c>
      <c r="G148">
        <f t="shared" ca="1" si="3"/>
        <v>0.97073763404989633</v>
      </c>
      <c r="I148" s="8">
        <v>0.91</v>
      </c>
      <c r="J148" s="3">
        <f ca="1">IFERROR(_xlfn.LET(_xlpm.x, I148, _xlpm.xold,$G$57:$G$156, _xlpm.yold,_xlfn.ANCHORARRAY( $E$57), FORECAST(_xlpm.x,OFFSET(_xlpm.yold,MATCH(_xlpm.x,_xlpm.xold,1)-1,0,2), OFFSET(_xlpm.xold,MATCH(_xlpm.x,_xlpm.xold,1)-1,0,2))),4.2)</f>
        <v>4.0827951976030237</v>
      </c>
    </row>
    <row r="149" spans="5:12" x14ac:dyDescent="0.2">
      <c r="E149">
        <f ca="1"/>
        <v>4.1446291354241911</v>
      </c>
      <c r="F149">
        <f ca="1">_xlfn.LET(_xlpm.x, E149, _xlpm.xold,Table13[Voltage], _xlpm.yold, Table13[SOC], FORECAST(_xlpm.x,OFFSET(_xlpm.yold,MATCH(_xlpm.x,_xlpm.xold,1)-1,0,2), OFFSET(_xlpm.xold,MATCH(_xlpm.x,_xlpm.xold,1)-1,0,2)))</f>
        <v>0.97872042700391626</v>
      </c>
      <c r="G149">
        <f t="shared" ca="1" si="3"/>
        <v>0.97871327219195736</v>
      </c>
      <c r="I149" s="8">
        <v>0.92</v>
      </c>
      <c r="J149" s="3">
        <f ca="1">IFERROR(_xlfn.LET(_xlpm.x, I149, _xlpm.xold,$G$57:$G$156, _xlpm.yold,_xlfn.ANCHORARRAY( $E$57), FORECAST(_xlpm.x,OFFSET(_xlpm.yold,MATCH(_xlpm.x,_xlpm.xold,1)-1,0,2), OFFSET(_xlpm.xold,MATCH(_xlpm.x,_xlpm.xold,1)-1,0,2))),4.2)</f>
        <v>4.0912993305052323</v>
      </c>
    </row>
    <row r="150" spans="5:12" x14ac:dyDescent="0.2">
      <c r="E150">
        <f ca="1"/>
        <v>4.152539258935021</v>
      </c>
      <c r="F150">
        <f ca="1">_xlfn.LET(_xlpm.x, E150, _xlpm.xold,Table13[Voltage], _xlpm.yold, Table13[SOC], FORECAST(_xlpm.x,OFFSET(_xlpm.yold,MATCH(_xlpm.x,_xlpm.xold,1)-1,0,2), OFFSET(_xlpm.xold,MATCH(_xlpm.x,_xlpm.xold,1)-1,0,2)))</f>
        <v>0.98601981146049988</v>
      </c>
      <c r="G150">
        <f t="shared" ca="1" si="3"/>
        <v>0.9860151109141041</v>
      </c>
      <c r="I150" s="8">
        <v>0.93</v>
      </c>
      <c r="J150" s="3">
        <f ca="1">IFERROR(_xlfn.LET(_xlpm.x, I150, _xlpm.xold,$G$57:$G$156, _xlpm.yold,_xlfn.ANCHORARRAY( $E$57), FORECAST(_xlpm.x,OFFSET(_xlpm.yold,MATCH(_xlpm.x,_xlpm.xold,1)-1,0,2), OFFSET(_xlpm.xold,MATCH(_xlpm.x,_xlpm.xold,1)-1,0,2))),4.2)</f>
        <v>4.099882374131715</v>
      </c>
    </row>
    <row r="151" spans="5:12" x14ac:dyDescent="0.2">
      <c r="E151">
        <f ca="1"/>
        <v>4.1604493824458508</v>
      </c>
      <c r="F151">
        <f ca="1">_xlfn.LET(_xlpm.x, E151, _xlpm.xold,Table13[Voltage], _xlpm.yold, Table13[SOC], FORECAST(_xlpm.x,OFFSET(_xlpm.yold,MATCH(_xlpm.x,_xlpm.xold,1)-1,0,2), OFFSET(_xlpm.xold,MATCH(_xlpm.x,_xlpm.xold,1)-1,0,2)))</f>
        <v>0.99212724556109455</v>
      </c>
      <c r="G151">
        <f t="shared" ca="1" si="3"/>
        <v>0.99212459851185064</v>
      </c>
      <c r="I151" s="8">
        <v>0.94000000000000006</v>
      </c>
      <c r="J151" s="3">
        <f ca="1">IFERROR(_xlfn.LET(_xlpm.x, I151, _xlpm.xold,$G$57:$G$156, _xlpm.yold,_xlfn.ANCHORARRAY( $E$57), FORECAST(_xlpm.x,OFFSET(_xlpm.yold,MATCH(_xlpm.x,_xlpm.xold,1)-1,0,2), OFFSET(_xlpm.xold,MATCH(_xlpm.x,_xlpm.xold,1)-1,0,2))),4.2)</f>
        <v>4.1086070255044129</v>
      </c>
    </row>
    <row r="152" spans="5:12" x14ac:dyDescent="0.2">
      <c r="E152">
        <f ca="1"/>
        <v>4.1683595059566807</v>
      </c>
      <c r="F152">
        <f ca="1">_xlfn.LET(_xlpm.x, E152, _xlpm.xold,Table13[Voltage], _xlpm.yold, Table13[SOC], FORECAST(_xlpm.x,OFFSET(_xlpm.yold,MATCH(_xlpm.x,_xlpm.xold,1)-1,0,2), OFFSET(_xlpm.xold,MATCH(_xlpm.x,_xlpm.xold,1)-1,0,2)))</f>
        <v>0.99674281346106586</v>
      </c>
      <c r="G152">
        <f t="shared" ca="1" si="3"/>
        <v>0.99674171830012415</v>
      </c>
      <c r="I152" s="8">
        <v>0.95000000000000007</v>
      </c>
      <c r="J152" s="3">
        <f ca="1">IFERROR(_xlfn.LET(_xlpm.x, I152, _xlpm.xold,$G$57:$G$156, _xlpm.yold,_xlfn.ANCHORARRAY( $E$57), FORECAST(_xlpm.x,OFFSET(_xlpm.yold,MATCH(_xlpm.x,_xlpm.xold,1)-1,0,2), OFFSET(_xlpm.xold,MATCH(_xlpm.x,_xlpm.xold,1)-1,0,2))),4.2)</f>
        <v>4.1175210803670375</v>
      </c>
    </row>
    <row r="153" spans="5:12" x14ac:dyDescent="0.2">
      <c r="E153">
        <f ca="1"/>
        <v>4.1762696294675106</v>
      </c>
      <c r="F153">
        <f ca="1">_xlfn.LET(_xlpm.x, E153, _xlpm.xold,Table13[Voltage], _xlpm.yold, Table13[SOC], FORECAST(_xlpm.x,OFFSET(_xlpm.yold,MATCH(_xlpm.x,_xlpm.xold,1)-1,0,2), OFFSET(_xlpm.xold,MATCH(_xlpm.x,_xlpm.xold,1)-1,0,2)))</f>
        <v>0.99938338822667083</v>
      </c>
      <c r="G153">
        <f t="shared" ref="G153:G156" ca="1" si="4">IFERROR((F153-_SOC0)/(1-_SOC0),1)</f>
        <v>0.99938318090384104</v>
      </c>
      <c r="I153" s="8">
        <v>0.96</v>
      </c>
      <c r="J153" s="3">
        <f ca="1">IFERROR(_xlfn.LET(_xlpm.x, I153, _xlpm.xold,$G$57:$G$156, _xlpm.yold,_xlfn.ANCHORARRAY( $E$57), FORECAST(_xlpm.x,OFFSET(_xlpm.yold,MATCH(_xlpm.x,_xlpm.xold,1)-1,0,2), OFFSET(_xlpm.xold,MATCH(_xlpm.x,_xlpm.xold,1)-1,0,2))),4.2)</f>
        <v>4.1266177807370541</v>
      </c>
    </row>
    <row r="154" spans="5:12" x14ac:dyDescent="0.2">
      <c r="E154">
        <f ca="1"/>
        <v>4.1841797529783404</v>
      </c>
      <c r="F154">
        <f ca="1">_xlfn.LET(_xlpm.x, E154, _xlpm.xold,Table13[Voltage], _xlpm.yold, Table13[SOC], FORECAST(_xlpm.x,OFFSET(_xlpm.yold,MATCH(_xlpm.x,_xlpm.xold,1)-1,0,2), OFFSET(_xlpm.xold,MATCH(_xlpm.x,_xlpm.xold,1)-1,0,2)))</f>
        <v>0.99958892548444722</v>
      </c>
      <c r="G154">
        <f t="shared" ca="1" si="4"/>
        <v>0.9995887872692274</v>
      </c>
      <c r="I154" s="8">
        <v>0.97</v>
      </c>
      <c r="J154" s="3">
        <f ca="1">IFERROR(_xlfn.LET(_xlpm.x, I154, _xlpm.xold,$G$57:$G$156, _xlpm.yold,_xlfn.ANCHORARRAY( $E$57), FORECAST(_xlpm.x,OFFSET(_xlpm.yold,MATCH(_xlpm.x,_xlpm.xold,1)-1,0,2), OFFSET(_xlpm.xold,MATCH(_xlpm.x,_xlpm.xold,1)-1,0,2))),4.2)</f>
        <v>4.1360201135381693</v>
      </c>
    </row>
    <row r="155" spans="5:12" x14ac:dyDescent="0.2">
      <c r="E155">
        <f ca="1"/>
        <v>4.1920898764891703</v>
      </c>
      <c r="F155">
        <f ca="1">_xlfn.LET(_xlpm.x, E155, _xlpm.xold,Table13[Voltage], _xlpm.yold, Table13[SOC], FORECAST(_xlpm.x,OFFSET(_xlpm.yold,MATCH(_xlpm.x,_xlpm.xold,1)-1,0,2), OFFSET(_xlpm.xold,MATCH(_xlpm.x,_xlpm.xold,1)-1,0,2)))</f>
        <v>0.99979446274222372</v>
      </c>
      <c r="G155">
        <f t="shared" ca="1" si="4"/>
        <v>0.99979439363461375</v>
      </c>
      <c r="I155" s="8">
        <v>0.98</v>
      </c>
      <c r="J155" s="3">
        <f ca="1">IFERROR(_xlfn.LET(_xlpm.x, I155, _xlpm.xold,$G$57:$G$156, _xlpm.yold,_xlfn.ANCHORARRAY( $E$57), FORECAST(_xlpm.x,OFFSET(_xlpm.yold,MATCH(_xlpm.x,_xlpm.xold,1)-1,0,2), OFFSET(_xlpm.xold,MATCH(_xlpm.x,_xlpm.xold,1)-1,0,2))),4.2)</f>
        <v>4.1460230549934582</v>
      </c>
    </row>
    <row r="156" spans="5:12" x14ac:dyDescent="0.2">
      <c r="E156">
        <f ca="1"/>
        <v>4.2</v>
      </c>
      <c r="F156" t="e">
        <f ca="1">_xlfn.LET(_xlpm.x, E156, _xlpm.xold,Table13[Voltage], _xlpm.yold, Table13[SOC], FORECAST(_xlpm.x,OFFSET(_xlpm.yold,MATCH(_xlpm.x,_xlpm.xold,1)-1,0,2), OFFSET(_xlpm.xold,MATCH(_xlpm.x,_xlpm.xold,1)-1,0,2)))</f>
        <v>#DIV/0!</v>
      </c>
      <c r="G156">
        <f t="shared" ca="1" si="4"/>
        <v>1</v>
      </c>
      <c r="I156" s="8">
        <v>0.99</v>
      </c>
      <c r="J156" s="3">
        <f ca="1">IFERROR(_xlfn.LET(_xlpm.x, I156, _xlpm.xold,$G$57:$G$156, _xlpm.yold,_xlfn.ANCHORARRAY( $E$57), FORECAST(_xlpm.x,OFFSET(_xlpm.yold,MATCH(_xlpm.x,_xlpm.xold,1)-1,0,2), OFFSET(_xlpm.xold,MATCH(_xlpm.x,_xlpm.xold,1)-1,0,2))),4.2)</f>
        <v>4.1576986056628913</v>
      </c>
    </row>
    <row r="157" spans="5:12" x14ac:dyDescent="0.2">
      <c r="I157" s="8">
        <v>1</v>
      </c>
      <c r="J157" s="3">
        <f ca="1">IFERROR(_xlfn.LET(_xlpm.x, I157, _xlpm.xold,$G$57:$G$156, _xlpm.yold,_xlfn.ANCHORARRAY( $E$57), FORECAST(_xlpm.x,OFFSET(_xlpm.yold,MATCH(_xlpm.x,_xlpm.xold,1)-1,0,2), OFFSET(_xlpm.xold,MATCH(_xlpm.x,_xlpm.xold,1)-1,0,2))),4.2)</f>
        <v>4.2</v>
      </c>
      <c r="K157" s="8"/>
      <c r="L157" s="3"/>
    </row>
  </sheetData>
  <conditionalFormatting sqref="B34:C39">
    <cfRule type="expression" dxfId="4" priority="5">
      <formula>MOD(ROW(B34)-ROW($B$33),2)</formula>
    </cfRule>
  </conditionalFormatting>
  <conditionalFormatting sqref="D34:D39">
    <cfRule type="expression" dxfId="3" priority="4">
      <formula>MOD(ROW(D34)-ROW($B$33),2)</formula>
    </cfRule>
  </conditionalFormatting>
  <conditionalFormatting sqref="I57:J157">
    <cfRule type="expression" dxfId="2" priority="3">
      <formula>MOD(ROW(I57)-ROW($I$56),2)</formula>
    </cfRule>
  </conditionalFormatting>
  <conditionalFormatting sqref="E57:G156">
    <cfRule type="expression" dxfId="1" priority="2">
      <formula>MOD(ROW(E57)-ROW($E$56),2)</formula>
    </cfRule>
  </conditionalFormatting>
  <conditionalFormatting sqref="B44:J52">
    <cfRule type="expression" dxfId="0" priority="1">
      <formula>MOD(ROW(B44)-ROW($B$43),2)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Varta</vt:lpstr>
      <vt:lpstr>Zenipower</vt:lpstr>
      <vt:lpstr>Varta!_Ibat</vt:lpstr>
      <vt:lpstr>Zenipower!_Ibat</vt:lpstr>
      <vt:lpstr>Zenipower!_Inom</vt:lpstr>
      <vt:lpstr>_Inom</vt:lpstr>
      <vt:lpstr>Zenipower!_Q</vt:lpstr>
      <vt:lpstr>_Q</vt:lpstr>
      <vt:lpstr>Zenipower!_Qeff</vt:lpstr>
      <vt:lpstr>_Qeff</vt:lpstr>
      <vt:lpstr>Zenipower!_Qlbat</vt:lpstr>
      <vt:lpstr>_Qlbat</vt:lpstr>
      <vt:lpstr>Zenipower!_SOC0</vt:lpstr>
      <vt:lpstr>_SOC0</vt:lpstr>
      <vt:lpstr>Zenipower!_Tdur</vt:lpstr>
      <vt:lpstr>_Tdur</vt:lpstr>
      <vt:lpstr>Zenipower!_vLowBat</vt:lpstr>
      <vt:lpstr>_vLowBat</vt:lpstr>
      <vt:lpstr>Zenipower!_Vsoc0</vt:lpstr>
      <vt:lpstr>_Vsoc0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2023-01-19T18:27:29Z</dcterms:modified>
</cp:coreProperties>
</file>