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D86DB6-3FE8-42E6-A510-FCCF01475799}" xr6:coauthVersionLast="47" xr6:coauthVersionMax="47" xr10:uidLastSave="{00000000-0000-0000-0000-000000000000}"/>
  <bookViews>
    <workbookView xWindow="-28920" yWindow="-120" windowWidth="29040" windowHeight="15720" firstSheet="4" activeTab="7" xr2:uid="{00000000-000D-0000-FFFF-FFFF00000000}"/>
  </bookViews>
  <sheets>
    <sheet name="Problem" sheetId="1" r:id="rId1"/>
    <sheet name="Solution1" sheetId="2" r:id="rId2"/>
    <sheet name="Solution1a" sheetId="3" r:id="rId3"/>
    <sheet name="Solution2" sheetId="4" r:id="rId4"/>
    <sheet name="Solution3" sheetId="5" r:id="rId5"/>
    <sheet name="Solution4" sheetId="11" r:id="rId6"/>
    <sheet name="Solution5" sheetId="12" r:id="rId7"/>
    <sheet name="Solution6" sheetId="13" r:id="rId8"/>
  </sheets>
  <definedNames>
    <definedName name="ExternalData_5" localSheetId="4" hidden="1">Solution3!$H$22:$M$27</definedName>
    <definedName name="fx_">_xlfn.LAMBDA(_xlpm.r,_xlpm.c,_xlfn.LET(_xlpm.m,SUM(_xlfn.TAKE(_xlfn._xlws.FILTER(Table2[[Person 1]:[Duration]],(Table2[[Person 2]:[Person 2]]=_xlpm.r)+(Table2[[Person 1]:[Person 1]]=_xlpm.r)),,-1)),      _xlpm.vm,SUMIFS(Table2[[Duration]:[Duration]],Table2[[Person 2]:[Person 2]],_xlpm.r,Table2[[Person 1]:[Person 1]],_xlpm.c),      _xlpm.vn,SUMIFS(Table2[[Duration]:[Duration]],Table2[[Person 2]:[Person 2]],_xlpm.c,Table2[[Person 1]:[Person 1]],_xlpm.r),(_xlpm.vm+_xlpm.vn)/_xlpm.m))</definedName>
    <definedName name="g_">_xlfn.LAMBDA(_xlpm.r,_xlpm.c,_xlfn.LET(_xlpm.m,SUM(_xlfn.TAKE(_xlfn._xlws.FILTER(Table2[[Person 1]:[Duration]],(Table2[[Person 2]:[Person 2]]=_xlpm.r)+(Table2[[Person 1]:[Person 1]]=_xlpm.r)),,-1)),      _xlpm.vm,SUMIFS(Table2[[Duration]:[Duration]],Table2[[Person 2]:[Person 2]],_xlpm.r,Table2[[Person 1]:[Person 1]],_xlpm.c),      _xlpm.vn,SUMIFS(Table2[[Duration]:[Duration]],Table2[[Person 2]:[Person 2]],_xlpm.c,Table2[[Person 1]:[Person 1]],_xlpm.r),(_xlpm.vm+_xlpm.vn)/_xlpm.m))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4" r:id="rId9"/>
    <pivotCache cacheId="15" r:id="rId10"/>
    <pivotCache cacheId="1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3" l="1" a="1"/>
  <c r="H24" i="13" s="1"/>
  <c r="I16" i="13" a="1"/>
  <c r="I16" i="13" s="1"/>
  <c r="G16" i="13" a="1"/>
  <c r="G16" i="13" s="1"/>
  <c r="H3" i="13" a="1"/>
  <c r="H3" i="13" s="1"/>
  <c r="F36" i="12" a="1"/>
  <c r="F36" i="12" s="1"/>
  <c r="P2" i="1" a="1"/>
  <c r="P2" i="1" s="1"/>
  <c r="F42" i="12" a="1"/>
  <c r="F42" i="12" s="1"/>
  <c r="N51" i="12" a="1"/>
  <c r="N51" i="12" s="1"/>
  <c r="N33" i="12" a="1"/>
  <c r="N33" i="12" s="1"/>
  <c r="M13" i="11" a="1"/>
  <c r="M13" i="11" s="1"/>
  <c r="M43" i="12" a="1"/>
  <c r="M43" i="12" s="1"/>
  <c r="I20" i="12" a="1"/>
  <c r="I20" i="12" s="1"/>
  <c r="A21" i="12" a="1"/>
  <c r="A21" i="12" s="1"/>
  <c r="O20" i="12" a="1"/>
  <c r="O20" i="12" s="1"/>
  <c r="P9" i="12" a="1"/>
  <c r="P9" i="12" s="1"/>
  <c r="O9" i="12" a="1"/>
  <c r="O9" i="12" s="1"/>
  <c r="N20" i="11" a="1"/>
  <c r="N20" i="11" s="1"/>
  <c r="G29" i="12" a="1"/>
  <c r="G29" i="12" s="1"/>
  <c r="G30" i="12" a="1"/>
  <c r="G30" i="12" s="1"/>
  <c r="G31" i="12" a="1"/>
  <c r="G31" i="12" s="1"/>
  <c r="G32" i="12" a="1"/>
  <c r="G32" i="12" s="1"/>
  <c r="G28" i="12" a="1"/>
  <c r="G28" i="12" s="1"/>
  <c r="G8" i="11" a="1"/>
  <c r="G8" i="11" s="1"/>
  <c r="G7" i="11" a="1"/>
  <c r="G7" i="11" s="1"/>
  <c r="L5" i="11" a="1"/>
  <c r="L5" i="11" s="1"/>
  <c r="L9" i="11" a="1"/>
  <c r="L9" i="11" s="1"/>
  <c r="L8" i="11" a="1"/>
  <c r="L8" i="11" s="1"/>
  <c r="L6" i="11" a="1"/>
  <c r="L6" i="11" s="1"/>
  <c r="L7" i="11" a="1"/>
  <c r="L7" i="11" s="1"/>
  <c r="G14" i="12" a="1"/>
  <c r="G14" i="12" s="1"/>
  <c r="G8" i="12" a="1"/>
  <c r="G8" i="12" s="1"/>
  <c r="G9" i="12" a="1"/>
  <c r="G9" i="12" s="1"/>
  <c r="G10" i="12" a="1"/>
  <c r="G10" i="12" s="1"/>
  <c r="G11" i="12" a="1"/>
  <c r="G11" i="12" s="1"/>
  <c r="H7" i="11" a="1"/>
  <c r="H7" i="11" s="1"/>
  <c r="H20" i="11" a="1"/>
  <c r="H20" i="11" s="1"/>
  <c r="G4" i="11" a="1"/>
  <c r="G4" i="11" s="1"/>
  <c r="G20" i="11" a="1"/>
  <c r="G20" i="11" s="1"/>
  <c r="H19" i="11" s="1" a="1"/>
  <c r="H19" i="11" s="1"/>
  <c r="B31" i="5" a="1"/>
  <c r="B31" i="5" s="1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H29" i="4"/>
  <c r="I29" i="4"/>
  <c r="J29" i="4"/>
  <c r="K29" i="4"/>
  <c r="G29" i="4"/>
  <c r="L22" i="4"/>
  <c r="L23" i="4"/>
  <c r="L24" i="4"/>
  <c r="L25" i="4"/>
  <c r="L21" i="4"/>
  <c r="I25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J25" i="4"/>
  <c r="K25" i="4"/>
  <c r="H21" i="4"/>
  <c r="I21" i="4"/>
  <c r="J21" i="4"/>
  <c r="K21" i="4"/>
  <c r="G21" i="4"/>
  <c r="M24" i="3"/>
  <c r="M25" i="3"/>
  <c r="M26" i="3"/>
  <c r="M27" i="3"/>
  <c r="M23" i="3"/>
  <c r="N32" i="2"/>
  <c r="N33" i="2"/>
  <c r="N34" i="2"/>
  <c r="N35" i="2"/>
  <c r="H23" i="3"/>
  <c r="I23" i="3"/>
  <c r="J26" i="3"/>
  <c r="J23" i="3"/>
  <c r="K26" i="3"/>
  <c r="I27" i="3"/>
  <c r="L27" i="3"/>
  <c r="I25" i="3"/>
  <c r="K23" i="3"/>
  <c r="L26" i="3"/>
  <c r="L24" i="3"/>
  <c r="K25" i="3"/>
  <c r="L23" i="3"/>
  <c r="I24" i="3"/>
  <c r="J27" i="3"/>
  <c r="J24" i="3"/>
  <c r="K27" i="3"/>
  <c r="K24" i="3"/>
  <c r="J25" i="3"/>
  <c r="L25" i="3"/>
  <c r="I26" i="3"/>
  <c r="H24" i="3"/>
  <c r="H27" i="3"/>
  <c r="H25" i="3"/>
  <c r="H26" i="3"/>
  <c r="I31" i="2"/>
  <c r="J40" i="2"/>
  <c r="K43" i="2"/>
  <c r="J42" i="2"/>
  <c r="I40" i="2"/>
  <c r="K40" i="2"/>
  <c r="L43" i="2"/>
  <c r="M40" i="2"/>
  <c r="J41" i="2"/>
  <c r="I42" i="2"/>
  <c r="M42" i="2"/>
  <c r="J43" i="2"/>
  <c r="L40" i="2"/>
  <c r="M43" i="2"/>
  <c r="K41" i="2"/>
  <c r="L41" i="2"/>
  <c r="M41" i="2"/>
  <c r="K42" i="2"/>
  <c r="L42" i="2"/>
  <c r="I41" i="2"/>
  <c r="I43" i="2"/>
  <c r="I33" i="2"/>
  <c r="I32" i="2"/>
  <c r="L32" i="2"/>
  <c r="L33" i="2"/>
  <c r="L34" i="2"/>
  <c r="M34" i="2"/>
  <c r="K34" i="2"/>
  <c r="J35" i="2"/>
  <c r="L31" i="2"/>
  <c r="J32" i="2"/>
  <c r="M32" i="2"/>
  <c r="M33" i="2"/>
  <c r="L35" i="2"/>
  <c r="I35" i="2"/>
  <c r="K35" i="2"/>
  <c r="K32" i="2"/>
  <c r="K33" i="2"/>
  <c r="M35" i="2"/>
  <c r="J31" i="2"/>
  <c r="J33" i="2"/>
  <c r="M31" i="2"/>
  <c r="J34" i="2"/>
  <c r="I34" i="2"/>
  <c r="K31" i="2"/>
  <c r="I22" i="13"/>
  <c r="I14" i="13"/>
  <c r="K23" i="11" l="1" a="1"/>
  <c r="K23" i="11" s="1"/>
  <c r="I22" i="11" a="1"/>
  <c r="I22" i="11" s="1"/>
  <c r="L21" i="11" a="1"/>
  <c r="L21" i="11" s="1"/>
  <c r="K21" i="11" a="1"/>
  <c r="K21" i="11" s="1"/>
  <c r="J23" i="11" a="1"/>
  <c r="J23" i="11" s="1"/>
  <c r="I21" i="11" a="1"/>
  <c r="I21" i="11" s="1"/>
  <c r="I23" i="11" a="1"/>
  <c r="I23" i="11" s="1"/>
  <c r="K22" i="11" a="1"/>
  <c r="K22" i="11" s="1"/>
  <c r="H24" i="11" a="1"/>
  <c r="H24" i="11" s="1"/>
  <c r="H22" i="11" a="1"/>
  <c r="H22" i="11" s="1"/>
  <c r="H21" i="11" a="1"/>
  <c r="H21" i="11" s="1"/>
  <c r="L24" i="11" a="1"/>
  <c r="L24" i="11" s="1"/>
  <c r="L20" i="11" a="1"/>
  <c r="L20" i="11" s="1"/>
  <c r="J21" i="11" a="1"/>
  <c r="J21" i="11" s="1"/>
  <c r="K24" i="11" a="1"/>
  <c r="K24" i="11" s="1"/>
  <c r="K20" i="11" a="1"/>
  <c r="K20" i="11" s="1"/>
  <c r="J20" i="11" a="1"/>
  <c r="J20" i="11" s="1"/>
  <c r="L22" i="11" a="1"/>
  <c r="L22" i="11" s="1"/>
  <c r="J22" i="11" a="1"/>
  <c r="J22" i="11" s="1"/>
  <c r="H23" i="11" a="1"/>
  <c r="H23" i="11" s="1"/>
  <c r="J24" i="11" a="1"/>
  <c r="J24" i="11" s="1"/>
  <c r="I24" i="11" a="1"/>
  <c r="I24" i="11" s="1"/>
  <c r="I20" i="11" a="1"/>
  <c r="I20" i="11" s="1"/>
  <c r="L23" i="11" a="1"/>
  <c r="L23" i="11" s="1"/>
  <c r="N31" i="2"/>
  <c r="I39" i="2"/>
  <c r="L39" i="2"/>
  <c r="K39" i="2"/>
  <c r="M39" i="2"/>
  <c r="J39" i="2"/>
  <c r="H29" i="11" l="1" a="1"/>
  <c r="H29" i="11" s="1"/>
  <c r="O39" i="2" a="1"/>
  <c r="O39" i="2" s="1"/>
  <c r="H31" i="3" l="1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8" i="3" a="1"/>
  <c r="H3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EC19E-0F1A-4849-9059-C290845FD6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E57BF2-24A9-4224-9FD5-BA322538C01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FDABB1B-6FF8-44E5-B03A-9954C6F08FF9}" keepAlive="1" name="Query - Value" description="Connection to the 'Value' query in the workbook." type="5" refreshedVersion="8" background="1" saveData="1">
    <dbPr connection="Provider=Microsoft.Mashup.OleDb.1;Data Source=$Workbook$;Location=Value;Extended Properties=&quot;&quot;" command="SELECT * FROM [Value]"/>
  </connection>
  <connection id="4" xr16:uid="{C9B80FBE-4A03-44B6-934A-D1BF961CD4FE}" keepAlive="1" name="Query - Value (2)" description="Connection to the 'Value (2)' query in the workbook." type="5" refreshedVersion="8" background="1" saveData="1">
    <dbPr connection="Provider=Microsoft.Mashup.OleDb.1;Data Source=$Workbook$;Location=&quot;Value (2)&quot;;Extended Properties=&quot;&quot;" command="SELECT * FROM [Value (2)]"/>
  </connection>
  <connection id="5" xr16:uid="{6090BDD2-86F4-4C19-BB7C-345D1C52BE26}" keepAlive="1" name="Query - Value (3)" description="Connection to the 'Value (3)' query in the workbook." type="5" refreshedVersion="8" background="1" saveData="1">
    <dbPr connection="Provider=Microsoft.Mashup.OleDb.1;Data Source=$Workbook$;Location=&quot;Value (3)&quot;;Extended Properties=&quot;&quot;" command="SELECT * FROM [Value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<sst xmlns="http://schemas.openxmlformats.org/spreadsheetml/2006/main" count="561" uniqueCount="20">
  <si>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</si>
  <si>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</si>
  <si>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</si>
  <si>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</si>
  <si>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</si>
  <si>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</si>
  <si>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</si>
  <si>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</si>
  <si>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</si>
  <si>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</si>
  <si>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</si>
  <si>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</si>
  <si>
    <t>Sum of Duration</t>
  </si>
  <si>
    <t>Merged.1</t>
  </si>
  <si>
    <t>PQ Method</t>
  </si>
  <si>
    <t>Single Equation filled down and across</t>
  </si>
  <si>
    <t>`</t>
  </si>
  <si>
    <t>Interesting Solution on LinkedIn</t>
  </si>
  <si>
    <t>This is powerful</t>
  </si>
  <si>
    <t>Breakdown of a Version of My Solution, but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</si>
</sst>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1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entury Gothic"/>
      <family val="2"/>
      <scheme val="minor"/>
    </font>
    <font>
      <i/>
      <sz val="10"/>
      <color theme="1"/>
      <name val="Century Gothic"/>
      <family val="2"/>
      <scheme val="minor"/>
    </font>
    <font>
      <u/>
      <sz val="10"/>
      <color theme="1"/>
      <name val="Century Gothic"/>
      <family val="2"/>
      <scheme val="minor"/>
    </font>
    <font>
      <b/>
      <sz val="11"/>
      <color theme="1"/>
      <name val="Aptos Mono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2C088"/>
        <bgColor rgb="FF000000"/>
      </patternFill>
    </fill>
    <fill>
      <patternFill patternType="solid">
        <fgColor rgb="FFF7D5A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6" borderId="0" applyNumberFormat="0" applyAlignment="0" applyProtection="0"/>
    <xf numFmtId="0" fontId="13" fillId="0" borderId="0" applyFill="0" applyAlignment="0" applyProtection="0"/>
  </cellStyleXfs>
  <cellXfs count="7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6" fillId="0" borderId="0" xfId="2"/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14" fontId="9" fillId="8" borderId="3" xfId="0" applyNumberFormat="1" applyFont="1" applyFill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1" fontId="9" fillId="0" borderId="15" xfId="0" applyNumberFormat="1" applyFont="1" applyBorder="1" applyAlignment="1">
      <alignment horizontal="center" vertical="center"/>
    </xf>
    <xf numFmtId="14" fontId="9" fillId="9" borderId="13" xfId="0" applyNumberFormat="1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21" fontId="9" fillId="9" borderId="15" xfId="0" applyNumberFormat="1" applyFont="1" applyFill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21" fontId="9" fillId="0" borderId="18" xfId="0" applyNumberFormat="1" applyFont="1" applyBorder="1" applyAlignment="1">
      <alignment horizontal="center" vertical="center"/>
    </xf>
    <xf numFmtId="0" fontId="0" fillId="0" borderId="0" xfId="0" pivotButton="1"/>
    <xf numFmtId="0" fontId="10" fillId="10" borderId="19" xfId="0" applyFont="1" applyFill="1" applyBorder="1"/>
    <xf numFmtId="14" fontId="6" fillId="0" borderId="0" xfId="2" applyNumberFormat="1"/>
    <xf numFmtId="9" fontId="0" fillId="0" borderId="0" xfId="1" applyFont="1"/>
    <xf numFmtId="9" fontId="6" fillId="0" borderId="0" xfId="1" applyFont="1"/>
    <xf numFmtId="0" fontId="6" fillId="11" borderId="0" xfId="2" applyFill="1"/>
    <xf numFmtId="0" fontId="6" fillId="5" borderId="0" xfId="2" applyFill="1"/>
    <xf numFmtId="21" fontId="6" fillId="0" borderId="0" xfId="2" applyNumberFormat="1"/>
    <xf numFmtId="46" fontId="6" fillId="0" borderId="0" xfId="2" applyNumberFormat="1"/>
    <xf numFmtId="0" fontId="6" fillId="12" borderId="0" xfId="2" applyFill="1" applyAlignment="1">
      <alignment horizontal="center" vertical="center"/>
    </xf>
    <xf numFmtId="0" fontId="6" fillId="3" borderId="0" xfId="2" applyFill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4" borderId="20" xfId="0" applyNumberFormat="1" applyFont="1" applyFill="1" applyBorder="1" applyAlignment="1">
      <alignment horizontal="center"/>
    </xf>
    <xf numFmtId="21" fontId="2" fillId="0" borderId="21" xfId="0" applyNumberFormat="1" applyFont="1" applyBorder="1" applyAlignment="1">
      <alignment horizontal="center" vertical="center"/>
    </xf>
    <xf numFmtId="21" fontId="2" fillId="4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4" fontId="2" fillId="3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21" fontId="2" fillId="0" borderId="26" xfId="0" applyNumberFormat="1" applyFont="1" applyBorder="1" applyAlignment="1">
      <alignment horizontal="center" vertical="center"/>
    </xf>
    <xf numFmtId="9" fontId="6" fillId="14" borderId="0" xfId="1" applyFont="1" applyFill="1"/>
    <xf numFmtId="0" fontId="7" fillId="12" borderId="0" xfId="2" applyFont="1" applyFill="1" applyAlignment="1">
      <alignment horizontal="center"/>
    </xf>
    <xf numFmtId="0" fontId="7" fillId="13" borderId="0" xfId="2" applyFont="1" applyFill="1" applyAlignment="1">
      <alignment horizontal="center"/>
    </xf>
    <xf numFmtId="0" fontId="11" fillId="0" borderId="0" xfId="2" applyFont="1"/>
    <xf numFmtId="0" fontId="12" fillId="0" borderId="0" xfId="2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3" fillId="0" borderId="0" xfId="4"/>
  </cellXfs>
  <cellStyles count="5">
    <cellStyle name="Heading 1" xfId="4" builtinId="16" customBuiltin="1"/>
    <cellStyle name="Intro_Hd" xfId="3" xr:uid="{55414562-E6F7-4F1B-B546-E5BC6DF86D96}"/>
    <cellStyle name="Normal" xfId="0" builtinId="0"/>
    <cellStyle name="Normal 2" xfId="2" xr:uid="{DF47516F-9C21-46AC-B85B-0BDBC540BE23}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117900</xdr:colOff>
      <xdr:row>13</xdr:row>
      <xdr:rowOff>123750</xdr:rowOff>
    </xdr:from>
    <xdr:to>
      <xdr:col>7</xdr:col>
      <xdr:colOff>628710</xdr:colOff>
      <xdr:row>15</xdr:row>
      <xdr:rowOff>21690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24A2403-4119-22CA-E16A-124E9E853474}"/>
                </a:ext>
              </a:extLst>
            </xdr14:cNvPr>
            <xdr14:cNvContentPartPr/>
          </xdr14:nvContentPartPr>
          <xdr14:nvPr macro=""/>
          <xdr14:xfrm>
            <a:off x="4118400" y="2352600"/>
            <a:ext cx="1177560" cy="2408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24A2403-4119-22CA-E16A-124E9E8534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9400" y="2343600"/>
              <a:ext cx="1195200" cy="258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7T12:29:40.8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3270 0 24575,'-1535'0'0,"1515"2"0,0 0 0,-35 8 0,33-5 0,1-2 0,-26 2 0,28-3 0,0 1 0,0 0 0,0 2 0,-26 8 0,26-6 0,-1-1 0,0-1 0,-37 4 0,-49 6 0,26-2 0,20-3 0,0 2 0,1 2 0,-97 38 0,79-31 0,63-19 0,1 1 0,-1 0 0,1 1 0,0 1 0,0 0 0,0 0 0,-17 11 0,7-1 0,-2-2 0,0 0 0,-40 13 0,-39 19 0,61-22 0,10-7 0,-35 25 0,47-27 0,0 2 0,0 0 0,2 2 0,0 0 0,1 1 0,-27 38 0,13-12-1365,22-31-5461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083113426" createdVersion="8" refreshedVersion="8" minRefreshableVersion="3" recordCount="16" xr:uid="{2D6978F2-D463-44A1-91FF-8FB9B70003A2}">
  <cacheSource type="worksheet">
    <worksheetSource ref="A2:D18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2457175927" createdVersion="8" refreshedVersion="8" minRefreshableVersion="3" recordCount="17" xr:uid="{231A19D6-C201-4529-B931-5356515936F2}">
  <cacheSource type="worksheet">
    <worksheetSource ref="A2:D19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5">
        <s v="A"/>
        <s v="E"/>
        <s v="B"/>
        <s v="D"/>
        <s v="C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0">
      <sharedItems containsSemiMixedTypes="0" containsDate="1" containsString="0" containsMixedTypes="1" minDate="1899-12-31T00:0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8636458332" createdVersion="8" refreshedVersion="8" minRefreshableVersion="3" recordCount="16" xr:uid="{955BC5FC-848A-4178-8233-5834F0CEBBE3}">
  <cacheSource type="worksheet">
    <worksheetSource ref="A2:D18" sheet="Solution1a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  <r>
    <d v="2024-03-12T00:00:00"/>
    <x v="4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A021-A8DD-4C8E-B772-A820CD1240CA}" name="PivotTable2" cacheId="14" applyNumberFormats="0" applyBorderFormats="0" applyFontFormats="0" applyPatternFormats="0" applyAlignmentFormats="0" applyWidthHeightFormats="1" dataCaption="Values" missingCaption="0" updatedVersion="8" minRefreshableVersion="3" rowGrandTotals="0" colGrandTotals="0" itemPrintTitles="1" createdVersion="8" indent="0" compact="0" outline="1" outlineData="1" compactData="0" multipleFieldFilters="0">
  <location ref="O10:S16" firstHeaderRow="1" firstDataRow="2" firstDataCol="1"/>
  <pivotFields count="4">
    <pivotField compact="0" numFmtId="14" subtotalTop="0" showAll="0" defaultSubtotal="0"/>
    <pivotField axis="axisCol" compact="0" subtotalTop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65695-4C2A-4BDD-B5AA-D014D7EB1DE2}" name="PivotTable1" cacheId="15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H2:M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5">
        <item x="0"/>
        <item x="2"/>
        <item x="4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47D28-8B33-4FC0-9838-E97A3A60E181}" name="PivotTable4" cacheId="16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M13:R1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4">
        <item x="0"/>
        <item x="2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E452-7AC0-429E-A81C-050826C1EFB8}" name="PivotTable3" cacheId="16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G4:K10" firstHeaderRow="1" firstDataRow="2" firstDataCol="1"/>
  <pivotFields count="4">
    <pivotField compact="0" numFmtId="14" subtotalTop="0" showAll="0" defaultSubtotal="0"/>
    <pivotField axis="axisCol" compact="0" subtotalTop="0" showAll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E4886B7-A823-4A74-9728-589DB04CD104}" autoFormatId="16" applyNumberFormats="0" applyBorderFormats="0" applyFontFormats="0" applyPatternFormats="0" applyAlignmentFormats="0" applyWidthHeightFormats="0">
  <queryTableRefresh nextId="9">
    <queryTableFields count="6">
      <queryTableField id="1" name="Merged.1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71C74-A527-4406-A14D-93AAD61B4119}" name="Table1" displayName="Table1" ref="A1:D17" totalsRowShown="0" headerRowDxfId="15" headerRowBorderDxfId="14" tableBorderDxfId="13" totalsRowBorderDxfId="12">
  <autoFilter ref="A1:D17" xr:uid="{B4471C74-A527-4406-A14D-93AAD61B4119}"/>
  <tableColumns count="4">
    <tableColumn id="1" xr3:uid="{7EDE4C54-BCF7-403D-BAFC-A698697715BB}" name="Date" dataDxfId="11"/>
    <tableColumn id="2" xr3:uid="{4588CAB2-19F3-4044-8B6D-AFCB55399331}" name="Person 1" dataDxfId="10"/>
    <tableColumn id="3" xr3:uid="{F348F497-93A7-43FE-BBA5-2A418EB8B012}" name="Person 2" dataDxfId="9"/>
    <tableColumn id="4" xr3:uid="{6F3BFA27-0C8A-4F04-8927-3AE40FB330B0}" name="Dura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C05D0-770A-4FE6-B393-0AC1A7E65495}" name="Value__3" displayName="Value__3" ref="H22:M27" tableType="queryTable" totalsRowShown="0">
  <autoFilter ref="H22:M27" xr:uid="{F2BC05D0-770A-4FE6-B393-0AC1A7E65495}"/>
  <tableColumns count="6">
    <tableColumn id="1" xr3:uid="{82CE9003-02D2-43A4-8F0F-9F310F31F04F}" uniqueName="1" name="Merged.1" queryTableFieldId="1"/>
    <tableColumn id="2" xr3:uid="{DF80773B-E821-41AB-BEBD-57D4FA0C0E43}" uniqueName="2" name="A" queryTableFieldId="2" dataCellStyle="Percent"/>
    <tableColumn id="3" xr3:uid="{910D8670-3957-4B9B-A5FE-5FA067E6CC12}" uniqueName="3" name="B" queryTableFieldId="3" dataCellStyle="Percent"/>
    <tableColumn id="4" xr3:uid="{F679E713-9D95-40C7-B307-54F8BE4ADF4A}" uniqueName="4" name="C" queryTableFieldId="4" dataCellStyle="Percent"/>
    <tableColumn id="5" xr3:uid="{54A624F7-FAF1-4F81-B97F-F89276A37700}" uniqueName="5" name="D" queryTableFieldId="5" dataCellStyle="Percent"/>
    <tableColumn id="6" xr3:uid="{C18B47EC-F38C-4A51-A0FE-EC305ED0BE77}" uniqueName="6" name="E" queryTableFieldId="6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EA543-915B-482D-AEFA-D7A5F05D6B16}" name="Table2" displayName="Table2" ref="A1:D17" totalsRowShown="0" headerRowDxfId="7" headerRowBorderDxfId="6" tableBorderDxfId="5" totalsRowBorderDxfId="4">
  <autoFilter ref="A1:D17" xr:uid="{FCEEA543-915B-482D-AEFA-D7A5F05D6B16}"/>
  <tableColumns count="4">
    <tableColumn id="1" xr3:uid="{B083E773-FF19-4688-B71F-577ED81C5962}" name="Date" dataDxfId="3"/>
    <tableColumn id="2" xr3:uid="{C16BA603-707D-43BA-BFFE-D1E867E99F57}" name="Person 1" dataDxfId="2"/>
    <tableColumn id="3" xr3:uid="{22E13DAA-E0FA-4B94-BC8E-C3EA03612AD2}" name="Person 2" dataDxfId="1"/>
    <tableColumn id="4" xr3:uid="{F2E69DC9-983B-45E4-B967-A246040746B3}" name="Dura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8A56D9-25FA-49AE-9069-C35106A13743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5"/>
  <sheetViews>
    <sheetView workbookViewId="0">
      <selection activeCell="P2" sqref="P2:U7"/>
    </sheetView>
  </sheetViews>
  <sheetFormatPr defaultRowHeight="13.8" x14ac:dyDescent="0.25"/>
  <cols>
    <col min="1" max="1" width="2.796875" customWidth="1"/>
    <col min="2" max="2" width="9.09765625" style="3" bestFit="1" customWidth="1"/>
    <col min="3" max="4" width="7.09765625" style="3" bestFit="1" customWidth="1"/>
    <col min="5" max="5" width="7.19921875" bestFit="1" customWidth="1"/>
    <col min="6" max="6" width="18" customWidth="1"/>
    <col min="7" max="12" width="6.19921875" customWidth="1"/>
    <col min="14" max="14" width="9.3984375" bestFit="1" customWidth="1"/>
  </cols>
  <sheetData>
    <row r="1" spans="2:21" s="4" customFormat="1" x14ac:dyDescent="0.25">
      <c r="B1" s="75" t="s">
        <v>8</v>
      </c>
      <c r="C1" s="75"/>
      <c r="D1" s="75"/>
      <c r="E1" s="75"/>
      <c r="G1" s="76" t="s">
        <v>0</v>
      </c>
      <c r="H1" s="76"/>
      <c r="I1" s="76"/>
      <c r="J1" s="76"/>
      <c r="K1" s="76"/>
      <c r="L1" s="76"/>
      <c r="P1" s="4" t="s">
        <v>17</v>
      </c>
    </row>
    <row r="2" spans="2:21" s="10" customFormat="1" ht="27.6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  <c r="P2" s="10" t="str" cm="1">
        <f t="array" ref="P2:U7">_xlfn.LET(_xlpm.T,B3:E18,_xlpm.PO,_xlfn.CHOOSECOLS(_xlpm.T,2),_xlpm.PT,_xlfn.CHOOSECOLS(_xlpm.T,3),_xlpm.Ti,_xlfn.TAKE(_xlpm.T,,-1),_xlpm.PUn,_xlfn._xlws.SORT(_xlfn.UNIQUE(_xlfn.VSTACK(_xlpm.PO,_xlpm.PT))),_xlpm.CPUn,COUNTA(_xlpm.PUn),_xlpm.R,_xlfn.MAP(_xlpm.PUn&amp;TRANSPOSE(_xlpm.PUn),_xlfn.LAMBDA(_xlpm.A,SUM(_xlfn._xlws.FILTER(_xlpm.Ti,(_xlpm.PO&amp;_xlpm.PT=_xlpm.A)+(_xlpm.PT&amp;_xlpm.PO=_xlpm.A),0))/(SUM(_xlfn._xlws.FILTER(_xlpm.Ti,(_xlpm.PO=LEFT(_xlpm.A,1))+(_xlpm.PT=LEFT(_xlpm.A,1))))))),_xlfn.HSTACK(_xlfn.VSTACK("Month",_xlpm.PUn),_xlfn.VSTACK(TRANSPOSE(_xlpm.PUn),_xlpm.R)))</f>
        <v>Month</v>
      </c>
      <c r="Q2" s="10" t="str">
        <v>A</v>
      </c>
      <c r="R2" s="10" t="str">
        <v>B</v>
      </c>
      <c r="S2" s="10" t="str">
        <v>C</v>
      </c>
      <c r="T2" s="10" t="str">
        <v>D</v>
      </c>
      <c r="U2" s="10" t="str">
        <v>E</v>
      </c>
    </row>
    <row r="3" spans="2:21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  <c r="P3" s="2" t="str">
        <v>A</v>
      </c>
      <c r="Q3" s="2">
        <v>0</v>
      </c>
      <c r="R3" s="2">
        <v>0.48022598870056504</v>
      </c>
      <c r="S3" s="2">
        <v>0.13559322033898302</v>
      </c>
      <c r="T3" s="2">
        <v>0.24858757062146894</v>
      </c>
      <c r="U3" s="2">
        <v>0.13559322033898302</v>
      </c>
    </row>
    <row r="4" spans="2:21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  <c r="P4" s="2" t="str">
        <v>B</v>
      </c>
      <c r="Q4" s="2">
        <v>0.47752808988764051</v>
      </c>
      <c r="R4" s="2">
        <v>0</v>
      </c>
      <c r="S4" s="2">
        <v>0.11797752808988764</v>
      </c>
      <c r="T4" s="2">
        <v>0.24719101123595508</v>
      </c>
      <c r="U4" s="2">
        <v>0.15730337078651685</v>
      </c>
    </row>
    <row r="5" spans="2:21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  <c r="P5" s="2" t="str">
        <v>C</v>
      </c>
      <c r="Q5" s="2">
        <v>0.3</v>
      </c>
      <c r="R5" s="2">
        <v>0.26250000000000001</v>
      </c>
      <c r="S5" s="2">
        <v>0</v>
      </c>
      <c r="T5" s="2">
        <v>0.13750000000000001</v>
      </c>
      <c r="U5" s="2">
        <v>0.3</v>
      </c>
    </row>
    <row r="6" spans="2:21" s="2" customFormat="1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  <c r="P6" s="2" t="str">
        <v>D</v>
      </c>
      <c r="Q6" s="2">
        <v>0.44444444444444442</v>
      </c>
      <c r="R6" s="2">
        <v>0.44444444444444442</v>
      </c>
      <c r="S6" s="2">
        <v>0.1111111111111111</v>
      </c>
      <c r="T6" s="2">
        <v>0</v>
      </c>
      <c r="U6" s="2">
        <v>0</v>
      </c>
    </row>
    <row r="7" spans="2:21" s="2" customFormat="1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  <c r="P7" s="2" t="str">
        <v>E</v>
      </c>
      <c r="Q7" s="2">
        <v>0.31578947368421051</v>
      </c>
      <c r="R7" s="2">
        <v>0.36842105263157893</v>
      </c>
      <c r="S7" s="2">
        <v>0.31578947368421051</v>
      </c>
      <c r="T7" s="2">
        <v>0</v>
      </c>
      <c r="U7" s="2">
        <v>0</v>
      </c>
    </row>
    <row r="8" spans="2:21" s="2" customFormat="1" x14ac:dyDescent="0.25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21" s="2" customFormat="1" x14ac:dyDescent="0.25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21" s="2" customFormat="1" x14ac:dyDescent="0.25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21" s="2" customFormat="1" x14ac:dyDescent="0.25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21" s="2" customFormat="1" x14ac:dyDescent="0.25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21" x14ac:dyDescent="0.25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21" x14ac:dyDescent="0.25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21" x14ac:dyDescent="0.25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21" x14ac:dyDescent="0.25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25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25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69D-F79F-4039-B068-23A2BE6D944A}">
  <dimension ref="A1:W44"/>
  <sheetViews>
    <sheetView topLeftCell="E1" workbookViewId="0">
      <selection activeCell="R26" sqref="R26:W31"/>
    </sheetView>
  </sheetViews>
  <sheetFormatPr defaultRowHeight="13.2" x14ac:dyDescent="0.25"/>
  <cols>
    <col min="1" max="16384" width="8.796875" style="36"/>
  </cols>
  <sheetData>
    <row r="1" spans="1:19" ht="13.8" x14ac:dyDescent="0.25">
      <c r="A1" s="77" t="s">
        <v>8</v>
      </c>
      <c r="B1" s="77"/>
      <c r="C1" s="77"/>
      <c r="D1" s="77"/>
    </row>
    <row r="2" spans="1:19" ht="13.8" x14ac:dyDescent="0.25">
      <c r="A2" s="37" t="s">
        <v>5</v>
      </c>
      <c r="B2" s="38" t="s">
        <v>6</v>
      </c>
      <c r="C2" s="38" t="s">
        <v>7</v>
      </c>
      <c r="D2" s="39" t="s">
        <v>9</v>
      </c>
      <c r="H2" s="49" t="s">
        <v>12</v>
      </c>
      <c r="I2" s="49" t="s">
        <v>7</v>
      </c>
      <c r="J2"/>
      <c r="K2"/>
      <c r="L2"/>
      <c r="M2"/>
      <c r="N2"/>
    </row>
    <row r="3" spans="1:19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  <c r="H3" s="49" t="s">
        <v>6</v>
      </c>
      <c r="I3" t="s">
        <v>1</v>
      </c>
      <c r="J3" t="s">
        <v>2</v>
      </c>
      <c r="K3" t="s">
        <v>3</v>
      </c>
      <c r="L3" t="s">
        <v>10</v>
      </c>
      <c r="M3" t="s">
        <v>11</v>
      </c>
      <c r="N3"/>
    </row>
    <row r="4" spans="1:19" ht="13.8" x14ac:dyDescent="0.25">
      <c r="A4" s="40">
        <v>45338</v>
      </c>
      <c r="B4" s="41" t="s">
        <v>11</v>
      </c>
      <c r="C4" s="41" t="s">
        <v>2</v>
      </c>
      <c r="D4" s="42">
        <v>0.125</v>
      </c>
      <c r="H4" t="s">
        <v>1</v>
      </c>
      <c r="I4"/>
      <c r="J4">
        <v>0.47222222222222227</v>
      </c>
      <c r="K4">
        <v>0.16666666666666666</v>
      </c>
      <c r="L4"/>
      <c r="M4"/>
      <c r="N4"/>
    </row>
    <row r="5" spans="1:19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H5" t="s">
        <v>2</v>
      </c>
      <c r="I5">
        <v>0.11805555555555555</v>
      </c>
      <c r="J5"/>
      <c r="K5">
        <v>0.14583333333333334</v>
      </c>
      <c r="L5">
        <v>0.30555555555555558</v>
      </c>
      <c r="M5">
        <v>6.9444444444444448E-2</v>
      </c>
      <c r="N5"/>
    </row>
    <row r="6" spans="1:19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H6" t="s">
        <v>3</v>
      </c>
      <c r="I6"/>
      <c r="J6"/>
      <c r="K6">
        <v>0</v>
      </c>
      <c r="L6"/>
      <c r="M6"/>
      <c r="N6"/>
    </row>
    <row r="7" spans="1:19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H7" t="s">
        <v>10</v>
      </c>
      <c r="I7">
        <v>0.30555555555555558</v>
      </c>
      <c r="J7"/>
      <c r="K7">
        <v>7.6388888888888895E-2</v>
      </c>
      <c r="L7"/>
      <c r="M7"/>
      <c r="N7"/>
    </row>
    <row r="8" spans="1:19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H8" t="s">
        <v>11</v>
      </c>
      <c r="I8">
        <v>0.16666666666666666</v>
      </c>
      <c r="J8">
        <v>0.125</v>
      </c>
      <c r="K8">
        <v>0.16666666666666666</v>
      </c>
      <c r="L8"/>
      <c r="M8"/>
      <c r="N8"/>
    </row>
    <row r="9" spans="1:19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H9"/>
      <c r="I9"/>
      <c r="J9"/>
    </row>
    <row r="10" spans="1:19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H10"/>
      <c r="I10"/>
      <c r="J10"/>
      <c r="M10"/>
      <c r="N10"/>
      <c r="O10" s="49" t="s">
        <v>12</v>
      </c>
      <c r="P10" s="49" t="s">
        <v>6</v>
      </c>
      <c r="Q10"/>
      <c r="R10"/>
      <c r="S10"/>
    </row>
    <row r="11" spans="1:19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H11"/>
      <c r="I11"/>
      <c r="J11"/>
      <c r="M11"/>
      <c r="N11"/>
      <c r="O11" s="49" t="s">
        <v>7</v>
      </c>
      <c r="P11" t="s">
        <v>1</v>
      </c>
      <c r="Q11" t="s">
        <v>2</v>
      </c>
      <c r="R11" t="s">
        <v>10</v>
      </c>
      <c r="S11" t="s">
        <v>11</v>
      </c>
    </row>
    <row r="12" spans="1:19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H12"/>
      <c r="I12"/>
      <c r="J12"/>
      <c r="M12"/>
      <c r="N12"/>
      <c r="O12" t="s">
        <v>1</v>
      </c>
      <c r="P12">
        <v>0</v>
      </c>
      <c r="Q12">
        <v>0.11805555555555555</v>
      </c>
      <c r="R12">
        <v>0.30555555555555558</v>
      </c>
      <c r="S12">
        <v>0.16666666666666666</v>
      </c>
    </row>
    <row r="13" spans="1:19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H13"/>
      <c r="I13"/>
      <c r="J13"/>
      <c r="M13"/>
      <c r="N13"/>
      <c r="O13" t="s">
        <v>2</v>
      </c>
      <c r="P13">
        <v>0.47222222222222227</v>
      </c>
      <c r="Q13">
        <v>0</v>
      </c>
      <c r="R13">
        <v>0</v>
      </c>
      <c r="S13">
        <v>0.125</v>
      </c>
    </row>
    <row r="14" spans="1:19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H14"/>
      <c r="I14"/>
      <c r="J14"/>
      <c r="M14"/>
      <c r="O14" t="s">
        <v>3</v>
      </c>
      <c r="P14">
        <v>0.16666666666666666</v>
      </c>
      <c r="Q14">
        <v>0.14583333333333334</v>
      </c>
      <c r="R14">
        <v>7.6388888888888895E-2</v>
      </c>
      <c r="S14">
        <v>0.16666666666666666</v>
      </c>
    </row>
    <row r="15" spans="1:19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H15"/>
      <c r="I15"/>
      <c r="J15"/>
      <c r="M15"/>
      <c r="O15" t="s">
        <v>10</v>
      </c>
      <c r="P15">
        <v>0</v>
      </c>
      <c r="Q15">
        <v>0.30555555555555558</v>
      </c>
      <c r="R15">
        <v>0</v>
      </c>
      <c r="S15">
        <v>0</v>
      </c>
    </row>
    <row r="16" spans="1:19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H16"/>
      <c r="I16"/>
      <c r="J16"/>
      <c r="O16" t="s">
        <v>11</v>
      </c>
      <c r="P16">
        <v>0</v>
      </c>
      <c r="Q16">
        <v>6.9444444444444448E-2</v>
      </c>
      <c r="R16">
        <v>0</v>
      </c>
      <c r="S16">
        <v>0</v>
      </c>
    </row>
    <row r="17" spans="1:23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H17"/>
      <c r="I17"/>
      <c r="J17"/>
    </row>
    <row r="18" spans="1:23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H18"/>
      <c r="I18"/>
      <c r="J18"/>
    </row>
    <row r="19" spans="1:23" ht="13.8" x14ac:dyDescent="0.25">
      <c r="A19" s="51">
        <v>45363</v>
      </c>
      <c r="B19" s="36" t="s">
        <v>3</v>
      </c>
      <c r="C19" s="36" t="s">
        <v>3</v>
      </c>
      <c r="D19" s="36">
        <v>0</v>
      </c>
      <c r="H19"/>
      <c r="I19"/>
      <c r="J19"/>
    </row>
    <row r="26" spans="1:23" ht="13.8" x14ac:dyDescent="0.25">
      <c r="R26" s="18" t="s">
        <v>4</v>
      </c>
      <c r="S26" s="19" t="s">
        <v>1</v>
      </c>
      <c r="T26" s="20" t="s">
        <v>2</v>
      </c>
      <c r="U26" s="20" t="s">
        <v>3</v>
      </c>
      <c r="V26" s="20" t="s">
        <v>10</v>
      </c>
      <c r="W26" s="21" t="s">
        <v>11</v>
      </c>
    </row>
    <row r="27" spans="1:23" ht="13.8" x14ac:dyDescent="0.25">
      <c r="R27" s="22" t="s">
        <v>1</v>
      </c>
      <c r="S27" s="25">
        <v>0</v>
      </c>
      <c r="T27" s="26">
        <v>0.48022598870056493</v>
      </c>
      <c r="U27" s="26">
        <v>0.13559322033898302</v>
      </c>
      <c r="V27" s="26">
        <v>0.24858757062146894</v>
      </c>
      <c r="W27" s="27">
        <v>0.13559322033898302</v>
      </c>
    </row>
    <row r="28" spans="1:23" ht="13.8" x14ac:dyDescent="0.25">
      <c r="R28" s="22" t="s">
        <v>2</v>
      </c>
      <c r="S28" s="25">
        <v>0.47752808988764045</v>
      </c>
      <c r="T28" s="26">
        <v>0</v>
      </c>
      <c r="U28" s="26">
        <v>0.11797752808988764</v>
      </c>
      <c r="V28" s="26">
        <v>0.24719101123595508</v>
      </c>
      <c r="W28" s="27">
        <v>0.15730337078651685</v>
      </c>
    </row>
    <row r="29" spans="1:23" ht="13.8" x14ac:dyDescent="0.25">
      <c r="R29" s="22" t="s">
        <v>3</v>
      </c>
      <c r="S29" s="25">
        <v>0.3</v>
      </c>
      <c r="T29" s="26">
        <v>0.26250000000000001</v>
      </c>
      <c r="U29" s="26">
        <v>0</v>
      </c>
      <c r="V29" s="26">
        <v>0.13750000000000001</v>
      </c>
      <c r="W29" s="27">
        <v>0.3</v>
      </c>
    </row>
    <row r="30" spans="1:23" ht="13.8" x14ac:dyDescent="0.25">
      <c r="H30"/>
      <c r="I30" s="50" t="s">
        <v>1</v>
      </c>
      <c r="J30" s="50" t="s">
        <v>2</v>
      </c>
      <c r="K30" s="36" t="s">
        <v>3</v>
      </c>
      <c r="L30" s="50" t="s">
        <v>10</v>
      </c>
      <c r="M30" s="50" t="s">
        <v>11</v>
      </c>
      <c r="R30" s="22" t="s">
        <v>10</v>
      </c>
      <c r="S30" s="26">
        <v>0.44444444444444448</v>
      </c>
      <c r="T30" s="26">
        <v>0.44444444444444448</v>
      </c>
      <c r="U30" s="30">
        <v>0.11111111111111112</v>
      </c>
      <c r="V30" s="26">
        <v>0</v>
      </c>
      <c r="W30" s="27">
        <v>0</v>
      </c>
    </row>
    <row r="31" spans="1:23" ht="13.8" x14ac:dyDescent="0.25">
      <c r="H31" t="s">
        <v>1</v>
      </c>
      <c r="I31">
        <f t="shared" ref="I31:M35" si="0">GETPIVOTDATA("Duration",$H$2,"Person 1",$H31,"Person 2",I$30)+IFERROR(GETPIVOTDATA("Duration",$O$10,"Person 1",I$30,"Person 2",$H31),0)</f>
        <v>0</v>
      </c>
      <c r="J31">
        <f t="shared" si="0"/>
        <v>0.59027777777777779</v>
      </c>
      <c r="K31">
        <f t="shared" si="0"/>
        <v>0.16666666666666666</v>
      </c>
      <c r="L31">
        <f t="shared" si="0"/>
        <v>0.30555555555555558</v>
      </c>
      <c r="M31">
        <f t="shared" si="0"/>
        <v>0.16666666666666666</v>
      </c>
      <c r="N31" s="36">
        <f>SUM(I31:M31)</f>
        <v>1.2291666666666667</v>
      </c>
      <c r="R31" s="23" t="s">
        <v>11</v>
      </c>
      <c r="S31" s="28">
        <v>0.31578947368421051</v>
      </c>
      <c r="T31" s="28">
        <v>0.36842105263157893</v>
      </c>
      <c r="U31" s="28">
        <v>0.31578947368421051</v>
      </c>
      <c r="V31" s="28">
        <v>0</v>
      </c>
      <c r="W31" s="29">
        <v>0</v>
      </c>
    </row>
    <row r="32" spans="1:23" ht="13.8" x14ac:dyDescent="0.25">
      <c r="H32" t="s">
        <v>2</v>
      </c>
      <c r="I32">
        <f t="shared" si="0"/>
        <v>0.59027777777777779</v>
      </c>
      <c r="J32">
        <f t="shared" si="0"/>
        <v>0</v>
      </c>
      <c r="K32">
        <f t="shared" si="0"/>
        <v>0.14583333333333334</v>
      </c>
      <c r="L32">
        <f t="shared" si="0"/>
        <v>0.30555555555555558</v>
      </c>
      <c r="M32">
        <f t="shared" si="0"/>
        <v>0.19444444444444445</v>
      </c>
      <c r="N32" s="36">
        <f t="shared" ref="N32:N35" si="1">SUM(I32:M32)</f>
        <v>1.2361111111111112</v>
      </c>
    </row>
    <row r="33" spans="8:19" ht="13.8" x14ac:dyDescent="0.25">
      <c r="H33" t="s">
        <v>3</v>
      </c>
      <c r="I33">
        <f t="shared" si="0"/>
        <v>0.16666666666666666</v>
      </c>
      <c r="J33">
        <f t="shared" si="0"/>
        <v>0.14583333333333334</v>
      </c>
      <c r="K33">
        <f t="shared" si="0"/>
        <v>0</v>
      </c>
      <c r="L33">
        <f t="shared" si="0"/>
        <v>7.6388888888888895E-2</v>
      </c>
      <c r="M33">
        <f t="shared" si="0"/>
        <v>0.16666666666666666</v>
      </c>
      <c r="N33" s="36">
        <f t="shared" si="1"/>
        <v>0.55555555555555558</v>
      </c>
    </row>
    <row r="34" spans="8:19" ht="13.8" x14ac:dyDescent="0.25">
      <c r="H34" t="s">
        <v>10</v>
      </c>
      <c r="I34">
        <f t="shared" si="0"/>
        <v>0.30555555555555558</v>
      </c>
      <c r="J34">
        <f t="shared" si="0"/>
        <v>0.30555555555555558</v>
      </c>
      <c r="K34">
        <f t="shared" si="0"/>
        <v>7.6388888888888895E-2</v>
      </c>
      <c r="L34">
        <f t="shared" si="0"/>
        <v>0</v>
      </c>
      <c r="M34">
        <f t="shared" si="0"/>
        <v>0</v>
      </c>
      <c r="N34" s="36">
        <f t="shared" si="1"/>
        <v>0.6875</v>
      </c>
    </row>
    <row r="35" spans="8:19" ht="13.8" x14ac:dyDescent="0.25">
      <c r="H35" t="s">
        <v>11</v>
      </c>
      <c r="I35">
        <f t="shared" si="0"/>
        <v>0.16666666666666666</v>
      </c>
      <c r="J35">
        <f t="shared" si="0"/>
        <v>0.19444444444444445</v>
      </c>
      <c r="K35">
        <f t="shared" si="0"/>
        <v>0.16666666666666666</v>
      </c>
      <c r="L35">
        <f t="shared" si="0"/>
        <v>0</v>
      </c>
      <c r="M35">
        <f t="shared" si="0"/>
        <v>0</v>
      </c>
      <c r="N35" s="36">
        <f t="shared" si="1"/>
        <v>0.52777777777777779</v>
      </c>
    </row>
    <row r="36" spans="8:19" ht="13.8" x14ac:dyDescent="0.25">
      <c r="H36"/>
      <c r="I36"/>
      <c r="J36"/>
      <c r="K36"/>
      <c r="L36"/>
      <c r="M36"/>
    </row>
    <row r="38" spans="8:19" ht="13.8" x14ac:dyDescent="0.25">
      <c r="H38"/>
      <c r="I38" s="50" t="s">
        <v>1</v>
      </c>
      <c r="J38" s="50" t="s">
        <v>2</v>
      </c>
      <c r="K38" s="36" t="s">
        <v>3</v>
      </c>
      <c r="L38" s="50" t="s">
        <v>10</v>
      </c>
      <c r="M38" s="50" t="s">
        <v>11</v>
      </c>
    </row>
    <row r="39" spans="8:19" ht="13.8" x14ac:dyDescent="0.25">
      <c r="H39" t="s">
        <v>1</v>
      </c>
      <c r="I39" s="52">
        <f>(GETPIVOTDATA("Duration",$H$2,"Person 1",$H39,"Person 2",I$30)+IFERROR(GETPIVOTDATA("Duration",$O$10,"Person 1",I$30,"Person 2",$H39),0))/$N31</f>
        <v>0</v>
      </c>
      <c r="J39" s="52">
        <f t="shared" ref="J39:M39" si="2">(GETPIVOTDATA("Duration",$H$2,"Person 1",$H39,"Person 2",J$30)+IFERROR(GETPIVOTDATA("Duration",$O$10,"Person 1",J$30,"Person 2",$H39),0))/$N31</f>
        <v>0.48022598870056493</v>
      </c>
      <c r="K39" s="52">
        <f t="shared" si="2"/>
        <v>0.13559322033898302</v>
      </c>
      <c r="L39" s="52">
        <f t="shared" si="2"/>
        <v>0.24858757062146894</v>
      </c>
      <c r="M39" s="52">
        <f t="shared" si="2"/>
        <v>0.13559322033898302</v>
      </c>
      <c r="O39" s="36" t="b" cm="1">
        <f t="array" ref="O39:S43">I39:M43=S27:W31</f>
        <v>1</v>
      </c>
      <c r="P39" s="36" t="b">
        <v>1</v>
      </c>
      <c r="Q39" s="36" t="b">
        <v>1</v>
      </c>
      <c r="R39" s="36" t="b">
        <v>1</v>
      </c>
      <c r="S39" s="36" t="b">
        <v>1</v>
      </c>
    </row>
    <row r="40" spans="8:19" ht="13.8" x14ac:dyDescent="0.25">
      <c r="H40" t="s">
        <v>2</v>
      </c>
      <c r="I40" s="52">
        <f t="shared" ref="I40:M40" si="3">(GETPIVOTDATA("Duration",$H$2,"Person 1",$H40,"Person 2",I$30)+IFERROR(GETPIVOTDATA("Duration",$O$10,"Person 1",I$30,"Person 2",$H40),0))/$N32</f>
        <v>0.47752808988764045</v>
      </c>
      <c r="J40" s="52">
        <f t="shared" si="3"/>
        <v>0</v>
      </c>
      <c r="K40" s="52">
        <f t="shared" si="3"/>
        <v>0.11797752808988764</v>
      </c>
      <c r="L40" s="52">
        <f t="shared" si="3"/>
        <v>0.24719101123595508</v>
      </c>
      <c r="M40" s="52">
        <f t="shared" si="3"/>
        <v>0.15730337078651685</v>
      </c>
      <c r="O40" s="36" t="b">
        <v>1</v>
      </c>
      <c r="P40" s="36" t="b">
        <v>1</v>
      </c>
      <c r="Q40" s="36" t="b">
        <v>1</v>
      </c>
      <c r="R40" s="36" t="b">
        <v>1</v>
      </c>
      <c r="S40" s="36" t="b">
        <v>1</v>
      </c>
    </row>
    <row r="41" spans="8:19" ht="13.8" x14ac:dyDescent="0.25">
      <c r="H41" t="s">
        <v>3</v>
      </c>
      <c r="I41" s="52">
        <f t="shared" ref="I41:M41" si="4">(GETPIVOTDATA("Duration",$H$2,"Person 1",$H41,"Person 2",I$30)+IFERROR(GETPIVOTDATA("Duration",$O$10,"Person 1",I$30,"Person 2",$H41),0))/$N33</f>
        <v>0.3</v>
      </c>
      <c r="J41" s="52">
        <f t="shared" si="4"/>
        <v>0.26250000000000001</v>
      </c>
      <c r="K41" s="52">
        <f t="shared" si="4"/>
        <v>0</v>
      </c>
      <c r="L41" s="52">
        <f t="shared" si="4"/>
        <v>0.13750000000000001</v>
      </c>
      <c r="M41" s="52">
        <f t="shared" si="4"/>
        <v>0.3</v>
      </c>
      <c r="O41" s="36" t="b">
        <v>1</v>
      </c>
      <c r="P41" s="36" t="b">
        <v>1</v>
      </c>
      <c r="Q41" s="36" t="b">
        <v>1</v>
      </c>
      <c r="R41" s="36" t="b">
        <v>1</v>
      </c>
      <c r="S41" s="36" t="b">
        <v>1</v>
      </c>
    </row>
    <row r="42" spans="8:19" ht="13.8" x14ac:dyDescent="0.25">
      <c r="H42" t="s">
        <v>10</v>
      </c>
      <c r="I42" s="52">
        <f t="shared" ref="I42:M42" si="5">(GETPIVOTDATA("Duration",$H$2,"Person 1",$H42,"Person 2",I$30)+IFERROR(GETPIVOTDATA("Duration",$O$10,"Person 1",I$30,"Person 2",$H42),0))/$N34</f>
        <v>0.44444444444444448</v>
      </c>
      <c r="J42" s="52">
        <f t="shared" si="5"/>
        <v>0.44444444444444448</v>
      </c>
      <c r="K42" s="52">
        <f t="shared" si="5"/>
        <v>0.11111111111111112</v>
      </c>
      <c r="L42" s="52">
        <f t="shared" si="5"/>
        <v>0</v>
      </c>
      <c r="M42" s="52">
        <f t="shared" si="5"/>
        <v>0</v>
      </c>
      <c r="O42" s="36" t="b">
        <v>1</v>
      </c>
      <c r="P42" s="36" t="b">
        <v>1</v>
      </c>
      <c r="Q42" s="36" t="b">
        <v>1</v>
      </c>
      <c r="R42" s="36" t="b">
        <v>1</v>
      </c>
      <c r="S42" s="36" t="b">
        <v>1</v>
      </c>
    </row>
    <row r="43" spans="8:19" ht="13.8" x14ac:dyDescent="0.25">
      <c r="H43" t="s">
        <v>11</v>
      </c>
      <c r="I43" s="52">
        <f t="shared" ref="I43:M43" si="6">(GETPIVOTDATA("Duration",$H$2,"Person 1",$H43,"Person 2",I$30)+IFERROR(GETPIVOTDATA("Duration",$O$10,"Person 1",I$30,"Person 2",$H43),0))/$N35</f>
        <v>0.31578947368421051</v>
      </c>
      <c r="J43" s="52">
        <f t="shared" si="6"/>
        <v>0.36842105263157893</v>
      </c>
      <c r="K43" s="52">
        <f t="shared" si="6"/>
        <v>0.31578947368421051</v>
      </c>
      <c r="L43" s="52">
        <f t="shared" si="6"/>
        <v>0</v>
      </c>
      <c r="M43" s="52">
        <f t="shared" si="6"/>
        <v>0</v>
      </c>
      <c r="O43" s="36" t="b">
        <v>1</v>
      </c>
      <c r="P43" s="36" t="b">
        <v>1</v>
      </c>
      <c r="Q43" s="36" t="b">
        <v>1</v>
      </c>
      <c r="R43" s="36" t="b">
        <v>1</v>
      </c>
      <c r="S43" s="36" t="b">
        <v>1</v>
      </c>
    </row>
    <row r="44" spans="8:19" ht="13.8" x14ac:dyDescent="0.25">
      <c r="H44"/>
      <c r="I44" s="52"/>
      <c r="J44" s="52"/>
      <c r="K44" s="52"/>
      <c r="L44" s="52"/>
      <c r="M44" s="52"/>
    </row>
  </sheetData>
  <mergeCells count="1">
    <mergeCell ref="A1:D1"/>
  </mergeCell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FD4-CA9A-4151-9266-3E8D7227A515}">
  <dimension ref="A1:X46"/>
  <sheetViews>
    <sheetView topLeftCell="C1" workbookViewId="0">
      <selection activeCell="I23" sqref="I23:I27"/>
    </sheetView>
  </sheetViews>
  <sheetFormatPr defaultRowHeight="13.2" x14ac:dyDescent="0.25"/>
  <cols>
    <col min="1" max="16384" width="8.796875" style="36"/>
  </cols>
  <sheetData>
    <row r="1" spans="1:24" ht="13.8" x14ac:dyDescent="0.25">
      <c r="A1" s="77" t="s">
        <v>8</v>
      </c>
      <c r="B1" s="77"/>
      <c r="C1" s="77"/>
      <c r="D1" s="77"/>
    </row>
    <row r="2" spans="1:24" ht="13.8" x14ac:dyDescent="0.25">
      <c r="A2" s="37" t="s">
        <v>5</v>
      </c>
      <c r="B2" s="38" t="s">
        <v>6</v>
      </c>
      <c r="C2" s="38" t="s">
        <v>7</v>
      </c>
      <c r="D2" s="39" t="s">
        <v>9</v>
      </c>
    </row>
    <row r="3" spans="1:24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</row>
    <row r="4" spans="1:24" ht="13.8" x14ac:dyDescent="0.25">
      <c r="A4" s="40">
        <v>45338</v>
      </c>
      <c r="B4" s="41" t="s">
        <v>11</v>
      </c>
      <c r="C4" s="41" t="s">
        <v>2</v>
      </c>
      <c r="D4" s="42">
        <v>0.125</v>
      </c>
      <c r="G4" s="49" t="s">
        <v>12</v>
      </c>
      <c r="H4" s="49" t="s">
        <v>6</v>
      </c>
      <c r="I4"/>
      <c r="J4"/>
      <c r="K4"/>
      <c r="L4"/>
      <c r="M4"/>
      <c r="N4"/>
      <c r="O4"/>
      <c r="P4"/>
      <c r="Q4"/>
      <c r="R4"/>
    </row>
    <row r="5" spans="1:24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G5" s="49" t="s">
        <v>7</v>
      </c>
      <c r="H5" t="s">
        <v>1</v>
      </c>
      <c r="I5" t="s">
        <v>2</v>
      </c>
      <c r="J5" t="s">
        <v>10</v>
      </c>
      <c r="K5" t="s">
        <v>11</v>
      </c>
      <c r="L5"/>
      <c r="M5"/>
      <c r="N5"/>
      <c r="O5"/>
      <c r="P5"/>
      <c r="Q5"/>
      <c r="R5"/>
    </row>
    <row r="6" spans="1:24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G6" t="s">
        <v>1</v>
      </c>
      <c r="H6"/>
      <c r="I6">
        <v>0.11805555555555555</v>
      </c>
      <c r="J6">
        <v>0.30555555555555558</v>
      </c>
      <c r="K6">
        <v>0.16666666666666666</v>
      </c>
      <c r="L6"/>
      <c r="M6"/>
      <c r="N6"/>
      <c r="O6"/>
      <c r="P6"/>
      <c r="Q6"/>
      <c r="R6"/>
    </row>
    <row r="7" spans="1:24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G7" t="s">
        <v>2</v>
      </c>
      <c r="H7">
        <v>0.47222222222222227</v>
      </c>
      <c r="I7"/>
      <c r="J7"/>
      <c r="K7">
        <v>0.125</v>
      </c>
      <c r="L7"/>
      <c r="M7"/>
    </row>
    <row r="8" spans="1:24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G8" t="s">
        <v>3</v>
      </c>
      <c r="H8">
        <v>0.16666666666666666</v>
      </c>
      <c r="I8">
        <v>0.14583333333333334</v>
      </c>
      <c r="J8">
        <v>7.6388888888888895E-2</v>
      </c>
      <c r="K8">
        <v>0.16666666666666666</v>
      </c>
      <c r="L8"/>
      <c r="M8"/>
    </row>
    <row r="9" spans="1:24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G9" t="s">
        <v>10</v>
      </c>
      <c r="H9"/>
      <c r="I9">
        <v>0.30555555555555558</v>
      </c>
      <c r="J9"/>
      <c r="K9"/>
      <c r="L9"/>
      <c r="M9"/>
    </row>
    <row r="10" spans="1:24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G10" t="s">
        <v>11</v>
      </c>
      <c r="H10"/>
      <c r="I10">
        <v>6.9444444444444448E-2</v>
      </c>
      <c r="J10"/>
      <c r="K10"/>
      <c r="L10"/>
      <c r="M10"/>
    </row>
    <row r="11" spans="1:24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G11"/>
      <c r="H11"/>
      <c r="I11"/>
      <c r="J11"/>
      <c r="K11"/>
      <c r="L11"/>
    </row>
    <row r="12" spans="1:24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G12"/>
      <c r="H12"/>
      <c r="I12"/>
    </row>
    <row r="13" spans="1:24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G13"/>
      <c r="H13"/>
      <c r="I13"/>
      <c r="M13" s="49" t="s">
        <v>12</v>
      </c>
      <c r="N13" s="49" t="s">
        <v>7</v>
      </c>
      <c r="O13"/>
      <c r="P13"/>
      <c r="Q13"/>
      <c r="R13"/>
      <c r="S13"/>
      <c r="T13"/>
      <c r="U13"/>
      <c r="V13"/>
      <c r="W13"/>
      <c r="X13"/>
    </row>
    <row r="14" spans="1:24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G14"/>
      <c r="H14"/>
      <c r="I14"/>
      <c r="M14" s="49" t="s">
        <v>6</v>
      </c>
      <c r="N14" t="s">
        <v>1</v>
      </c>
      <c r="O14" t="s">
        <v>2</v>
      </c>
      <c r="P14" t="s">
        <v>3</v>
      </c>
      <c r="Q14" t="s">
        <v>10</v>
      </c>
      <c r="R14" t="s">
        <v>11</v>
      </c>
      <c r="S14"/>
      <c r="T14"/>
      <c r="U14"/>
      <c r="V14"/>
      <c r="W14"/>
      <c r="X14"/>
    </row>
    <row r="15" spans="1:24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G15"/>
      <c r="H15"/>
      <c r="I15"/>
      <c r="M15" t="s">
        <v>1</v>
      </c>
      <c r="N15"/>
      <c r="O15">
        <v>0.47222222222222227</v>
      </c>
      <c r="P15">
        <v>0.16666666666666666</v>
      </c>
      <c r="Q15"/>
      <c r="R15"/>
      <c r="S15"/>
      <c r="T15"/>
      <c r="U15"/>
      <c r="V15"/>
      <c r="W15"/>
      <c r="X15"/>
    </row>
    <row r="16" spans="1:24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G16"/>
      <c r="H16"/>
      <c r="I16"/>
      <c r="M16" t="s">
        <v>2</v>
      </c>
      <c r="N16">
        <v>0.11805555555555555</v>
      </c>
      <c r="O16"/>
      <c r="P16">
        <v>0.14583333333333334</v>
      </c>
      <c r="Q16">
        <v>0.30555555555555558</v>
      </c>
      <c r="R16">
        <v>6.9444444444444448E-2</v>
      </c>
      <c r="S16"/>
      <c r="T16"/>
      <c r="U16"/>
      <c r="V16"/>
      <c r="W16"/>
      <c r="X16"/>
    </row>
    <row r="17" spans="1:20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G17"/>
      <c r="H17"/>
      <c r="I17"/>
      <c r="M17" t="s">
        <v>10</v>
      </c>
      <c r="N17">
        <v>0.30555555555555558</v>
      </c>
      <c r="O17"/>
      <c r="P17">
        <v>7.6388888888888895E-2</v>
      </c>
      <c r="Q17"/>
      <c r="R17"/>
    </row>
    <row r="18" spans="1:20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G18"/>
      <c r="H18"/>
      <c r="I18"/>
      <c r="M18" t="s">
        <v>11</v>
      </c>
      <c r="N18">
        <v>0.16666666666666666</v>
      </c>
      <c r="O18">
        <v>0.125</v>
      </c>
      <c r="P18">
        <v>0.16666666666666666</v>
      </c>
      <c r="Q18"/>
      <c r="R18"/>
    </row>
    <row r="19" spans="1:20" ht="13.8" x14ac:dyDescent="0.25">
      <c r="G19"/>
      <c r="H19"/>
      <c r="I19"/>
      <c r="M19"/>
      <c r="N19"/>
      <c r="O19"/>
      <c r="P19"/>
      <c r="Q19"/>
    </row>
    <row r="20" spans="1:20" ht="13.8" x14ac:dyDescent="0.25">
      <c r="G20"/>
      <c r="H20"/>
      <c r="I20"/>
    </row>
    <row r="21" spans="1:20" ht="13.8" x14ac:dyDescent="0.25">
      <c r="G21"/>
      <c r="H21"/>
      <c r="I21"/>
    </row>
    <row r="22" spans="1:20" x14ac:dyDescent="0.25">
      <c r="H22" s="36" t="s">
        <v>1</v>
      </c>
      <c r="I22" s="36" t="s">
        <v>2</v>
      </c>
      <c r="J22" s="36" t="s">
        <v>3</v>
      </c>
      <c r="K22" s="36" t="s">
        <v>10</v>
      </c>
      <c r="L22" s="36" t="s">
        <v>11</v>
      </c>
    </row>
    <row r="23" spans="1:20" x14ac:dyDescent="0.25">
      <c r="G23" s="36" t="s">
        <v>1</v>
      </c>
      <c r="H23" s="36">
        <f t="shared" ref="H23:L23" si="0">(IFERROR(GETPIVOTDATA("Duration",$G$4,"Person 1",$G23,"Person 2",H$22),0)+IFERROR(GETPIVOTDATA("Duration",$M$13,"Person 1",H$22,"Person 2",$G23),0))</f>
        <v>0</v>
      </c>
      <c r="I23" s="36">
        <f t="shared" si="0"/>
        <v>0.59027777777777779</v>
      </c>
      <c r="J23" s="36">
        <f t="shared" si="0"/>
        <v>0.16666666666666666</v>
      </c>
      <c r="K23" s="36">
        <f t="shared" si="0"/>
        <v>0.30555555555555558</v>
      </c>
      <c r="L23" s="36">
        <f t="shared" si="0"/>
        <v>0.16666666666666666</v>
      </c>
      <c r="M23" s="36">
        <f>SUM(H23:L23)</f>
        <v>1.2291666666666667</v>
      </c>
    </row>
    <row r="24" spans="1:20" x14ac:dyDescent="0.25">
      <c r="G24" s="36" t="s">
        <v>2</v>
      </c>
      <c r="H24" s="36">
        <f t="shared" ref="H24:L27" si="1">(IFERROR(GETPIVOTDATA("Duration",$G$4,"Person 1",$G24,"Person 2",H$22),0)+IFERROR(GETPIVOTDATA("Duration",$M$13,"Person 1",H$22,"Person 2",$G24),0))</f>
        <v>0.59027777777777779</v>
      </c>
      <c r="I24" s="36">
        <f t="shared" si="1"/>
        <v>0</v>
      </c>
      <c r="J24" s="36">
        <f t="shared" si="1"/>
        <v>0.14583333333333334</v>
      </c>
      <c r="K24" s="36">
        <f t="shared" si="1"/>
        <v>0.30555555555555558</v>
      </c>
      <c r="L24" s="36">
        <f t="shared" si="1"/>
        <v>0.19444444444444445</v>
      </c>
      <c r="M24" s="36">
        <f t="shared" ref="M24:M27" si="2">SUM(H24:L24)</f>
        <v>1.2361111111111112</v>
      </c>
    </row>
    <row r="25" spans="1:20" x14ac:dyDescent="0.25">
      <c r="G25" s="36" t="s">
        <v>3</v>
      </c>
      <c r="H25" s="36">
        <f t="shared" si="1"/>
        <v>0.16666666666666666</v>
      </c>
      <c r="I25" s="36">
        <f t="shared" si="1"/>
        <v>0.14583333333333334</v>
      </c>
      <c r="J25" s="36">
        <f t="shared" si="1"/>
        <v>0</v>
      </c>
      <c r="K25" s="36">
        <f t="shared" si="1"/>
        <v>7.6388888888888895E-2</v>
      </c>
      <c r="L25" s="36">
        <f t="shared" si="1"/>
        <v>0.16666666666666666</v>
      </c>
      <c r="M25" s="36">
        <f t="shared" si="2"/>
        <v>0.55555555555555558</v>
      </c>
    </row>
    <row r="26" spans="1:20" x14ac:dyDescent="0.25">
      <c r="G26" s="36" t="s">
        <v>10</v>
      </c>
      <c r="H26" s="36">
        <f t="shared" si="1"/>
        <v>0.30555555555555558</v>
      </c>
      <c r="I26" s="36">
        <f t="shared" si="1"/>
        <v>0.30555555555555558</v>
      </c>
      <c r="J26" s="36">
        <f t="shared" si="1"/>
        <v>7.6388888888888895E-2</v>
      </c>
      <c r="K26" s="36">
        <f t="shared" si="1"/>
        <v>0</v>
      </c>
      <c r="L26" s="36">
        <f t="shared" si="1"/>
        <v>0</v>
      </c>
      <c r="M26" s="36">
        <f t="shared" si="2"/>
        <v>0.6875</v>
      </c>
    </row>
    <row r="27" spans="1:20" x14ac:dyDescent="0.25">
      <c r="G27" s="36" t="s">
        <v>11</v>
      </c>
      <c r="H27" s="36">
        <f t="shared" si="1"/>
        <v>0.16666666666666666</v>
      </c>
      <c r="I27" s="36">
        <f t="shared" si="1"/>
        <v>0.19444444444444445</v>
      </c>
      <c r="J27" s="36">
        <f t="shared" si="1"/>
        <v>0.16666666666666666</v>
      </c>
      <c r="K27" s="36">
        <f t="shared" si="1"/>
        <v>0</v>
      </c>
      <c r="L27" s="36">
        <f t="shared" si="1"/>
        <v>0</v>
      </c>
      <c r="M27" s="36">
        <f t="shared" si="2"/>
        <v>0.52777777777777779</v>
      </c>
    </row>
    <row r="29" spans="1:20" ht="13.8" x14ac:dyDescent="0.25">
      <c r="N29"/>
      <c r="O29"/>
      <c r="P29"/>
      <c r="Q29"/>
      <c r="R29"/>
    </row>
    <row r="30" spans="1:20" ht="13.8" x14ac:dyDescent="0.25">
      <c r="H30" s="54" t="s">
        <v>1</v>
      </c>
      <c r="I30" s="54" t="s">
        <v>2</v>
      </c>
      <c r="J30" s="54" t="s">
        <v>3</v>
      </c>
      <c r="K30" s="54" t="s">
        <v>10</v>
      </c>
      <c r="L30" s="54" t="s">
        <v>11</v>
      </c>
      <c r="N30"/>
      <c r="O30" s="76" t="s">
        <v>0</v>
      </c>
      <c r="P30" s="76"/>
      <c r="Q30" s="76"/>
      <c r="R30" s="76"/>
      <c r="S30" s="76"/>
      <c r="T30" s="76"/>
    </row>
    <row r="31" spans="1:20" ht="13.8" x14ac:dyDescent="0.25">
      <c r="G31" s="55" t="s">
        <v>1</v>
      </c>
      <c r="H31" s="53">
        <f>(IFERROR(GETPIVOTDATA("Duration",$G$4,"Person 1",$G31,"Person 2",H$22),0)+IFERROR(GETPIVOTDATA("Duration",$M$13,"Person 1",H$22,"Person 2",$G31),0))/$M23</f>
        <v>0</v>
      </c>
      <c r="I31" s="53">
        <f t="shared" ref="I31:L31" si="3">(IFERROR(GETPIVOTDATA("Duration",$G$4,"Person 1",$G31,"Person 2",I$22),0)+IFERROR(GETPIVOTDATA("Duration",$M$13,"Person 1",I$22,"Person 2",$G31),0))/$M23</f>
        <v>0.48022598870056493</v>
      </c>
      <c r="J31" s="53">
        <f t="shared" si="3"/>
        <v>0.13559322033898302</v>
      </c>
      <c r="K31" s="53">
        <f t="shared" si="3"/>
        <v>0.24858757062146894</v>
      </c>
      <c r="L31" s="53">
        <f t="shared" si="3"/>
        <v>0.13559322033898302</v>
      </c>
      <c r="N31"/>
      <c r="O31" s="18" t="s">
        <v>4</v>
      </c>
      <c r="P31" s="19" t="s">
        <v>1</v>
      </c>
      <c r="Q31" s="20" t="s">
        <v>2</v>
      </c>
      <c r="R31" s="20" t="s">
        <v>3</v>
      </c>
      <c r="S31" s="20" t="s">
        <v>10</v>
      </c>
      <c r="T31" s="21" t="s">
        <v>11</v>
      </c>
    </row>
    <row r="32" spans="1:20" ht="13.8" x14ac:dyDescent="0.25">
      <c r="G32" s="55" t="s">
        <v>2</v>
      </c>
      <c r="H32" s="53">
        <f>(IFERROR(GETPIVOTDATA("Duration",$G$4,"Person 1",$G32,"Person 2",H$22),0)+IFERROR(GETPIVOTDATA("Duration",$M$13,"Person 1",H$22,"Person 2",$G32),0))/$M24</f>
        <v>0.47752808988764045</v>
      </c>
      <c r="I32" s="53">
        <f t="shared" ref="I32:L32" si="4">(IFERROR(GETPIVOTDATA("Duration",$G$4,"Person 1",$G32,"Person 2",I$22),0)+IFERROR(GETPIVOTDATA("Duration",$M$13,"Person 1",I$22,"Person 2",$G32),0))/$M24</f>
        <v>0</v>
      </c>
      <c r="J32" s="53">
        <f t="shared" si="4"/>
        <v>0.11797752808988764</v>
      </c>
      <c r="K32" s="53">
        <f t="shared" si="4"/>
        <v>0.24719101123595508</v>
      </c>
      <c r="L32" s="53">
        <f t="shared" si="4"/>
        <v>0.15730337078651685</v>
      </c>
      <c r="N32"/>
      <c r="O32" s="22" t="s">
        <v>1</v>
      </c>
      <c r="P32" s="25">
        <v>0</v>
      </c>
      <c r="Q32" s="26">
        <v>0.48022598870056493</v>
      </c>
      <c r="R32" s="26">
        <v>0.13559322033898302</v>
      </c>
      <c r="S32" s="26">
        <v>0.24858757062146894</v>
      </c>
      <c r="T32" s="27">
        <v>0.13559322033898302</v>
      </c>
    </row>
    <row r="33" spans="7:20" ht="13.8" x14ac:dyDescent="0.25">
      <c r="G33" s="55" t="s">
        <v>3</v>
      </c>
      <c r="H33" s="53">
        <f t="shared" ref="H33:L33" si="5">(IFERROR(GETPIVOTDATA("Duration",$G$4,"Person 1",$G33,"Person 2",H$22),0)+IFERROR(GETPIVOTDATA("Duration",$M$13,"Person 1",H$22,"Person 2",$G33),0))/$M25</f>
        <v>0.3</v>
      </c>
      <c r="I33" s="53">
        <f t="shared" si="5"/>
        <v>0.26250000000000001</v>
      </c>
      <c r="J33" s="53">
        <f t="shared" si="5"/>
        <v>0</v>
      </c>
      <c r="K33" s="53">
        <f t="shared" si="5"/>
        <v>0.13750000000000001</v>
      </c>
      <c r="L33" s="53">
        <f t="shared" si="5"/>
        <v>0.3</v>
      </c>
      <c r="N33"/>
      <c r="O33" s="22" t="s">
        <v>2</v>
      </c>
      <c r="P33" s="25">
        <v>0.47752808988764045</v>
      </c>
      <c r="Q33" s="26">
        <v>0</v>
      </c>
      <c r="R33" s="26">
        <v>0.11797752808988764</v>
      </c>
      <c r="S33" s="26">
        <v>0.24719101123595508</v>
      </c>
      <c r="T33" s="27">
        <v>0.15730337078651685</v>
      </c>
    </row>
    <row r="34" spans="7:20" ht="13.8" x14ac:dyDescent="0.25">
      <c r="G34" s="55" t="s">
        <v>10</v>
      </c>
      <c r="H34" s="53">
        <f t="shared" ref="H34:L34" si="6">(IFERROR(GETPIVOTDATA("Duration",$G$4,"Person 1",$G34,"Person 2",H$22),0)+IFERROR(GETPIVOTDATA("Duration",$M$13,"Person 1",H$22,"Person 2",$G34),0))/$M26</f>
        <v>0.44444444444444448</v>
      </c>
      <c r="I34" s="53">
        <f t="shared" si="6"/>
        <v>0.44444444444444448</v>
      </c>
      <c r="J34" s="53">
        <f t="shared" si="6"/>
        <v>0.11111111111111112</v>
      </c>
      <c r="K34" s="53">
        <f t="shared" si="6"/>
        <v>0</v>
      </c>
      <c r="L34" s="53">
        <f t="shared" si="6"/>
        <v>0</v>
      </c>
      <c r="N34"/>
      <c r="O34" s="22" t="s">
        <v>3</v>
      </c>
      <c r="P34" s="25">
        <v>0.3</v>
      </c>
      <c r="Q34" s="26">
        <v>0.26250000000000001</v>
      </c>
      <c r="R34" s="26">
        <v>0</v>
      </c>
      <c r="S34" s="26">
        <v>0.13750000000000001</v>
      </c>
      <c r="T34" s="27">
        <v>0.3</v>
      </c>
    </row>
    <row r="35" spans="7:20" ht="13.8" x14ac:dyDescent="0.25">
      <c r="G35" s="55" t="s">
        <v>11</v>
      </c>
      <c r="H35" s="53">
        <f t="shared" ref="H35:L35" si="7">(IFERROR(GETPIVOTDATA("Duration",$G$4,"Person 1",$G35,"Person 2",H$22),0)+IFERROR(GETPIVOTDATA("Duration",$M$13,"Person 1",H$22,"Person 2",$G35),0))/$M27</f>
        <v>0.31578947368421051</v>
      </c>
      <c r="I35" s="53">
        <f t="shared" si="7"/>
        <v>0.36842105263157893</v>
      </c>
      <c r="J35" s="53">
        <f t="shared" si="7"/>
        <v>0.31578947368421051</v>
      </c>
      <c r="K35" s="53">
        <f t="shared" si="7"/>
        <v>0</v>
      </c>
      <c r="L35" s="53">
        <f t="shared" si="7"/>
        <v>0</v>
      </c>
      <c r="N35"/>
      <c r="O35" s="22" t="s">
        <v>10</v>
      </c>
      <c r="P35" s="26">
        <v>0.44444444444444448</v>
      </c>
      <c r="Q35" s="26">
        <v>0.44444444444444448</v>
      </c>
      <c r="R35" s="30">
        <v>0.11111111111111112</v>
      </c>
      <c r="S35" s="26">
        <v>0</v>
      </c>
      <c r="T35" s="27">
        <v>0</v>
      </c>
    </row>
    <row r="36" spans="7:20" ht="13.8" x14ac:dyDescent="0.25">
      <c r="N36"/>
      <c r="O36" s="23" t="s">
        <v>11</v>
      </c>
      <c r="P36" s="28">
        <v>0.31578947368421051</v>
      </c>
      <c r="Q36" s="28">
        <v>0.36842105263157893</v>
      </c>
      <c r="R36" s="28">
        <v>0.31578947368421051</v>
      </c>
      <c r="S36" s="28">
        <v>0</v>
      </c>
      <c r="T36" s="29">
        <v>0</v>
      </c>
    </row>
    <row r="37" spans="7:20" ht="13.8" x14ac:dyDescent="0.25">
      <c r="N37"/>
      <c r="O37"/>
      <c r="P37"/>
    </row>
    <row r="38" spans="7:20" ht="13.8" x14ac:dyDescent="0.25">
      <c r="H38" s="36" t="b" cm="1">
        <f t="array" ref="H38:L42">H31:L35=P32:T36</f>
        <v>1</v>
      </c>
      <c r="I38" s="36" t="b">
        <v>1</v>
      </c>
      <c r="J38" s="36" t="b">
        <v>1</v>
      </c>
      <c r="K38" s="36" t="b">
        <v>1</v>
      </c>
      <c r="L38" s="36" t="b">
        <v>1</v>
      </c>
      <c r="N38"/>
      <c r="O38"/>
      <c r="P38"/>
    </row>
    <row r="39" spans="7:20" ht="13.8" x14ac:dyDescent="0.25">
      <c r="H39" s="36" t="b">
        <v>1</v>
      </c>
      <c r="I39" s="36" t="b">
        <v>1</v>
      </c>
      <c r="J39" s="36" t="b">
        <v>1</v>
      </c>
      <c r="K39" s="36" t="b">
        <v>1</v>
      </c>
      <c r="L39" s="36" t="b">
        <v>1</v>
      </c>
      <c r="N39"/>
      <c r="O39"/>
      <c r="P39"/>
    </row>
    <row r="40" spans="7:20" ht="13.8" x14ac:dyDescent="0.25">
      <c r="H40" s="36" t="b">
        <v>1</v>
      </c>
      <c r="I40" s="36" t="b">
        <v>1</v>
      </c>
      <c r="J40" s="36" t="b">
        <v>1</v>
      </c>
      <c r="K40" s="36" t="b">
        <v>1</v>
      </c>
      <c r="L40" s="36" t="b">
        <v>1</v>
      </c>
      <c r="N40"/>
      <c r="O40"/>
      <c r="P40"/>
    </row>
    <row r="41" spans="7:20" ht="13.8" x14ac:dyDescent="0.25">
      <c r="H41" s="36" t="b">
        <v>1</v>
      </c>
      <c r="I41" s="36" t="b">
        <v>1</v>
      </c>
      <c r="J41" s="36" t="b">
        <v>1</v>
      </c>
      <c r="K41" s="36" t="b">
        <v>1</v>
      </c>
      <c r="L41" s="36" t="b">
        <v>1</v>
      </c>
      <c r="N41"/>
      <c r="O41"/>
      <c r="P41"/>
    </row>
    <row r="42" spans="7:20" ht="13.8" x14ac:dyDescent="0.25">
      <c r="H42" s="36" t="b">
        <v>1</v>
      </c>
      <c r="I42" s="36" t="b">
        <v>1</v>
      </c>
      <c r="J42" s="36" t="b">
        <v>1</v>
      </c>
      <c r="K42" s="36" t="b">
        <v>1</v>
      </c>
      <c r="L42" s="36" t="b">
        <v>1</v>
      </c>
      <c r="N42"/>
      <c r="O42"/>
      <c r="P42"/>
    </row>
    <row r="43" spans="7:20" ht="13.8" x14ac:dyDescent="0.25">
      <c r="N43"/>
      <c r="O43"/>
      <c r="P43"/>
    </row>
    <row r="44" spans="7:20" ht="13.8" x14ac:dyDescent="0.25">
      <c r="N44"/>
      <c r="O44"/>
      <c r="P44"/>
    </row>
    <row r="45" spans="7:20" ht="13.8" x14ac:dyDescent="0.25">
      <c r="N45"/>
      <c r="O45"/>
      <c r="P45"/>
    </row>
    <row r="46" spans="7:20" ht="13.8" x14ac:dyDescent="0.25">
      <c r="N46"/>
      <c r="O46"/>
      <c r="P46"/>
    </row>
  </sheetData>
  <mergeCells count="2">
    <mergeCell ref="A1:D1"/>
    <mergeCell ref="O30:T30"/>
  </mergeCell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929-C870-4A1A-AAB5-E0855B9270AA}">
  <dimension ref="A1:L33"/>
  <sheetViews>
    <sheetView workbookViewId="0">
      <selection activeCell="J12" sqref="J12"/>
    </sheetView>
  </sheetViews>
  <sheetFormatPr defaultRowHeight="13.2" x14ac:dyDescent="0.25"/>
  <cols>
    <col min="1" max="16384" width="8.796875" style="36"/>
  </cols>
  <sheetData>
    <row r="1" spans="1:4" ht="13.8" x14ac:dyDescent="0.25">
      <c r="A1" s="75" t="s">
        <v>8</v>
      </c>
      <c r="B1" s="75"/>
      <c r="C1" s="75"/>
      <c r="D1" s="75"/>
    </row>
    <row r="2" spans="1:4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4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4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4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4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4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</row>
    <row r="8" spans="1:4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</row>
    <row r="9" spans="1:4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</row>
    <row r="10" spans="1:4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</row>
    <row r="11" spans="1:4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</row>
    <row r="12" spans="1:4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</row>
    <row r="13" spans="1:4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</row>
    <row r="14" spans="1:4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</row>
    <row r="15" spans="1:4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</row>
    <row r="16" spans="1:4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</row>
    <row r="17" spans="1:12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</row>
    <row r="18" spans="1:12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</row>
    <row r="20" spans="1:12" x14ac:dyDescent="0.25">
      <c r="G20" s="36" t="s">
        <v>1</v>
      </c>
      <c r="H20" s="36" t="s">
        <v>2</v>
      </c>
      <c r="I20" s="36" t="s">
        <v>3</v>
      </c>
      <c r="J20" s="36" t="s">
        <v>10</v>
      </c>
      <c r="K20" s="36" t="s">
        <v>11</v>
      </c>
    </row>
    <row r="21" spans="1:12" x14ac:dyDescent="0.25">
      <c r="F21" s="36" t="s">
        <v>1</v>
      </c>
      <c r="G21" s="56">
        <f>SUMIFS($D$3:$D$18,$B$3:$B$18,$F21,$C$3:$C$18,G$20)+
 SUMIFS($D$3:$D$18,$B$3:$B$18,G$20,$C$3:$C$18,$F21)</f>
        <v>0</v>
      </c>
      <c r="H21" s="56">
        <f t="shared" ref="H21:K25" si="0">SUMIFS($D$3:$D$18,$B$3:$B$18,$F21,$C$3:$C$18,H$20)+
 SUMIFS($D$3:$D$18,$B$3:$B$18,H$20,$C$3:$C$18,$F21)</f>
        <v>0.59027777777777779</v>
      </c>
      <c r="I21" s="56">
        <f t="shared" si="0"/>
        <v>0.16666666666666666</v>
      </c>
      <c r="J21" s="56">
        <f t="shared" si="0"/>
        <v>0.30555555555555558</v>
      </c>
      <c r="K21" s="56">
        <f t="shared" si="0"/>
        <v>0.16666666666666666</v>
      </c>
      <c r="L21" s="57">
        <f>SUM(G21:K21)</f>
        <v>1.2291666666666667</v>
      </c>
    </row>
    <row r="22" spans="1:12" x14ac:dyDescent="0.25">
      <c r="F22" s="36" t="s">
        <v>2</v>
      </c>
      <c r="G22" s="56">
        <f t="shared" ref="G22:G25" si="1">SUMIFS($D$3:$D$18,$B$3:$B$18,$F22,$C$3:$C$18,G$20)+
 SUMIFS($D$3:$D$18,$B$3:$B$18,G$20,$C$3:$C$18,$F22)</f>
        <v>0.59027777777777779</v>
      </c>
      <c r="H22" s="56">
        <f t="shared" si="0"/>
        <v>0</v>
      </c>
      <c r="I22" s="56">
        <f t="shared" si="0"/>
        <v>0.14583333333333334</v>
      </c>
      <c r="J22" s="56">
        <f t="shared" si="0"/>
        <v>0.30555555555555558</v>
      </c>
      <c r="K22" s="56">
        <f t="shared" si="0"/>
        <v>0.19444444444444445</v>
      </c>
      <c r="L22" s="57">
        <f>SUM(G22:K22)</f>
        <v>1.2361111111111112</v>
      </c>
    </row>
    <row r="23" spans="1:12" x14ac:dyDescent="0.25">
      <c r="F23" s="36" t="s">
        <v>3</v>
      </c>
      <c r="G23" s="56">
        <f t="shared" si="1"/>
        <v>0.16666666666666666</v>
      </c>
      <c r="H23" s="56">
        <f t="shared" si="0"/>
        <v>0.14583333333333334</v>
      </c>
      <c r="I23" s="56">
        <f t="shared" si="0"/>
        <v>0</v>
      </c>
      <c r="J23" s="56">
        <f t="shared" si="0"/>
        <v>7.6388888888888895E-2</v>
      </c>
      <c r="K23" s="56">
        <f t="shared" si="0"/>
        <v>0.16666666666666666</v>
      </c>
      <c r="L23" s="57">
        <f t="shared" ref="L23:L25" si="2">SUM(G23:K23)</f>
        <v>0.55555555555555558</v>
      </c>
    </row>
    <row r="24" spans="1:12" x14ac:dyDescent="0.25">
      <c r="F24" s="36" t="s">
        <v>10</v>
      </c>
      <c r="G24" s="56">
        <f t="shared" si="1"/>
        <v>0.30555555555555558</v>
      </c>
      <c r="H24" s="56">
        <f t="shared" si="0"/>
        <v>0.30555555555555558</v>
      </c>
      <c r="I24" s="56">
        <f t="shared" si="0"/>
        <v>7.6388888888888895E-2</v>
      </c>
      <c r="J24" s="56">
        <f t="shared" si="0"/>
        <v>0</v>
      </c>
      <c r="K24" s="56">
        <f t="shared" si="0"/>
        <v>0</v>
      </c>
      <c r="L24" s="57">
        <f t="shared" si="2"/>
        <v>0.6875</v>
      </c>
    </row>
    <row r="25" spans="1:12" x14ac:dyDescent="0.25">
      <c r="F25" s="36" t="s">
        <v>11</v>
      </c>
      <c r="G25" s="56">
        <f t="shared" si="1"/>
        <v>0.16666666666666666</v>
      </c>
      <c r="H25" s="56">
        <f t="shared" si="0"/>
        <v>0.19444444444444445</v>
      </c>
      <c r="I25" s="56">
        <f>SUMIFS($D$3:$D$18,$B$3:$B$18,$F25,$C$3:$C$18,I$20)+
 SUMIFS($D$3:$D$18,$B$3:$B$18,I$20,$C$3:$C$18,$F25)</f>
        <v>0.16666666666666666</v>
      </c>
      <c r="J25" s="56">
        <f t="shared" si="0"/>
        <v>0</v>
      </c>
      <c r="K25" s="56">
        <f t="shared" si="0"/>
        <v>0</v>
      </c>
      <c r="L25" s="57">
        <f t="shared" si="2"/>
        <v>0.52777777777777779</v>
      </c>
    </row>
    <row r="28" spans="1:12" x14ac:dyDescent="0.25">
      <c r="G28" s="58" t="s">
        <v>1</v>
      </c>
      <c r="H28" s="58" t="s">
        <v>2</v>
      </c>
      <c r="I28" s="58" t="s">
        <v>3</v>
      </c>
      <c r="J28" s="58" t="s">
        <v>10</v>
      </c>
      <c r="K28" s="58" t="s">
        <v>11</v>
      </c>
    </row>
    <row r="29" spans="1:12" x14ac:dyDescent="0.25">
      <c r="F29" s="59" t="s">
        <v>1</v>
      </c>
      <c r="G29" s="53">
        <f>G21/$L21</f>
        <v>0</v>
      </c>
      <c r="H29" s="53">
        <f t="shared" ref="H29:K29" si="3">H21/$L21</f>
        <v>0.48022598870056493</v>
      </c>
      <c r="I29" s="53">
        <f t="shared" si="3"/>
        <v>0.13559322033898302</v>
      </c>
      <c r="J29" s="53">
        <f t="shared" si="3"/>
        <v>0.24858757062146894</v>
      </c>
      <c r="K29" s="53">
        <f t="shared" si="3"/>
        <v>0.13559322033898302</v>
      </c>
    </row>
    <row r="30" spans="1:12" x14ac:dyDescent="0.25">
      <c r="F30" s="59" t="s">
        <v>2</v>
      </c>
      <c r="G30" s="53">
        <f t="shared" ref="G30:K30" si="4">G22/$L22</f>
        <v>0.47752808988764045</v>
      </c>
      <c r="H30" s="53">
        <f t="shared" si="4"/>
        <v>0</v>
      </c>
      <c r="I30" s="53">
        <f t="shared" si="4"/>
        <v>0.11797752808988764</v>
      </c>
      <c r="J30" s="53">
        <f t="shared" si="4"/>
        <v>0.24719101123595508</v>
      </c>
      <c r="K30" s="53">
        <f t="shared" si="4"/>
        <v>0.15730337078651685</v>
      </c>
    </row>
    <row r="31" spans="1:12" x14ac:dyDescent="0.25">
      <c r="F31" s="59" t="s">
        <v>3</v>
      </c>
      <c r="G31" s="53">
        <f t="shared" ref="G31:K31" si="5">G23/$L23</f>
        <v>0.3</v>
      </c>
      <c r="H31" s="53">
        <f t="shared" si="5"/>
        <v>0.26250000000000001</v>
      </c>
      <c r="I31" s="53">
        <f t="shared" si="5"/>
        <v>0</v>
      </c>
      <c r="J31" s="53">
        <f t="shared" si="5"/>
        <v>0.13750000000000001</v>
      </c>
      <c r="K31" s="53">
        <f t="shared" si="5"/>
        <v>0.3</v>
      </c>
    </row>
    <row r="32" spans="1:12" x14ac:dyDescent="0.25">
      <c r="F32" s="59" t="s">
        <v>10</v>
      </c>
      <c r="G32" s="53">
        <f t="shared" ref="G32:K32" si="6">G24/$L24</f>
        <v>0.44444444444444448</v>
      </c>
      <c r="H32" s="53">
        <f t="shared" si="6"/>
        <v>0.44444444444444448</v>
      </c>
      <c r="I32" s="53">
        <f t="shared" si="6"/>
        <v>0.11111111111111112</v>
      </c>
      <c r="J32" s="53">
        <f t="shared" si="6"/>
        <v>0</v>
      </c>
      <c r="K32" s="53">
        <f t="shared" si="6"/>
        <v>0</v>
      </c>
    </row>
    <row r="33" spans="6:11" x14ac:dyDescent="0.25">
      <c r="F33" s="59" t="s">
        <v>11</v>
      </c>
      <c r="G33" s="53">
        <f t="shared" ref="G33:K33" si="7">G25/$L25</f>
        <v>0.31578947368421051</v>
      </c>
      <c r="H33" s="53">
        <f t="shared" si="7"/>
        <v>0.36842105263157893</v>
      </c>
      <c r="I33" s="53">
        <f t="shared" si="7"/>
        <v>0.31578947368421051</v>
      </c>
      <c r="J33" s="53">
        <f t="shared" si="7"/>
        <v>0</v>
      </c>
      <c r="K33" s="53">
        <f t="shared" si="7"/>
        <v>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67E-CF9B-436E-A350-D762D1F621AD}">
  <dimension ref="A1:M35"/>
  <sheetViews>
    <sheetView workbookViewId="0">
      <selection activeCell="C23" sqref="C23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7" width="8.796875" style="36"/>
    <col min="8" max="8" width="11.69921875" style="36" bestFit="1" customWidth="1"/>
    <col min="9" max="14" width="12" style="36" bestFit="1" customWidth="1"/>
    <col min="15" max="16384" width="8.796875" style="36"/>
  </cols>
  <sheetData>
    <row r="1" spans="1:7" ht="13.8" x14ac:dyDescent="0.25">
      <c r="A1" s="64" t="s">
        <v>5</v>
      </c>
      <c r="B1" s="65" t="s">
        <v>6</v>
      </c>
      <c r="C1" s="65" t="s">
        <v>7</v>
      </c>
      <c r="D1" s="66" t="s">
        <v>9</v>
      </c>
      <c r="G1" s="36" t="s">
        <v>14</v>
      </c>
    </row>
    <row r="2" spans="1:7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7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7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</row>
    <row r="5" spans="1:7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</row>
    <row r="6" spans="1:7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</row>
    <row r="7" spans="1:7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</row>
    <row r="8" spans="1:7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</row>
    <row r="9" spans="1:7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</row>
    <row r="10" spans="1:7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7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7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7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</row>
    <row r="14" spans="1:7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7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7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3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</row>
    <row r="22" spans="1:13" ht="13.8" x14ac:dyDescent="0.25">
      <c r="A22" s="36" t="s">
        <v>4</v>
      </c>
      <c r="B22" s="36" t="s">
        <v>1</v>
      </c>
      <c r="C22" s="36" t="s">
        <v>2</v>
      </c>
      <c r="D22" s="36" t="s">
        <v>3</v>
      </c>
      <c r="E22" s="36" t="s">
        <v>10</v>
      </c>
      <c r="F22" s="36" t="s">
        <v>11</v>
      </c>
      <c r="H22" t="s">
        <v>13</v>
      </c>
      <c r="I22" t="s">
        <v>1</v>
      </c>
      <c r="J22" t="s">
        <v>2</v>
      </c>
      <c r="K22" t="s">
        <v>3</v>
      </c>
      <c r="L22" t="s">
        <v>10</v>
      </c>
      <c r="M22" t="s">
        <v>11</v>
      </c>
    </row>
    <row r="23" spans="1:13" ht="13.8" x14ac:dyDescent="0.25">
      <c r="A23" s="36" t="s">
        <v>1</v>
      </c>
      <c r="B23" s="53">
        <v>0</v>
      </c>
      <c r="C23" s="53">
        <v>0.48022598870056493</v>
      </c>
      <c r="D23" s="53">
        <v>0.13559322033898302</v>
      </c>
      <c r="E23" s="53">
        <v>0.24858757062146894</v>
      </c>
      <c r="F23" s="53">
        <v>0.13559322033898302</v>
      </c>
      <c r="H23" t="s">
        <v>1</v>
      </c>
      <c r="I23" s="52"/>
      <c r="J23" s="52">
        <v>0.48022598870056493</v>
      </c>
      <c r="K23" s="52">
        <v>0.13559322033898302</v>
      </c>
      <c r="L23" s="52">
        <v>0.24858757062146894</v>
      </c>
      <c r="M23" s="52">
        <v>0.13559322033898302</v>
      </c>
    </row>
    <row r="24" spans="1:13" ht="13.8" x14ac:dyDescent="0.25">
      <c r="A24" s="36" t="s">
        <v>2</v>
      </c>
      <c r="B24" s="53">
        <v>0.47752808988764045</v>
      </c>
      <c r="C24" s="53">
        <v>0</v>
      </c>
      <c r="D24" s="53">
        <v>0.11797752808988764</v>
      </c>
      <c r="E24" s="53">
        <v>0.24719101123595508</v>
      </c>
      <c r="F24" s="53">
        <v>0.15730337078651685</v>
      </c>
      <c r="H24" t="s">
        <v>2</v>
      </c>
      <c r="I24" s="52">
        <v>0.47752808988764045</v>
      </c>
      <c r="J24" s="52"/>
      <c r="K24" s="52">
        <v>0.11797752808988764</v>
      </c>
      <c r="L24" s="52">
        <v>0.24719101123595508</v>
      </c>
      <c r="M24" s="52">
        <v>0.15730337078651685</v>
      </c>
    </row>
    <row r="25" spans="1:13" ht="13.8" x14ac:dyDescent="0.25">
      <c r="A25" s="36" t="s">
        <v>3</v>
      </c>
      <c r="B25" s="53">
        <v>0.3</v>
      </c>
      <c r="C25" s="53">
        <v>0.26250000000000001</v>
      </c>
      <c r="D25" s="53">
        <v>0</v>
      </c>
      <c r="E25" s="53">
        <v>0.13750000000000001</v>
      </c>
      <c r="F25" s="53">
        <v>0.3</v>
      </c>
      <c r="H25" t="s">
        <v>3</v>
      </c>
      <c r="I25" s="52">
        <v>0.3</v>
      </c>
      <c r="J25" s="52">
        <v>0.26250000000000001</v>
      </c>
      <c r="K25" s="52"/>
      <c r="L25" s="52">
        <v>0.13750000000000001</v>
      </c>
      <c r="M25" s="52">
        <v>0.3</v>
      </c>
    </row>
    <row r="26" spans="1:13" ht="13.8" x14ac:dyDescent="0.25">
      <c r="A26" s="36" t="s">
        <v>10</v>
      </c>
      <c r="B26" s="53">
        <v>0.44444444444444448</v>
      </c>
      <c r="C26" s="53">
        <v>0.44444444444444448</v>
      </c>
      <c r="D26" s="53">
        <v>0.11111111111111112</v>
      </c>
      <c r="E26" s="53">
        <v>0</v>
      </c>
      <c r="F26" s="53">
        <v>0</v>
      </c>
      <c r="H26" t="s">
        <v>10</v>
      </c>
      <c r="I26" s="52">
        <v>0.44444444444444448</v>
      </c>
      <c r="J26" s="52">
        <v>0.44444444444444448</v>
      </c>
      <c r="K26" s="52">
        <v>0.11111111111111112</v>
      </c>
      <c r="L26" s="52"/>
      <c r="M26" s="52"/>
    </row>
    <row r="27" spans="1:13" ht="13.8" x14ac:dyDescent="0.25">
      <c r="A27" s="36" t="s">
        <v>11</v>
      </c>
      <c r="B27" s="53">
        <v>0.31578947368421051</v>
      </c>
      <c r="C27" s="53">
        <v>0.36842105263157893</v>
      </c>
      <c r="D27" s="53">
        <v>0.31578947368421051</v>
      </c>
      <c r="E27" s="53">
        <v>0</v>
      </c>
      <c r="F27" s="53">
        <v>0</v>
      </c>
      <c r="H27" t="s">
        <v>11</v>
      </c>
      <c r="I27" s="52">
        <v>0.31578947368421051</v>
      </c>
      <c r="J27" s="52">
        <v>0.36842105263157893</v>
      </c>
      <c r="K27" s="52">
        <v>0.31578947368421051</v>
      </c>
      <c r="L27" s="52"/>
      <c r="M27" s="52"/>
    </row>
    <row r="31" spans="1:13" x14ac:dyDescent="0.25">
      <c r="B31" s="36" t="b" cm="1">
        <f t="array" ref="B31:F35">B23:F27=Value__3[[A]:[E]]</f>
        <v>1</v>
      </c>
      <c r="C31" s="36" t="b">
        <v>1</v>
      </c>
      <c r="D31" s="36" t="b">
        <v>1</v>
      </c>
      <c r="E31" s="36" t="b">
        <v>1</v>
      </c>
      <c r="F31" s="36" t="b">
        <v>1</v>
      </c>
    </row>
    <row r="32" spans="1:13" x14ac:dyDescent="0.25">
      <c r="B32" s="36" t="b">
        <v>1</v>
      </c>
      <c r="C32" s="36" t="b">
        <v>1</v>
      </c>
      <c r="D32" s="36" t="b">
        <v>1</v>
      </c>
      <c r="E32" s="36" t="b">
        <v>1</v>
      </c>
      <c r="F32" s="36" t="b">
        <v>1</v>
      </c>
    </row>
    <row r="33" spans="2:6" x14ac:dyDescent="0.25">
      <c r="B33" s="36" t="b">
        <v>1</v>
      </c>
      <c r="C33" s="36" t="b">
        <v>1</v>
      </c>
      <c r="D33" s="36" t="b">
        <v>1</v>
      </c>
      <c r="E33" s="36" t="b">
        <v>1</v>
      </c>
      <c r="F33" s="36" t="b">
        <v>1</v>
      </c>
    </row>
    <row r="34" spans="2:6" x14ac:dyDescent="0.25">
      <c r="B34" s="36" t="b">
        <v>1</v>
      </c>
      <c r="C34" s="36" t="b">
        <v>1</v>
      </c>
      <c r="D34" s="36" t="b">
        <v>1</v>
      </c>
      <c r="E34" s="36" t="b">
        <v>1</v>
      </c>
      <c r="F34" s="36" t="b">
        <v>1</v>
      </c>
    </row>
    <row r="35" spans="2:6" x14ac:dyDescent="0.25">
      <c r="B35" s="36" t="b">
        <v>1</v>
      </c>
      <c r="C35" s="36" t="b">
        <v>1</v>
      </c>
      <c r="D35" s="36" t="b">
        <v>1</v>
      </c>
      <c r="E35" s="36" t="b">
        <v>1</v>
      </c>
      <c r="F35" s="3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9EA-A1E3-4D4C-9A86-929DC5BE9391}">
  <dimension ref="A1:P33"/>
  <sheetViews>
    <sheetView topLeftCell="A15" workbookViewId="0">
      <selection activeCell="M13" sqref="M13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16384" width="8.796875" style="36"/>
  </cols>
  <sheetData>
    <row r="1" spans="1:16" ht="13.8" x14ac:dyDescent="0.25">
      <c r="A1" s="64" t="s">
        <v>5</v>
      </c>
      <c r="B1" s="65" t="s">
        <v>6</v>
      </c>
      <c r="C1" s="65" t="s">
        <v>7</v>
      </c>
      <c r="D1" s="66" t="s">
        <v>9</v>
      </c>
    </row>
    <row r="2" spans="1:16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16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16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  <c r="G4" s="36" t="e" cm="1" vm="1">
        <f t="array" ref="G4">_xlfn.LAMBDA(_xlpm.r,_xlpm.c,_xlfn.LET(_xlpm.m,SUM(_xlfn.TAKE(_xlfn._xlws.FILTER(Table2[[Person 1]:[Duration]],(Table2[[Person 2]:[Person 2]]=$G20)+(Table2[[Person 1]:[Person 1]]=$G20)),,-1)),
     _xlpm.vm,SUMIFS(Table2[[Duration]:[Duration]],Table2[[Person 2]:[Person 2]],_xlpm.c,Table2[[Person 1]:[Person 1]],_xlpm.c),
     _xlpm.vn,SUMIFS(Table2[[Duration]:[Duration]],Table2[[Person 2]:[Person 2]],_xlpm.r,Table2[[Person 1]:[Person 1]],_xlpm.r),(_xlpm.vm+_xlpm.vn)/_xlpm.m))</f>
        <v>#VALUE!</v>
      </c>
    </row>
    <row r="5" spans="1:16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  <c r="K5" s="36" t="s">
        <v>1</v>
      </c>
      <c r="L5" s="36" cm="1">
        <f t="array" ref="L5:P5">_xlfn.MAP({"A","B","C","D","E"},_xlfn.LAMBDA(_xlpm.x,fx_(_xlpm.x,K5)))</f>
        <v>0</v>
      </c>
      <c r="M5" s="36">
        <v>0.47752808988764045</v>
      </c>
      <c r="N5" s="36">
        <v>0.3</v>
      </c>
      <c r="O5" s="36">
        <v>0.44444444444444442</v>
      </c>
      <c r="P5" s="36">
        <v>0.31578947368421051</v>
      </c>
    </row>
    <row r="6" spans="1:16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  <c r="K6" s="36" t="s">
        <v>2</v>
      </c>
      <c r="L6" s="36" cm="1">
        <f t="array" ref="L6:P6">_xlfn.MAP({"A","B","C","D","E"},_xlfn.LAMBDA(_xlpm.x,fx_(K6,_xlpm.x)))</f>
        <v>0.47752808988764045</v>
      </c>
      <c r="M6" s="36">
        <v>0</v>
      </c>
      <c r="N6" s="36">
        <v>0.11797752808988764</v>
      </c>
      <c r="O6" s="36">
        <v>0.24719101123595508</v>
      </c>
      <c r="P6" s="36">
        <v>0.15730337078651685</v>
      </c>
    </row>
    <row r="7" spans="1:16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  <c r="G7" s="36" cm="1">
        <f t="array" ref="G7">_xlfn.LAMBDA(_xlpm.r,_xlpm.c,_xlfn.LET(_xlpm.m,SUM(_xlfn.TAKE(_xlfn._xlws.FILTER(Table2[[Person 1]:[Duration]],(Table2[[Person 2]:[Person 2]]=$G20)+(Table2[[Person 1]:[Person 1]]=$G20)),,-1)),
     _xlpm.vm,SUMIFS(Table2[[Duration]:[Duration]],Table2[[Person 2]:[Person 2]],_xlpm.r,Table2[[Person 1]:[Person 1]],_xlpm.c),
     _xlpm.vn,SUMIFS(Table2[[Duration]:[Duration]],Table2[[Person 2]:[Person 2]],_xlpm.c,Table2[[Person 1]:[Person 1]],_xlpm.r),(_xlpm.vm+_xlpm.vn)/_xlpm.m))(G21,K19)</f>
        <v>0.24858757062146894</v>
      </c>
      <c r="H7" s="36" cm="1">
        <f t="array" ref="H7">fx_(G21,K19)</f>
        <v>0.24719101123595508</v>
      </c>
      <c r="K7" s="36" t="s">
        <v>3</v>
      </c>
      <c r="L7" s="36" cm="1">
        <f t="array" ref="L7:P7">_xlfn.MAP({"A","B","C","D","E"},_xlfn.LAMBDA(_xlpm.x,fx_(K7,_xlpm.x)))</f>
        <v>0.3</v>
      </c>
      <c r="M7" s="36">
        <v>0.26250000000000001</v>
      </c>
      <c r="N7" s="36">
        <v>0</v>
      </c>
      <c r="O7" s="36">
        <v>0.13750000000000001</v>
      </c>
      <c r="P7" s="36">
        <v>0.3</v>
      </c>
    </row>
    <row r="8" spans="1:16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  <c r="G8" s="36" cm="1">
        <f t="array" ref="G8">_xlfn.LAMBDA(_xlpm.r,_xlpm.c,_xlfn.LET(_xlpm.m,SUM(_xlfn.TAKE(_xlfn._xlws.FILTER(Table2[[Person 1]:[Duration]],(Table2[[Person 2]:[Person 2]]=_xlpm.r)+(Table2[[Person 1]:[Person 1]]=_xlpm.r)),,-1)),
     _xlpm.vm,SUMIFS(Table2[[Duration]:[Duration]],Table2[[Person 2]:[Person 2]],_xlpm.r,Table2[[Person 1]:[Person 1]],_xlpm.c),
     _xlpm.vn,SUMIFS(Table2[[Duration]:[Duration]],Table2[[Person 2]:[Person 2]],_xlpm.c,Table2[[Person 1]:[Person 1]],_xlpm.r),(_xlpm.vm+_xlpm.vn)/_xlpm.m))(G21,K19)</f>
        <v>0.24719101123595508</v>
      </c>
      <c r="K8" s="36" t="s">
        <v>10</v>
      </c>
      <c r="L8" s="36" cm="1">
        <f t="array" ref="L8:P8">_xlfn.MAP({"A","B","C","D","E"},_xlfn.LAMBDA(_xlpm.x,fx_(K8,_xlpm.x)))</f>
        <v>0.44444444444444442</v>
      </c>
      <c r="M8" s="36">
        <v>0.44444444444444442</v>
      </c>
      <c r="N8" s="36">
        <v>0.1111111111111111</v>
      </c>
      <c r="O8" s="36">
        <v>0</v>
      </c>
      <c r="P8" s="36">
        <v>0</v>
      </c>
    </row>
    <row r="9" spans="1:16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  <c r="K9" s="36" t="s">
        <v>11</v>
      </c>
      <c r="L9" s="36" cm="1">
        <f t="array" ref="L9:P9">_xlfn.MAP({"A","B","C","D","E"},_xlfn.LAMBDA(_xlpm.x,fx_(K9,_xlpm.x)))</f>
        <v>0.31578947368421051</v>
      </c>
      <c r="M9" s="36">
        <v>0.36842105263157893</v>
      </c>
      <c r="N9" s="36">
        <v>0.31578947368421051</v>
      </c>
      <c r="O9" s="36">
        <v>0</v>
      </c>
      <c r="P9" s="36">
        <v>0</v>
      </c>
    </row>
    <row r="10" spans="1:16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16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16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16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  <c r="M13" s="36" cm="1">
        <f t="array" ref="M13">g_(G22,K19)</f>
        <v>0.13750000000000001</v>
      </c>
    </row>
    <row r="14" spans="1:16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16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16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4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  <c r="G17" s="73" t="s">
        <v>15</v>
      </c>
    </row>
    <row r="18" spans="1:14" x14ac:dyDescent="0.25">
      <c r="N18" s="36" t="s">
        <v>16</v>
      </c>
    </row>
    <row r="19" spans="1:14" x14ac:dyDescent="0.25">
      <c r="H19" s="71" t="str" cm="1">
        <f t="array" ref="H19:L19">_xlfn.TOROW(_xlfn.ANCHORARRAY(G20))</f>
        <v>A</v>
      </c>
      <c r="I19" s="71" t="str">
        <v>B</v>
      </c>
      <c r="J19" s="71" t="str">
        <v>C</v>
      </c>
      <c r="K19" s="71" t="str">
        <v>D</v>
      </c>
      <c r="L19" s="71" t="str">
        <v>E</v>
      </c>
    </row>
    <row r="20" spans="1:14" x14ac:dyDescent="0.25">
      <c r="C20" s="36">
        <v>0.59027777777777779</v>
      </c>
      <c r="G20" s="72" t="str" cm="1">
        <f t="array" ref="G20:G24">_xlfn._xlws.SORT(_xlfn.UNIQUE(_xlfn.TOCOL(B2:C17)))</f>
        <v>A</v>
      </c>
      <c r="H20" s="70" cm="1">
        <f t="array" ref="H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1]],H$19),
     _xlpm.vn,SUMIFS(Table2[[Duration]:[Duration]],Table2[[Person 2]:[Person 2]],H$19,Table2[[Person 1]:[Person 1]],$G20),(_xlpm.vm+_xlpm.vn)/_xlpm.m)</f>
        <v>0</v>
      </c>
      <c r="I20" s="70" cm="1">
        <f t="array" ref="I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1]],I$19),
     _xlpm.vn,SUMIFS(Table2[[Duration]:[Duration]],Table2[[Person 2]:[Person 2]],I$19,Table2[[Person 1]:[Person 1]],$G20),(_xlpm.vm+_xlpm.vn)/_xlpm.m)</f>
        <v>0.48022598870056493</v>
      </c>
      <c r="J20" s="70" cm="1">
        <f t="array" ref="J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1]],J$19),
     _xlpm.vn,SUMIFS(Table2[[Duration]:[Duration]],Table2[[Person 2]:[Person 2]],J$19,Table2[[Person 1]:[Person 1]],$G20),(_xlpm.vm+_xlpm.vn)/_xlpm.m)</f>
        <v>0.13559322033898302</v>
      </c>
      <c r="K20" s="70" cm="1">
        <f t="array" ref="K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1]],K$19),
     _xlpm.vn,SUMIFS(Table2[[Duration]:[Duration]],Table2[[Person 2]:[Person 2]],K$19,Table2[[Person 1]:[Person 1]],$G20),(_xlpm.vm+_xlpm.vn)/_xlpm.m)</f>
        <v>0.24858757062146894</v>
      </c>
      <c r="L20" s="70" cm="1">
        <f t="array" ref="L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1]],L$19),
     _xlpm.vn,SUMIFS(Table2[[Duration]:[Duration]],Table2[[Person 2]:[Person 2]],L$19,Table2[[Person 1]:[Person 1]],$G20),(_xlpm.vm+_xlpm.vn)/_xlpm.m)</f>
        <v>0.13559322033898302</v>
      </c>
      <c r="N20" s="36" cm="1">
        <f t="array" ref="N20">fx_(G23,J19)</f>
        <v>0.1111111111111111</v>
      </c>
    </row>
    <row r="21" spans="1:14" x14ac:dyDescent="0.25">
      <c r="C21" s="36">
        <v>0</v>
      </c>
      <c r="G21" s="72" t="str">
        <v>B</v>
      </c>
      <c r="H21" s="70" cm="1">
        <f t="array" ref="H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1]],H$19),
     _xlpm.vn,SUMIFS(Table2[[Duration]:[Duration]],Table2[[Person 2]:[Person 2]],H$19,Table2[[Person 1]:[Person 1]],$G21),(_xlpm.vm+_xlpm.vn)/_xlpm.m)</f>
        <v>0.47752808988764045</v>
      </c>
      <c r="I21" s="70" cm="1">
        <f t="array" ref="I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1]],I$19),
     _xlpm.vn,SUMIFS(Table2[[Duration]:[Duration]],Table2[[Person 2]:[Person 2]],I$19,Table2[[Person 1]:[Person 1]],$G21),(_xlpm.vm+_xlpm.vn)/_xlpm.m)</f>
        <v>0</v>
      </c>
      <c r="J21" s="70" cm="1">
        <f t="array" ref="J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1]],J$19),
     _xlpm.vn,SUMIFS(Table2[[Duration]:[Duration]],Table2[[Person 2]:[Person 2]],J$19,Table2[[Person 1]:[Person 1]],$G21),(_xlpm.vm+_xlpm.vn)/_xlpm.m)</f>
        <v>0.11797752808988764</v>
      </c>
      <c r="K21" s="70" cm="1">
        <f t="array" ref="K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1]],K$19),
     _xlpm.vn,SUMIFS(Table2[[Duration]:[Duration]],Table2[[Person 2]:[Person 2]],K$19,Table2[[Person 1]:[Person 1]],$G21),(_xlpm.vm+_xlpm.vn)/_xlpm.m)</f>
        <v>0.24719101123595508</v>
      </c>
      <c r="L21" s="70" cm="1">
        <f t="array" ref="L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1]],L$19),
     _xlpm.vn,SUMIFS(Table2[[Duration]:[Duration]],Table2[[Person 2]:[Person 2]],L$19,Table2[[Person 1]:[Person 1]],$G21),(_xlpm.vm+_xlpm.vn)/_xlpm.m)</f>
        <v>0.15730337078651685</v>
      </c>
    </row>
    <row r="22" spans="1:14" x14ac:dyDescent="0.25">
      <c r="C22" s="36">
        <v>0.14583333333333334</v>
      </c>
      <c r="G22" s="72" t="str">
        <v>C</v>
      </c>
      <c r="H22" s="70" cm="1">
        <f t="array" ref="H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1]],H$19),
     _xlpm.vn,SUMIFS(Table2[[Duration]:[Duration]],Table2[[Person 2]:[Person 2]],H$19,Table2[[Person 1]:[Person 1]],$G22),(_xlpm.vm+_xlpm.vn)/_xlpm.m)</f>
        <v>0.3</v>
      </c>
      <c r="I22" s="70" cm="1">
        <f t="array" ref="I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1]],I$19),
     _xlpm.vn,SUMIFS(Table2[[Duration]:[Duration]],Table2[[Person 2]:[Person 2]],I$19,Table2[[Person 1]:[Person 1]],$G22),(_xlpm.vm+_xlpm.vn)/_xlpm.m)</f>
        <v>0.26250000000000001</v>
      </c>
      <c r="J22" s="70" cm="1">
        <f t="array" ref="J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1]],J$19),
     _xlpm.vn,SUMIFS(Table2[[Duration]:[Duration]],Table2[[Person 2]:[Person 2]],J$19,Table2[[Person 1]:[Person 1]],$G22),(_xlpm.vm+_xlpm.vn)/_xlpm.m)</f>
        <v>0</v>
      </c>
      <c r="K22" s="70" cm="1">
        <f t="array" ref="K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1]],K$19),
     _xlpm.vn,SUMIFS(Table2[[Duration]:[Duration]],Table2[[Person 2]:[Person 2]],K$19,Table2[[Person 1]:[Person 1]],$G22),(_xlpm.vm+_xlpm.vn)/_xlpm.m)</f>
        <v>0.13750000000000001</v>
      </c>
      <c r="L22" s="70" cm="1">
        <f t="array" ref="L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1]],L$19),
     _xlpm.vn,SUMIFS(Table2[[Duration]:[Duration]],Table2[[Person 2]:[Person 2]],L$19,Table2[[Person 1]:[Person 1]],$G22),(_xlpm.vm+_xlpm.vn)/_xlpm.m)</f>
        <v>0.3</v>
      </c>
    </row>
    <row r="23" spans="1:14" x14ac:dyDescent="0.25">
      <c r="C23" s="36">
        <v>0.30555555555555558</v>
      </c>
      <c r="G23" s="72" t="str">
        <v>D</v>
      </c>
      <c r="H23" s="70" cm="1">
        <f t="array" ref="H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1]],H$19),
     _xlpm.vn,SUMIFS(Table2[[Duration]:[Duration]],Table2[[Person 2]:[Person 2]],H$19,Table2[[Person 1]:[Person 1]],$G23),(_xlpm.vm+_xlpm.vn)/_xlpm.m)</f>
        <v>0.44444444444444442</v>
      </c>
      <c r="I23" s="70" cm="1">
        <f t="array" ref="I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1]],I$19),
     _xlpm.vn,SUMIFS(Table2[[Duration]:[Duration]],Table2[[Person 2]:[Person 2]],I$19,Table2[[Person 1]:[Person 1]],$G23),(_xlpm.vm+_xlpm.vn)/_xlpm.m)</f>
        <v>0.44444444444444442</v>
      </c>
      <c r="J23" s="70" cm="1">
        <f t="array" ref="J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1]],J$19),
     _xlpm.vn,SUMIFS(Table2[[Duration]:[Duration]],Table2[[Person 2]:[Person 2]],J$19,Table2[[Person 1]:[Person 1]],$G23),(_xlpm.vm+_xlpm.vn)/_xlpm.m)</f>
        <v>0.1111111111111111</v>
      </c>
      <c r="K23" s="70" cm="1">
        <f t="array" ref="K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1]],K$19),
     _xlpm.vn,SUMIFS(Table2[[Duration]:[Duration]],Table2[[Person 2]:[Person 2]],K$19,Table2[[Person 1]:[Person 1]],$G23),(_xlpm.vm+_xlpm.vn)/_xlpm.m)</f>
        <v>0</v>
      </c>
      <c r="L23" s="70" cm="1">
        <f t="array" ref="L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1]],L$19),
     _xlpm.vn,SUMIFS(Table2[[Duration]:[Duration]],Table2[[Person 2]:[Person 2]],L$19,Table2[[Person 1]:[Person 1]],$G23),(_xlpm.vm+_xlpm.vn)/_xlpm.m)</f>
        <v>0</v>
      </c>
    </row>
    <row r="24" spans="1:14" x14ac:dyDescent="0.25">
      <c r="C24" s="36">
        <v>0.19444444444444445</v>
      </c>
      <c r="G24" s="72" t="str">
        <v>E</v>
      </c>
      <c r="H24" s="70" cm="1">
        <f t="array" ref="H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1]],H$19),
     _xlpm.vn,SUMIFS(Table2[[Duration]:[Duration]],Table2[[Person 2]:[Person 2]],H$19,Table2[[Person 1]:[Person 1]],$G24),(_xlpm.vm+_xlpm.vn)/_xlpm.m)</f>
        <v>0.31578947368421051</v>
      </c>
      <c r="I24" s="70" cm="1">
        <f t="array" ref="I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1]],I$19),
     _xlpm.vn,SUMIFS(Table2[[Duration]:[Duration]],Table2[[Person 2]:[Person 2]],I$19,Table2[[Person 1]:[Person 1]],$G24),(_xlpm.vm+_xlpm.vn)/_xlpm.m)</f>
        <v>0.36842105263157893</v>
      </c>
      <c r="J24" s="70" cm="1">
        <f t="array" ref="J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1]],J$19),
     _xlpm.vn,SUMIFS(Table2[[Duration]:[Duration]],Table2[[Person 2]:[Person 2]],J$19,Table2[[Person 1]:[Person 1]],$G24),(_xlpm.vm+_xlpm.vn)/_xlpm.m)</f>
        <v>0.31578947368421051</v>
      </c>
      <c r="K24" s="70" cm="1">
        <f t="array" ref="K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1]],K$19),
     _xlpm.vn,SUMIFS(Table2[[Duration]:[Duration]],Table2[[Person 2]:[Person 2]],K$19,Table2[[Person 1]:[Person 1]],$G24),(_xlpm.vm+_xlpm.vn)/_xlpm.m)</f>
        <v>0</v>
      </c>
      <c r="L24" s="70" cm="1">
        <f t="array" ref="L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1]],L$19),
     _xlpm.vn,SUMIFS(Table2[[Duration]:[Duration]],Table2[[Person 2]:[Person 2]],L$19,Table2[[Person 1]:[Person 1]],$G24),(_xlpm.vm+_xlpm.vn)/_xlpm.m)</f>
        <v>0</v>
      </c>
    </row>
    <row r="28" spans="1:14" ht="13.8" x14ac:dyDescent="0.25">
      <c r="A28" s="18" t="s">
        <v>4</v>
      </c>
      <c r="B28" s="19" t="s">
        <v>1</v>
      </c>
      <c r="C28" s="20" t="s">
        <v>2</v>
      </c>
      <c r="D28" s="20" t="s">
        <v>3</v>
      </c>
      <c r="E28" s="20" t="s">
        <v>10</v>
      </c>
      <c r="F28" s="21" t="s">
        <v>11</v>
      </c>
    </row>
    <row r="29" spans="1:14" ht="13.8" x14ac:dyDescent="0.25">
      <c r="A29" s="22" t="s">
        <v>1</v>
      </c>
      <c r="B29" s="25">
        <v>0</v>
      </c>
      <c r="C29" s="26">
        <v>0.48022598870056493</v>
      </c>
      <c r="D29" s="26">
        <v>0.13559322033898302</v>
      </c>
      <c r="E29" s="26">
        <v>0.24858757062146894</v>
      </c>
      <c r="F29" s="27">
        <v>0.13559322033898302</v>
      </c>
      <c r="H29" s="36" t="b" cm="1">
        <f t="array" ref="H29:L33">H20:L24=B29:F33</f>
        <v>1</v>
      </c>
      <c r="I29" s="36" t="b">
        <v>1</v>
      </c>
      <c r="J29" s="36" t="b">
        <v>1</v>
      </c>
      <c r="K29" s="36" t="b">
        <v>1</v>
      </c>
      <c r="L29" s="36" t="b">
        <v>1</v>
      </c>
    </row>
    <row r="30" spans="1:14" ht="13.8" x14ac:dyDescent="0.25">
      <c r="A30" s="22" t="s">
        <v>2</v>
      </c>
      <c r="B30" s="25">
        <v>0.47752808988764045</v>
      </c>
      <c r="C30" s="26">
        <v>0</v>
      </c>
      <c r="D30" s="26">
        <v>0.11797752808988764</v>
      </c>
      <c r="E30" s="26">
        <v>0.24719101123595508</v>
      </c>
      <c r="F30" s="27">
        <v>0.15730337078651685</v>
      </c>
      <c r="H30" s="36" t="b">
        <v>1</v>
      </c>
      <c r="I30" s="36" t="b">
        <v>1</v>
      </c>
      <c r="J30" s="36" t="b">
        <v>1</v>
      </c>
      <c r="K30" s="36" t="b">
        <v>1</v>
      </c>
      <c r="L30" s="36" t="b">
        <v>1</v>
      </c>
    </row>
    <row r="31" spans="1:14" ht="13.8" x14ac:dyDescent="0.25">
      <c r="A31" s="22" t="s">
        <v>3</v>
      </c>
      <c r="B31" s="25">
        <v>0.3</v>
      </c>
      <c r="C31" s="26">
        <v>0.26250000000000001</v>
      </c>
      <c r="D31" s="26">
        <v>0</v>
      </c>
      <c r="E31" s="26">
        <v>0.13750000000000001</v>
      </c>
      <c r="F31" s="27">
        <v>0.3</v>
      </c>
      <c r="H31" s="36" t="b">
        <v>1</v>
      </c>
      <c r="I31" s="36" t="b">
        <v>1</v>
      </c>
      <c r="J31" s="36" t="b">
        <v>1</v>
      </c>
      <c r="K31" s="36" t="b">
        <v>1</v>
      </c>
      <c r="L31" s="36" t="b">
        <v>1</v>
      </c>
    </row>
    <row r="32" spans="1:14" ht="13.8" x14ac:dyDescent="0.25">
      <c r="A32" s="22" t="s">
        <v>10</v>
      </c>
      <c r="B32" s="26">
        <v>0.44444444444444448</v>
      </c>
      <c r="C32" s="26">
        <v>0.44444444444444448</v>
      </c>
      <c r="D32" s="30">
        <v>0.11111111111111112</v>
      </c>
      <c r="E32" s="26">
        <v>0</v>
      </c>
      <c r="F32" s="27">
        <v>0</v>
      </c>
      <c r="H32" s="36" t="b">
        <v>1</v>
      </c>
      <c r="I32" s="36" t="b">
        <v>1</v>
      </c>
      <c r="J32" s="36" t="b">
        <v>1</v>
      </c>
      <c r="K32" s="36" t="b">
        <v>1</v>
      </c>
      <c r="L32" s="36" t="b">
        <v>1</v>
      </c>
    </row>
    <row r="33" spans="1:12" ht="13.8" x14ac:dyDescent="0.25">
      <c r="A33" s="23" t="s">
        <v>11</v>
      </c>
      <c r="B33" s="28">
        <v>0.31578947368421051</v>
      </c>
      <c r="C33" s="28">
        <v>0.36842105263157893</v>
      </c>
      <c r="D33" s="28">
        <v>0.31578947368421051</v>
      </c>
      <c r="E33" s="28">
        <v>0</v>
      </c>
      <c r="F33" s="29">
        <v>0</v>
      </c>
      <c r="H33" s="36" t="b">
        <v>1</v>
      </c>
      <c r="I33" s="36" t="b">
        <v>1</v>
      </c>
      <c r="J33" s="36" t="b">
        <v>1</v>
      </c>
      <c r="K33" s="36" t="b">
        <v>1</v>
      </c>
      <c r="L33" s="36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CDA7-B5E0-45B0-82BF-F91488574504}">
  <dimension ref="A1:T55"/>
  <sheetViews>
    <sheetView topLeftCell="A13" workbookViewId="0">
      <selection activeCell="K35" sqref="K35"/>
    </sheetView>
  </sheetViews>
  <sheetFormatPr defaultRowHeight="13.2" x14ac:dyDescent="0.25"/>
  <cols>
    <col min="1" max="16384" width="8.796875" style="36"/>
  </cols>
  <sheetData>
    <row r="1" spans="1:20" s="74" customFormat="1" ht="13.8" x14ac:dyDescent="0.25">
      <c r="A1" s="75" t="s">
        <v>8</v>
      </c>
      <c r="B1" s="75"/>
      <c r="C1" s="75"/>
      <c r="D1" s="75"/>
    </row>
    <row r="2" spans="1:20" s="74" customFormat="1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20" s="74" customFormat="1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20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20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20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20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  <c r="F7" s="36" t="s">
        <v>1</v>
      </c>
      <c r="G7" s="36" t="s">
        <v>16</v>
      </c>
    </row>
    <row r="8" spans="1:20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  <c r="F8" s="36" t="s">
        <v>2</v>
      </c>
      <c r="G8" s="36" cm="1">
        <f t="array" ref="G8:K8">_xlfn.MAP({"A","B","C","D","E"},_xlfn.LAMBDA(_xlpm.x,fx_(F8,_xlpm.x)))</f>
        <v>0.47752808988764045</v>
      </c>
      <c r="H8" s="36">
        <v>0</v>
      </c>
      <c r="I8" s="36">
        <v>0.11797752808988764</v>
      </c>
      <c r="J8" s="36">
        <v>0.24719101123595508</v>
      </c>
      <c r="K8" s="36">
        <v>0.15730337078651685</v>
      </c>
    </row>
    <row r="9" spans="1:20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  <c r="F9" s="36" t="s">
        <v>3</v>
      </c>
      <c r="G9" s="36" cm="1">
        <f t="array" ref="G9:K9">_xlfn.MAP({"A","B","C","D","E"},_xlfn.LAMBDA(_xlpm.x,fx_(F9,_xlpm.x)))</f>
        <v>0.3</v>
      </c>
      <c r="H9" s="36">
        <v>0.26250000000000001</v>
      </c>
      <c r="I9" s="36">
        <v>0</v>
      </c>
      <c r="J9" s="36">
        <v>0.13750000000000001</v>
      </c>
      <c r="K9" s="36">
        <v>0.3</v>
      </c>
      <c r="O9" s="36" t="str" cm="1">
        <f t="array" ref="O9:O13">{"A";"B";"C";"D";"E"}</f>
        <v>A</v>
      </c>
      <c r="P9" s="36" t="str" cm="1">
        <f t="array" ref="P9:T13">{"A","B","C","D","E";"A","B","C","D","E";"A","B","C","D","E";"A","B","C","D","E";"A","B","C","D","E"}</f>
        <v>A</v>
      </c>
      <c r="Q9" s="36" t="str">
        <v>B</v>
      </c>
      <c r="R9" s="36" t="str">
        <v>C</v>
      </c>
      <c r="S9" s="36" t="str">
        <v>D</v>
      </c>
      <c r="T9" s="36" t="str">
        <v>E</v>
      </c>
    </row>
    <row r="10" spans="1:20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  <c r="F10" s="36" t="s">
        <v>10</v>
      </c>
      <c r="G10" s="36" cm="1">
        <f t="array" ref="G10:K10">_xlfn.MAP({"A","B","C","D","E"},_xlfn.LAMBDA(_xlpm.x,fx_(F10,_xlpm.x)))</f>
        <v>0.44444444444444442</v>
      </c>
      <c r="H10" s="36">
        <v>0.44444444444444442</v>
      </c>
      <c r="I10" s="36">
        <v>0.1111111111111111</v>
      </c>
      <c r="J10" s="36">
        <v>0</v>
      </c>
      <c r="K10" s="36">
        <v>0</v>
      </c>
      <c r="O10" s="36" t="str">
        <v>B</v>
      </c>
      <c r="P10" s="36" t="str">
        <v>A</v>
      </c>
      <c r="Q10" s="36" t="str">
        <v>B</v>
      </c>
      <c r="R10" s="36" t="str">
        <v>C</v>
      </c>
      <c r="S10" s="36" t="str">
        <v>D</v>
      </c>
      <c r="T10" s="36" t="str">
        <v>E</v>
      </c>
    </row>
    <row r="11" spans="1:20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  <c r="F11" s="36" t="s">
        <v>11</v>
      </c>
      <c r="G11" s="36" cm="1">
        <f t="array" ref="G11:K11">_xlfn.MAP({"A","B","C","D","E"},_xlfn.LAMBDA(_xlpm.x,fx_(F11,_xlpm.x)))</f>
        <v>0.31578947368421051</v>
      </c>
      <c r="H11" s="36">
        <v>0.36842105263157893</v>
      </c>
      <c r="I11" s="36">
        <v>0.31578947368421051</v>
      </c>
      <c r="J11" s="36">
        <v>0</v>
      </c>
      <c r="K11" s="36">
        <v>0</v>
      </c>
      <c r="O11" s="36" t="str">
        <v>C</v>
      </c>
      <c r="P11" s="36" t="str">
        <v>A</v>
      </c>
      <c r="Q11" s="36" t="str">
        <v>B</v>
      </c>
      <c r="R11" s="36" t="str">
        <v>C</v>
      </c>
      <c r="S11" s="36" t="str">
        <v>D</v>
      </c>
      <c r="T11" s="36" t="str">
        <v>E</v>
      </c>
    </row>
    <row r="12" spans="1:20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  <c r="O12" s="36" t="str">
        <v>D</v>
      </c>
      <c r="P12" s="36" t="str">
        <v>A</v>
      </c>
      <c r="Q12" s="36" t="str">
        <v>B</v>
      </c>
      <c r="R12" s="36" t="str">
        <v>C</v>
      </c>
      <c r="S12" s="36" t="str">
        <v>D</v>
      </c>
      <c r="T12" s="36" t="str">
        <v>E</v>
      </c>
    </row>
    <row r="13" spans="1:20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  <c r="O13" s="36" t="str">
        <v>E</v>
      </c>
      <c r="P13" s="36" t="str">
        <v>A</v>
      </c>
      <c r="Q13" s="36" t="str">
        <v>B</v>
      </c>
      <c r="R13" s="36" t="str">
        <v>C</v>
      </c>
      <c r="S13" s="36" t="str">
        <v>D</v>
      </c>
      <c r="T13" s="36" t="str">
        <v>E</v>
      </c>
    </row>
    <row r="14" spans="1:20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  <c r="G14" s="36" t="str" cm="1">
        <f t="array" ref="G14:G18">F7:F11</f>
        <v>A</v>
      </c>
      <c r="I14" s="36" t="s">
        <v>1</v>
      </c>
      <c r="J14" s="36" t="s">
        <v>1</v>
      </c>
      <c r="K14" s="36" t="s">
        <v>2</v>
      </c>
      <c r="L14" s="36" t="s">
        <v>3</v>
      </c>
      <c r="M14" s="36" t="s">
        <v>10</v>
      </c>
      <c r="N14" s="36" t="s">
        <v>11</v>
      </c>
    </row>
    <row r="15" spans="1:20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  <c r="G15" s="36" t="str">
        <v>B</v>
      </c>
      <c r="I15" s="36" t="s">
        <v>2</v>
      </c>
      <c r="J15" s="36" t="s">
        <v>1</v>
      </c>
      <c r="K15" s="36" t="s">
        <v>2</v>
      </c>
      <c r="L15" s="36" t="s">
        <v>3</v>
      </c>
      <c r="M15" s="36" t="s">
        <v>10</v>
      </c>
      <c r="N15" s="36" t="s">
        <v>11</v>
      </c>
    </row>
    <row r="16" spans="1:20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  <c r="G16" s="36" t="str">
        <v>C</v>
      </c>
      <c r="I16" s="36" t="s">
        <v>3</v>
      </c>
      <c r="J16" s="36" t="s">
        <v>1</v>
      </c>
      <c r="K16" s="36" t="s">
        <v>2</v>
      </c>
      <c r="L16" s="36" t="s">
        <v>3</v>
      </c>
      <c r="M16" s="36" t="s">
        <v>10</v>
      </c>
      <c r="N16" s="36" t="s">
        <v>11</v>
      </c>
    </row>
    <row r="17" spans="1:20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  <c r="G17" s="36" t="str">
        <v>D</v>
      </c>
      <c r="I17" s="36" t="s">
        <v>10</v>
      </c>
      <c r="J17" s="36" t="s">
        <v>1</v>
      </c>
      <c r="K17" s="36" t="s">
        <v>2</v>
      </c>
      <c r="L17" s="36" t="s">
        <v>3</v>
      </c>
      <c r="M17" s="36" t="s">
        <v>10</v>
      </c>
      <c r="N17" s="36" t="s">
        <v>11</v>
      </c>
    </row>
    <row r="18" spans="1:20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  <c r="G18" s="36" t="str">
        <v>E</v>
      </c>
      <c r="I18" s="36" t="s">
        <v>11</v>
      </c>
      <c r="J18" s="36" t="s">
        <v>1</v>
      </c>
      <c r="K18" s="36" t="s">
        <v>2</v>
      </c>
      <c r="L18" s="36" t="s">
        <v>3</v>
      </c>
      <c r="M18" s="36" t="s">
        <v>10</v>
      </c>
      <c r="N18" s="36" t="s">
        <v>11</v>
      </c>
    </row>
    <row r="20" spans="1:20" x14ac:dyDescent="0.25">
      <c r="I20" s="36" cm="1">
        <f t="array" ref="I20:M24">_xlfn.LAMBDA(_xlpm.x,_xlpm.y,_xlfn.MAP(_xlpm.x,_xlfn.LAMBDA(_xlpm.r,fx_(INDEX(_xlpm.y,ROW(_xlpm.r)-13,1),_xlpm.r))))(J14:N18,_xlfn._xlws.SORT(_xlfn.UNIQUE(_xlfn.TOCOL(B3:C18))))</f>
        <v>0</v>
      </c>
      <c r="J20" s="36">
        <v>0.48022598870056493</v>
      </c>
      <c r="K20" s="36">
        <v>0.13559322033898302</v>
      </c>
      <c r="L20" s="36">
        <v>0.24858757062146894</v>
      </c>
      <c r="M20" s="36">
        <v>0.13559322033898302</v>
      </c>
      <c r="O20" s="36" t="e" cm="1">
        <f t="array" ref="O20:T24">_xlfn.MAP({"A","A","B","C","D","E";"B","A","B","C","D","E";"C","A","B","C","D","E";"D","A","B","C","D","E";"E","A","B","C","D","E"},_xlfn.LAMBDA(_xlpm.r,fx_(INDEX({"A";"B";"C";"D";"E"},ROW(_xlpm.r)),_xlpm.r)))</f>
        <v>#VALUE!</v>
      </c>
      <c r="P20" s="36" t="e">
        <v>#VALUE!</v>
      </c>
      <c r="Q20" s="36" t="e">
        <v>#VALUE!</v>
      </c>
      <c r="R20" s="36" t="e">
        <v>#VALUE!</v>
      </c>
      <c r="S20" s="36" t="e">
        <v>#VALUE!</v>
      </c>
      <c r="T20" s="36" t="e">
        <v>#VALUE!</v>
      </c>
    </row>
    <row r="21" spans="1:20" x14ac:dyDescent="0.25">
      <c r="A21" s="36" t="str" cm="1">
        <f t="array" ref="A21:F25">I14:N18</f>
        <v>A</v>
      </c>
      <c r="B21" s="36" t="str">
        <v>A</v>
      </c>
      <c r="C21" s="36" t="str">
        <v>B</v>
      </c>
      <c r="D21" s="36" t="str">
        <v>C</v>
      </c>
      <c r="E21" s="36" t="str">
        <v>D</v>
      </c>
      <c r="F21" s="36" t="str">
        <v>E</v>
      </c>
      <c r="I21" s="36">
        <v>0.47752808988764045</v>
      </c>
      <c r="J21" s="36">
        <v>0</v>
      </c>
      <c r="K21" s="36">
        <v>0.11797752808988764</v>
      </c>
      <c r="L21" s="36">
        <v>0.24719101123595508</v>
      </c>
      <c r="M21" s="36">
        <v>0.15730337078651685</v>
      </c>
      <c r="O21" s="36" t="e">
        <v>#VALUE!</v>
      </c>
      <c r="P21" s="36" t="e">
        <v>#VALUE!</v>
      </c>
      <c r="Q21" s="36" t="e">
        <v>#VALUE!</v>
      </c>
      <c r="R21" s="36" t="e">
        <v>#VALUE!</v>
      </c>
      <c r="S21" s="36" t="e">
        <v>#VALUE!</v>
      </c>
      <c r="T21" s="36" t="e">
        <v>#VALUE!</v>
      </c>
    </row>
    <row r="22" spans="1:20" x14ac:dyDescent="0.25">
      <c r="A22" s="36" t="str">
        <v>B</v>
      </c>
      <c r="B22" s="36" t="str">
        <v>A</v>
      </c>
      <c r="C22" s="36" t="str">
        <v>B</v>
      </c>
      <c r="D22" s="36" t="str">
        <v>C</v>
      </c>
      <c r="E22" s="36" t="str">
        <v>D</v>
      </c>
      <c r="F22" s="36" t="str">
        <v>E</v>
      </c>
      <c r="I22" s="36">
        <v>0.3</v>
      </c>
      <c r="J22" s="36">
        <v>0.26250000000000001</v>
      </c>
      <c r="K22" s="36">
        <v>0</v>
      </c>
      <c r="L22" s="36">
        <v>0.13750000000000001</v>
      </c>
      <c r="M22" s="36">
        <v>0.3</v>
      </c>
      <c r="O22" s="36" t="e">
        <v>#VALUE!</v>
      </c>
      <c r="P22" s="36" t="e">
        <v>#VALUE!</v>
      </c>
      <c r="Q22" s="36" t="e">
        <v>#VALUE!</v>
      </c>
      <c r="R22" s="36" t="e">
        <v>#VALUE!</v>
      </c>
      <c r="S22" s="36" t="e">
        <v>#VALUE!</v>
      </c>
      <c r="T22" s="36" t="e">
        <v>#VALUE!</v>
      </c>
    </row>
    <row r="23" spans="1:20" x14ac:dyDescent="0.25">
      <c r="A23" s="36" t="str">
        <v>C</v>
      </c>
      <c r="B23" s="36" t="str">
        <v>A</v>
      </c>
      <c r="C23" s="36" t="str">
        <v>B</v>
      </c>
      <c r="D23" s="36" t="str">
        <v>C</v>
      </c>
      <c r="E23" s="36" t="str">
        <v>D</v>
      </c>
      <c r="F23" s="36" t="str">
        <v>E</v>
      </c>
      <c r="I23" s="36">
        <v>0.44444444444444442</v>
      </c>
      <c r="J23" s="36">
        <v>0.44444444444444442</v>
      </c>
      <c r="K23" s="36">
        <v>0.1111111111111111</v>
      </c>
      <c r="L23" s="36">
        <v>0</v>
      </c>
      <c r="M23" s="36">
        <v>0</v>
      </c>
      <c r="O23" s="36" t="e">
        <v>#VALUE!</v>
      </c>
      <c r="P23" s="36" t="e">
        <v>#VALUE!</v>
      </c>
      <c r="Q23" s="36" t="e">
        <v>#VALUE!</v>
      </c>
      <c r="R23" s="36" t="e">
        <v>#VALUE!</v>
      </c>
      <c r="S23" s="36" t="e">
        <v>#VALUE!</v>
      </c>
      <c r="T23" s="36" t="e">
        <v>#VALUE!</v>
      </c>
    </row>
    <row r="24" spans="1:20" x14ac:dyDescent="0.25">
      <c r="A24" s="36" t="str">
        <v>D</v>
      </c>
      <c r="B24" s="36" t="str">
        <v>A</v>
      </c>
      <c r="C24" s="36" t="str">
        <v>B</v>
      </c>
      <c r="D24" s="36" t="str">
        <v>C</v>
      </c>
      <c r="E24" s="36" t="str">
        <v>D</v>
      </c>
      <c r="F24" s="36" t="str">
        <v>E</v>
      </c>
      <c r="I24" s="36">
        <v>0.31578947368421051</v>
      </c>
      <c r="J24" s="36">
        <v>0.36842105263157893</v>
      </c>
      <c r="K24" s="36">
        <v>0.31578947368421051</v>
      </c>
      <c r="L24" s="36">
        <v>0</v>
      </c>
      <c r="M24" s="36">
        <v>0</v>
      </c>
      <c r="O24" s="36" t="e">
        <v>#VALUE!</v>
      </c>
      <c r="P24" s="36" t="e">
        <v>#VALUE!</v>
      </c>
      <c r="Q24" s="36" t="e">
        <v>#VALUE!</v>
      </c>
      <c r="R24" s="36" t="e">
        <v>#VALUE!</v>
      </c>
      <c r="S24" s="36" t="e">
        <v>#VALUE!</v>
      </c>
      <c r="T24" s="36" t="e">
        <v>#VALUE!</v>
      </c>
    </row>
    <row r="25" spans="1:20" x14ac:dyDescent="0.25">
      <c r="A25" s="36" t="str">
        <v>E</v>
      </c>
      <c r="B25" s="36" t="str">
        <v>A</v>
      </c>
      <c r="C25" s="36" t="str">
        <v>B</v>
      </c>
      <c r="D25" s="36" t="str">
        <v>C</v>
      </c>
      <c r="E25" s="36" t="str">
        <v>D</v>
      </c>
      <c r="F25" s="36" t="str">
        <v>E</v>
      </c>
    </row>
    <row r="28" spans="1:20" x14ac:dyDescent="0.25">
      <c r="F28" s="36" t="s">
        <v>1</v>
      </c>
      <c r="G28" s="36" cm="1">
        <f t="array" ref="G28:K28">_xlfn.MAP({"A","B","C","D","E"},_xlfn.LAMBDA(_xlpm.x,fx_(F28,_xlpm.x)))</f>
        <v>0</v>
      </c>
      <c r="H28" s="36">
        <v>0.48022598870056493</v>
      </c>
      <c r="I28" s="36">
        <v>0.13559322033898302</v>
      </c>
      <c r="J28" s="36">
        <v>0.24858757062146894</v>
      </c>
      <c r="K28" s="36">
        <v>0.13559322033898302</v>
      </c>
    </row>
    <row r="29" spans="1:20" x14ac:dyDescent="0.25">
      <c r="F29" s="36" t="s">
        <v>2</v>
      </c>
      <c r="G29" s="36" cm="1">
        <f t="array" ref="G29:K29">_xlfn.MAP({"A","B","C","D","E"},_xlfn.LAMBDA(_xlpm.x,fx_(F29,_xlpm.x)))</f>
        <v>0.47752808988764045</v>
      </c>
      <c r="H29" s="36">
        <v>0</v>
      </c>
      <c r="I29" s="36">
        <v>0.11797752808988764</v>
      </c>
      <c r="J29" s="36">
        <v>0.24719101123595508</v>
      </c>
      <c r="K29" s="36">
        <v>0.15730337078651685</v>
      </c>
    </row>
    <row r="30" spans="1:20" x14ac:dyDescent="0.25">
      <c r="F30" s="36" t="s">
        <v>3</v>
      </c>
      <c r="G30" s="36" cm="1">
        <f t="array" ref="G30:K30">_xlfn.MAP({"A","B","C","D","E"},_xlfn.LAMBDA(_xlpm.x,fx_(F30,_xlpm.x)))</f>
        <v>0.3</v>
      </c>
      <c r="H30" s="36">
        <v>0.26250000000000001</v>
      </c>
      <c r="I30" s="36">
        <v>0</v>
      </c>
      <c r="J30" s="36">
        <v>0.13750000000000001</v>
      </c>
      <c r="K30" s="36">
        <v>0.3</v>
      </c>
    </row>
    <row r="31" spans="1:20" x14ac:dyDescent="0.25">
      <c r="F31" s="36" t="s">
        <v>10</v>
      </c>
      <c r="G31" s="36" cm="1">
        <f t="array" ref="G31:K31">_xlfn.MAP({"A","B","C","D","E"},_xlfn.LAMBDA(_xlpm.x,fx_(F31,_xlpm.x)))</f>
        <v>0.44444444444444442</v>
      </c>
      <c r="H31" s="36">
        <v>0.44444444444444442</v>
      </c>
      <c r="I31" s="36">
        <v>0.1111111111111111</v>
      </c>
      <c r="J31" s="36">
        <v>0</v>
      </c>
      <c r="K31" s="36">
        <v>0</v>
      </c>
    </row>
    <row r="32" spans="1:20" x14ac:dyDescent="0.25">
      <c r="F32" s="36" t="s">
        <v>11</v>
      </c>
      <c r="G32" s="36" cm="1">
        <f t="array" ref="G32:K32">_xlfn.MAP({"A","B","C","D","E"},_xlfn.LAMBDA(_xlpm.x,fx_(F32,_xlpm.x)))</f>
        <v>0.31578947368421051</v>
      </c>
      <c r="H32" s="36">
        <v>0.36842105263157893</v>
      </c>
      <c r="I32" s="36">
        <v>0.31578947368421051</v>
      </c>
      <c r="J32" s="36">
        <v>0</v>
      </c>
      <c r="K32" s="36">
        <v>0</v>
      </c>
    </row>
    <row r="33" spans="6:17" x14ac:dyDescent="0.25">
      <c r="N33" s="36" cm="1">
        <f t="array" ref="N33">g_("B","D")</f>
        <v>0.24719101123595508</v>
      </c>
    </row>
    <row r="36" spans="6:17" x14ac:dyDescent="0.25">
      <c r="F36" s="36" cm="1">
        <f t="array" ref="F36:J40">_xlfn.LAMBDA(_xlpm.x,_xlpm.y,
        _xlfn.MAP(_xlpm.x,_xlfn.LAMBDA(_xlpm.r,
                     fx_(INDEX(_xlpm.y,ROW(_xlpm.r)-13,1),_xlpm.r)))
       )(J14:N18,
         _xlfn._xlws.SORT(_xlfn.UNIQUE(_xlfn.TOCOL(B3:C18))))</f>
        <v>0</v>
      </c>
      <c r="G36" s="36">
        <v>0.48022598870056493</v>
      </c>
      <c r="H36" s="36">
        <v>0.13559322033898302</v>
      </c>
      <c r="I36" s="36">
        <v>0.24858757062146894</v>
      </c>
      <c r="J36" s="36">
        <v>0.13559322033898302</v>
      </c>
    </row>
    <row r="37" spans="6:17" x14ac:dyDescent="0.25">
      <c r="F37" s="36">
        <v>0.47752808988764045</v>
      </c>
      <c r="G37" s="36">
        <v>0</v>
      </c>
      <c r="H37" s="36">
        <v>0.11797752808988764</v>
      </c>
      <c r="I37" s="36">
        <v>0.24719101123595508</v>
      </c>
      <c r="J37" s="36">
        <v>0.15730337078651685</v>
      </c>
      <c r="M37" s="36" t="s">
        <v>1</v>
      </c>
      <c r="N37" s="36" t="s">
        <v>1</v>
      </c>
      <c r="O37" s="36" t="s">
        <v>1</v>
      </c>
      <c r="P37" s="36" t="s">
        <v>1</v>
      </c>
      <c r="Q37" s="36" t="s">
        <v>1</v>
      </c>
    </row>
    <row r="38" spans="6:17" x14ac:dyDescent="0.25">
      <c r="F38" s="36">
        <v>0.3</v>
      </c>
      <c r="G38" s="36">
        <v>0.26250000000000001</v>
      </c>
      <c r="H38" s="36">
        <v>0</v>
      </c>
      <c r="I38" s="36">
        <v>0.13750000000000001</v>
      </c>
      <c r="J38" s="36">
        <v>0.3</v>
      </c>
      <c r="M38" s="36" t="s">
        <v>2</v>
      </c>
      <c r="N38" s="36" t="s">
        <v>2</v>
      </c>
      <c r="O38" s="36" t="s">
        <v>2</v>
      </c>
      <c r="P38" s="36" t="s">
        <v>2</v>
      </c>
      <c r="Q38" s="36" t="s">
        <v>2</v>
      </c>
    </row>
    <row r="39" spans="6:17" x14ac:dyDescent="0.25">
      <c r="F39" s="36">
        <v>0.44444444444444442</v>
      </c>
      <c r="G39" s="36">
        <v>0.44444444444444442</v>
      </c>
      <c r="H39" s="36">
        <v>0.1111111111111111</v>
      </c>
      <c r="I39" s="36">
        <v>0</v>
      </c>
      <c r="J39" s="36">
        <v>0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</row>
    <row r="40" spans="6:17" x14ac:dyDescent="0.25">
      <c r="F40" s="36">
        <v>0.31578947368421051</v>
      </c>
      <c r="G40" s="36">
        <v>0.36842105263157893</v>
      </c>
      <c r="H40" s="36">
        <v>0.31578947368421051</v>
      </c>
      <c r="I40" s="36">
        <v>0</v>
      </c>
      <c r="J40" s="36">
        <v>0</v>
      </c>
      <c r="M40" s="36" t="s">
        <v>10</v>
      </c>
      <c r="N40" s="36" t="s">
        <v>10</v>
      </c>
      <c r="O40" s="36" t="s">
        <v>10</v>
      </c>
      <c r="P40" s="36" t="s">
        <v>10</v>
      </c>
      <c r="Q40" s="36" t="s">
        <v>10</v>
      </c>
    </row>
    <row r="41" spans="6:17" x14ac:dyDescent="0.25">
      <c r="M41" s="36" t="s">
        <v>11</v>
      </c>
      <c r="N41" s="36" t="s">
        <v>11</v>
      </c>
      <c r="O41" s="36" t="s">
        <v>11</v>
      </c>
      <c r="P41" s="36" t="s">
        <v>11</v>
      </c>
      <c r="Q41" s="36" t="s">
        <v>11</v>
      </c>
    </row>
    <row r="42" spans="6:17" x14ac:dyDescent="0.25">
      <c r="F42" s="36" cm="1">
        <f t="array" ref="F42:J46">_xlfn.LAMBDA(_xlpm.x,_xlpm.y,
           _xlfn.MAP(_xlpm.x,_xlpm.y,_xlfn.LAMBDA(_xlpm.zz,_xlpm.yy,fx_(_xlpm.yy,_xlpm.zz)))
)(_xlfn.MAKEARRAY(5,5,_xlfn.LAMBDA(_xlpm.x,_xlpm.y,CHOOSE(_xlpm.y,"A","B","C","D","E"))),
  _xlfn.MAKEARRAY(5,5,_xlfn.LAMBDA(_xlpm.x,_xlpm.y,CHOOSE(MOD(_xlpm.x-1,5)+1,"A","B","C","D","E"))))</f>
        <v>0</v>
      </c>
      <c r="G42" s="36">
        <v>0.48022598870056493</v>
      </c>
      <c r="H42" s="36">
        <v>0.13559322033898302</v>
      </c>
      <c r="I42" s="36">
        <v>0.24858757062146894</v>
      </c>
      <c r="J42" s="36">
        <v>0.13559322033898302</v>
      </c>
    </row>
    <row r="43" spans="6:17" x14ac:dyDescent="0.25">
      <c r="F43" s="36">
        <v>0.47752808988764045</v>
      </c>
      <c r="G43" s="36">
        <v>0</v>
      </c>
      <c r="H43" s="36">
        <v>0.11797752808988764</v>
      </c>
      <c r="I43" s="36">
        <v>0.24719101123595508</v>
      </c>
      <c r="J43" s="36">
        <v>0.15730337078651685</v>
      </c>
      <c r="M43" s="36" t="str" cm="1">
        <f t="array" ref="M43:Q47">M37:Q41</f>
        <v>A</v>
      </c>
      <c r="N43" s="36" t="str">
        <v>A</v>
      </c>
      <c r="O43" s="36" t="str">
        <v>A</v>
      </c>
      <c r="P43" s="36" t="str">
        <v>A</v>
      </c>
      <c r="Q43" s="36" t="str">
        <v>A</v>
      </c>
    </row>
    <row r="44" spans="6:17" x14ac:dyDescent="0.25">
      <c r="F44" s="36">
        <v>0.3</v>
      </c>
      <c r="G44" s="36">
        <v>0.26250000000000001</v>
      </c>
      <c r="H44" s="36">
        <v>0</v>
      </c>
      <c r="I44" s="36">
        <v>0.13750000000000001</v>
      </c>
      <c r="J44" s="36">
        <v>0.3</v>
      </c>
      <c r="M44" s="36" t="str">
        <v>B</v>
      </c>
      <c r="N44" s="36" t="str">
        <v>B</v>
      </c>
      <c r="O44" s="36" t="str">
        <v>B</v>
      </c>
      <c r="P44" s="36" t="str">
        <v>B</v>
      </c>
      <c r="Q44" s="36" t="str">
        <v>B</v>
      </c>
    </row>
    <row r="45" spans="6:17" x14ac:dyDescent="0.25">
      <c r="F45" s="36">
        <v>0.44444444444444442</v>
      </c>
      <c r="G45" s="36">
        <v>0.44444444444444442</v>
      </c>
      <c r="H45" s="36">
        <v>0.1111111111111111</v>
      </c>
      <c r="I45" s="36">
        <v>0</v>
      </c>
      <c r="J45" s="36">
        <v>0</v>
      </c>
      <c r="M45" s="36" t="str">
        <v>C</v>
      </c>
      <c r="N45" s="36" t="str">
        <v>C</v>
      </c>
      <c r="O45" s="36" t="str">
        <v>C</v>
      </c>
      <c r="P45" s="36" t="str">
        <v>C</v>
      </c>
      <c r="Q45" s="36" t="str">
        <v>C</v>
      </c>
    </row>
    <row r="46" spans="6:17" x14ac:dyDescent="0.25">
      <c r="F46" s="36">
        <v>0.31578947368421051</v>
      </c>
      <c r="G46" s="36">
        <v>0.36842105263157893</v>
      </c>
      <c r="H46" s="36">
        <v>0.31578947368421051</v>
      </c>
      <c r="I46" s="36">
        <v>0</v>
      </c>
      <c r="J46" s="36">
        <v>0</v>
      </c>
      <c r="M46" s="36" t="str">
        <v>D</v>
      </c>
      <c r="N46" s="36" t="str">
        <v>D</v>
      </c>
      <c r="O46" s="36" t="str">
        <v>D</v>
      </c>
      <c r="P46" s="36" t="str">
        <v>D</v>
      </c>
      <c r="Q46" s="36" t="str">
        <v>D</v>
      </c>
    </row>
    <row r="47" spans="6:17" x14ac:dyDescent="0.25">
      <c r="M47" s="36" t="str">
        <v>E</v>
      </c>
      <c r="N47" s="36" t="str">
        <v>E</v>
      </c>
      <c r="O47" s="36" t="str">
        <v>E</v>
      </c>
      <c r="P47" s="36" t="str">
        <v>E</v>
      </c>
      <c r="Q47" s="36" t="str">
        <v>E</v>
      </c>
    </row>
    <row r="50" spans="6:18" x14ac:dyDescent="0.25">
      <c r="F50" s="36" t="s">
        <v>4</v>
      </c>
      <c r="G50" s="36" t="s">
        <v>1</v>
      </c>
      <c r="H50" s="36" t="s">
        <v>2</v>
      </c>
      <c r="I50" s="36" t="s">
        <v>3</v>
      </c>
      <c r="J50" s="36" t="s">
        <v>10</v>
      </c>
      <c r="K50" s="36" t="s">
        <v>11</v>
      </c>
    </row>
    <row r="51" spans="6:18" x14ac:dyDescent="0.25">
      <c r="F51" s="36" t="s">
        <v>1</v>
      </c>
      <c r="G51" s="36">
        <v>0</v>
      </c>
      <c r="H51" s="36">
        <v>0.48022598870056493</v>
      </c>
      <c r="I51" s="36">
        <v>0.13559322033898302</v>
      </c>
      <c r="J51" s="36">
        <v>0.24858757062146894</v>
      </c>
      <c r="K51" s="36">
        <v>0.13559322033898302</v>
      </c>
      <c r="N51" s="36" t="str" cm="1">
        <f t="array" ref="N51:R55">_xlfn.MAKEARRAY(5,5,_xlfn.LAMBDA(_xlpm.x,_xlpm.y,CHOOSE(_xlpm.y,"A","B","C","D","E")))</f>
        <v>A</v>
      </c>
      <c r="O51" s="36" t="str">
        <v>B</v>
      </c>
      <c r="P51" s="36" t="str">
        <v>C</v>
      </c>
      <c r="Q51" s="36" t="str">
        <v>D</v>
      </c>
      <c r="R51" s="36" t="str">
        <v>E</v>
      </c>
    </row>
    <row r="52" spans="6:18" x14ac:dyDescent="0.25">
      <c r="F52" s="36" t="s">
        <v>2</v>
      </c>
      <c r="G52" s="36">
        <v>0.47752808988764045</v>
      </c>
      <c r="H52" s="36">
        <v>0</v>
      </c>
      <c r="I52" s="36">
        <v>0.11797752808988764</v>
      </c>
      <c r="J52" s="36">
        <v>0.24719101123595508</v>
      </c>
      <c r="K52" s="36">
        <v>0.15730337078651685</v>
      </c>
      <c r="N52" s="36" t="str">
        <v>A</v>
      </c>
      <c r="O52" s="36" t="str">
        <v>B</v>
      </c>
      <c r="P52" s="36" t="str">
        <v>C</v>
      </c>
      <c r="Q52" s="36" t="str">
        <v>D</v>
      </c>
      <c r="R52" s="36" t="str">
        <v>E</v>
      </c>
    </row>
    <row r="53" spans="6:18" x14ac:dyDescent="0.25">
      <c r="F53" s="36" t="s">
        <v>3</v>
      </c>
      <c r="G53" s="36">
        <v>0.3</v>
      </c>
      <c r="H53" s="36">
        <v>0.26250000000000001</v>
      </c>
      <c r="I53" s="36">
        <v>0</v>
      </c>
      <c r="J53" s="36">
        <v>0.13750000000000001</v>
      </c>
      <c r="K53" s="36">
        <v>0.3</v>
      </c>
      <c r="N53" s="36" t="str">
        <v>A</v>
      </c>
      <c r="O53" s="36" t="str">
        <v>B</v>
      </c>
      <c r="P53" s="36" t="str">
        <v>C</v>
      </c>
      <c r="Q53" s="36" t="str">
        <v>D</v>
      </c>
      <c r="R53" s="36" t="str">
        <v>E</v>
      </c>
    </row>
    <row r="54" spans="6:18" x14ac:dyDescent="0.25">
      <c r="F54" s="36" t="s">
        <v>10</v>
      </c>
      <c r="G54" s="36">
        <v>0.44444444444444448</v>
      </c>
      <c r="H54" s="36">
        <v>0.44444444444444448</v>
      </c>
      <c r="I54" s="36">
        <v>0.11111111111111112</v>
      </c>
      <c r="J54" s="36">
        <v>0</v>
      </c>
      <c r="K54" s="36">
        <v>0</v>
      </c>
      <c r="N54" s="36" t="str">
        <v>A</v>
      </c>
      <c r="O54" s="36" t="str">
        <v>B</v>
      </c>
      <c r="P54" s="36" t="str">
        <v>C</v>
      </c>
      <c r="Q54" s="36" t="str">
        <v>D</v>
      </c>
      <c r="R54" s="36" t="str">
        <v>E</v>
      </c>
    </row>
    <row r="55" spans="6:18" x14ac:dyDescent="0.25">
      <c r="F55" s="36" t="s">
        <v>11</v>
      </c>
      <c r="G55" s="36">
        <v>0.31578947368421051</v>
      </c>
      <c r="H55" s="36">
        <v>0.36842105263157893</v>
      </c>
      <c r="I55" s="36">
        <v>0.31578947368421051</v>
      </c>
      <c r="J55" s="36">
        <v>0</v>
      </c>
      <c r="K55" s="36">
        <v>0</v>
      </c>
      <c r="N55" s="36" t="str">
        <v>A</v>
      </c>
      <c r="O55" s="36" t="str">
        <v>B</v>
      </c>
      <c r="P55" s="36" t="str">
        <v>C</v>
      </c>
      <c r="Q55" s="36" t="str">
        <v>D</v>
      </c>
      <c r="R55" s="36" t="str">
        <v>E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EA3F-F6C4-40C9-8011-8EA145F1948B}">
  <dimension ref="B1:M39"/>
  <sheetViews>
    <sheetView tabSelected="1" topLeftCell="A3" workbookViewId="0">
      <selection activeCell="N9" sqref="N9"/>
    </sheetView>
  </sheetViews>
  <sheetFormatPr defaultRowHeight="13.2" x14ac:dyDescent="0.25"/>
  <cols>
    <col min="1" max="16384" width="8.796875" style="36"/>
  </cols>
  <sheetData>
    <row r="1" spans="2:13" ht="14.4" x14ac:dyDescent="0.3">
      <c r="B1" s="77" t="s">
        <v>8</v>
      </c>
      <c r="C1" s="77"/>
      <c r="D1" s="77"/>
      <c r="E1" s="77"/>
      <c r="G1" s="78" t="s">
        <v>19</v>
      </c>
    </row>
    <row r="2" spans="2:13" ht="13.8" x14ac:dyDescent="0.25">
      <c r="B2" s="37" t="s">
        <v>5</v>
      </c>
      <c r="C2" s="38" t="s">
        <v>6</v>
      </c>
      <c r="D2" s="38" t="s">
        <v>7</v>
      </c>
      <c r="E2" s="39" t="s">
        <v>9</v>
      </c>
    </row>
    <row r="3" spans="2:13" ht="13.8" x14ac:dyDescent="0.25">
      <c r="B3" s="40">
        <v>45334</v>
      </c>
      <c r="C3" s="41" t="s">
        <v>1</v>
      </c>
      <c r="D3" s="41" t="s">
        <v>3</v>
      </c>
      <c r="E3" s="42">
        <v>0.16666666666666666</v>
      </c>
      <c r="H3" s="36" t="str" cm="1">
        <f t="array" ref="H3:M8" xml:space="preserve"> _xlfn.LET(_xlpm.T,B3:E18,
      _xlpm.PO,_xlfn.CHOOSECOLS(_xlpm.T,2),
      _xlpm.PT,_xlfn.CHOOSECOLS(_xlpm.T,3),
      _xlpm.Ti,_xlfn.TAKE(_xlpm.T,,-1),
      _xlpm.PUn,_xlfn._xlws.SORT(_xlfn.UNIQUE(_xlfn.VSTACK(_xlpm.PO,_xlpm.PT))),
      _xlpm.CPUn,COUNTA(_xlpm.PUn),
      _xlpm.R,_xlfn.MAP(_xlpm.PUn&amp;TRANSPOSE(_xlpm.PUn),
            _xlfn.LAMBDA(_xlpm.A,
                   SUM(_xlfn._xlws.FILTER(_xlpm.Ti,(_xlpm.PO&amp;_xlpm.PT=_xlpm.A)+(_xlpm.PT&amp;_xlpm.PO=_xlpm.A),0))/
                   (SUM(_xlfn._xlws.FILTER(_xlpm.Ti,(_xlpm.PO=LEFT(_xlpm.A,1))+(_xlpm.PT=LEFT(_xlpm.A,1))
                              )
                       )
                   )
                  )
           ),
      _xlfn.HSTACK(_xlfn.VSTACK("Month",_xlpm.PUn),
             _xlfn.VSTACK(TRANSPOSE(_xlpm.PUn),_xlpm.R)
            )
     )</f>
        <v>Month</v>
      </c>
      <c r="I3" s="36" t="str">
        <v>A</v>
      </c>
      <c r="J3" s="36" t="str">
        <v>B</v>
      </c>
      <c r="K3" s="36" t="str">
        <v>C</v>
      </c>
      <c r="L3" s="36" t="str">
        <v>D</v>
      </c>
      <c r="M3" s="36" t="str">
        <v>E</v>
      </c>
    </row>
    <row r="4" spans="2:13" ht="13.8" x14ac:dyDescent="0.25">
      <c r="B4" s="40">
        <v>45338</v>
      </c>
      <c r="C4" s="41" t="s">
        <v>11</v>
      </c>
      <c r="D4" s="41" t="s">
        <v>2</v>
      </c>
      <c r="E4" s="42">
        <v>0.125</v>
      </c>
      <c r="H4" s="36" t="str">
        <v>A</v>
      </c>
      <c r="I4" s="36">
        <v>0</v>
      </c>
      <c r="J4" s="36">
        <v>0.48022598870056504</v>
      </c>
      <c r="K4" s="36">
        <v>0.13559322033898302</v>
      </c>
      <c r="L4" s="36">
        <v>0.24858757062146894</v>
      </c>
      <c r="M4" s="36">
        <v>0.13559322033898302</v>
      </c>
    </row>
    <row r="5" spans="2:13" ht="13.8" x14ac:dyDescent="0.25">
      <c r="B5" s="40">
        <v>45339</v>
      </c>
      <c r="C5" s="41" t="s">
        <v>2</v>
      </c>
      <c r="D5" s="41" t="s">
        <v>3</v>
      </c>
      <c r="E5" s="42">
        <v>0.14583333333333334</v>
      </c>
      <c r="H5" s="36" t="str">
        <v>B</v>
      </c>
      <c r="I5" s="36">
        <v>0.47752808988764051</v>
      </c>
      <c r="J5" s="36">
        <v>0</v>
      </c>
      <c r="K5" s="36">
        <v>0.11797752808988764</v>
      </c>
      <c r="L5" s="36">
        <v>0.24719101123595508</v>
      </c>
      <c r="M5" s="36">
        <v>0.15730337078651685</v>
      </c>
    </row>
    <row r="6" spans="2:13" ht="13.8" x14ac:dyDescent="0.25">
      <c r="B6" s="40">
        <v>45339</v>
      </c>
      <c r="C6" s="41" t="s">
        <v>2</v>
      </c>
      <c r="D6" s="41" t="s">
        <v>1</v>
      </c>
      <c r="E6" s="42">
        <v>0.11805555555555555</v>
      </c>
      <c r="H6" s="36" t="str">
        <v>C</v>
      </c>
      <c r="I6" s="36">
        <v>0.3</v>
      </c>
      <c r="J6" s="36">
        <v>0.26250000000000001</v>
      </c>
      <c r="K6" s="36">
        <v>0</v>
      </c>
      <c r="L6" s="36">
        <v>0.13750000000000001</v>
      </c>
      <c r="M6" s="36">
        <v>0.3</v>
      </c>
    </row>
    <row r="7" spans="2:13" ht="13.8" x14ac:dyDescent="0.25">
      <c r="B7" s="40">
        <v>45343</v>
      </c>
      <c r="C7" s="41" t="s">
        <v>11</v>
      </c>
      <c r="D7" s="41" t="s">
        <v>3</v>
      </c>
      <c r="E7" s="42">
        <v>0.11805555555555555</v>
      </c>
      <c r="H7" s="36" t="str">
        <v>D</v>
      </c>
      <c r="I7" s="36">
        <v>0.44444444444444448</v>
      </c>
      <c r="J7" s="36">
        <v>0.44444444444444448</v>
      </c>
      <c r="K7" s="36">
        <v>0.11111111111111112</v>
      </c>
      <c r="L7" s="36">
        <v>0</v>
      </c>
      <c r="M7" s="36">
        <v>0</v>
      </c>
    </row>
    <row r="8" spans="2:13" ht="13.8" x14ac:dyDescent="0.25">
      <c r="B8" s="43">
        <v>45343</v>
      </c>
      <c r="C8" s="44" t="s">
        <v>10</v>
      </c>
      <c r="D8" s="44" t="s">
        <v>3</v>
      </c>
      <c r="E8" s="45">
        <v>7.6388888888888895E-2</v>
      </c>
      <c r="H8" s="36" t="str">
        <v>E</v>
      </c>
      <c r="I8" s="36">
        <v>0.31578947368421051</v>
      </c>
      <c r="J8" s="36">
        <v>0.36842105263157893</v>
      </c>
      <c r="K8" s="36">
        <v>0.31578947368421051</v>
      </c>
      <c r="L8" s="36">
        <v>0</v>
      </c>
      <c r="M8" s="36">
        <v>0</v>
      </c>
    </row>
    <row r="9" spans="2:13" ht="13.8" x14ac:dyDescent="0.25">
      <c r="B9" s="40">
        <v>45345</v>
      </c>
      <c r="C9" s="41" t="s">
        <v>10</v>
      </c>
      <c r="D9" s="41" t="s">
        <v>1</v>
      </c>
      <c r="E9" s="42">
        <v>6.9444444444444448E-2</v>
      </c>
    </row>
    <row r="10" spans="2:13" ht="13.8" x14ac:dyDescent="0.25">
      <c r="B10" s="40">
        <v>45347</v>
      </c>
      <c r="C10" s="41" t="s">
        <v>11</v>
      </c>
      <c r="D10" s="41" t="s">
        <v>3</v>
      </c>
      <c r="E10" s="42">
        <v>4.8611111111111112E-2</v>
      </c>
    </row>
    <row r="11" spans="2:13" ht="13.8" x14ac:dyDescent="0.25">
      <c r="B11" s="40">
        <v>45353</v>
      </c>
      <c r="C11" s="41" t="s">
        <v>11</v>
      </c>
      <c r="D11" s="41" t="s">
        <v>1</v>
      </c>
      <c r="E11" s="42">
        <v>0.16666666666666666</v>
      </c>
    </row>
    <row r="12" spans="2:13" ht="13.8" x14ac:dyDescent="0.25">
      <c r="B12" s="40">
        <v>45354</v>
      </c>
      <c r="C12" s="41" t="s">
        <v>2</v>
      </c>
      <c r="D12" s="41" t="s">
        <v>10</v>
      </c>
      <c r="E12" s="42">
        <v>0.2361111111111111</v>
      </c>
      <c r="G12" s="36" t="s">
        <v>18</v>
      </c>
    </row>
    <row r="13" spans="2:13" ht="13.8" x14ac:dyDescent="0.25">
      <c r="B13" s="40">
        <v>45355</v>
      </c>
      <c r="C13" s="41" t="s">
        <v>2</v>
      </c>
      <c r="D13" s="41" t="s">
        <v>10</v>
      </c>
      <c r="E13" s="42">
        <v>6.9444444444444448E-2</v>
      </c>
    </row>
    <row r="14" spans="2:13" ht="13.8" x14ac:dyDescent="0.25">
      <c r="B14" s="40">
        <v>45356</v>
      </c>
      <c r="C14" s="41" t="s">
        <v>1</v>
      </c>
      <c r="D14" s="41" t="s">
        <v>2</v>
      </c>
      <c r="E14" s="42">
        <v>0.21527777777777779</v>
      </c>
      <c r="I14" s="36" t="str">
        <f ca="1">_xlfn.FORMULATEXT(I16)</f>
        <v>=G16#&amp;TRANSPOSE(G16#)</v>
      </c>
    </row>
    <row r="15" spans="2:13" ht="13.8" x14ac:dyDescent="0.25">
      <c r="B15" s="40">
        <v>45357</v>
      </c>
      <c r="C15" s="41" t="s">
        <v>1</v>
      </c>
      <c r="D15" s="41" t="s">
        <v>2</v>
      </c>
      <c r="E15" s="42">
        <v>5.5555555555555552E-2</v>
      </c>
    </row>
    <row r="16" spans="2:13" ht="13.8" x14ac:dyDescent="0.25">
      <c r="B16" s="40">
        <v>45359</v>
      </c>
      <c r="C16" s="41" t="s">
        <v>2</v>
      </c>
      <c r="D16" s="41" t="s">
        <v>11</v>
      </c>
      <c r="E16" s="42">
        <v>6.9444444444444448E-2</v>
      </c>
      <c r="G16" s="36" t="str" cm="1">
        <f t="array" ref="G16:G20">_xlfn._xlws.SORT(_xlfn.UNIQUE(_xlfn.VSTACK(C3:C18,D3:D18)))</f>
        <v>A</v>
      </c>
      <c r="I16" s="36" t="str" cm="1">
        <f t="array" ref="I16:M20">_xlfn.ANCHORARRAY(G16)&amp;TRANSPOSE(_xlfn.ANCHORARRAY(G16))</f>
        <v>AA</v>
      </c>
      <c r="J16" s="36" t="str">
        <v>AB</v>
      </c>
      <c r="K16" s="36" t="str">
        <v>AC</v>
      </c>
      <c r="L16" s="36" t="str">
        <v>AD</v>
      </c>
      <c r="M16" s="36" t="str">
        <v>AE</v>
      </c>
    </row>
    <row r="17" spans="2:13" ht="13.8" x14ac:dyDescent="0.25">
      <c r="B17" s="40">
        <v>45362</v>
      </c>
      <c r="C17" s="41" t="s">
        <v>1</v>
      </c>
      <c r="D17" s="41" t="s">
        <v>2</v>
      </c>
      <c r="E17" s="42">
        <v>0.2013888888888889</v>
      </c>
      <c r="G17" s="36" t="str">
        <v>B</v>
      </c>
      <c r="I17" s="36" t="str">
        <v>BA</v>
      </c>
      <c r="J17" s="36" t="str">
        <v>BB</v>
      </c>
      <c r="K17" s="36" t="str">
        <v>BC</v>
      </c>
      <c r="L17" s="36" t="str">
        <v>BD</v>
      </c>
      <c r="M17" s="36" t="str">
        <v>BE</v>
      </c>
    </row>
    <row r="18" spans="2:13" ht="13.8" x14ac:dyDescent="0.25">
      <c r="B18" s="46">
        <v>45363</v>
      </c>
      <c r="C18" s="47" t="s">
        <v>10</v>
      </c>
      <c r="D18" s="47" t="s">
        <v>1</v>
      </c>
      <c r="E18" s="48">
        <v>0.2361111111111111</v>
      </c>
      <c r="G18" s="36" t="str">
        <v>C</v>
      </c>
      <c r="I18" s="36" t="str">
        <v>CA</v>
      </c>
      <c r="J18" s="36" t="str">
        <v>CB</v>
      </c>
      <c r="K18" s="36" t="str">
        <v>CC</v>
      </c>
      <c r="L18" s="36" t="str">
        <v>CD</v>
      </c>
      <c r="M18" s="36" t="str">
        <v>CE</v>
      </c>
    </row>
    <row r="19" spans="2:13" x14ac:dyDescent="0.25">
      <c r="G19" s="36" t="str">
        <v>D</v>
      </c>
      <c r="I19" s="36" t="str">
        <v>DA</v>
      </c>
      <c r="J19" s="36" t="str">
        <v>DB</v>
      </c>
      <c r="K19" s="36" t="str">
        <v>DC</v>
      </c>
      <c r="L19" s="36" t="str">
        <v>DD</v>
      </c>
      <c r="M19" s="36" t="str">
        <v>DE</v>
      </c>
    </row>
    <row r="20" spans="2:13" x14ac:dyDescent="0.25">
      <c r="G20" s="36" t="str">
        <v>E</v>
      </c>
      <c r="I20" s="36" t="str">
        <v>EA</v>
      </c>
      <c r="J20" s="36" t="str">
        <v>EB</v>
      </c>
      <c r="K20" s="36" t="str">
        <v>EC</v>
      </c>
      <c r="L20" s="36" t="str">
        <v>ED</v>
      </c>
      <c r="M20" s="36" t="str">
        <v>EE</v>
      </c>
    </row>
    <row r="22" spans="2:13" x14ac:dyDescent="0.25">
      <c r="I22" s="36" t="str">
        <f ca="1">_xlfn.FORMULATEXT(H24)</f>
        <v>=C3:C18&amp;D3:D18</v>
      </c>
    </row>
    <row r="24" spans="2:13" x14ac:dyDescent="0.25">
      <c r="H24" s="36" t="str" cm="1">
        <f t="array" ref="H24:H39">C3:C18&amp;D3:D18</f>
        <v>AC</v>
      </c>
    </row>
    <row r="25" spans="2:13" x14ac:dyDescent="0.25">
      <c r="H25" s="36" t="str">
        <v>EB</v>
      </c>
    </row>
    <row r="26" spans="2:13" x14ac:dyDescent="0.25">
      <c r="H26" s="36" t="str">
        <v>BC</v>
      </c>
    </row>
    <row r="27" spans="2:13" x14ac:dyDescent="0.25">
      <c r="H27" s="36" t="str">
        <v>BA</v>
      </c>
    </row>
    <row r="28" spans="2:13" x14ac:dyDescent="0.25">
      <c r="H28" s="36" t="str">
        <v>EC</v>
      </c>
    </row>
    <row r="29" spans="2:13" x14ac:dyDescent="0.25">
      <c r="H29" s="36" t="str">
        <v>DC</v>
      </c>
    </row>
    <row r="30" spans="2:13" x14ac:dyDescent="0.25">
      <c r="H30" s="36" t="str">
        <v>DA</v>
      </c>
    </row>
    <row r="31" spans="2:13" x14ac:dyDescent="0.25">
      <c r="H31" s="36" t="str">
        <v>EC</v>
      </c>
    </row>
    <row r="32" spans="2:13" x14ac:dyDescent="0.25">
      <c r="H32" s="36" t="str">
        <v>EA</v>
      </c>
    </row>
    <row r="33" spans="8:8" x14ac:dyDescent="0.25">
      <c r="H33" s="36" t="str">
        <v>BD</v>
      </c>
    </row>
    <row r="34" spans="8:8" x14ac:dyDescent="0.25">
      <c r="H34" s="36" t="str">
        <v>BD</v>
      </c>
    </row>
    <row r="35" spans="8:8" x14ac:dyDescent="0.25">
      <c r="H35" s="36" t="str">
        <v>AB</v>
      </c>
    </row>
    <row r="36" spans="8:8" x14ac:dyDescent="0.25">
      <c r="H36" s="36" t="str">
        <v>AB</v>
      </c>
    </row>
    <row r="37" spans="8:8" x14ac:dyDescent="0.25">
      <c r="H37" s="36" t="str">
        <v>BE</v>
      </c>
    </row>
    <row r="38" spans="8:8" x14ac:dyDescent="0.25">
      <c r="H38" s="36" t="str">
        <v>AB</v>
      </c>
    </row>
    <row r="39" spans="8:8" x14ac:dyDescent="0.25">
      <c r="H39" s="36" t="str">
        <v>DA</v>
      </c>
    </row>
  </sheetData>
  <mergeCells count="1">
    <mergeCell ref="B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643C-87ED-4225-B1A4-C12E2AE50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Solution1</vt:lpstr>
      <vt:lpstr>Solution1a</vt:lpstr>
      <vt:lpstr>Solution2</vt:lpstr>
      <vt:lpstr>Solution3</vt:lpstr>
      <vt:lpstr>Solution4</vt:lpstr>
      <vt:lpstr>Solution5</vt:lpstr>
      <vt:lpstr>Solution6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2024-04-07T12:40:47Z</dcterms:modified>
</cp:coreProperties>
</file>