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ieg\Dropbox\GitHub\PowerQueryBitsAndPieces\"/>
    </mc:Choice>
  </mc:AlternateContent>
  <xr:revisionPtr revIDLastSave="0" documentId="13_ncr:1_{0633D75F-DEB1-4F25-A343-DBC051FF460F}" xr6:coauthVersionLast="47" xr6:coauthVersionMax="47" xr10:uidLastSave="{00000000-0000-0000-0000-000000000000}"/>
  <bookViews>
    <workbookView xWindow="2268" yWindow="1512" windowWidth="17280" windowHeight="8880" xr2:uid="{812FC90A-9241-4EAB-8AA0-7FD32A730C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1" l="1"/>
  <c r="J14" i="1"/>
  <c r="J13" i="1"/>
  <c r="I14" i="1"/>
  <c r="I13" i="1"/>
  <c r="H13" i="1"/>
  <c r="H14" i="1"/>
  <c r="K14" i="1"/>
  <c r="K13" i="1"/>
  <c r="L12" i="1"/>
  <c r="L11" i="1"/>
  <c r="D5" i="1"/>
  <c r="H9" i="1"/>
  <c r="E13" i="1"/>
  <c r="E14" i="1"/>
  <c r="G9" i="1"/>
  <c r="F9" i="1"/>
  <c r="E9" i="1"/>
  <c r="D9" i="1"/>
  <c r="G12" i="1"/>
  <c r="G11" i="1"/>
  <c r="F12" i="1"/>
  <c r="F11" i="1"/>
  <c r="L22" i="1"/>
  <c r="L23" i="1"/>
  <c r="F4" i="1"/>
  <c r="G5" i="1"/>
  <c r="F5" i="1"/>
  <c r="E5" i="1"/>
  <c r="K11" i="1"/>
  <c r="H11" i="1"/>
  <c r="F20" i="1"/>
  <c r="G20" i="1" s="1"/>
  <c r="D22" i="1"/>
  <c r="D23" i="1"/>
  <c r="D21" i="1"/>
  <c r="E20" i="1"/>
  <c r="D20" i="1"/>
  <c r="D13" i="1"/>
  <c r="D14" i="1"/>
  <c r="E12" i="1"/>
  <c r="D12" i="1"/>
  <c r="E11" i="1"/>
  <c r="D11" i="1"/>
  <c r="L14" i="1" l="1"/>
  <c r="I9" i="1"/>
  <c r="J9" i="1"/>
  <c r="K12" i="1"/>
  <c r="H12" i="1"/>
  <c r="J11" i="1"/>
  <c r="I11" i="1"/>
  <c r="L9" i="1" l="1"/>
  <c r="I12" i="1"/>
  <c r="J12" i="1"/>
</calcChain>
</file>

<file path=xl/sharedStrings.xml><?xml version="1.0" encoding="utf-8"?>
<sst xmlns="http://schemas.openxmlformats.org/spreadsheetml/2006/main" count="35" uniqueCount="22">
  <si>
    <t>a</t>
  </si>
  <si>
    <t>Sun</t>
  </si>
  <si>
    <t>b</t>
  </si>
  <si>
    <t>Moon</t>
  </si>
  <si>
    <t>c</t>
  </si>
  <si>
    <t>Venus</t>
  </si>
  <si>
    <t>d</t>
  </si>
  <si>
    <t>Jupiter</t>
  </si>
  <si>
    <t>e</t>
  </si>
  <si>
    <t>Pollux</t>
  </si>
  <si>
    <t>f</t>
  </si>
  <si>
    <t>Antares</t>
  </si>
  <si>
    <t>h</t>
  </si>
  <si>
    <t>m</t>
  </si>
  <si>
    <t>s</t>
  </si>
  <si>
    <t>Low</t>
  </si>
  <si>
    <t>High</t>
  </si>
  <si>
    <t>Dec</t>
  </si>
  <si>
    <t>GHA</t>
  </si>
  <si>
    <t>Delta</t>
  </si>
  <si>
    <t>GP</t>
  </si>
  <si>
    <t>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</si>
</sst>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647B-E9F4-46D9-813A-32ECEB0EC835}">
  <dimension ref="A3:L23"/>
  <sheetViews>
    <sheetView tabSelected="1" topLeftCell="A4" workbookViewId="0">
      <selection activeCell="I5" sqref="I5"/>
    </sheetView>
  </sheetViews>
  <sheetFormatPr defaultRowHeight="13.8" x14ac:dyDescent="0.3"/>
  <cols>
    <col min="2" max="2" width="9.8984375" bestFit="1" customWidth="1"/>
    <col min="5" max="5" width="11.296875" customWidth="1"/>
    <col min="9" max="9" width="10.8984375" bestFit="1" customWidth="1"/>
    <col min="12" max="12" width="15.19921875" customWidth="1"/>
  </cols>
  <sheetData>
    <row r="3" spans="1:12" x14ac:dyDescent="0.3">
      <c r="A3">
        <v>2</v>
      </c>
      <c r="C3" t="s">
        <v>12</v>
      </c>
      <c r="D3" t="s">
        <v>13</v>
      </c>
      <c r="E3" t="s">
        <v>14</v>
      </c>
    </row>
    <row r="4" spans="1:12" x14ac:dyDescent="0.3">
      <c r="B4" s="1">
        <v>26810</v>
      </c>
      <c r="C4">
        <v>10</v>
      </c>
      <c r="D4">
        <v>32</v>
      </c>
      <c r="E4">
        <v>2</v>
      </c>
      <c r="F4">
        <f>(10+32/60+2/(60*60))/24</f>
        <v>0.43891203703703702</v>
      </c>
    </row>
    <row r="5" spans="1:12" x14ac:dyDescent="0.3">
      <c r="A5" t="s">
        <v>21</v>
      </c>
      <c r="B5" s="1"/>
      <c r="D5">
        <f>33+50/60</f>
        <v>33.833333333333336</v>
      </c>
      <c r="E5">
        <f>48+52.4/60</f>
        <v>48.873333333333335</v>
      </c>
      <c r="F5">
        <f>E5-D5</f>
        <v>15.04</v>
      </c>
      <c r="G5">
        <f>D5+F5*F4</f>
        <v>40.434570370370373</v>
      </c>
    </row>
    <row r="6" spans="1:12" x14ac:dyDescent="0.3">
      <c r="B6" s="1" t="s">
        <v>18</v>
      </c>
    </row>
    <row r="7" spans="1:12" x14ac:dyDescent="0.3">
      <c r="D7" t="s">
        <v>15</v>
      </c>
      <c r="E7" t="s">
        <v>16</v>
      </c>
      <c r="F7" t="s">
        <v>19</v>
      </c>
      <c r="G7" t="s">
        <v>18</v>
      </c>
      <c r="J7" t="s">
        <v>20</v>
      </c>
    </row>
    <row r="8" spans="1:12" x14ac:dyDescent="0.3">
      <c r="D8">
        <v>10</v>
      </c>
      <c r="E8">
        <v>11</v>
      </c>
    </row>
    <row r="9" spans="1:12" x14ac:dyDescent="0.3">
      <c r="B9" t="s">
        <v>0</v>
      </c>
      <c r="C9" t="s">
        <v>1</v>
      </c>
      <c r="D9">
        <f>330+45.9/60</f>
        <v>330.76499999999999</v>
      </c>
      <c r="E9">
        <f>345+45.9/60</f>
        <v>345.76499999999999</v>
      </c>
      <c r="F9">
        <f>E9-D9</f>
        <v>15</v>
      </c>
      <c r="G9">
        <f>D9+$F$4*F9</f>
        <v>337.34868055555552</v>
      </c>
      <c r="H9">
        <f>IF(G9&gt;180,360-G9,G9)</f>
        <v>22.651319444444482</v>
      </c>
      <c r="I9">
        <f>INT(H9)</f>
        <v>22</v>
      </c>
      <c r="J9">
        <f>FIXED(MOD(H9,1)*60,1)+0</f>
        <v>39.1</v>
      </c>
      <c r="L9" t="str">
        <f>K9&amp;I9&amp;" '"&amp;J9</f>
        <v>22 '39.1</v>
      </c>
    </row>
    <row r="10" spans="1:12" x14ac:dyDescent="0.3">
      <c r="B10" t="s">
        <v>2</v>
      </c>
      <c r="C10" t="s">
        <v>3</v>
      </c>
    </row>
    <row r="11" spans="1:12" x14ac:dyDescent="0.3">
      <c r="B11" t="s">
        <v>4</v>
      </c>
      <c r="C11" t="s">
        <v>5</v>
      </c>
      <c r="D11">
        <f>317+43.1/60</f>
        <v>317.71833333333331</v>
      </c>
      <c r="E11">
        <f>332+42.2/60</f>
        <v>332.70333333333332</v>
      </c>
      <c r="F11">
        <f>E11-D11</f>
        <v>14.985000000000014</v>
      </c>
      <c r="G11">
        <f>D11+F11*$F$4</f>
        <v>324.2954302083333</v>
      </c>
      <c r="H11">
        <f>IF(G11&gt;180,360-G11,G11)</f>
        <v>35.7045697916667</v>
      </c>
      <c r="I11">
        <f>INT(H11)</f>
        <v>35</v>
      </c>
      <c r="J11">
        <f>FIXED(MOD(H11,1)*60,1)+0</f>
        <v>42.3</v>
      </c>
      <c r="K11" t="str">
        <f>IF(G11&gt;180,"E","W")</f>
        <v>E</v>
      </c>
      <c r="L11" t="str">
        <f>I11&amp;"° "&amp;J11&amp;"' "&amp;K11</f>
        <v>35° 42.3' E</v>
      </c>
    </row>
    <row r="12" spans="1:12" x14ac:dyDescent="0.3">
      <c r="B12" t="s">
        <v>6</v>
      </c>
      <c r="C12" t="s">
        <v>7</v>
      </c>
      <c r="D12">
        <f>79+7.1/60</f>
        <v>79.118333333333339</v>
      </c>
      <c r="E12">
        <f>94+9.5/60</f>
        <v>94.158333333333331</v>
      </c>
      <c r="F12">
        <f>E12-D12</f>
        <v>15.039999999999992</v>
      </c>
      <c r="G12">
        <f>D12+F12*$F$4</f>
        <v>85.719570370370377</v>
      </c>
      <c r="H12">
        <f>IF(G12&gt;180,360-G12,G12)</f>
        <v>85.719570370370377</v>
      </c>
      <c r="I12">
        <f>INT(H12)</f>
        <v>85</v>
      </c>
      <c r="J12">
        <f>FIXED(MOD(H12,1)*60,1)+0</f>
        <v>43.2</v>
      </c>
      <c r="K12" t="str">
        <f>IF(G12&gt;180,"E","W")</f>
        <v>W</v>
      </c>
      <c r="L12" t="str">
        <f>I12&amp;"° "&amp;J12&amp;"' "&amp;K12</f>
        <v>85° 43.2' W</v>
      </c>
    </row>
    <row r="13" spans="1:12" x14ac:dyDescent="0.3">
      <c r="B13" t="s">
        <v>8</v>
      </c>
      <c r="C13" t="s">
        <v>9</v>
      </c>
      <c r="D13">
        <f>244+4.6/60</f>
        <v>244.07666666666665</v>
      </c>
      <c r="E13">
        <f>$G$5+D13</f>
        <v>284.51123703703701</v>
      </c>
      <c r="H13">
        <f>IF(E13&gt;180,360-E13,E13)</f>
        <v>75.488762962962994</v>
      </c>
      <c r="I13">
        <f>INT(H13)</f>
        <v>75</v>
      </c>
      <c r="J13">
        <f>FIXED(MOD(H13,1)*60,1)+0</f>
        <v>29.3</v>
      </c>
      <c r="K13" t="str">
        <f>IF(E13&gt;180,"E","W")</f>
        <v>E</v>
      </c>
      <c r="L13" t="str">
        <f>I13&amp;"° "&amp;J13&amp;"' "&amp;K13</f>
        <v>75° 29.3' E</v>
      </c>
    </row>
    <row r="14" spans="1:12" x14ac:dyDescent="0.3">
      <c r="B14" t="s">
        <v>10</v>
      </c>
      <c r="C14" t="s">
        <v>11</v>
      </c>
      <c r="D14">
        <f>113+2.8/60</f>
        <v>113.04666666666667</v>
      </c>
      <c r="E14">
        <f>$G$5+D14</f>
        <v>153.48123703703703</v>
      </c>
      <c r="H14">
        <f>IF(E14&gt;180,360-E14,E14)</f>
        <v>153.48123703703703</v>
      </c>
      <c r="I14">
        <f>INT(H14)</f>
        <v>153</v>
      </c>
      <c r="J14">
        <f>FIXED(MOD(H14,1)*60,1)+0</f>
        <v>28.9</v>
      </c>
      <c r="K14" t="str">
        <f>IF(E14&gt;180,"E","W")</f>
        <v>W</v>
      </c>
      <c r="L14" t="str">
        <f t="shared" ref="L13:L14" si="0">I14&amp;"° "&amp;J14&amp;"' "&amp;K14</f>
        <v>153° 28.9' W</v>
      </c>
    </row>
    <row r="17" spans="2:12" x14ac:dyDescent="0.3">
      <c r="B17" t="s">
        <v>17</v>
      </c>
    </row>
    <row r="18" spans="2:12" x14ac:dyDescent="0.3">
      <c r="B18" t="s">
        <v>0</v>
      </c>
      <c r="C18" t="s">
        <v>1</v>
      </c>
    </row>
    <row r="19" spans="2:12" x14ac:dyDescent="0.3">
      <c r="B19" t="s">
        <v>2</v>
      </c>
      <c r="C19" t="s">
        <v>3</v>
      </c>
    </row>
    <row r="20" spans="2:12" x14ac:dyDescent="0.3">
      <c r="B20" t="s">
        <v>4</v>
      </c>
      <c r="C20" t="s">
        <v>5</v>
      </c>
      <c r="D20">
        <f>23+17.2/60</f>
        <v>23.286666666666665</v>
      </c>
      <c r="E20">
        <f>23+17.6/60</f>
        <v>23.293333333333333</v>
      </c>
      <c r="F20">
        <f>E20-D20</f>
        <v>6.6666666666677088E-3</v>
      </c>
      <c r="G20">
        <f>D20+F20*F4</f>
        <v>23.289592746913581</v>
      </c>
    </row>
    <row r="21" spans="2:12" x14ac:dyDescent="0.3">
      <c r="B21" t="s">
        <v>6</v>
      </c>
      <c r="C21" t="s">
        <v>7</v>
      </c>
      <c r="D21">
        <f>-17-40.5/60</f>
        <v>-17.675000000000001</v>
      </c>
      <c r="E21">
        <v>-17.675000000000001</v>
      </c>
      <c r="F21">
        <v>0</v>
      </c>
    </row>
    <row r="22" spans="2:12" x14ac:dyDescent="0.3">
      <c r="B22" t="s">
        <v>8</v>
      </c>
      <c r="C22" t="s">
        <v>9</v>
      </c>
      <c r="D22">
        <f>28+5.5/60</f>
        <v>28.091666666666665</v>
      </c>
      <c r="L22" t="str">
        <f>IF(SIGN(D22)=1," ","-")&amp;INT(ABS(D22))&amp;"° "&amp;FIXED(MOD(ABS(D22),1)*60,1)&amp;"'"</f>
        <v xml:space="preserve"> 28° 5.5'</v>
      </c>
    </row>
    <row r="23" spans="2:12" x14ac:dyDescent="0.3">
      <c r="B23" t="s">
        <v>10</v>
      </c>
      <c r="C23" t="s">
        <v>11</v>
      </c>
      <c r="D23">
        <f>-26-22.6/60</f>
        <v>-26.376666666666665</v>
      </c>
      <c r="L23" t="str">
        <f>IF(SIGN(D23)=1,"","-")&amp;INT(ABS(D23))&amp;"° "&amp;FIXED(MOD(ABS(D23),1)*60,1)&amp;"'"</f>
        <v>-26° 22.6'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2025-05-08T02:33:07Z</dcterms:created>
  <dcterms:modified xsi:type="dcterms:W3CDTF">2025-05-08T04:35:16Z</dcterms:modified>
</cp:coreProperties>
</file>