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8DF11CF-CBAB-4BCE-ABA4-850E38EBEFD4}" xr6:coauthVersionLast="47" xr6:coauthVersionMax="47" xr10:uidLastSave="{00000000-0000-0000-0000-000000000000}"/>
  <bookViews>
    <workbookView xWindow="-28920" yWindow="-120" windowWidth="29040" windowHeight="15720" activeTab="4" xr2:uid="{00000000-000D-0000-FFFF-FFFF00000000}"/>
  </bookViews>
  <sheets>
    <sheet name="Original" sheetId="1" r:id="rId1"/>
    <sheet name="EDA" sheetId="2" r:id="rId2"/>
    <sheet name="Alternate" sheetId="3" r:id="rId3"/>
    <sheet name="Alternate2" sheetId="4" r:id="rId4"/>
    <sheet name="Alternate3" sheetId="5" r:id="rId5"/>
  </sheets>
  <externalReferences>
    <externalReference r:id="rId6"/>
  </externalReferences>
  <definedNames>
    <definedName name="_xlnm._FilterDatabase" localSheetId="2" hidden="1">Alternate!$B$2:$B$15</definedName>
    <definedName name="_xlnm._FilterDatabase" localSheetId="3" hidden="1">Alternate2!$B$2:$B$15</definedName>
    <definedName name="_xlnm._FilterDatabase" localSheetId="4" hidden="1">Alternate3!$B$2:$B$15</definedName>
    <definedName name="_xlnm._FilterDatabase" localSheetId="1" hidden="1">EDA!$B$2:$B$15</definedName>
    <definedName name="_xlnm._FilterDatabase" localSheetId="0" hidden="1">Original!$B$2:$B$15</definedName>
    <definedName name="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allocate_payment(_xlpm._newCosts, _xlpm._newPayments, _xlpm._newAllocations, _xlpm.position + 1))))</definedName>
    <definedName name="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allocate_payment(_xlpm.costs, _xlpm.payments, _xlpm.empty_array, 1))))</definedName>
    <definedName name="Trial.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Trial.allocate_payment(_xlpm._newCosts, _xlpm._newPayments, _xlpm._newAllocations, _xlpm.position + 1))))</definedName>
    <definedName name="Trial.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Trial.allocate_payment(_xlpm.costs, _xlpm.payments, _xlpm.empty_array,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6" i="5" l="1" a="1"/>
  <c r="AJ6" i="5" s="1"/>
  <c r="AI6" i="5" a="1"/>
  <c r="AI6" i="5" s="1"/>
  <c r="AF6" i="5" a="1"/>
  <c r="AF6" i="5" s="1"/>
  <c r="AG6" i="5" s="1"/>
  <c r="AG7" i="5"/>
  <c r="AG8" i="5"/>
  <c r="AG9" i="5"/>
  <c r="AG10" i="5"/>
  <c r="AG11" i="5"/>
  <c r="AG12" i="5"/>
  <c r="AG13" i="5"/>
  <c r="AG14" i="5"/>
  <c r="AG15" i="5"/>
  <c r="AG16" i="5"/>
  <c r="AG17" i="5"/>
  <c r="AE6" i="5" a="1"/>
  <c r="AE6" i="5" s="1"/>
  <c r="Y19" i="5" a="1"/>
  <c r="Y19" i="5" s="1"/>
  <c r="R19" i="5" a="1"/>
  <c r="R19" i="5" s="1"/>
  <c r="R34" i="5" a="1"/>
  <c r="R34" i="5" s="1"/>
  <c r="L34" i="5" a="1"/>
  <c r="L34" i="5" s="1"/>
  <c r="V4" i="5" a="1"/>
  <c r="V4" i="5" s="1"/>
  <c r="O19" i="5" a="1"/>
  <c r="O19" i="5" s="1"/>
  <c r="G19" i="5" a="1"/>
  <c r="G19" i="5" s="1"/>
  <c r="AB4" i="2"/>
  <c r="AB13" i="2"/>
  <c r="AB3" i="2"/>
  <c r="AB5" i="2"/>
  <c r="AB6" i="2"/>
  <c r="AB7" i="2"/>
  <c r="AB8" i="2"/>
  <c r="AB9" i="2"/>
  <c r="AB10" i="2"/>
  <c r="AB11" i="2"/>
  <c r="AB12" i="2"/>
  <c r="AB2" i="2"/>
  <c r="AA2" i="2"/>
  <c r="AA5" i="2"/>
  <c r="AA6" i="2"/>
  <c r="AA7" i="2"/>
  <c r="AA8" i="2"/>
  <c r="AA9" i="2"/>
  <c r="AA10" i="2"/>
  <c r="AA11" i="2"/>
  <c r="AA12" i="2"/>
  <c r="AA13" i="2"/>
  <c r="AA3" i="2"/>
  <c r="AA4" i="2"/>
  <c r="Z9" i="2"/>
  <c r="X3" i="2"/>
  <c r="X4" i="2"/>
  <c r="X5" i="2"/>
  <c r="X6" i="2"/>
  <c r="X7" i="2"/>
  <c r="X8" i="2"/>
  <c r="X9" i="2"/>
  <c r="X10" i="2"/>
  <c r="Z10" i="2" s="1"/>
  <c r="X11" i="2"/>
  <c r="Z11" i="2" s="1"/>
  <c r="X12" i="2"/>
  <c r="Z12" i="2" s="1"/>
  <c r="X13" i="2"/>
  <c r="Z13" i="2" s="1"/>
  <c r="X2" i="2"/>
  <c r="T24" i="2" a="1"/>
  <c r="T24" i="2" s="1"/>
  <c r="N24" i="2" a="1"/>
  <c r="N24" i="2" s="1"/>
  <c r="F25" i="2"/>
  <c r="F26" i="2"/>
  <c r="F27" i="2"/>
  <c r="F28" i="2"/>
  <c r="F29" i="2"/>
  <c r="F30" i="2"/>
  <c r="F31" i="2"/>
  <c r="F32" i="2"/>
  <c r="F33" i="2"/>
  <c r="F34" i="2"/>
  <c r="F35" i="2"/>
  <c r="F24" i="2"/>
  <c r="T3" i="2"/>
  <c r="Z2" i="2" s="1"/>
  <c r="T4" i="2"/>
  <c r="T5" i="2"/>
  <c r="T6" i="2"/>
  <c r="T2" i="2"/>
  <c r="E25" i="2"/>
  <c r="E26" i="2"/>
  <c r="E27" i="2"/>
  <c r="E28" i="2"/>
  <c r="E29" i="2"/>
  <c r="E30" i="2"/>
  <c r="E31" i="2"/>
  <c r="E32" i="2"/>
  <c r="E33" i="2"/>
  <c r="E34" i="2"/>
  <c r="E35" i="2"/>
  <c r="E24" i="2"/>
  <c r="K17" i="3" a="1"/>
  <c r="K17" i="3" s="1"/>
  <c r="B17" i="3" a="1"/>
  <c r="B17" i="3" s="1"/>
  <c r="Z4" i="2" l="1"/>
  <c r="Z8" i="2"/>
  <c r="Z7" i="2"/>
  <c r="Z5" i="2"/>
  <c r="G28" i="2"/>
  <c r="G27" i="2"/>
  <c r="Z3" i="2"/>
  <c r="G25" i="2"/>
  <c r="Z6" i="2"/>
  <c r="G26" i="2"/>
  <c r="G29" i="2"/>
  <c r="G24" i="2"/>
  <c r="G35" i="2"/>
  <c r="G34" i="2"/>
  <c r="G33" i="2"/>
  <c r="G32" i="2"/>
  <c r="G31" i="2"/>
  <c r="G3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<sst xmlns="http://schemas.openxmlformats.org/spreadsheetml/2006/main" count="313" uniqueCount="27">
  <si>
    <t>Result</t>
  </si>
  <si>
    <t>Date</t>
  </si>
  <si>
    <t>Cost</t>
  </si>
  <si>
    <t>ID</t>
  </si>
  <si>
    <t>C1</t>
  </si>
  <si>
    <t>C2</t>
  </si>
  <si>
    <t>C3</t>
  </si>
  <si>
    <t>C4</t>
  </si>
  <si>
    <t>C5</t>
  </si>
  <si>
    <t>C6</t>
  </si>
  <si>
    <t>C7</t>
  </si>
  <si>
    <t>C8</t>
  </si>
  <si>
    <t>C9</t>
  </si>
  <si>
    <t>C10</t>
  </si>
  <si>
    <t>C11</t>
  </si>
  <si>
    <t>Question Table 2 Payment</t>
  </si>
  <si>
    <t>P1</t>
  </si>
  <si>
    <t>P2</t>
  </si>
  <si>
    <t>P3</t>
  </si>
  <si>
    <t>P4</t>
  </si>
  <si>
    <t>P5</t>
  </si>
  <si>
    <t>NP</t>
  </si>
  <si>
    <t>C12</t>
  </si>
  <si>
    <t>Payment</t>
  </si>
  <si>
    <t>Question Table 1 Recipts</t>
  </si>
  <si>
    <t>https://www.linkedin.com/feed/update/urn:li:activity:7202051165499396096?commentUrn=urn%3Ali%3Acomment%3A%28activity%3A7202051165499396096%2C7202085999735156737%29&amp;dashCommentUrn=urn%3Ali%3Afsd_comment%3A%287202085999735156737%2Curn%3Ali%3Aactivity%3A7202051165499396096%29</t>
  </si>
  <si>
    <t>I found the issue. Some problem with my Excel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</si>
</sst>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6" x14ac:knownFonts="1">
    <font>
      <sz val="11"/>
      <color theme="1"/>
      <name val="Century Gothic"/>
      <family val="2"/>
      <scheme val="minor"/>
    </font>
    <font>
      <sz val="8"/>
      <name val="Century Gothic"/>
      <family val="2"/>
      <scheme val="minor"/>
    </font>
    <font>
      <b/>
      <sz val="11"/>
      <color theme="0"/>
      <name val="Century Gothic"/>
      <family val="2"/>
      <scheme val="major"/>
    </font>
    <font>
      <b/>
      <sz val="11"/>
      <color theme="1"/>
      <name val="Century Gothic"/>
      <family val="2"/>
      <scheme val="major"/>
    </font>
    <font>
      <sz val="11"/>
      <color theme="1"/>
      <name val="Century Gothic"/>
      <family val="2"/>
      <scheme val="major"/>
    </font>
    <font>
      <u/>
      <sz val="11"/>
      <color theme="10"/>
      <name val="Century Gothic"/>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rgb="FFFFFF00"/>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3" fillId="0" borderId="0" xfId="0" applyFont="1" applyAlignment="1">
      <alignment vertical="center"/>
    </xf>
    <xf numFmtId="0" fontId="4" fillId="3" borderId="4" xfId="0" applyFont="1" applyFill="1" applyBorder="1" applyAlignment="1">
      <alignment horizontal="center"/>
    </xf>
    <xf numFmtId="0" fontId="4" fillId="0" borderId="0" xfId="0" applyFont="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4" fontId="4" fillId="0" borderId="2" xfId="0" applyNumberFormat="1" applyFont="1" applyBorder="1" applyAlignment="1">
      <alignment horizontal="center"/>
    </xf>
    <xf numFmtId="14" fontId="4" fillId="0" borderId="8" xfId="0" applyNumberFormat="1" applyFont="1" applyBorder="1" applyAlignment="1">
      <alignment horizontal="center"/>
    </xf>
    <xf numFmtId="14" fontId="4" fillId="0" borderId="9" xfId="0" applyNumberFormat="1" applyFont="1" applyBorder="1"/>
    <xf numFmtId="0" fontId="4" fillId="3" borderId="8"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4" fontId="4" fillId="0" borderId="3" xfId="0" applyNumberFormat="1" applyFont="1" applyBorder="1" applyAlignment="1">
      <alignment horizontal="center"/>
    </xf>
    <xf numFmtId="3" fontId="4" fillId="0" borderId="9" xfId="0" applyNumberFormat="1" applyFont="1" applyBorder="1" applyAlignment="1">
      <alignment horizontal="center" vertical="center"/>
    </xf>
    <xf numFmtId="14" fontId="4" fillId="0" borderId="11" xfId="0" applyNumberFormat="1" applyFont="1" applyBorder="1" applyAlignment="1">
      <alignment horizontal="center"/>
    </xf>
    <xf numFmtId="14" fontId="4" fillId="0" borderId="12" xfId="0" applyNumberFormat="1" applyFont="1" applyBorder="1"/>
    <xf numFmtId="14" fontId="4" fillId="0" borderId="0" xfId="0" applyNumberFormat="1" applyFont="1"/>
    <xf numFmtId="14" fontId="4" fillId="0" borderId="9" xfId="0" applyNumberFormat="1" applyFont="1" applyBorder="1" applyAlignment="1">
      <alignment horizontal="center" vertical="center"/>
    </xf>
    <xf numFmtId="0" fontId="4" fillId="3" borderId="11" xfId="0" applyFont="1" applyFill="1" applyBorder="1" applyAlignment="1">
      <alignment horizontal="center" vertical="center"/>
    </xf>
    <xf numFmtId="3"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3" fontId="4" fillId="0" borderId="0" xfId="0" applyNumberFormat="1" applyFont="1"/>
    <xf numFmtId="0" fontId="4" fillId="0" borderId="0" xfId="0" applyFont="1" applyAlignment="1">
      <alignment horizontal="center"/>
    </xf>
    <xf numFmtId="164" fontId="4" fillId="0" borderId="2" xfId="0" applyNumberFormat="1" applyFont="1" applyBorder="1" applyAlignment="1">
      <alignment horizontal="center"/>
    </xf>
    <xf numFmtId="164" fontId="4" fillId="0" borderId="3" xfId="0" applyNumberFormat="1" applyFont="1" applyBorder="1" applyAlignment="1">
      <alignment horizontal="center"/>
    </xf>
    <xf numFmtId="164" fontId="4" fillId="0" borderId="10" xfId="0" applyNumberFormat="1" applyFont="1" applyBorder="1" applyAlignment="1">
      <alignment horizontal="center"/>
    </xf>
    <xf numFmtId="164" fontId="4" fillId="0" borderId="13" xfId="0" applyNumberFormat="1" applyFont="1" applyBorder="1" applyAlignment="1">
      <alignment horizont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0" fontId="4" fillId="0" borderId="0" xfId="0" applyFont="1" applyAlignment="1">
      <alignment horizontal="center" wrapText="1"/>
    </xf>
    <xf numFmtId="164" fontId="4" fillId="0" borderId="0" xfId="0" applyNumberFormat="1" applyFont="1"/>
    <xf numFmtId="0" fontId="5" fillId="0" borderId="0" xfId="1" applyAlignment="1">
      <alignment vertical="center"/>
    </xf>
    <xf numFmtId="2" fontId="4" fillId="0" borderId="0" xfId="0" applyNumberFormat="1" applyFont="1"/>
    <xf numFmtId="2" fontId="4" fillId="0" borderId="0" xfId="0" applyNumberFormat="1" applyFont="1" applyAlignment="1">
      <alignment horizontal="center"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4"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177800</xdr:colOff>
      <xdr:row>8</xdr:row>
      <xdr:rowOff>31750</xdr:rowOff>
    </xdr:from>
    <xdr:to>
      <xdr:col>9</xdr:col>
      <xdr:colOff>565150</xdr:colOff>
      <xdr:row>24</xdr:row>
      <xdr:rowOff>106680</xdr:rowOff>
    </xdr:to>
    <xdr:sp macro="" textlink="">
      <xdr:nvSpPr>
        <xdr:cNvPr id="2" name="Rectangle: Rounded Corners 1">
          <a:extLst>
            <a:ext uri="{FF2B5EF4-FFF2-40B4-BE49-F238E27FC236}">
              <a16:creationId xmlns:a16="http://schemas.microsoft.com/office/drawing/2014/main" id="{8B910800-E226-78E2-48E4-96BD5639A96C}"/>
            </a:ext>
          </a:extLst>
        </xdr:cNvPr>
        <xdr:cNvSpPr/>
      </xdr:nvSpPr>
      <xdr:spPr>
        <a:xfrm>
          <a:off x="2143760" y="1540510"/>
          <a:ext cx="3641090" cy="2879090"/>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a:t>
          </a:r>
          <a:r>
            <a:rPr lang="en-AU" sz="1800" b="1" baseline="0">
              <a:solidFill>
                <a:srgbClr val="FFFF00"/>
              </a:solidFill>
              <a:effectLst/>
              <a:latin typeface="Times New Roman" panose="02020603050405020304" pitchFamily="18" charset="0"/>
              <a:ea typeface="+mn-ea"/>
              <a:cs typeface="Times New Roman" panose="02020603050405020304" pitchFamily="18" charset="0"/>
            </a:rPr>
            <a:t> 60</a:t>
          </a:r>
          <a:r>
            <a:rPr lang="en-AU" sz="1800" b="1">
              <a:solidFill>
                <a:srgbClr val="FFFF00"/>
              </a:solidFill>
              <a:effectLst/>
              <a:latin typeface="Times New Roman" panose="02020603050405020304" pitchFamily="18" charset="0"/>
              <a:ea typeface="+mn-ea"/>
              <a:cs typeface="Times New Roman" panose="02020603050405020304" pitchFamily="18" charset="0"/>
            </a:rPr>
            <a:t>: Match Payments! </a:t>
          </a:r>
          <a:br>
            <a:rPr lang="en-AU" sz="1800" b="1">
              <a:solidFill>
                <a:srgbClr val="FFFF00"/>
              </a:solidFill>
              <a:effectLst/>
              <a:latin typeface="Times New Roman" panose="02020603050405020304" pitchFamily="18" charset="0"/>
              <a:ea typeface="+mn-ea"/>
              <a:cs typeface="Times New Roman" panose="02020603050405020304" pitchFamily="18" charset="0"/>
            </a:rPr>
          </a:br>
          <a:br>
            <a:rPr lang="en-AU" sz="1400" b="0">
              <a:solidFill>
                <a:schemeClr val="lt1"/>
              </a:solidFill>
              <a:effectLst/>
              <a:latin typeface="Times New Roman" panose="02020603050405020304" pitchFamily="18" charset="0"/>
              <a:ea typeface="+mn-ea"/>
              <a:cs typeface="Times New Roman" panose="02020603050405020304" pitchFamily="18" charset="0"/>
            </a:rPr>
          </a:br>
          <a:r>
            <a:rPr lang="en-AU" sz="1400" b="0">
              <a:solidFill>
                <a:schemeClr val="lt1"/>
              </a:solidFill>
              <a:effectLst/>
              <a:latin typeface="Times New Roman" panose="02020603050405020304" pitchFamily="18" charset="0"/>
              <a:ea typeface="+mn-ea"/>
              <a:cs typeface="Times New Roman" panose="02020603050405020304" pitchFamily="18" charset="0"/>
            </a:rPr>
            <a:t>The customer receipt costs and their payments are provided in Question Tables 1 and 2. We want to match the payments with the receipts based on the date, as shown in the result table. Receipts that are not paid will be marked as "NP" (Not Paid).</a:t>
          </a:r>
        </a:p>
        <a:p>
          <a:pPr algn="ctr"/>
          <a:endParaRPr lang="en-AU" sz="14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lt1"/>
              </a:solidFill>
              <a:effectLst/>
              <a:latin typeface="Times New Roman" panose="02020603050405020304" pitchFamily="18" charset="0"/>
              <a:ea typeface="+mn-ea"/>
              <a:cs typeface="Times New Roman" panose="02020603050405020304" pitchFamily="18" charset="0"/>
            </a:rPr>
            <a:t>For example, Payment ID P1 is used to pay for receipts C1 to C3.</a:t>
          </a:r>
        </a:p>
      </xdr:txBody>
    </xdr:sp>
    <xdr:clientData/>
  </xdr:twoCellAnchor>
  <xdr:twoCellAnchor>
    <xdr:from>
      <xdr:col>6</xdr:col>
      <xdr:colOff>610731</xdr:colOff>
      <xdr:row>7</xdr:row>
      <xdr:rowOff>38103</xdr:rowOff>
    </xdr:from>
    <xdr:to>
      <xdr:col>7</xdr:col>
      <xdr:colOff>354473</xdr:colOff>
      <xdr:row>8</xdr:row>
      <xdr:rowOff>26529</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rot="5400000">
          <a:off x="3758639" y="1163745"/>
          <a:ext cx="159876" cy="537492"/>
        </a:xfrm>
        <a:prstGeom prst="right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860426</xdr:colOff>
      <xdr:row>14</xdr:row>
      <xdr:rowOff>41275</xdr:rowOff>
    </xdr:from>
    <xdr:to>
      <xdr:col>4</xdr:col>
      <xdr:colOff>180976</xdr:colOff>
      <xdr:row>17</xdr:row>
      <xdr:rowOff>104775</xdr:rowOff>
    </xdr:to>
    <xdr:sp macro="" textlink="">
      <xdr:nvSpPr>
        <xdr:cNvPr id="4" name="Arrow: Bent-Up 3">
          <a:extLst>
            <a:ext uri="{FF2B5EF4-FFF2-40B4-BE49-F238E27FC236}">
              <a16:creationId xmlns:a16="http://schemas.microsoft.com/office/drawing/2014/main" id="{E592D098-F93C-AC82-F291-6DCD2E592169}"/>
            </a:ext>
          </a:extLst>
        </xdr:cNvPr>
        <xdr:cNvSpPr/>
      </xdr:nvSpPr>
      <xdr:spPr>
        <a:xfrm rot="5400000">
          <a:off x="1492251" y="247015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628651</xdr:colOff>
      <xdr:row>14</xdr:row>
      <xdr:rowOff>38100</xdr:rowOff>
    </xdr:from>
    <xdr:to>
      <xdr:col>11</xdr:col>
      <xdr:colOff>88901</xdr:colOff>
      <xdr:row>18</xdr:row>
      <xdr:rowOff>101600</xdr:rowOff>
    </xdr:to>
    <xdr:sp macro="" textlink="">
      <xdr:nvSpPr>
        <xdr:cNvPr id="6" name="Arrow: Bent-Up 5">
          <a:extLst>
            <a:ext uri="{FF2B5EF4-FFF2-40B4-BE49-F238E27FC236}">
              <a16:creationId xmlns:a16="http://schemas.microsoft.com/office/drawing/2014/main" id="{C54AE866-A944-C4C5-908A-E508F7DF8159}"/>
            </a:ext>
          </a:extLst>
        </xdr:cNvPr>
        <xdr:cNvSpPr/>
      </xdr:nvSpPr>
      <xdr:spPr>
        <a:xfrm>
          <a:off x="5873751" y="255270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17</xdr:row>
      <xdr:rowOff>0</xdr:rowOff>
    </xdr:from>
    <xdr:to>
      <xdr:col>27</xdr:col>
      <xdr:colOff>632460</xdr:colOff>
      <xdr:row>50</xdr:row>
      <xdr:rowOff>83820</xdr:rowOff>
    </xdr:to>
    <xdr:pic>
      <xdr:nvPicPr>
        <xdr:cNvPr id="2" name="Picture 1">
          <a:extLst>
            <a:ext uri="{FF2B5EF4-FFF2-40B4-BE49-F238E27FC236}">
              <a16:creationId xmlns:a16="http://schemas.microsoft.com/office/drawing/2014/main" id="{D7CA20DC-9C2C-1FC7-F5BF-C7127CEE8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18220" y="3086100"/>
          <a:ext cx="7840980" cy="586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11430</xdr:colOff>
      <xdr:row>16</xdr:row>
      <xdr:rowOff>0</xdr:rowOff>
    </xdr:from>
    <xdr:to>
      <xdr:col>10</xdr:col>
      <xdr:colOff>0</xdr:colOff>
      <xdr:row>56</xdr:row>
      <xdr:rowOff>22860</xdr:rowOff>
    </xdr:to>
    <xdr:sp macro="" textlink="">
      <xdr:nvSpPr>
        <xdr:cNvPr id="3" name="TextBox 2">
          <a:extLst>
            <a:ext uri="{FF2B5EF4-FFF2-40B4-BE49-F238E27FC236}">
              <a16:creationId xmlns:a16="http://schemas.microsoft.com/office/drawing/2014/main" id="{56D27EB0-9B59-0E24-CC73-DBF7BF348E0A}"/>
            </a:ext>
          </a:extLst>
        </xdr:cNvPr>
        <xdr:cNvSpPr txBox="1"/>
      </xdr:nvSpPr>
      <xdr:spPr>
        <a:xfrm>
          <a:off x="240030" y="2910840"/>
          <a:ext cx="5634990" cy="703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was a tricky problem! I tried doing the nested REDUCE thing like Bo, but then I saw Bo's solution and realised that not only was I struggling to get my head around it, but it wouldn't be as concise as his!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I went for a recursive solution that proceeds to allocate cell by cell in column-major order. This feels brute-forcey, but for me it is by far the easiest way to understand what's going on.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Get the column of costs call it 'costs'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Get the column of payments as a row, call it 'payments'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Build a zero-array of rows(costs) rows and columns(payments) columns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4) Define the output header as a blank cell then the payment IDs as a row</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5) Define the result as the header stacked on top of the horizontal stack of the receipt IDs and the result of allocate_payment, which:</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Builds a column-major order sequence of integers called _seq. This is used to define the current cell position being calculated. From this we define _row and _col from the current position.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 Retrieve the current state of the row total from the array of costs, call it _cost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 Retrieve the current state of the column total from the array of payments, call it _payment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(ctd below with image and gist link)</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(ctd from above)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d) If _cost is less than or equal to _payment, we can assign the entirety of the remainder for this row to the current cell, otherwise we just assign the _payment to the cell, effectively exhausting the payment amount for this column. Call this value _newAllocation.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 Create an adjusted copy of 'allocations' called _newAllocations by placing the value calculated in the previous step at the current position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 Define a lambda that will calculate a new copy of either the costs or payments arrays and apply it to both the costs and payment arrays to subtract the value calculated in step (d) from the current row or column of those arrays, respectively</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 Finally, if the new position is greater than the largest index in the column-major index _seq, just return _newAllocations, otherwise, pass the newly calculated values for costs, payments, allocations and position into a recursive call of the function</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Here is the code:</a:t>
          </a: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https://gist.github.com/ncalm/f45668d085add477090b9a3971da7e89</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1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01C8520-EBF4-44CA-A0D3-91E6D54507F8}">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050B1E83-A016-4570-878A-82B88E2C971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02051165499396096?commentUrn=urn%3Ali%3Acomment%3A%28activity%3A7202051165499396096%2C7202085999735156737%29&amp;dashCommentUrn=urn%3Ali%3Afsd_comment%3A%287202085999735156737%2Curn%3Ali%3Aactivity%3A7202051165499396096%29"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74"/>
  <sheetViews>
    <sheetView zoomScaleNormal="100" workbookViewId="0">
      <selection activeCell="S5" sqref="S5:S14"/>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8" s="1" customFormat="1" ht="22.5" customHeight="1" x14ac:dyDescent="0.25">
      <c r="B1" s="40" t="s">
        <v>24</v>
      </c>
      <c r="C1" s="40"/>
      <c r="D1" s="40"/>
      <c r="F1" s="40" t="s">
        <v>15</v>
      </c>
      <c r="G1" s="40"/>
      <c r="H1" s="40"/>
      <c r="K1" s="41" t="s">
        <v>0</v>
      </c>
      <c r="L1" s="41"/>
      <c r="M1" s="41"/>
      <c r="N1" s="41"/>
      <c r="O1" s="41"/>
      <c r="P1" s="41"/>
      <c r="R1" s="1"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sortState xmlns:xlrd2="http://schemas.microsoft.com/office/spreadsheetml/2017/richdata2" ref="G12:G16">
    <sortCondition ref="G12:G16"/>
  </sortState>
  <mergeCells count="3">
    <mergeCell ref="B1:D1"/>
    <mergeCell ref="F1:H1"/>
    <mergeCell ref="K1:P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3CE8-EB31-4D8F-AAFD-E96DF7E64363}">
  <dimension ref="B1:AE79"/>
  <sheetViews>
    <sheetView topLeftCell="C1" zoomScaleNormal="100" workbookViewId="0">
      <selection activeCell="Q19" sqref="Q19"/>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8.796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31" s="1" customFormat="1" ht="22.5" customHeight="1" x14ac:dyDescent="0.25">
      <c r="B1" s="40" t="s">
        <v>24</v>
      </c>
      <c r="C1" s="40"/>
      <c r="D1" s="40"/>
      <c r="F1" s="40" t="s">
        <v>15</v>
      </c>
      <c r="G1" s="40"/>
      <c r="H1" s="40"/>
      <c r="K1" s="41" t="s">
        <v>0</v>
      </c>
      <c r="L1" s="41"/>
      <c r="M1" s="41"/>
      <c r="N1" s="41"/>
      <c r="O1" s="41"/>
      <c r="P1" s="41"/>
      <c r="AA1" s="1" t="s">
        <v>16</v>
      </c>
      <c r="AB1" s="1" t="s">
        <v>17</v>
      </c>
      <c r="AC1" s="1" t="s">
        <v>18</v>
      </c>
      <c r="AD1" s="1" t="s">
        <v>19</v>
      </c>
      <c r="AE1" s="1" t="s">
        <v>20</v>
      </c>
    </row>
    <row r="2" spans="2:31" x14ac:dyDescent="0.25">
      <c r="B2" s="2" t="s">
        <v>3</v>
      </c>
      <c r="C2" s="2" t="s">
        <v>1</v>
      </c>
      <c r="D2" s="2" t="s">
        <v>2</v>
      </c>
      <c r="F2" s="4" t="s">
        <v>3</v>
      </c>
      <c r="G2" s="5" t="s">
        <v>1</v>
      </c>
      <c r="H2" s="6" t="s">
        <v>23</v>
      </c>
      <c r="K2" s="7"/>
      <c r="L2" s="8" t="s">
        <v>16</v>
      </c>
      <c r="M2" s="8" t="s">
        <v>17</v>
      </c>
      <c r="N2" s="8" t="s">
        <v>18</v>
      </c>
      <c r="O2" s="8" t="s">
        <v>19</v>
      </c>
      <c r="P2" s="9" t="s">
        <v>20</v>
      </c>
      <c r="S2" s="11" t="s">
        <v>16</v>
      </c>
      <c r="T2" s="36">
        <f>SUM($H$3:H3)</f>
        <v>600</v>
      </c>
      <c r="V2" s="3" t="s">
        <v>4</v>
      </c>
      <c r="W2" s="3">
        <v>120</v>
      </c>
      <c r="X2" s="3">
        <f>SUM($W$2:W2)</f>
        <v>120</v>
      </c>
      <c r="Y2" s="3" t="s">
        <v>16</v>
      </c>
      <c r="Z2" s="3" t="str">
        <f>_xlfn.XLOOKUP(X2,$T$2:$T$6,$S$2:$S$6,,1)</f>
        <v>P1</v>
      </c>
      <c r="AA2" s="36">
        <f>IF($Y2=AA$1,IF(SUM($W$2:W2)&lt;=$H$3,W2,$H$3-SUM($W2:W$2)),"")</f>
        <v>120</v>
      </c>
      <c r="AB2" s="3" t="str">
        <f>IF(AND(AB$1&gt;=Y2,AB$1&lt;=Z2),IF(SUM($W$2:W2)&lt;=$H$3,W2,$H$3-SUM($W2:W$2)),"")</f>
        <v/>
      </c>
    </row>
    <row r="3" spans="2:31" x14ac:dyDescent="0.25">
      <c r="B3" s="10" t="s">
        <v>4</v>
      </c>
      <c r="C3" s="10">
        <v>45325</v>
      </c>
      <c r="D3" s="29">
        <v>120</v>
      </c>
      <c r="F3" s="11" t="s">
        <v>16</v>
      </c>
      <c r="G3" s="12">
        <v>45278</v>
      </c>
      <c r="H3" s="31">
        <v>600</v>
      </c>
      <c r="K3" s="13" t="s">
        <v>4</v>
      </c>
      <c r="L3" s="33">
        <v>120</v>
      </c>
      <c r="M3" s="33"/>
      <c r="N3" s="33"/>
      <c r="O3" s="14"/>
      <c r="P3" s="15"/>
      <c r="S3" s="11" t="s">
        <v>17</v>
      </c>
      <c r="T3" s="36">
        <f>SUM($H$3:H4)</f>
        <v>650</v>
      </c>
      <c r="V3" s="3" t="s">
        <v>5</v>
      </c>
      <c r="W3" s="3">
        <v>356</v>
      </c>
      <c r="X3" s="3">
        <f>SUM($W$2:W3)</f>
        <v>476</v>
      </c>
      <c r="Y3" s="3" t="s">
        <v>16</v>
      </c>
      <c r="Z3" s="3" t="str">
        <f t="shared" ref="Z3:Z13" si="0">_xlfn.XLOOKUP(X3,$T$2:$T$6,$S$2:$S$6,,1)</f>
        <v>P1</v>
      </c>
      <c r="AA3" s="36">
        <f>IF($Y3=AA$1,IF(SUM($W$2:W3)&lt;=$H$3,W3,$H$3-SUM($W$2:W2)),"")</f>
        <v>356</v>
      </c>
      <c r="AB3" s="3" t="str">
        <f>IF(AND(AB$1&gt;=Y3,AB$1&lt;=Z3),IF(SUM($W$2:W3)&lt;=$H$3,W3,$H$3-SUM($W$2:W3)),"")</f>
        <v/>
      </c>
    </row>
    <row r="4" spans="2:31" x14ac:dyDescent="0.25">
      <c r="B4" s="10" t="s">
        <v>5</v>
      </c>
      <c r="C4" s="16">
        <v>45338</v>
      </c>
      <c r="D4" s="30">
        <v>356</v>
      </c>
      <c r="F4" s="11" t="s">
        <v>17</v>
      </c>
      <c r="G4" s="12">
        <v>45286</v>
      </c>
      <c r="H4" s="31">
        <v>50</v>
      </c>
      <c r="K4" s="13" t="s">
        <v>5</v>
      </c>
      <c r="L4" s="33">
        <v>356</v>
      </c>
      <c r="M4" s="33"/>
      <c r="N4" s="33"/>
      <c r="O4" s="33"/>
      <c r="P4" s="34"/>
      <c r="S4" s="11" t="s">
        <v>18</v>
      </c>
      <c r="T4" s="36">
        <f>SUM($H$3:H5)</f>
        <v>762</v>
      </c>
      <c r="V4" s="3" t="s">
        <v>6</v>
      </c>
      <c r="W4" s="3">
        <v>312</v>
      </c>
      <c r="X4" s="3">
        <f>SUM($W$2:W4)</f>
        <v>788</v>
      </c>
      <c r="Y4" s="3" t="s">
        <v>16</v>
      </c>
      <c r="Z4" s="3" t="str">
        <f t="shared" si="0"/>
        <v>P4</v>
      </c>
      <c r="AA4" s="36">
        <f>IF($Y4=AA$1,IF(SUM($W$2:W4)&lt;=$H$3,W4,$H$3-SUM($W$2:W3)),"")</f>
        <v>124</v>
      </c>
      <c r="AB4" s="3">
        <f>IF(AND(AB$1&gt;=Y4,AB$1&lt;=Z4),IF(SUM($W$2:W4)&lt;=$H$3,W4,$H$3-SUM($W$2:W4)),"")</f>
        <v>-188</v>
      </c>
    </row>
    <row r="5" spans="2:31" x14ac:dyDescent="0.25">
      <c r="B5" s="10" t="s">
        <v>6</v>
      </c>
      <c r="C5" s="16">
        <v>45341</v>
      </c>
      <c r="D5" s="30">
        <v>312</v>
      </c>
      <c r="F5" s="11" t="s">
        <v>18</v>
      </c>
      <c r="G5" s="12">
        <v>45312</v>
      </c>
      <c r="H5" s="31">
        <v>112</v>
      </c>
      <c r="K5" s="13" t="s">
        <v>6</v>
      </c>
      <c r="L5" s="33">
        <v>124</v>
      </c>
      <c r="M5" s="33">
        <v>50</v>
      </c>
      <c r="N5" s="33">
        <v>112</v>
      </c>
      <c r="O5" s="33">
        <v>26</v>
      </c>
      <c r="P5" s="34"/>
      <c r="S5" s="11" t="s">
        <v>19</v>
      </c>
      <c r="T5" s="36">
        <f>SUM($H$3:H6)</f>
        <v>1562</v>
      </c>
      <c r="V5" s="3" t="s">
        <v>7</v>
      </c>
      <c r="W5" s="3">
        <v>437</v>
      </c>
      <c r="X5" s="3">
        <f>SUM($W$2:W5)</f>
        <v>1225</v>
      </c>
      <c r="Y5" s="3" t="s">
        <v>19</v>
      </c>
      <c r="Z5" s="3" t="str">
        <f t="shared" si="0"/>
        <v>P4</v>
      </c>
      <c r="AA5" s="36" t="str">
        <f>IF($Y5=AA$1,IF(SUM($W$2:W5)&lt;=$H$3,W5,$H$3-SUM($W$2:W4)),"")</f>
        <v/>
      </c>
      <c r="AB5" s="3" t="str">
        <f>IF(AND(AB$1&gt;=Y5,AB$1&lt;=Z5),IF(SUM($W$2:W5)&lt;=$H$3,W5,$H$3-SUM($W$2:W5)),"")</f>
        <v/>
      </c>
    </row>
    <row r="6" spans="2:31" x14ac:dyDescent="0.25">
      <c r="B6" s="10" t="s">
        <v>7</v>
      </c>
      <c r="C6" s="16">
        <v>45355</v>
      </c>
      <c r="D6" s="30">
        <v>437</v>
      </c>
      <c r="F6" s="11" t="s">
        <v>19</v>
      </c>
      <c r="G6" s="12">
        <v>45315</v>
      </c>
      <c r="H6" s="31">
        <v>800</v>
      </c>
      <c r="K6" s="13" t="s">
        <v>7</v>
      </c>
      <c r="L6" s="33"/>
      <c r="M6" s="33"/>
      <c r="N6" s="33"/>
      <c r="O6" s="33">
        <v>437</v>
      </c>
      <c r="P6" s="34"/>
      <c r="S6" s="18" t="s">
        <v>20</v>
      </c>
      <c r="T6" s="36">
        <f>SUM($H$3:H7)</f>
        <v>3362</v>
      </c>
      <c r="V6" s="3" t="s">
        <v>8</v>
      </c>
      <c r="W6" s="3">
        <v>374</v>
      </c>
      <c r="X6" s="3">
        <f>SUM($W$2:W6)</f>
        <v>1599</v>
      </c>
      <c r="Y6" s="3" t="s">
        <v>20</v>
      </c>
      <c r="Z6" s="3" t="str">
        <f t="shared" si="0"/>
        <v>P5</v>
      </c>
      <c r="AA6" s="36" t="str">
        <f>IF($Y6=AA$1,IF(SUM($W$2:W6)&lt;=$H$3,W6,$H$3-SUM($W$2:W5)),"")</f>
        <v/>
      </c>
      <c r="AB6" s="3" t="str">
        <f>IF(AND(AB$1&gt;=Y6,AB$1&lt;=Z6),IF(SUM($W$2:W6)&lt;=$H$3,W6,$H$3-SUM($W$2:W6)),"")</f>
        <v/>
      </c>
    </row>
    <row r="7" spans="2:31" x14ac:dyDescent="0.25">
      <c r="B7" s="10" t="s">
        <v>8</v>
      </c>
      <c r="C7" s="16">
        <v>45364</v>
      </c>
      <c r="D7" s="30">
        <v>374</v>
      </c>
      <c r="F7" s="18" t="s">
        <v>20</v>
      </c>
      <c r="G7" s="19">
        <v>45327</v>
      </c>
      <c r="H7" s="32">
        <v>1800</v>
      </c>
      <c r="K7" s="13" t="s">
        <v>8</v>
      </c>
      <c r="L7" s="33"/>
      <c r="M7" s="33"/>
      <c r="N7" s="33"/>
      <c r="O7" s="33">
        <v>337</v>
      </c>
      <c r="P7" s="34">
        <v>37</v>
      </c>
      <c r="V7" s="3" t="s">
        <v>9</v>
      </c>
      <c r="W7" s="3">
        <v>258</v>
      </c>
      <c r="X7" s="3">
        <f>SUM($W$2:W7)</f>
        <v>1857</v>
      </c>
      <c r="Y7" s="3" t="s">
        <v>20</v>
      </c>
      <c r="Z7" s="3" t="str">
        <f t="shared" si="0"/>
        <v>P5</v>
      </c>
      <c r="AA7" s="36" t="str">
        <f>IF($Y7=AA$1,IF(SUM($W$2:W7)&lt;=$H$3,W7,$H$3-SUM($W$2:W6)),"")</f>
        <v/>
      </c>
      <c r="AB7" s="3" t="str">
        <f>IF(AND(AB$1&gt;=Y7,AB$1&lt;=Z7),IF(SUM($W$2:W7)&lt;=$H$3,W7,$H$3-SUM($W$2:W7)),"")</f>
        <v/>
      </c>
    </row>
    <row r="8" spans="2:31" x14ac:dyDescent="0.25">
      <c r="B8" s="10" t="s">
        <v>9</v>
      </c>
      <c r="C8" s="16">
        <v>45365</v>
      </c>
      <c r="D8" s="30">
        <v>258</v>
      </c>
      <c r="K8" s="13" t="s">
        <v>9</v>
      </c>
      <c r="L8" s="33"/>
      <c r="M8" s="33"/>
      <c r="N8" s="33"/>
      <c r="O8" s="33"/>
      <c r="P8" s="34">
        <v>258</v>
      </c>
      <c r="V8" s="3" t="s">
        <v>10</v>
      </c>
      <c r="W8" s="3">
        <v>369</v>
      </c>
      <c r="X8" s="3">
        <f>SUM($W$2:W8)</f>
        <v>2226</v>
      </c>
      <c r="Y8" s="3" t="s">
        <v>20</v>
      </c>
      <c r="Z8" s="3" t="str">
        <f t="shared" si="0"/>
        <v>P5</v>
      </c>
      <c r="AA8" s="36" t="str">
        <f>IF($Y8=AA$1,IF(SUM($W$2:W8)&lt;=$H$3,W8,$H$3-SUM($W$2:W7)),"")</f>
        <v/>
      </c>
      <c r="AB8" s="3" t="str">
        <f>IF(AND(AB$1&gt;=Y8,AB$1&lt;=Z8),IF(SUM($W$2:W8)&lt;=$H$3,W8,$H$3-SUM($W$2:W8)),"")</f>
        <v/>
      </c>
    </row>
    <row r="9" spans="2:31" x14ac:dyDescent="0.25">
      <c r="B9" s="10" t="s">
        <v>10</v>
      </c>
      <c r="C9" s="16">
        <v>45370</v>
      </c>
      <c r="D9" s="30">
        <v>369</v>
      </c>
      <c r="K9" s="13" t="s">
        <v>10</v>
      </c>
      <c r="L9" s="17"/>
      <c r="M9" s="14"/>
      <c r="N9" s="14"/>
      <c r="O9" s="33"/>
      <c r="P9" s="34">
        <v>369</v>
      </c>
      <c r="V9" s="3" t="s">
        <v>11</v>
      </c>
      <c r="W9" s="3">
        <v>418</v>
      </c>
      <c r="X9" s="3">
        <f>SUM($W$2:W9)</f>
        <v>2644</v>
      </c>
      <c r="Y9" s="3" t="s">
        <v>20</v>
      </c>
      <c r="Z9" s="3" t="str">
        <f t="shared" si="0"/>
        <v>P5</v>
      </c>
      <c r="AA9" s="36" t="str">
        <f>IF($Y9=AA$1,IF(SUM($W$2:W9)&lt;=$H$3,W9,$H$3-SUM($W$2:W8)),"")</f>
        <v/>
      </c>
      <c r="AB9" s="3" t="str">
        <f>IF(AND(AB$1&gt;=Y9,AB$1&lt;=Z9),IF(SUM($W$2:W9)&lt;=$H$3,W9,$H$3-SUM($W$2:W9)),"")</f>
        <v/>
      </c>
    </row>
    <row r="10" spans="2:31" x14ac:dyDescent="0.25">
      <c r="B10" s="10" t="s">
        <v>11</v>
      </c>
      <c r="C10" s="16">
        <v>45376</v>
      </c>
      <c r="D10" s="30">
        <v>418</v>
      </c>
      <c r="K10" s="13" t="s">
        <v>11</v>
      </c>
      <c r="L10" s="17"/>
      <c r="M10" s="14"/>
      <c r="N10" s="14"/>
      <c r="O10" s="33"/>
      <c r="P10" s="34">
        <v>418</v>
      </c>
      <c r="V10" s="3" t="s">
        <v>12</v>
      </c>
      <c r="W10" s="3">
        <v>308</v>
      </c>
      <c r="X10" s="3">
        <f>SUM($W$2:W10)</f>
        <v>2952</v>
      </c>
      <c r="Y10" s="3" t="s">
        <v>20</v>
      </c>
      <c r="Z10" s="3" t="str">
        <f t="shared" si="0"/>
        <v>P5</v>
      </c>
      <c r="AA10" s="36" t="str">
        <f>IF($Y10=AA$1,IF(SUM($W$2:W10)&lt;=$H$3,W10,$H$3-SUM($W$2:W9)),"")</f>
        <v/>
      </c>
      <c r="AB10" s="3" t="str">
        <f>IF(AND(AB$1&gt;=Y10,AB$1&lt;=Z10),IF(SUM($W$2:W10)&lt;=$H$3,W10,$H$3-SUM($W$2:W10)),"")</f>
        <v/>
      </c>
    </row>
    <row r="11" spans="2:31" x14ac:dyDescent="0.25">
      <c r="B11" s="10" t="s">
        <v>12</v>
      </c>
      <c r="C11" s="16">
        <v>45384</v>
      </c>
      <c r="D11" s="30">
        <v>308</v>
      </c>
      <c r="K11" s="13" t="s">
        <v>12</v>
      </c>
      <c r="L11" s="17"/>
      <c r="M11" s="14"/>
      <c r="N11" s="14"/>
      <c r="O11" s="14"/>
      <c r="P11" s="34">
        <v>308</v>
      </c>
      <c r="V11" s="3" t="s">
        <v>13</v>
      </c>
      <c r="W11" s="3">
        <v>410</v>
      </c>
      <c r="X11" s="3">
        <f>SUM($W$2:W11)</f>
        <v>3362</v>
      </c>
      <c r="Y11" s="3" t="s">
        <v>20</v>
      </c>
      <c r="Z11" s="3" t="str">
        <f t="shared" si="0"/>
        <v>P5</v>
      </c>
      <c r="AA11" s="36" t="str">
        <f>IF($Y11=AA$1,IF(SUM($W$2:W11)&lt;=$H$3,W11,$H$3-SUM($W$2:W10)),"")</f>
        <v/>
      </c>
      <c r="AB11" s="3" t="str">
        <f>IF(AND(AB$1&gt;=Y11,AB$1&lt;=Z11),IF(SUM($W$2:W11)&lt;=$H$3,W11,$H$3-SUM($W$2:W11)),"")</f>
        <v/>
      </c>
    </row>
    <row r="12" spans="2:31" x14ac:dyDescent="0.25">
      <c r="B12" s="10" t="s">
        <v>13</v>
      </c>
      <c r="C12" s="16">
        <v>45397</v>
      </c>
      <c r="D12" s="30">
        <v>410</v>
      </c>
      <c r="G12" s="20"/>
      <c r="K12" s="13" t="s">
        <v>13</v>
      </c>
      <c r="L12" s="17"/>
      <c r="M12" s="14"/>
      <c r="N12" s="14"/>
      <c r="O12" s="14"/>
      <c r="P12" s="34">
        <v>410</v>
      </c>
      <c r="V12" s="3" t="s">
        <v>14</v>
      </c>
      <c r="W12" s="3">
        <v>491</v>
      </c>
      <c r="X12" s="3">
        <f>SUM($W$2:W12)</f>
        <v>3853</v>
      </c>
      <c r="Z12" s="3" t="e">
        <f t="shared" si="0"/>
        <v>#N/A</v>
      </c>
      <c r="AA12" s="36" t="str">
        <f>IF($Y12=AA$1,IF(SUM($W$2:W12)&lt;=$H$3,W12,$H$3-SUM($W$2:W11)),"")</f>
        <v/>
      </c>
      <c r="AB12" s="3" t="e">
        <f>IF(AND(AB$1&gt;=Y12,AB$1&lt;=Z12),IF(SUM($W$2:W12)&lt;=$H$3,W12,$H$3-SUM($W$2:W12)),"")</f>
        <v>#N/A</v>
      </c>
    </row>
    <row r="13" spans="2:31" x14ac:dyDescent="0.25">
      <c r="B13" s="10" t="s">
        <v>14</v>
      </c>
      <c r="C13" s="16">
        <v>45406</v>
      </c>
      <c r="D13" s="30">
        <v>491</v>
      </c>
      <c r="G13" s="20"/>
      <c r="K13" s="13" t="s">
        <v>14</v>
      </c>
      <c r="L13" s="17" t="s">
        <v>21</v>
      </c>
      <c r="M13" s="14" t="s">
        <v>21</v>
      </c>
      <c r="N13" s="14" t="s">
        <v>21</v>
      </c>
      <c r="O13" s="21" t="s">
        <v>21</v>
      </c>
      <c r="P13" s="15" t="s">
        <v>21</v>
      </c>
      <c r="V13" s="3" t="s">
        <v>22</v>
      </c>
      <c r="W13" s="3">
        <v>50</v>
      </c>
      <c r="X13" s="3">
        <f>SUM($W$2:W13)</f>
        <v>3903</v>
      </c>
      <c r="Z13" s="3" t="e">
        <f t="shared" si="0"/>
        <v>#N/A</v>
      </c>
      <c r="AA13" s="36" t="str">
        <f>IF($Y13=AA$1,IF(SUM($W$2:W13)&lt;=$H$3,W13,$H$3-SUM($W$2:W12)),"")</f>
        <v/>
      </c>
      <c r="AB13" s="3" t="e">
        <f>IF(AND(AB$1&gt;=Y13,AB$1&lt;=Z13),IF(SUM($W$2:W13)&lt;=$H$3,W13,$H$3-SUM($W$2:W13)),"")</f>
        <v>#N/A</v>
      </c>
    </row>
    <row r="14" spans="2:31" x14ac:dyDescent="0.25">
      <c r="B14" s="10" t="s">
        <v>22</v>
      </c>
      <c r="C14" s="16">
        <v>45409</v>
      </c>
      <c r="D14" s="30">
        <v>50</v>
      </c>
      <c r="G14" s="20"/>
      <c r="K14" s="22" t="s">
        <v>22</v>
      </c>
      <c r="L14" s="23" t="s">
        <v>21</v>
      </c>
      <c r="M14" s="24" t="s">
        <v>21</v>
      </c>
      <c r="N14" s="24" t="s">
        <v>21</v>
      </c>
      <c r="O14" s="25" t="s">
        <v>21</v>
      </c>
      <c r="P14" s="26" t="s">
        <v>21</v>
      </c>
    </row>
    <row r="15" spans="2:31" x14ac:dyDescent="0.25">
      <c r="B15" s="3"/>
      <c r="C15" s="3"/>
      <c r="G15" s="20"/>
      <c r="L15" s="27"/>
      <c r="O15" s="20"/>
    </row>
    <row r="16" spans="2:31" x14ac:dyDescent="0.25">
      <c r="G16" s="20"/>
      <c r="L16" s="27"/>
      <c r="O16" s="20"/>
    </row>
    <row r="17" spans="2:24" x14ac:dyDescent="0.25">
      <c r="G17" s="20"/>
      <c r="L17" s="27"/>
      <c r="O17" s="20"/>
    </row>
    <row r="18" spans="2:24" x14ac:dyDescent="0.25">
      <c r="G18" s="20"/>
      <c r="L18" s="27"/>
      <c r="O18" s="20"/>
    </row>
    <row r="19" spans="2:24" x14ac:dyDescent="0.25">
      <c r="G19" s="20"/>
      <c r="L19" s="27"/>
      <c r="O19" s="20"/>
    </row>
    <row r="20" spans="2:24" x14ac:dyDescent="0.25">
      <c r="G20" s="20"/>
      <c r="L20" s="27"/>
      <c r="O20" s="20"/>
    </row>
    <row r="21" spans="2:24" x14ac:dyDescent="0.25">
      <c r="G21" s="20"/>
      <c r="L21" s="27"/>
      <c r="O21" s="20"/>
    </row>
    <row r="22" spans="2:24" x14ac:dyDescent="0.25">
      <c r="G22" s="20"/>
      <c r="L22" s="27"/>
      <c r="O22" s="20"/>
    </row>
    <row r="23" spans="2:24" x14ac:dyDescent="0.25">
      <c r="G23" s="20"/>
      <c r="L23" s="27"/>
      <c r="O23" s="20"/>
    </row>
    <row r="24" spans="2:24" x14ac:dyDescent="0.25">
      <c r="B24" s="10" t="s">
        <v>4</v>
      </c>
      <c r="C24" s="10">
        <v>45325</v>
      </c>
      <c r="D24" s="29">
        <v>120</v>
      </c>
      <c r="E24" s="3">
        <f>SUMIF($G$3:$G$7,"&lt;="&amp;C24,$H$3:$H$7)</f>
        <v>1562</v>
      </c>
      <c r="F24" s="36">
        <f>SUM($D$24:D24)</f>
        <v>120</v>
      </c>
      <c r="G24" s="3" t="e">
        <f t="shared" ref="G24:G35" si="1">_xlfn.XLOOKUP(F24,$T$2:$T$6,$S$2:$S$6,,-1)</f>
        <v>#N/A</v>
      </c>
      <c r="L24" s="20"/>
      <c r="N24" s="3" cm="1">
        <f t="array" ref="N24:R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_xlfn.HSTACK(_xlpm.a,_xlfn.IFS(_xlpm.e&gt;_xlpm.v,_xlpm.v,_xlpm.e&gt;0,_xlpm.e,1,),_xlfn.IFS(_xlpm.e&gt;_xlpm.v,0,_xlpm.e&lt;0,_xlpm.v,1,_xlpm.v-_xlpm.e))))),_xlpm.s*2),IF(MMULT(_xlpm.i,_xlpm.s^0),_xlpm.i,"NP"))</f>
        <v>120</v>
      </c>
      <c r="O24" s="20">
        <v>0</v>
      </c>
      <c r="P24" s="3">
        <v>0</v>
      </c>
      <c r="Q24" s="3">
        <v>0</v>
      </c>
      <c r="R24" s="3">
        <v>0</v>
      </c>
      <c r="T24" s="3" cm="1">
        <f t="array" ref="T24:X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
_xlpm.i)</f>
        <v>120</v>
      </c>
      <c r="U24" s="3">
        <v>0</v>
      </c>
      <c r="V24" s="3">
        <v>0</v>
      </c>
      <c r="W24" s="3">
        <v>0</v>
      </c>
      <c r="X24" s="3">
        <v>0</v>
      </c>
    </row>
    <row r="25" spans="2:24" x14ac:dyDescent="0.25">
      <c r="B25" s="10" t="s">
        <v>5</v>
      </c>
      <c r="C25" s="16">
        <v>45338</v>
      </c>
      <c r="D25" s="30">
        <v>356</v>
      </c>
      <c r="E25" s="3">
        <f t="shared" ref="E25:E35" si="2">SUMIF($G$3:$G$7,"&lt;="&amp;C25,$H$3:$H$7)</f>
        <v>3362</v>
      </c>
      <c r="F25" s="36">
        <f>SUM($D$24:D25)</f>
        <v>476</v>
      </c>
      <c r="G25" s="3" t="e">
        <f t="shared" si="1"/>
        <v>#N/A</v>
      </c>
      <c r="L25" s="20"/>
      <c r="N25" s="3">
        <v>356</v>
      </c>
      <c r="O25" s="20">
        <v>0</v>
      </c>
      <c r="P25" s="3">
        <v>0</v>
      </c>
      <c r="Q25" s="3">
        <v>0</v>
      </c>
      <c r="R25" s="3">
        <v>0</v>
      </c>
      <c r="T25" s="3">
        <v>356</v>
      </c>
      <c r="U25" s="3">
        <v>0</v>
      </c>
      <c r="V25" s="3">
        <v>0</v>
      </c>
      <c r="W25" s="3">
        <v>0</v>
      </c>
      <c r="X25" s="3">
        <v>0</v>
      </c>
    </row>
    <row r="26" spans="2:24" x14ac:dyDescent="0.25">
      <c r="B26" s="10" t="s">
        <v>6</v>
      </c>
      <c r="C26" s="16">
        <v>45341</v>
      </c>
      <c r="D26" s="30">
        <v>312</v>
      </c>
      <c r="E26" s="3">
        <f t="shared" si="2"/>
        <v>3362</v>
      </c>
      <c r="F26" s="36">
        <f>SUM($D$24:D26)</f>
        <v>788</v>
      </c>
      <c r="G26" s="3" t="str">
        <f t="shared" si="1"/>
        <v>P3</v>
      </c>
      <c r="L26" s="20"/>
      <c r="N26" s="3">
        <v>124</v>
      </c>
      <c r="O26" s="20">
        <v>50</v>
      </c>
      <c r="P26" s="3">
        <v>112</v>
      </c>
      <c r="Q26" s="3">
        <v>26</v>
      </c>
      <c r="R26" s="3">
        <v>0</v>
      </c>
      <c r="T26" s="3">
        <v>124</v>
      </c>
      <c r="U26" s="3">
        <v>50</v>
      </c>
      <c r="V26" s="3">
        <v>112</v>
      </c>
      <c r="W26" s="3">
        <v>26</v>
      </c>
      <c r="X26" s="3">
        <v>0</v>
      </c>
    </row>
    <row r="27" spans="2:24" x14ac:dyDescent="0.25">
      <c r="B27" s="10" t="s">
        <v>7</v>
      </c>
      <c r="C27" s="16">
        <v>45355</v>
      </c>
      <c r="D27" s="30">
        <v>437</v>
      </c>
      <c r="E27" s="3">
        <f t="shared" si="2"/>
        <v>3362</v>
      </c>
      <c r="F27" s="36">
        <f>SUM($D$24:D27)</f>
        <v>1225</v>
      </c>
      <c r="G27" s="3" t="str">
        <f t="shared" si="1"/>
        <v>P3</v>
      </c>
      <c r="L27" s="20"/>
      <c r="N27" s="3">
        <v>0</v>
      </c>
      <c r="O27" s="20">
        <v>0</v>
      </c>
      <c r="P27" s="3">
        <v>0</v>
      </c>
      <c r="Q27" s="3">
        <v>437</v>
      </c>
      <c r="R27" s="3">
        <v>0</v>
      </c>
      <c r="T27" s="3">
        <v>0</v>
      </c>
      <c r="U27" s="3">
        <v>0</v>
      </c>
      <c r="V27" s="3">
        <v>0</v>
      </c>
      <c r="W27" s="3">
        <v>437</v>
      </c>
      <c r="X27" s="3">
        <v>0</v>
      </c>
    </row>
    <row r="28" spans="2:24" x14ac:dyDescent="0.25">
      <c r="B28" s="10" t="s">
        <v>8</v>
      </c>
      <c r="C28" s="16">
        <v>45364</v>
      </c>
      <c r="D28" s="30">
        <v>374</v>
      </c>
      <c r="E28" s="3">
        <f t="shared" si="2"/>
        <v>3362</v>
      </c>
      <c r="F28" s="36">
        <f>SUM($D$24:D28)</f>
        <v>1599</v>
      </c>
      <c r="G28" s="3" t="str">
        <f t="shared" si="1"/>
        <v>P4</v>
      </c>
      <c r="L28" s="20"/>
      <c r="N28" s="3">
        <v>0</v>
      </c>
      <c r="O28" s="20">
        <v>0</v>
      </c>
      <c r="P28" s="3">
        <v>0</v>
      </c>
      <c r="Q28" s="3">
        <v>337</v>
      </c>
      <c r="R28" s="3">
        <v>37</v>
      </c>
      <c r="T28" s="3">
        <v>0</v>
      </c>
      <c r="U28" s="3">
        <v>0</v>
      </c>
      <c r="V28" s="3">
        <v>0</v>
      </c>
      <c r="W28" s="3">
        <v>337</v>
      </c>
      <c r="X28" s="3">
        <v>37</v>
      </c>
    </row>
    <row r="29" spans="2:24" x14ac:dyDescent="0.25">
      <c r="B29" s="10" t="s">
        <v>9</v>
      </c>
      <c r="C29" s="16">
        <v>45365</v>
      </c>
      <c r="D29" s="30">
        <v>258</v>
      </c>
      <c r="E29" s="3">
        <f t="shared" si="2"/>
        <v>3362</v>
      </c>
      <c r="F29" s="36">
        <f>SUM($D$24:D29)</f>
        <v>1857</v>
      </c>
      <c r="G29" s="3" t="str">
        <f t="shared" si="1"/>
        <v>P4</v>
      </c>
      <c r="L29" s="20"/>
      <c r="N29" s="3">
        <v>0</v>
      </c>
      <c r="O29" s="20">
        <v>0</v>
      </c>
      <c r="P29" s="3">
        <v>0</v>
      </c>
      <c r="Q29" s="3">
        <v>0</v>
      </c>
      <c r="R29" s="3">
        <v>258</v>
      </c>
      <c r="T29" s="3">
        <v>0</v>
      </c>
      <c r="U29" s="3">
        <v>0</v>
      </c>
      <c r="V29" s="3">
        <v>0</v>
      </c>
      <c r="W29" s="3">
        <v>0</v>
      </c>
      <c r="X29" s="3">
        <v>258</v>
      </c>
    </row>
    <row r="30" spans="2:24" x14ac:dyDescent="0.25">
      <c r="B30" s="10" t="s">
        <v>10</v>
      </c>
      <c r="C30" s="16">
        <v>45370</v>
      </c>
      <c r="D30" s="30">
        <v>369</v>
      </c>
      <c r="E30" s="3">
        <f t="shared" si="2"/>
        <v>3362</v>
      </c>
      <c r="F30" s="36">
        <f>SUM($D$24:D30)</f>
        <v>2226</v>
      </c>
      <c r="G30" s="3" t="str">
        <f t="shared" si="1"/>
        <v>P4</v>
      </c>
      <c r="L30" s="20"/>
      <c r="N30" s="3">
        <v>0</v>
      </c>
      <c r="O30" s="20">
        <v>0</v>
      </c>
      <c r="P30" s="3">
        <v>0</v>
      </c>
      <c r="Q30" s="3">
        <v>0</v>
      </c>
      <c r="R30" s="3">
        <v>369</v>
      </c>
      <c r="T30" s="3">
        <v>0</v>
      </c>
      <c r="U30" s="3">
        <v>0</v>
      </c>
      <c r="V30" s="3">
        <v>0</v>
      </c>
      <c r="W30" s="3">
        <v>0</v>
      </c>
      <c r="X30" s="3">
        <v>369</v>
      </c>
    </row>
    <row r="31" spans="2:24" x14ac:dyDescent="0.25">
      <c r="B31" s="10" t="s">
        <v>11</v>
      </c>
      <c r="C31" s="16">
        <v>45376</v>
      </c>
      <c r="D31" s="30">
        <v>418</v>
      </c>
      <c r="E31" s="3">
        <f t="shared" si="2"/>
        <v>3362</v>
      </c>
      <c r="F31" s="36">
        <f>SUM($D$24:D31)</f>
        <v>2644</v>
      </c>
      <c r="G31" s="3" t="str">
        <f t="shared" si="1"/>
        <v>P4</v>
      </c>
      <c r="L31" s="20"/>
      <c r="N31" s="3">
        <v>0</v>
      </c>
      <c r="O31" s="20">
        <v>0</v>
      </c>
      <c r="P31" s="3">
        <v>0</v>
      </c>
      <c r="Q31" s="3">
        <v>0</v>
      </c>
      <c r="R31" s="3">
        <v>418</v>
      </c>
      <c r="T31" s="3">
        <v>0</v>
      </c>
      <c r="U31" s="3">
        <v>0</v>
      </c>
      <c r="V31" s="3">
        <v>0</v>
      </c>
      <c r="W31" s="3">
        <v>0</v>
      </c>
      <c r="X31" s="3">
        <v>418</v>
      </c>
    </row>
    <row r="32" spans="2:24" x14ac:dyDescent="0.25">
      <c r="B32" s="10" t="s">
        <v>12</v>
      </c>
      <c r="C32" s="16">
        <v>45384</v>
      </c>
      <c r="D32" s="30">
        <v>308</v>
      </c>
      <c r="E32" s="3">
        <f t="shared" si="2"/>
        <v>3362</v>
      </c>
      <c r="F32" s="36">
        <f>SUM($D$24:D32)</f>
        <v>2952</v>
      </c>
      <c r="G32" s="3" t="str">
        <f t="shared" si="1"/>
        <v>P4</v>
      </c>
      <c r="L32" s="20"/>
      <c r="N32" s="3">
        <v>0</v>
      </c>
      <c r="O32" s="20">
        <v>0</v>
      </c>
      <c r="P32" s="3">
        <v>0</v>
      </c>
      <c r="Q32" s="3">
        <v>0</v>
      </c>
      <c r="R32" s="3">
        <v>308</v>
      </c>
      <c r="T32" s="3">
        <v>0</v>
      </c>
      <c r="U32" s="3">
        <v>0</v>
      </c>
      <c r="V32" s="3">
        <v>0</v>
      </c>
      <c r="W32" s="3">
        <v>0</v>
      </c>
      <c r="X32" s="3">
        <v>308</v>
      </c>
    </row>
    <row r="33" spans="2:24" x14ac:dyDescent="0.25">
      <c r="B33" s="10" t="s">
        <v>13</v>
      </c>
      <c r="C33" s="16">
        <v>45397</v>
      </c>
      <c r="D33" s="30">
        <v>410</v>
      </c>
      <c r="E33" s="3">
        <f t="shared" si="2"/>
        <v>3362</v>
      </c>
      <c r="F33" s="36">
        <f>SUM($D$24:D33)</f>
        <v>3362</v>
      </c>
      <c r="G33" s="3" t="str">
        <f t="shared" si="1"/>
        <v>P5</v>
      </c>
      <c r="L33" s="20"/>
      <c r="N33" s="3">
        <v>0</v>
      </c>
      <c r="O33" s="20">
        <v>0</v>
      </c>
      <c r="P33" s="3">
        <v>0</v>
      </c>
      <c r="Q33" s="3">
        <v>0</v>
      </c>
      <c r="R33" s="3">
        <v>410</v>
      </c>
      <c r="T33" s="3">
        <v>0</v>
      </c>
      <c r="U33" s="3">
        <v>0</v>
      </c>
      <c r="V33" s="3">
        <v>0</v>
      </c>
      <c r="W33" s="3">
        <v>0</v>
      </c>
      <c r="X33" s="3">
        <v>410</v>
      </c>
    </row>
    <row r="34" spans="2:24" x14ac:dyDescent="0.25">
      <c r="B34" s="10" t="s">
        <v>14</v>
      </c>
      <c r="C34" s="16">
        <v>45406</v>
      </c>
      <c r="D34" s="30">
        <v>491</v>
      </c>
      <c r="E34" s="3">
        <f t="shared" si="2"/>
        <v>3362</v>
      </c>
      <c r="F34" s="36">
        <f>SUM($D$24:D34)</f>
        <v>3853</v>
      </c>
      <c r="G34" s="3" t="str">
        <f t="shared" si="1"/>
        <v>P5</v>
      </c>
      <c r="N34" s="3" t="str">
        <v>NP</v>
      </c>
      <c r="O34" s="20" t="str">
        <v>NP</v>
      </c>
      <c r="P34" s="3" t="str">
        <v>NP</v>
      </c>
      <c r="Q34" s="3" t="str">
        <v>NP</v>
      </c>
      <c r="R34" s="3" t="str">
        <v>NP</v>
      </c>
      <c r="T34" s="3">
        <v>0</v>
      </c>
      <c r="U34" s="3">
        <v>0</v>
      </c>
      <c r="V34" s="3">
        <v>0</v>
      </c>
      <c r="W34" s="3">
        <v>0</v>
      </c>
      <c r="X34" s="3">
        <v>0</v>
      </c>
    </row>
    <row r="35" spans="2:24" x14ac:dyDescent="0.25">
      <c r="B35" s="10" t="s">
        <v>22</v>
      </c>
      <c r="C35" s="16">
        <v>45409</v>
      </c>
      <c r="D35" s="30">
        <v>50</v>
      </c>
      <c r="E35" s="3">
        <f t="shared" si="2"/>
        <v>3362</v>
      </c>
      <c r="F35" s="36">
        <f>SUM($D$24:D35)</f>
        <v>3903</v>
      </c>
      <c r="G35" s="3" t="str">
        <f t="shared" si="1"/>
        <v>P5</v>
      </c>
      <c r="N35" s="3" t="str">
        <v>NP</v>
      </c>
      <c r="O35" s="20" t="str">
        <v>NP</v>
      </c>
      <c r="P35" s="3" t="str">
        <v>NP</v>
      </c>
      <c r="Q35" s="3" t="str">
        <v>NP</v>
      </c>
      <c r="R35" s="3" t="str">
        <v>NP</v>
      </c>
      <c r="T35" s="3">
        <v>0</v>
      </c>
      <c r="U35" s="3">
        <v>0</v>
      </c>
      <c r="V35" s="3">
        <v>0</v>
      </c>
      <c r="W35" s="3">
        <v>0</v>
      </c>
      <c r="X35" s="3">
        <v>0</v>
      </c>
    </row>
    <row r="36" spans="2:24" x14ac:dyDescent="0.25">
      <c r="O36" s="20"/>
    </row>
    <row r="37" spans="2:24" x14ac:dyDescent="0.25">
      <c r="O37" s="20"/>
    </row>
    <row r="38" spans="2:24" x14ac:dyDescent="0.25">
      <c r="O38" s="20"/>
    </row>
    <row r="39" spans="2:24" x14ac:dyDescent="0.25">
      <c r="O39" s="20"/>
    </row>
    <row r="40" spans="2:24" x14ac:dyDescent="0.25">
      <c r="O40" s="20"/>
    </row>
    <row r="41" spans="2:24" x14ac:dyDescent="0.25">
      <c r="O41" s="20"/>
    </row>
    <row r="42" spans="2:24" x14ac:dyDescent="0.25">
      <c r="O42" s="20"/>
    </row>
    <row r="43" spans="2:24" x14ac:dyDescent="0.25">
      <c r="O43" s="20"/>
    </row>
    <row r="44" spans="2:24" x14ac:dyDescent="0.25">
      <c r="O44" s="20"/>
    </row>
    <row r="45" spans="2:24" x14ac:dyDescent="0.25">
      <c r="O45" s="20"/>
    </row>
    <row r="46" spans="2:24" x14ac:dyDescent="0.25">
      <c r="O46" s="20"/>
    </row>
    <row r="47" spans="2:24" x14ac:dyDescent="0.25">
      <c r="O47" s="20"/>
    </row>
    <row r="48" spans="2:24"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row r="75" spans="15:15" x14ac:dyDescent="0.25">
      <c r="O75" s="20"/>
    </row>
    <row r="76" spans="15:15" x14ac:dyDescent="0.25">
      <c r="O76" s="20"/>
    </row>
    <row r="77" spans="15:15" x14ac:dyDescent="0.25">
      <c r="O77" s="20"/>
    </row>
    <row r="78" spans="15:15" x14ac:dyDescent="0.25">
      <c r="O78" s="20"/>
    </row>
    <row r="79" spans="15:15" x14ac:dyDescent="0.25">
      <c r="O79" s="20"/>
    </row>
  </sheetData>
  <mergeCells count="3">
    <mergeCell ref="B1:D1"/>
    <mergeCell ref="F1:H1"/>
    <mergeCell ref="K1:P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CBBF-769F-44F4-83CF-110C31EDB775}">
  <dimension ref="B1:R74"/>
  <sheetViews>
    <sheetView zoomScaleNormal="100" workbookViewId="0">
      <selection activeCell="R1" sqref="R1"/>
    </sheetView>
  </sheetViews>
  <sheetFormatPr defaultColWidth="8.59765625" defaultRowHeight="13.8" x14ac:dyDescent="0.25"/>
  <cols>
    <col min="1" max="1" width="3" style="3" customWidth="1"/>
    <col min="2" max="2" width="4.3984375" style="28" bestFit="1" customWidth="1"/>
    <col min="3" max="3" width="9.5" style="28" bestFit="1" customWidth="1"/>
    <col min="4" max="4" width="6.19921875" style="3" customWidth="1"/>
    <col min="5" max="6" width="4.8984375" style="3" bestFit="1" customWidth="1"/>
    <col min="7" max="7" width="12.19921875" style="3" customWidth="1"/>
    <col min="8" max="8" width="10.8984375" style="3" customWidth="1"/>
    <col min="9" max="10" width="8.59765625" style="3"/>
    <col min="11" max="11" width="6" style="3" customWidth="1"/>
    <col min="12" max="12" width="14.19921875" style="3" customWidth="1"/>
    <col min="13" max="16" width="6" style="3" customWidth="1"/>
    <col min="17" max="16384" width="8.59765625" style="3"/>
  </cols>
  <sheetData>
    <row r="1" spans="2:18" s="1" customFormat="1" ht="22.5" customHeight="1" x14ac:dyDescent="0.25">
      <c r="B1" s="40" t="s">
        <v>24</v>
      </c>
      <c r="C1" s="40"/>
      <c r="D1" s="40"/>
      <c r="F1" s="40" t="s">
        <v>15</v>
      </c>
      <c r="G1" s="40"/>
      <c r="H1" s="40"/>
      <c r="K1" s="41" t="s">
        <v>0</v>
      </c>
      <c r="L1" s="41"/>
      <c r="M1" s="41"/>
      <c r="N1" s="41"/>
      <c r="O1" s="41"/>
      <c r="P1" s="41"/>
      <c r="R1" s="37"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O16" s="20"/>
    </row>
    <row r="17" spans="2:16" x14ac:dyDescent="0.25">
      <c r="B17" s="7" t="str" cm="1">
        <f t="array" ref="B17:G29">_xlfn.LET(
_xlpm.T,B3:D14,
_xlpm.TT,F3:H7,
_xlpm.RT,_xlfn.SCAN(,_xlfn.TAKE(_xlpm.T,,-1),_xlfn.LAMBDA(_xlpm.A,_xlpm.B,_xlpm.A+_xlpm.B)),
_xlpm.RTT,_xlfn.SCAN(,_xlfn.TAKE(_xlpm.TT,,-1),_xlfn.LAMBDA(_xlpm.A,_xlpm.B,_xlpm.A+_xlpm.B)),
_xlpm.RC,ROWS(_xlpm.T),_xlpm.CP,ROWS(_xlpm.TT),
_xlpm.FP,_xlfn.XMATCH(_xlpm.RT,_xlpm.RTT,1),
_xlpm.Gap,--(_xlpm.FP=_xlfn.VSTACK(1,_xlpm.FP)),_xlpm.FullP,IF(_xlpm.Gap,_xlfn.TAKE(_xlpm.T,,-1),""),
_xlpm.SR,_xlfn.SEQUENCE(_xlpm.RC),_xlpm.CPS,_xlfn.SEQUENCE(,_xlpm.CP),
_xlpm.C,ABS(IF(_xlpm.RT&gt;0,INDEX(_xlpm.RTT,_xlpm.FP-1))-_xlpm.RT),
_xlpm.CC,IF(_xlpm.FullP="",_xlpm.C,_xlpm.FullP),
_xlpm.Field1,_xlfn.XLOOKUP(_xlpm.SR&amp;_xlpm.CPS,_xlpm.SR&amp;_xlpm.FP,_xlfn.DROP(_xlpm.CC,-1),0),
_xlpm.BRS,TRANSPOSE(_xlfn.TAKE(_xlpm.TT,,-1))-_xlfn.BYCOL(_xlpm.Field1,_xlfn.LAMBDA(_xlpm.A,SUM(_xlpm.A))),_xlpm.CCC,--(_xlpm.Field1&gt;0)*_xlpm.SR,
_xlpm.BCM,_xlfn.BYCOL(_xlpm.CCC,_xlfn.LAMBDA(_xlpm.A,MAX(_xlpm.A))),_xlpm.CCCC,IF(_xlpm.BCM&gt;0,_xlpm.BCM+1),
_xlpm.SC,_xlfn.SCAN(,_xlpm.CCCC,_xlfn.LAMBDA(_xlpm.A,_xlpm.B,IF(_xlpm.B=FALSE,_xlpm.A,_xlpm.B))),
_xlpm.Field2,IF(_xlpm.SR*_xlfn.SEQUENCE(,ROWS(_xlpm.TT),,0)=_xlpm.SC,_xlpm.BRS,0),
_xlpm.R,_xlpm.Field1+_xlpm.Field2,_xlpm.M,MIN(IFERROR(_xlfn.DROP(_xlpm.CC,-1),_xlpm.SR))-1,
_xlpm.RR,_xlfn.VSTACK(_xlfn.HSTACK("",TRANSPOSE(_xlfn.TAKE(_xlpm.TT,,1))),
_xlfn.HSTACK(_xlfn.TAKE(_xlpm.T,,1),_xlfn.EXPAND(_xlfn.TAKE(_xlpm.R,_xlpm.M),_xlpm.RC,,"NP"))),IF(_xlpm.RR&lt;&gt;0,_xlpm.RR,"")
)</f>
        <v/>
      </c>
      <c r="C17" s="8" t="str">
        <v>P1</v>
      </c>
      <c r="D17" s="8" t="str">
        <v>P2</v>
      </c>
      <c r="E17" s="8" t="str">
        <v>P3</v>
      </c>
      <c r="F17" s="8" t="str">
        <v>P4</v>
      </c>
      <c r="G17" s="9" t="str">
        <v>P5</v>
      </c>
      <c r="K17" s="7" t="str" cm="1">
        <f t="array" ref="K17:P29">_xlfn.LET(
    _xlpm.T, B3:D14,
    _xlpm.TT, F3:H7,
    _xlpm.RT, _xlfn.SCAN(, _xlfn.TAKE(_xlpm.T, , -1), _xlfn.LAMBDA(_xlpm.A,_xlpm.B, _xlpm.A + _xlpm.B)),
    _xlpm.RTT, _xlfn.SCAN(, _xlfn.TAKE(_xlpm.TT, , -1), _xlfn.LAMBDA(_xlpm.A,_xlpm.B, _xlpm.A + _xlpm.B)),
    _xlpm.RC, ROWS(_xlpm.T),
    _xlpm.CP, ROWS(_xlpm.TT),
    _xlpm.FP, _xlfn.XMATCH(_xlpm.RT, _xlpm.RTT, 1),
    _xlpm.Gap, --(_xlpm.FP = _xlfn.VSTACK(1, _xlpm.FP)),
    _xlpm.FullP, IF(_xlpm.Gap, _xlfn.TAKE(_xlpm.T, , -1), ""),
    _xlpm.SR, _xlfn.SEQUENCE(_xlpm.RC),
    _xlpm.CPS, _xlfn.SEQUENCE(, _xlpm.CP),
    _xlpm.C, ABS(IF(_xlpm.RT &gt; 0, INDEX(_xlpm.RTT, _xlpm.FP - 1)) - _xlpm.RT),
    _xlpm.CC, IF(_xlpm.FullP = "", _xlpm.C, _xlpm.FullP),
    _xlpm.Field1, _xlfn.XLOOKUP(_xlpm.SR &amp; _xlpm.CPS, _xlpm.SR &amp; _xlpm.FP, _xlfn.DROP(_xlpm.CC, -1), 0),
    _xlpm.BRS, TRANSPOSE(_xlfn.TAKE(_xlpm.TT, , -1)) -
        _xlfn.BYCOL(_xlpm.Field1, _xlfn.LAMBDA(_xlpm.A, SUM(_xlpm.A))),
    _xlpm.CCC, --(_xlpm.Field1 &gt; 0) * _xlpm.SR,
    _xlpm.BCM, _xlfn.BYCOL(_xlpm.CCC, _xlfn.LAMBDA(_xlpm.A, MAX(_xlpm.A))),
    _xlpm.CCCC, IF(_xlpm.BCM &gt; 0, _xlpm.BCM + 1),
    _xlpm.SC, _xlfn.SCAN(, _xlpm.CCCC, _xlfn.LAMBDA(_xlpm.A,_xlpm.B, IF(_xlpm.B = FALSE, _xlpm.A, _xlpm.B))),
    _xlpm.Field2, IF(_xlpm.SR * _xlfn.SEQUENCE(, ROWS(_xlpm.TT), , 0) = _xlpm.SC, _xlpm.BRS, 0),
    _xlpm.R, _xlpm.Field1 + _xlpm.Field2,
    _xlpm.M, MIN(IFERROR(_xlfn.DROP(_xlpm.CC, -1), _xlpm.SR)) - 1,
    _xlpm.RR, _xlfn.VSTACK(
        _xlfn.HSTACK("", TRANSPOSE(_xlfn.TAKE(_xlpm.TT, , 1))),
        _xlfn.HSTACK(_xlfn.TAKE(_xlpm.T, , 1), _xlfn.EXPAND(_xlfn.TAKE(_xlpm.R, _xlpm.M), _xlpm.RC, , "NP"))
    ),
    IF(_xlpm.RR &lt;&gt; 0, _xlpm.RR, "")
)</f>
        <v/>
      </c>
      <c r="L17" s="8" t="str">
        <v>P1</v>
      </c>
      <c r="M17" s="8" t="str">
        <v>P2</v>
      </c>
      <c r="N17" s="8" t="str">
        <v>P3</v>
      </c>
      <c r="O17" s="8" t="str">
        <v>P4</v>
      </c>
      <c r="P17" s="9" t="str">
        <v>P5</v>
      </c>
    </row>
    <row r="18" spans="2:16" x14ac:dyDescent="0.25">
      <c r="B18" s="13" t="str">
        <v>C1</v>
      </c>
      <c r="C18" s="33">
        <v>120</v>
      </c>
      <c r="D18" s="33" t="str">
        <v/>
      </c>
      <c r="E18" s="33" t="str">
        <v/>
      </c>
      <c r="F18" s="14" t="str">
        <v/>
      </c>
      <c r="G18" s="15" t="str">
        <v/>
      </c>
      <c r="K18" s="13" t="str">
        <v>C1</v>
      </c>
      <c r="L18" s="33">
        <v>120</v>
      </c>
      <c r="M18" s="33" t="str">
        <v/>
      </c>
      <c r="N18" s="33" t="str">
        <v/>
      </c>
      <c r="O18" s="14" t="str">
        <v/>
      </c>
      <c r="P18" s="15" t="str">
        <v/>
      </c>
    </row>
    <row r="19" spans="2:16" x14ac:dyDescent="0.25">
      <c r="B19" s="13" t="str">
        <v>C2</v>
      </c>
      <c r="C19" s="33">
        <v>356</v>
      </c>
      <c r="D19" s="33" t="str">
        <v/>
      </c>
      <c r="E19" s="33" t="str">
        <v/>
      </c>
      <c r="F19" s="33" t="str">
        <v/>
      </c>
      <c r="G19" s="34" t="str">
        <v/>
      </c>
      <c r="K19" s="13" t="str">
        <v>C2</v>
      </c>
      <c r="L19" s="33">
        <v>356</v>
      </c>
      <c r="M19" s="33" t="str">
        <v/>
      </c>
      <c r="N19" s="33" t="str">
        <v/>
      </c>
      <c r="O19" s="33" t="str">
        <v/>
      </c>
      <c r="P19" s="34" t="str">
        <v/>
      </c>
    </row>
    <row r="20" spans="2:16" x14ac:dyDescent="0.25">
      <c r="B20" s="13" t="str">
        <v>C3</v>
      </c>
      <c r="C20" s="33">
        <v>124</v>
      </c>
      <c r="D20" s="33">
        <v>50</v>
      </c>
      <c r="E20" s="33">
        <v>112</v>
      </c>
      <c r="F20" s="33">
        <v>26</v>
      </c>
      <c r="G20" s="34" t="str">
        <v/>
      </c>
      <c r="K20" s="13" t="str">
        <v>C3</v>
      </c>
      <c r="L20" s="33">
        <v>124</v>
      </c>
      <c r="M20" s="33">
        <v>50</v>
      </c>
      <c r="N20" s="33">
        <v>112</v>
      </c>
      <c r="O20" s="33">
        <v>26</v>
      </c>
      <c r="P20" s="34" t="str">
        <v/>
      </c>
    </row>
    <row r="21" spans="2:16" x14ac:dyDescent="0.25">
      <c r="B21" s="13" t="str">
        <v>C4</v>
      </c>
      <c r="C21" s="33" t="str">
        <v/>
      </c>
      <c r="D21" s="33" t="str">
        <v/>
      </c>
      <c r="E21" s="33" t="str">
        <v/>
      </c>
      <c r="F21" s="33">
        <v>437</v>
      </c>
      <c r="G21" s="34" t="str">
        <v/>
      </c>
      <c r="K21" s="13" t="str">
        <v>C4</v>
      </c>
      <c r="L21" s="33" t="str">
        <v/>
      </c>
      <c r="M21" s="33" t="str">
        <v/>
      </c>
      <c r="N21" s="33" t="str">
        <v/>
      </c>
      <c r="O21" s="33">
        <v>437</v>
      </c>
      <c r="P21" s="34" t="str">
        <v/>
      </c>
    </row>
    <row r="22" spans="2:16" x14ac:dyDescent="0.25">
      <c r="B22" s="13" t="str">
        <v>C5</v>
      </c>
      <c r="C22" s="33" t="str">
        <v/>
      </c>
      <c r="D22" s="33" t="str">
        <v/>
      </c>
      <c r="E22" s="33" t="str">
        <v/>
      </c>
      <c r="F22" s="33">
        <v>337</v>
      </c>
      <c r="G22" s="34">
        <v>37</v>
      </c>
      <c r="K22" s="13" t="str">
        <v>C5</v>
      </c>
      <c r="L22" s="33" t="str">
        <v/>
      </c>
      <c r="M22" s="33" t="str">
        <v/>
      </c>
      <c r="N22" s="33" t="str">
        <v/>
      </c>
      <c r="O22" s="33">
        <v>337</v>
      </c>
      <c r="P22" s="34">
        <v>37</v>
      </c>
    </row>
    <row r="23" spans="2:16" x14ac:dyDescent="0.25">
      <c r="B23" s="13" t="str">
        <v>C6</v>
      </c>
      <c r="C23" s="33" t="str">
        <v/>
      </c>
      <c r="D23" s="33" t="str">
        <v/>
      </c>
      <c r="E23" s="33" t="str">
        <v/>
      </c>
      <c r="F23" s="33" t="str">
        <v/>
      </c>
      <c r="G23" s="34">
        <v>258</v>
      </c>
      <c r="K23" s="13" t="str">
        <v>C6</v>
      </c>
      <c r="L23" s="33" t="str">
        <v/>
      </c>
      <c r="M23" s="33" t="str">
        <v/>
      </c>
      <c r="N23" s="33" t="str">
        <v/>
      </c>
      <c r="O23" s="33" t="str">
        <v/>
      </c>
      <c r="P23" s="34">
        <v>258</v>
      </c>
    </row>
    <row r="24" spans="2:16" x14ac:dyDescent="0.25">
      <c r="B24" s="13" t="str">
        <v>C7</v>
      </c>
      <c r="C24" s="17" t="str">
        <v/>
      </c>
      <c r="D24" s="14" t="str">
        <v/>
      </c>
      <c r="E24" s="14" t="str">
        <v/>
      </c>
      <c r="F24" s="33" t="str">
        <v/>
      </c>
      <c r="G24" s="34">
        <v>369</v>
      </c>
      <c r="K24" s="13" t="str">
        <v>C7</v>
      </c>
      <c r="L24" s="17" t="str">
        <v/>
      </c>
      <c r="M24" s="14" t="str">
        <v/>
      </c>
      <c r="N24" s="14" t="str">
        <v/>
      </c>
      <c r="O24" s="33" t="str">
        <v/>
      </c>
      <c r="P24" s="34">
        <v>369</v>
      </c>
    </row>
    <row r="25" spans="2:16" x14ac:dyDescent="0.25">
      <c r="B25" s="13" t="str">
        <v>C8</v>
      </c>
      <c r="C25" s="17" t="str">
        <v/>
      </c>
      <c r="D25" s="14" t="str">
        <v/>
      </c>
      <c r="E25" s="14" t="str">
        <v/>
      </c>
      <c r="F25" s="33" t="str">
        <v/>
      </c>
      <c r="G25" s="34">
        <v>418</v>
      </c>
      <c r="K25" s="13" t="str">
        <v>C8</v>
      </c>
      <c r="L25" s="17" t="str">
        <v/>
      </c>
      <c r="M25" s="14" t="str">
        <v/>
      </c>
      <c r="N25" s="14" t="str">
        <v/>
      </c>
      <c r="O25" s="33" t="str">
        <v/>
      </c>
      <c r="P25" s="34">
        <v>418</v>
      </c>
    </row>
    <row r="26" spans="2:16" x14ac:dyDescent="0.25">
      <c r="B26" s="13" t="str">
        <v>C9</v>
      </c>
      <c r="C26" s="17" t="str">
        <v/>
      </c>
      <c r="D26" s="14" t="str">
        <v/>
      </c>
      <c r="E26" s="14" t="str">
        <v/>
      </c>
      <c r="F26" s="14" t="str">
        <v/>
      </c>
      <c r="G26" s="34">
        <v>308</v>
      </c>
      <c r="K26" s="13" t="str">
        <v>C9</v>
      </c>
      <c r="L26" s="17" t="str">
        <v/>
      </c>
      <c r="M26" s="14" t="str">
        <v/>
      </c>
      <c r="N26" s="14" t="str">
        <v/>
      </c>
      <c r="O26" s="14" t="str">
        <v/>
      </c>
      <c r="P26" s="34">
        <v>308</v>
      </c>
    </row>
    <row r="27" spans="2:16" x14ac:dyDescent="0.25">
      <c r="B27" s="13" t="str">
        <v>C10</v>
      </c>
      <c r="C27" s="17" t="str">
        <v/>
      </c>
      <c r="D27" s="14" t="str">
        <v/>
      </c>
      <c r="E27" s="14" t="str">
        <v/>
      </c>
      <c r="F27" s="14" t="str">
        <v/>
      </c>
      <c r="G27" s="34">
        <v>410</v>
      </c>
      <c r="K27" s="13" t="str">
        <v>C10</v>
      </c>
      <c r="L27" s="17" t="str">
        <v/>
      </c>
      <c r="M27" s="14" t="str">
        <v/>
      </c>
      <c r="N27" s="14" t="str">
        <v/>
      </c>
      <c r="O27" s="14" t="str">
        <v/>
      </c>
      <c r="P27" s="34">
        <v>410</v>
      </c>
    </row>
    <row r="28" spans="2:16" x14ac:dyDescent="0.25">
      <c r="B28" s="13" t="str">
        <v>C11</v>
      </c>
      <c r="C28" s="17" t="str">
        <v>NP</v>
      </c>
      <c r="D28" s="14" t="str">
        <v>NP</v>
      </c>
      <c r="E28" s="14" t="str">
        <v>NP</v>
      </c>
      <c r="F28" s="21" t="str">
        <v>NP</v>
      </c>
      <c r="G28" s="15" t="str">
        <v>NP</v>
      </c>
      <c r="K28" s="13" t="str">
        <v>C11</v>
      </c>
      <c r="L28" s="17" t="str">
        <v>NP</v>
      </c>
      <c r="M28" s="14" t="str">
        <v>NP</v>
      </c>
      <c r="N28" s="14" t="str">
        <v>NP</v>
      </c>
      <c r="O28" s="21" t="str">
        <v>NP</v>
      </c>
      <c r="P28" s="15" t="str">
        <v>NP</v>
      </c>
    </row>
    <row r="29" spans="2:16" x14ac:dyDescent="0.25">
      <c r="B29" s="22" t="str">
        <v>C12</v>
      </c>
      <c r="C29" s="23" t="str">
        <v>NP</v>
      </c>
      <c r="D29" s="24" t="str">
        <v>NP</v>
      </c>
      <c r="E29" s="24" t="str">
        <v>NP</v>
      </c>
      <c r="F29" s="25" t="str">
        <v>NP</v>
      </c>
      <c r="G29" s="26" t="str">
        <v>NP</v>
      </c>
      <c r="K29" s="22" t="str">
        <v>C12</v>
      </c>
      <c r="L29" s="23" t="str">
        <v>NP</v>
      </c>
      <c r="M29" s="24" t="str">
        <v>NP</v>
      </c>
      <c r="N29" s="24" t="str">
        <v>NP</v>
      </c>
      <c r="O29" s="25" t="str">
        <v>NP</v>
      </c>
      <c r="P29" s="26" t="str">
        <v>NP</v>
      </c>
    </row>
    <row r="30" spans="2:16" x14ac:dyDescent="0.25">
      <c r="O30" s="20"/>
    </row>
    <row r="31" spans="2:16" x14ac:dyDescent="0.25">
      <c r="O31" s="20"/>
    </row>
    <row r="32" spans="2:16"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hyperlinks>
    <hyperlink ref="R1" r:id="rId1" display="https://www.linkedin.com/feed/update/urn:li:activity:7202051165499396096?commentUrn=urn%3Ali%3Acomment%3A%28activity%3A7202051165499396096%2C7202085999735156737%29&amp;dashCommentUrn=urn%3Ali%3Afsd_comment%3A%287202085999735156737%2Curn%3Ali%3Aactivity%3A7202051165499396096%29" xr:uid="{3997F4B3-0867-4454-82F8-3535C33A6AE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DF196-8AFA-4D1D-A7A2-D917C2856F88}">
  <dimension ref="B1:Q74"/>
  <sheetViews>
    <sheetView zoomScaleNormal="100" workbookViewId="0">
      <selection activeCell="M63" sqref="M6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6" s="1" customFormat="1" ht="22.5" customHeight="1" x14ac:dyDescent="0.25">
      <c r="B1" s="40" t="s">
        <v>24</v>
      </c>
      <c r="C1" s="40"/>
      <c r="D1" s="40"/>
      <c r="F1" s="40" t="s">
        <v>15</v>
      </c>
      <c r="G1" s="40"/>
      <c r="H1" s="40"/>
      <c r="K1" s="41" t="s">
        <v>0</v>
      </c>
      <c r="L1" s="41"/>
      <c r="M1" s="41"/>
      <c r="N1" s="41"/>
      <c r="O1" s="41"/>
      <c r="P1" s="41"/>
    </row>
    <row r="2" spans="2:16" x14ac:dyDescent="0.25">
      <c r="B2" s="2" t="s">
        <v>3</v>
      </c>
      <c r="C2" s="2" t="s">
        <v>1</v>
      </c>
      <c r="D2" s="2" t="s">
        <v>2</v>
      </c>
      <c r="F2" s="4" t="s">
        <v>3</v>
      </c>
      <c r="G2" s="5" t="s">
        <v>1</v>
      </c>
      <c r="H2" s="6" t="s">
        <v>23</v>
      </c>
      <c r="K2" s="7"/>
      <c r="L2" s="8" t="s">
        <v>16</v>
      </c>
      <c r="M2" s="8" t="s">
        <v>17</v>
      </c>
      <c r="N2" s="8" t="s">
        <v>18</v>
      </c>
      <c r="O2" s="8" t="s">
        <v>19</v>
      </c>
      <c r="P2" s="9" t="s">
        <v>20</v>
      </c>
    </row>
    <row r="3" spans="2:16" x14ac:dyDescent="0.25">
      <c r="B3" s="10" t="s">
        <v>4</v>
      </c>
      <c r="C3" s="10">
        <v>45325</v>
      </c>
      <c r="D3" s="29">
        <v>120</v>
      </c>
      <c r="F3" s="11" t="s">
        <v>16</v>
      </c>
      <c r="G3" s="12">
        <v>45278</v>
      </c>
      <c r="H3" s="31">
        <v>600</v>
      </c>
      <c r="K3" s="13" t="s">
        <v>4</v>
      </c>
      <c r="L3" s="33">
        <v>120</v>
      </c>
      <c r="M3" s="33"/>
      <c r="N3" s="33"/>
      <c r="O3" s="14"/>
      <c r="P3" s="15"/>
    </row>
    <row r="4" spans="2:16" x14ac:dyDescent="0.25">
      <c r="B4" s="10" t="s">
        <v>5</v>
      </c>
      <c r="C4" s="16">
        <v>45338</v>
      </c>
      <c r="D4" s="30">
        <v>356</v>
      </c>
      <c r="F4" s="11" t="s">
        <v>17</v>
      </c>
      <c r="G4" s="12">
        <v>45286</v>
      </c>
      <c r="H4" s="31">
        <v>50</v>
      </c>
      <c r="K4" s="13" t="s">
        <v>5</v>
      </c>
      <c r="L4" s="33">
        <v>356</v>
      </c>
      <c r="M4" s="33"/>
      <c r="N4" s="33"/>
      <c r="O4" s="33"/>
      <c r="P4" s="34"/>
    </row>
    <row r="5" spans="2:16" x14ac:dyDescent="0.25">
      <c r="B5" s="10" t="s">
        <v>6</v>
      </c>
      <c r="C5" s="16">
        <v>45341</v>
      </c>
      <c r="D5" s="30">
        <v>312</v>
      </c>
      <c r="F5" s="11" t="s">
        <v>18</v>
      </c>
      <c r="G5" s="12">
        <v>45312</v>
      </c>
      <c r="H5" s="31">
        <v>112</v>
      </c>
      <c r="K5" s="13" t="s">
        <v>6</v>
      </c>
      <c r="L5" s="33">
        <v>124</v>
      </c>
      <c r="M5" s="33">
        <v>50</v>
      </c>
      <c r="N5" s="33">
        <v>112</v>
      </c>
      <c r="O5" s="33">
        <v>26</v>
      </c>
      <c r="P5" s="34"/>
    </row>
    <row r="6" spans="2:16" x14ac:dyDescent="0.25">
      <c r="B6" s="10" t="s">
        <v>7</v>
      </c>
      <c r="C6" s="16">
        <v>45355</v>
      </c>
      <c r="D6" s="30">
        <v>437</v>
      </c>
      <c r="F6" s="11" t="s">
        <v>19</v>
      </c>
      <c r="G6" s="12">
        <v>45315</v>
      </c>
      <c r="H6" s="31">
        <v>800</v>
      </c>
      <c r="K6" s="13" t="s">
        <v>7</v>
      </c>
      <c r="L6" s="33"/>
      <c r="M6" s="33"/>
      <c r="N6" s="33"/>
      <c r="O6" s="33">
        <v>437</v>
      </c>
      <c r="P6" s="34"/>
    </row>
    <row r="7" spans="2:16" x14ac:dyDescent="0.25">
      <c r="B7" s="10" t="s">
        <v>8</v>
      </c>
      <c r="C7" s="16">
        <v>45364</v>
      </c>
      <c r="D7" s="30">
        <v>374</v>
      </c>
      <c r="F7" s="18" t="s">
        <v>20</v>
      </c>
      <c r="G7" s="19">
        <v>45327</v>
      </c>
      <c r="H7" s="32">
        <v>1800</v>
      </c>
      <c r="K7" s="13" t="s">
        <v>8</v>
      </c>
      <c r="L7" s="33"/>
      <c r="M7" s="33"/>
      <c r="N7" s="33"/>
      <c r="O7" s="33">
        <v>337</v>
      </c>
      <c r="P7" s="34">
        <v>37</v>
      </c>
    </row>
    <row r="8" spans="2:16" x14ac:dyDescent="0.25">
      <c r="B8" s="10" t="s">
        <v>9</v>
      </c>
      <c r="C8" s="16">
        <v>45365</v>
      </c>
      <c r="D8" s="30">
        <v>258</v>
      </c>
      <c r="K8" s="13" t="s">
        <v>9</v>
      </c>
      <c r="L8" s="33"/>
      <c r="M8" s="33"/>
      <c r="N8" s="33"/>
      <c r="O8" s="33"/>
      <c r="P8" s="34">
        <v>258</v>
      </c>
    </row>
    <row r="9" spans="2:16" x14ac:dyDescent="0.25">
      <c r="B9" s="10" t="s">
        <v>10</v>
      </c>
      <c r="C9" s="16">
        <v>45370</v>
      </c>
      <c r="D9" s="30">
        <v>369</v>
      </c>
      <c r="K9" s="13" t="s">
        <v>10</v>
      </c>
      <c r="L9" s="17"/>
      <c r="M9" s="14"/>
      <c r="N9" s="14"/>
      <c r="O9" s="33"/>
      <c r="P9" s="34">
        <v>369</v>
      </c>
    </row>
    <row r="10" spans="2:16" x14ac:dyDescent="0.25">
      <c r="B10" s="10" t="s">
        <v>11</v>
      </c>
      <c r="C10" s="16">
        <v>45376</v>
      </c>
      <c r="D10" s="30">
        <v>418</v>
      </c>
      <c r="K10" s="13" t="s">
        <v>11</v>
      </c>
      <c r="L10" s="17"/>
      <c r="M10" s="14"/>
      <c r="N10" s="14"/>
      <c r="O10" s="33"/>
      <c r="P10" s="34">
        <v>418</v>
      </c>
    </row>
    <row r="11" spans="2:16" x14ac:dyDescent="0.25">
      <c r="B11" s="10" t="s">
        <v>12</v>
      </c>
      <c r="C11" s="16">
        <v>45384</v>
      </c>
      <c r="D11" s="30">
        <v>308</v>
      </c>
      <c r="K11" s="13" t="s">
        <v>12</v>
      </c>
      <c r="L11" s="17"/>
      <c r="M11" s="14"/>
      <c r="N11" s="14"/>
      <c r="O11" s="14"/>
      <c r="P11" s="34">
        <v>308</v>
      </c>
    </row>
    <row r="12" spans="2:16" x14ac:dyDescent="0.25">
      <c r="B12" s="10" t="s">
        <v>13</v>
      </c>
      <c r="C12" s="16">
        <v>45397</v>
      </c>
      <c r="D12" s="30">
        <v>410</v>
      </c>
      <c r="G12" s="20"/>
      <c r="K12" s="13" t="s">
        <v>13</v>
      </c>
      <c r="L12" s="17"/>
      <c r="M12" s="14"/>
      <c r="N12" s="14"/>
      <c r="O12" s="14"/>
      <c r="P12" s="34">
        <v>410</v>
      </c>
    </row>
    <row r="13" spans="2:16" x14ac:dyDescent="0.25">
      <c r="B13" s="10" t="s">
        <v>14</v>
      </c>
      <c r="C13" s="16">
        <v>45406</v>
      </c>
      <c r="D13" s="30">
        <v>491</v>
      </c>
      <c r="G13" s="20"/>
      <c r="K13" s="13" t="s">
        <v>14</v>
      </c>
      <c r="L13" s="17" t="s">
        <v>21</v>
      </c>
      <c r="M13" s="14" t="s">
        <v>21</v>
      </c>
      <c r="N13" s="14" t="s">
        <v>21</v>
      </c>
      <c r="O13" s="21" t="s">
        <v>21</v>
      </c>
      <c r="P13" s="15" t="s">
        <v>21</v>
      </c>
    </row>
    <row r="14" spans="2:16" x14ac:dyDescent="0.25">
      <c r="B14" s="10" t="s">
        <v>22</v>
      </c>
      <c r="C14" s="16">
        <v>45409</v>
      </c>
      <c r="D14" s="30">
        <v>50</v>
      </c>
      <c r="G14" s="20"/>
      <c r="K14" s="22" t="s">
        <v>22</v>
      </c>
      <c r="L14" s="23" t="s">
        <v>21</v>
      </c>
      <c r="M14" s="24" t="s">
        <v>21</v>
      </c>
      <c r="N14" s="24" t="s">
        <v>21</v>
      </c>
      <c r="O14" s="25" t="s">
        <v>21</v>
      </c>
      <c r="P14" s="26" t="s">
        <v>21</v>
      </c>
    </row>
    <row r="15" spans="2:16" x14ac:dyDescent="0.25">
      <c r="B15" s="3"/>
      <c r="C15" s="3"/>
      <c r="G15" s="20"/>
      <c r="L15" s="27"/>
      <c r="O15" s="20"/>
    </row>
    <row r="16" spans="2:16" x14ac:dyDescent="0.25">
      <c r="G16" s="20"/>
      <c r="L16" s="27"/>
      <c r="O16" s="20"/>
    </row>
    <row r="17" spans="3:17" x14ac:dyDescent="0.25">
      <c r="G17" s="20"/>
      <c r="L17" s="27"/>
      <c r="O17" s="20"/>
    </row>
    <row r="18" spans="3:17" x14ac:dyDescent="0.25">
      <c r="C18" s="35"/>
      <c r="G18" s="20"/>
      <c r="L18" s="27"/>
      <c r="O18" s="20"/>
      <c r="Q18"/>
    </row>
    <row r="19" spans="3:17" x14ac:dyDescent="0.25">
      <c r="L19" s="20"/>
      <c r="O19" s="20"/>
    </row>
    <row r="20" spans="3:17" x14ac:dyDescent="0.25">
      <c r="L20" s="20"/>
      <c r="O20" s="20"/>
    </row>
    <row r="21" spans="3:17" x14ac:dyDescent="0.25">
      <c r="L21" s="20"/>
      <c r="O21" s="20"/>
    </row>
    <row r="22" spans="3:17" x14ac:dyDescent="0.25">
      <c r="L22" s="20"/>
      <c r="O22" s="20"/>
    </row>
    <row r="23" spans="3:17" x14ac:dyDescent="0.25">
      <c r="L23" s="20"/>
      <c r="O23" s="20"/>
    </row>
    <row r="24" spans="3:17" x14ac:dyDescent="0.25">
      <c r="L24" s="20"/>
      <c r="O24" s="20"/>
    </row>
    <row r="25" spans="3:17" x14ac:dyDescent="0.25">
      <c r="L25" s="20"/>
      <c r="O25" s="20"/>
    </row>
    <row r="26" spans="3:17" x14ac:dyDescent="0.25">
      <c r="L26" s="20"/>
      <c r="O26" s="20"/>
    </row>
    <row r="27" spans="3:17" x14ac:dyDescent="0.25">
      <c r="L27" s="20"/>
      <c r="O27" s="20"/>
    </row>
    <row r="28" spans="3:17" x14ac:dyDescent="0.25">
      <c r="L28" s="20"/>
      <c r="O28" s="20"/>
    </row>
    <row r="29" spans="3:17" x14ac:dyDescent="0.25">
      <c r="O29" s="20"/>
    </row>
    <row r="30" spans="3:17" x14ac:dyDescent="0.25">
      <c r="O30" s="20"/>
    </row>
    <row r="31" spans="3:17" x14ac:dyDescent="0.25">
      <c r="O31" s="20"/>
    </row>
    <row r="32" spans="3:17"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F953-0749-4436-8A06-19D4F87E6D90}">
  <dimension ref="A1:AJ73"/>
  <sheetViews>
    <sheetView tabSelected="1" zoomScale="70" zoomScaleNormal="70" workbookViewId="0">
      <selection activeCell="R19" sqref="R19:W30"/>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9" width="13.09765625" style="3" customWidth="1"/>
    <col min="10" max="10" width="9" style="3" bestFit="1" customWidth="1"/>
    <col min="11" max="11" width="9.59765625" style="3" customWidth="1"/>
    <col min="12" max="12" width="10.296875" style="3" customWidth="1"/>
    <col min="13" max="16" width="6" style="3" customWidth="1"/>
    <col min="17" max="21" width="8.59765625" style="3"/>
    <col min="22" max="22" width="9" style="3" bestFit="1" customWidth="1"/>
    <col min="23" max="16384" width="8.59765625" style="3"/>
  </cols>
  <sheetData>
    <row r="1" spans="1:36" s="1" customFormat="1" ht="22.5" customHeight="1" x14ac:dyDescent="0.25">
      <c r="B1" s="40" t="s">
        <v>24</v>
      </c>
      <c r="C1" s="40"/>
      <c r="D1" s="40"/>
      <c r="F1" s="40" t="s">
        <v>15</v>
      </c>
      <c r="G1" s="40"/>
      <c r="H1" s="40"/>
      <c r="K1" s="41" t="s">
        <v>0</v>
      </c>
      <c r="L1" s="41"/>
      <c r="M1" s="41"/>
      <c r="N1" s="41"/>
      <c r="O1" s="41"/>
      <c r="P1" s="41"/>
      <c r="R1" s="1" t="s">
        <v>25</v>
      </c>
    </row>
    <row r="2" spans="1:36" x14ac:dyDescent="0.25">
      <c r="B2" s="2" t="s">
        <v>3</v>
      </c>
      <c r="C2" s="2" t="s">
        <v>1</v>
      </c>
      <c r="D2" s="2" t="s">
        <v>2</v>
      </c>
      <c r="F2" s="4" t="s">
        <v>3</v>
      </c>
      <c r="G2" s="5" t="s">
        <v>1</v>
      </c>
      <c r="H2" s="6" t="s">
        <v>23</v>
      </c>
      <c r="K2" s="7"/>
      <c r="L2" s="8" t="s">
        <v>16</v>
      </c>
      <c r="M2" s="8" t="s">
        <v>17</v>
      </c>
      <c r="N2" s="8" t="s">
        <v>18</v>
      </c>
      <c r="O2" s="8" t="s">
        <v>19</v>
      </c>
      <c r="P2" s="9" t="s">
        <v>20</v>
      </c>
    </row>
    <row r="3" spans="1:36" x14ac:dyDescent="0.25">
      <c r="A3" s="3">
        <v>1</v>
      </c>
      <c r="B3" s="10" t="s">
        <v>4</v>
      </c>
      <c r="C3" s="10">
        <v>45325</v>
      </c>
      <c r="D3" s="29">
        <v>120</v>
      </c>
      <c r="F3" s="11" t="s">
        <v>16</v>
      </c>
      <c r="G3" s="12">
        <v>45278</v>
      </c>
      <c r="H3" s="31">
        <v>600</v>
      </c>
      <c r="K3" s="13" t="s">
        <v>4</v>
      </c>
      <c r="L3" s="33">
        <v>120</v>
      </c>
      <c r="M3" s="33"/>
      <c r="N3" s="33"/>
      <c r="O3" s="14"/>
      <c r="P3" s="15"/>
    </row>
    <row r="4" spans="1:36" x14ac:dyDescent="0.25">
      <c r="A4" s="3">
        <v>2</v>
      </c>
      <c r="B4" s="10" t="s">
        <v>5</v>
      </c>
      <c r="C4" s="16">
        <v>45338</v>
      </c>
      <c r="D4" s="30">
        <v>356</v>
      </c>
      <c r="F4" s="11" t="s">
        <v>17</v>
      </c>
      <c r="G4" s="12">
        <v>45286</v>
      </c>
      <c r="H4" s="31">
        <v>50</v>
      </c>
      <c r="K4" s="13" t="s">
        <v>5</v>
      </c>
      <c r="L4" s="33">
        <v>356</v>
      </c>
      <c r="M4" s="33"/>
      <c r="N4" s="33"/>
      <c r="O4" s="33"/>
      <c r="P4" s="34"/>
      <c r="R4" s="38">
        <v>1</v>
      </c>
      <c r="S4" s="38">
        <v>2</v>
      </c>
      <c r="T4" s="38">
        <v>3</v>
      </c>
      <c r="V4" s="3" cm="1">
        <f t="array" ref="V4:V6">_xlfn.BYROW(R4:T6,_xlfn.LAMBDA(_xlpm.r,SUM(_xlpm.r)))</f>
        <v>6</v>
      </c>
    </row>
    <row r="5" spans="1:36" x14ac:dyDescent="0.25">
      <c r="A5" s="3">
        <v>3</v>
      </c>
      <c r="B5" s="10" t="s">
        <v>6</v>
      </c>
      <c r="C5" s="16">
        <v>45341</v>
      </c>
      <c r="D5" s="30">
        <v>312</v>
      </c>
      <c r="F5" s="11" t="s">
        <v>18</v>
      </c>
      <c r="G5" s="12">
        <v>45312</v>
      </c>
      <c r="H5" s="31">
        <v>112</v>
      </c>
      <c r="K5" s="13" t="s">
        <v>6</v>
      </c>
      <c r="L5" s="33">
        <v>124</v>
      </c>
      <c r="M5" s="33">
        <v>50</v>
      </c>
      <c r="N5" s="33">
        <v>112</v>
      </c>
      <c r="O5" s="33">
        <v>26</v>
      </c>
      <c r="P5" s="34"/>
      <c r="R5" s="39">
        <v>4</v>
      </c>
      <c r="S5" s="39">
        <v>5</v>
      </c>
      <c r="T5" s="39">
        <v>6</v>
      </c>
      <c r="V5" s="3">
        <v>15</v>
      </c>
    </row>
    <row r="6" spans="1:36" x14ac:dyDescent="0.25">
      <c r="A6" s="3">
        <v>4</v>
      </c>
      <c r="B6" s="10" t="s">
        <v>7</v>
      </c>
      <c r="C6" s="16">
        <v>45355</v>
      </c>
      <c r="D6" s="30">
        <v>437</v>
      </c>
      <c r="F6" s="11" t="s">
        <v>19</v>
      </c>
      <c r="G6" s="12">
        <v>45315</v>
      </c>
      <c r="H6" s="31">
        <v>800</v>
      </c>
      <c r="K6" s="13" t="s">
        <v>7</v>
      </c>
      <c r="L6" s="33"/>
      <c r="M6" s="33"/>
      <c r="N6" s="33"/>
      <c r="O6" s="33">
        <v>437</v>
      </c>
      <c r="P6" s="34"/>
      <c r="R6" s="38">
        <v>7</v>
      </c>
      <c r="S6" s="38">
        <v>8</v>
      </c>
      <c r="T6" s="38">
        <v>9</v>
      </c>
      <c r="V6" s="3">
        <v>24</v>
      </c>
      <c r="AE6" s="36" cm="1">
        <f t="array" ref="AE6:AE17">D3:D14</f>
        <v>120</v>
      </c>
      <c r="AF6" s="3" cm="1">
        <f t="array" ref="AF6:AF17">_xlfn.BYROW(L3:L14,_xlfn.LAMBDA(_xlpm.r,SUM(_xlpm.r)))</f>
        <v>120</v>
      </c>
      <c r="AG6" s="36">
        <f>AE6-AF6</f>
        <v>0</v>
      </c>
      <c r="AI6" s="36" cm="1">
        <f t="array" ref="AI6:AI17">_xlfn.ANCHORARRAY(AE6)</f>
        <v>120</v>
      </c>
      <c r="AJ6" s="36" cm="1">
        <f t="array" ref="AJ6:AJ17">AI6:AI17-_xlfn.BYROW(AF6:AG17,_xlfn.LAMBDA(_xlpm.r,SUM(_xlpm.r)))</f>
        <v>0</v>
      </c>
    </row>
    <row r="7" spans="1:36" x14ac:dyDescent="0.25">
      <c r="A7" s="3">
        <v>5</v>
      </c>
      <c r="B7" s="10" t="s">
        <v>8</v>
      </c>
      <c r="C7" s="16">
        <v>45364</v>
      </c>
      <c r="D7" s="30">
        <v>374</v>
      </c>
      <c r="F7" s="18" t="s">
        <v>20</v>
      </c>
      <c r="G7" s="19">
        <v>45327</v>
      </c>
      <c r="H7" s="32">
        <v>1800</v>
      </c>
      <c r="K7" s="13" t="s">
        <v>8</v>
      </c>
      <c r="L7" s="33"/>
      <c r="M7" s="33"/>
      <c r="N7" s="33"/>
      <c r="O7" s="33">
        <v>337</v>
      </c>
      <c r="P7" s="34">
        <v>37</v>
      </c>
      <c r="R7" s="38"/>
      <c r="S7" s="38"/>
      <c r="T7" s="38"/>
      <c r="AE7" s="3">
        <v>356</v>
      </c>
      <c r="AF7" s="3">
        <v>356</v>
      </c>
      <c r="AG7" s="36">
        <f t="shared" ref="AG7:AG17" si="0">AE7-AF7</f>
        <v>0</v>
      </c>
      <c r="AI7" s="3">
        <v>356</v>
      </c>
      <c r="AJ7" s="3">
        <v>0</v>
      </c>
    </row>
    <row r="8" spans="1:36" x14ac:dyDescent="0.25">
      <c r="A8" s="3">
        <v>6</v>
      </c>
      <c r="B8" s="10" t="s">
        <v>9</v>
      </c>
      <c r="C8" s="16">
        <v>45365</v>
      </c>
      <c r="D8" s="30">
        <v>258</v>
      </c>
      <c r="K8" s="13" t="s">
        <v>9</v>
      </c>
      <c r="L8" s="33"/>
      <c r="M8" s="33"/>
      <c r="N8" s="33"/>
      <c r="O8" s="33"/>
      <c r="P8" s="34">
        <v>258</v>
      </c>
      <c r="AE8" s="3">
        <v>312</v>
      </c>
      <c r="AF8" s="3">
        <v>124</v>
      </c>
      <c r="AG8" s="36">
        <f t="shared" si="0"/>
        <v>188</v>
      </c>
      <c r="AI8" s="3">
        <v>312</v>
      </c>
      <c r="AJ8" s="3">
        <v>0</v>
      </c>
    </row>
    <row r="9" spans="1:36" x14ac:dyDescent="0.25">
      <c r="A9" s="3">
        <v>7</v>
      </c>
      <c r="B9" s="10" t="s">
        <v>10</v>
      </c>
      <c r="C9" s="16">
        <v>45370</v>
      </c>
      <c r="D9" s="30">
        <v>369</v>
      </c>
      <c r="K9" s="13" t="s">
        <v>10</v>
      </c>
      <c r="L9" s="17"/>
      <c r="M9" s="14"/>
      <c r="N9" s="14"/>
      <c r="O9" s="33"/>
      <c r="P9" s="34">
        <v>369</v>
      </c>
      <c r="AE9" s="3">
        <v>437</v>
      </c>
      <c r="AF9" s="3">
        <v>0</v>
      </c>
      <c r="AG9" s="36">
        <f t="shared" si="0"/>
        <v>437</v>
      </c>
      <c r="AI9" s="3">
        <v>437</v>
      </c>
      <c r="AJ9" s="3">
        <v>0</v>
      </c>
    </row>
    <row r="10" spans="1:36" x14ac:dyDescent="0.25">
      <c r="A10" s="3">
        <v>8</v>
      </c>
      <c r="B10" s="10" t="s">
        <v>11</v>
      </c>
      <c r="C10" s="16">
        <v>45376</v>
      </c>
      <c r="D10" s="30">
        <v>418</v>
      </c>
      <c r="K10" s="13" t="s">
        <v>11</v>
      </c>
      <c r="L10" s="17"/>
      <c r="M10" s="14"/>
      <c r="N10" s="14"/>
      <c r="O10" s="33"/>
      <c r="P10" s="34">
        <v>418</v>
      </c>
      <c r="AE10" s="3">
        <v>374</v>
      </c>
      <c r="AF10" s="3">
        <v>0</v>
      </c>
      <c r="AG10" s="36">
        <f t="shared" si="0"/>
        <v>374</v>
      </c>
      <c r="AI10" s="3">
        <v>374</v>
      </c>
      <c r="AJ10" s="3">
        <v>0</v>
      </c>
    </row>
    <row r="11" spans="1:36" x14ac:dyDescent="0.25">
      <c r="A11" s="3">
        <v>9</v>
      </c>
      <c r="B11" s="10" t="s">
        <v>12</v>
      </c>
      <c r="C11" s="16">
        <v>45384</v>
      </c>
      <c r="D11" s="30">
        <v>308</v>
      </c>
      <c r="K11" s="13" t="s">
        <v>12</v>
      </c>
      <c r="L11" s="17"/>
      <c r="M11" s="14"/>
      <c r="N11" s="14"/>
      <c r="O11" s="14"/>
      <c r="P11" s="34">
        <v>308</v>
      </c>
      <c r="AE11" s="3">
        <v>258</v>
      </c>
      <c r="AF11" s="3">
        <v>0</v>
      </c>
      <c r="AG11" s="36">
        <f t="shared" si="0"/>
        <v>258</v>
      </c>
      <c r="AI11" s="3">
        <v>258</v>
      </c>
      <c r="AJ11" s="3">
        <v>0</v>
      </c>
    </row>
    <row r="12" spans="1:36" x14ac:dyDescent="0.25">
      <c r="A12" s="3">
        <v>10</v>
      </c>
      <c r="B12" s="10" t="s">
        <v>13</v>
      </c>
      <c r="C12" s="16">
        <v>45397</v>
      </c>
      <c r="D12" s="30">
        <v>410</v>
      </c>
      <c r="G12" s="20"/>
      <c r="K12" s="13" t="s">
        <v>13</v>
      </c>
      <c r="L12" s="17"/>
      <c r="M12" s="14"/>
      <c r="N12" s="14"/>
      <c r="O12" s="14"/>
      <c r="P12" s="34">
        <v>410</v>
      </c>
      <c r="AE12" s="3">
        <v>369</v>
      </c>
      <c r="AF12" s="3">
        <v>0</v>
      </c>
      <c r="AG12" s="36">
        <f t="shared" si="0"/>
        <v>369</v>
      </c>
      <c r="AI12" s="3">
        <v>369</v>
      </c>
      <c r="AJ12" s="3">
        <v>0</v>
      </c>
    </row>
    <row r="13" spans="1:36" x14ac:dyDescent="0.25">
      <c r="A13" s="3">
        <v>11</v>
      </c>
      <c r="B13" s="10" t="s">
        <v>14</v>
      </c>
      <c r="C13" s="16">
        <v>45406</v>
      </c>
      <c r="D13" s="30">
        <v>491</v>
      </c>
      <c r="G13" s="20"/>
      <c r="K13" s="13" t="s">
        <v>14</v>
      </c>
      <c r="L13" s="17" t="s">
        <v>21</v>
      </c>
      <c r="M13" s="14" t="s">
        <v>21</v>
      </c>
      <c r="N13" s="14" t="s">
        <v>21</v>
      </c>
      <c r="O13" s="21" t="s">
        <v>21</v>
      </c>
      <c r="P13" s="15" t="s">
        <v>21</v>
      </c>
      <c r="AE13" s="3">
        <v>418</v>
      </c>
      <c r="AF13" s="3">
        <v>0</v>
      </c>
      <c r="AG13" s="36">
        <f t="shared" si="0"/>
        <v>418</v>
      </c>
      <c r="AI13" s="3">
        <v>418</v>
      </c>
      <c r="AJ13" s="3">
        <v>0</v>
      </c>
    </row>
    <row r="14" spans="1:36" x14ac:dyDescent="0.25">
      <c r="A14" s="3">
        <v>12</v>
      </c>
      <c r="B14" s="10" t="s">
        <v>22</v>
      </c>
      <c r="C14" s="16">
        <v>45409</v>
      </c>
      <c r="D14" s="30">
        <v>50</v>
      </c>
      <c r="G14" s="20"/>
      <c r="K14" s="22" t="s">
        <v>22</v>
      </c>
      <c r="L14" s="23" t="s">
        <v>21</v>
      </c>
      <c r="M14" s="24" t="s">
        <v>21</v>
      </c>
      <c r="N14" s="24" t="s">
        <v>21</v>
      </c>
      <c r="O14" s="25" t="s">
        <v>21</v>
      </c>
      <c r="P14" s="26" t="s">
        <v>21</v>
      </c>
      <c r="AE14" s="3">
        <v>308</v>
      </c>
      <c r="AF14" s="3">
        <v>0</v>
      </c>
      <c r="AG14" s="36">
        <f t="shared" si="0"/>
        <v>308</v>
      </c>
      <c r="AI14" s="3">
        <v>308</v>
      </c>
      <c r="AJ14" s="3">
        <v>0</v>
      </c>
    </row>
    <row r="15" spans="1:36" x14ac:dyDescent="0.25">
      <c r="B15" s="3"/>
      <c r="C15" s="3"/>
      <c r="G15" s="20"/>
      <c r="L15" s="27"/>
      <c r="O15" s="20"/>
      <c r="AE15" s="3">
        <v>410</v>
      </c>
      <c r="AF15" s="3">
        <v>0</v>
      </c>
      <c r="AG15" s="36">
        <f t="shared" si="0"/>
        <v>410</v>
      </c>
      <c r="AI15" s="3">
        <v>410</v>
      </c>
      <c r="AJ15" s="3">
        <v>0</v>
      </c>
    </row>
    <row r="16" spans="1:36" x14ac:dyDescent="0.25">
      <c r="G16" s="20"/>
      <c r="L16" s="27"/>
      <c r="O16" s="20"/>
      <c r="R16" s="3" t="s">
        <v>26</v>
      </c>
      <c r="AE16" s="3">
        <v>491</v>
      </c>
      <c r="AF16" s="3">
        <v>0</v>
      </c>
      <c r="AG16" s="36">
        <f t="shared" si="0"/>
        <v>491</v>
      </c>
      <c r="AI16" s="3">
        <v>491</v>
      </c>
      <c r="AJ16" s="3">
        <v>0</v>
      </c>
    </row>
    <row r="17" spans="7:36" x14ac:dyDescent="0.25">
      <c r="G17" s="20"/>
      <c r="L17" s="27"/>
      <c r="O17" s="20"/>
      <c r="AE17" s="3">
        <v>50</v>
      </c>
      <c r="AF17" s="3">
        <v>0</v>
      </c>
      <c r="AG17" s="36">
        <f t="shared" si="0"/>
        <v>50</v>
      </c>
      <c r="AI17" s="3">
        <v>50</v>
      </c>
      <c r="AJ17" s="3">
        <v>0</v>
      </c>
    </row>
    <row r="18" spans="7:36" x14ac:dyDescent="0.25">
      <c r="G18" s="20"/>
      <c r="L18" s="27"/>
      <c r="O18" s="20"/>
    </row>
    <row r="19" spans="7:36" x14ac:dyDescent="0.25">
      <c r="G19" s="3" t="str" cm="1">
        <f t="array" ref="G19:L31">_xlfn.LET(
    _xlpm.d, _xlfn.DROP(
        _xlfn.REDUCE(
            B3:B14,
            H3:H7,
            _xlfn.LAMBDA(_xlpm.b,_xlpm.w,
                _xlfn.HSTACK(
                    _xlpm.b,
                    _xlfn.DROP(
                        _xlfn.REDUCE(
                            _xlpm.w,
                            D3:D14 - _xlfn.BYROW(D3:D14, _xlfn.LAMBDA(_xlpm.r,SUM(_xlpm.r))),
                            _xlfn.LAMBDA(_xlpm.a,_xlpm.v, _xlfn.VSTACK(_xlpm.a, MIN(_xlfn.SINGLE(_xlpm.a) * 2 - SUM(_xlpm.a), _xlpm.v)))
                        ),
                        1
                    )
                )
            )
        ),
        ,
        0
    ),
    _xlfn.VSTACK(_xlfn.TOROW(F2:F7), IF(_xlfn.BYROW(_xlpm.d, SUM) + (_xlpm.d &gt; ""), _xlpm.d, "NP")))</f>
        <v>ID</v>
      </c>
      <c r="H19" s="3" t="str">
        <v>P1</v>
      </c>
      <c r="I19" s="3" t="str">
        <v>P2</v>
      </c>
      <c r="J19" s="36" t="str">
        <v>P3</v>
      </c>
      <c r="K19" s="3" t="str">
        <v>P4</v>
      </c>
      <c r="L19" s="20" t="str">
        <v>P5</v>
      </c>
      <c r="O19" s="20" t="e" cm="1">
        <f t="array" ref="O19">_xlfn.LET(_xlpm.d,_xlfn.DROP(_xlfn.REDUCE(B3:B14,H3:H7,_xlfn.LAMBDA(_xlpm.b,_xlpm.w,_xlfn.HSTACK(_xlpm.b,_xlfn.DROP(
_xlfn.REDUCE(_xlpm.w,D3:D14-_xlfn.BYROW(_xlpm.b,SUM),_xlfn.LAMBDA(_xlpm.a,_xlpm.v,_xlfn.VSTACK(_xlpm.a,MIN(_xlfn.SINGLE(_xlpm.a)*2-SUM(_xlpm.a),_xlpm.v)))),1)))),,0),
_xlfn.VSTACK(_xlfn.TOROW(F2:F7),IF(_xlfn.BYROW(_xlpm.d,SUM)+(_xlpm.d&gt;""),_xlpm.d,"NP")))</f>
        <v>#NAME?</v>
      </c>
      <c r="R19" s="42" t="str" cm="1">
        <f t="array" ref="R19:W30">_xlfn.REDUCE(    B3:B14,
            H3:H7,
            _xlfn.LAMBDA(_xlpm.b,_xlpm.w,
                _xlfn.HSTACK(
                    _xlpm.b,
                    _xlfn.DROP(
                        _xlfn.REDUCE(
                            _xlpm.w,
                            D3:D14 - _xlfn.BYROW(_xlpm.b, _xlfn.LAMBDA(_xlpm.r,SUM(_xlpm.r))),
                            _xlfn.LAMBDA(_xlpm.a,_xlpm.v, _xlfn.VSTACK(_xlpm.a, MIN(_xlfn.SINGLE(_xlpm.a) * 2 - SUM(_xlpm.a), _xlpm.v)))
                        ),
                        1
                    )
                )
            )
)</f>
        <v>C1</v>
      </c>
      <c r="S19" s="42">
        <v>120</v>
      </c>
      <c r="T19" s="42">
        <v>0</v>
      </c>
      <c r="U19" s="42">
        <v>0</v>
      </c>
      <c r="V19" s="42">
        <v>0</v>
      </c>
      <c r="W19" s="42">
        <v>0</v>
      </c>
      <c r="Y19" s="3" cm="1">
        <f t="array" ref="Y19:AD30">_xlfn.REDUCE(    A3:A14,
            H3:H7,
            _xlfn.LAMBDA(_xlpm.b,_xlpm.w,
                _xlfn.HSTACK(
                    _xlpm.b,
                    _xlfn.DROP(
                        _xlfn.REDUCE(
                            _xlpm.w,
                            D3:D14 - _xlfn.BYROW(_xlpm.b, _xlfn.LAMBDA(_xlpm.r,SUM(_xlpm.r))),
                            _xlfn.LAMBDA(_xlpm.a,_xlpm.v, _xlfn.VSTACK(_xlpm.a, _xlpm.v))
                        ),
                        1
                    )
                )
            )
)</f>
        <v>1</v>
      </c>
      <c r="Z19" s="3">
        <v>119</v>
      </c>
      <c r="AA19" s="3">
        <v>0</v>
      </c>
      <c r="AB19" s="3">
        <v>0</v>
      </c>
      <c r="AC19" s="3">
        <v>0</v>
      </c>
      <c r="AD19" s="3">
        <v>0</v>
      </c>
    </row>
    <row r="20" spans="7:36" x14ac:dyDescent="0.25">
      <c r="G20" s="3" t="e">
        <v>#NAME?</v>
      </c>
      <c r="H20" s="3" t="e">
        <v>#NAME?</v>
      </c>
      <c r="I20" s="3" t="e">
        <v>#NAME?</v>
      </c>
      <c r="J20" s="3" t="e">
        <v>#NAME?</v>
      </c>
      <c r="K20" s="3" t="e">
        <v>#NAME?</v>
      </c>
      <c r="L20" s="20" t="e">
        <v>#NAME?</v>
      </c>
      <c r="O20" s="20"/>
      <c r="R20" s="42" t="str">
        <v>C2</v>
      </c>
      <c r="S20" s="42">
        <v>356</v>
      </c>
      <c r="T20" s="42">
        <v>0</v>
      </c>
      <c r="U20" s="42">
        <v>0</v>
      </c>
      <c r="V20" s="42">
        <v>0</v>
      </c>
      <c r="W20" s="42">
        <v>0</v>
      </c>
      <c r="Y20" s="3">
        <v>2</v>
      </c>
      <c r="Z20" s="3">
        <v>354</v>
      </c>
      <c r="AA20" s="3">
        <v>0</v>
      </c>
      <c r="AB20" s="3">
        <v>0</v>
      </c>
      <c r="AC20" s="3">
        <v>0</v>
      </c>
      <c r="AD20" s="3">
        <v>0</v>
      </c>
    </row>
    <row r="21" spans="7:36" x14ac:dyDescent="0.25">
      <c r="G21" s="3" t="e">
        <v>#NAME?</v>
      </c>
      <c r="H21" s="3" t="e">
        <v>#NAME?</v>
      </c>
      <c r="I21" s="3" t="e">
        <v>#NAME?</v>
      </c>
      <c r="J21" s="3" t="e">
        <v>#NAME?</v>
      </c>
      <c r="K21" s="3" t="e">
        <v>#NAME?</v>
      </c>
      <c r="L21" s="20" t="e">
        <v>#NAME?</v>
      </c>
      <c r="O21" s="20"/>
      <c r="R21" s="42" t="str">
        <v>C3</v>
      </c>
      <c r="S21" s="42">
        <v>124</v>
      </c>
      <c r="T21" s="42">
        <v>50</v>
      </c>
      <c r="U21" s="42">
        <v>112</v>
      </c>
      <c r="V21" s="42">
        <v>26</v>
      </c>
      <c r="W21" s="42">
        <v>0</v>
      </c>
      <c r="Y21" s="3">
        <v>3</v>
      </c>
      <c r="Z21" s="3">
        <v>309</v>
      </c>
      <c r="AA21" s="3">
        <v>0</v>
      </c>
      <c r="AB21" s="3">
        <v>0</v>
      </c>
      <c r="AC21" s="3">
        <v>0</v>
      </c>
      <c r="AD21" s="3">
        <v>0</v>
      </c>
    </row>
    <row r="22" spans="7:36" x14ac:dyDescent="0.25">
      <c r="G22" s="3" t="e">
        <v>#NAME?</v>
      </c>
      <c r="H22" s="3" t="e">
        <v>#NAME?</v>
      </c>
      <c r="I22" s="3" t="e">
        <v>#NAME?</v>
      </c>
      <c r="J22" s="3" t="e">
        <v>#NAME?</v>
      </c>
      <c r="K22" s="3" t="e">
        <v>#NAME?</v>
      </c>
      <c r="L22" s="20" t="e">
        <v>#NAME?</v>
      </c>
      <c r="O22" s="20"/>
      <c r="R22" s="42" t="str">
        <v>C4</v>
      </c>
      <c r="S22" s="42">
        <v>0</v>
      </c>
      <c r="T22" s="42">
        <v>0</v>
      </c>
      <c r="U22" s="42">
        <v>0</v>
      </c>
      <c r="V22" s="42">
        <v>437</v>
      </c>
      <c r="W22" s="42">
        <v>0</v>
      </c>
      <c r="Y22" s="3">
        <v>4</v>
      </c>
      <c r="Z22" s="3">
        <v>433</v>
      </c>
      <c r="AA22" s="3">
        <v>0</v>
      </c>
      <c r="AB22" s="3">
        <v>0</v>
      </c>
      <c r="AC22" s="3">
        <v>0</v>
      </c>
      <c r="AD22" s="3">
        <v>0</v>
      </c>
    </row>
    <row r="23" spans="7:36" x14ac:dyDescent="0.25">
      <c r="G23" s="3" t="e">
        <v>#NAME?</v>
      </c>
      <c r="H23" s="3" t="e">
        <v>#NAME?</v>
      </c>
      <c r="I23" s="3" t="e">
        <v>#NAME?</v>
      </c>
      <c r="J23" s="3" t="e">
        <v>#NAME?</v>
      </c>
      <c r="K23" s="3" t="e">
        <v>#NAME?</v>
      </c>
      <c r="L23" s="20" t="e">
        <v>#NAME?</v>
      </c>
      <c r="O23" s="20"/>
      <c r="R23" s="42" t="str">
        <v>C5</v>
      </c>
      <c r="S23" s="42">
        <v>0</v>
      </c>
      <c r="T23" s="42">
        <v>0</v>
      </c>
      <c r="U23" s="42">
        <v>0</v>
      </c>
      <c r="V23" s="42">
        <v>337</v>
      </c>
      <c r="W23" s="42">
        <v>37</v>
      </c>
      <c r="Y23" s="3">
        <v>5</v>
      </c>
      <c r="Z23" s="3">
        <v>369</v>
      </c>
      <c r="AA23" s="3">
        <v>0</v>
      </c>
      <c r="AB23" s="3">
        <v>0</v>
      </c>
      <c r="AC23" s="3">
        <v>0</v>
      </c>
      <c r="AD23" s="3">
        <v>0</v>
      </c>
    </row>
    <row r="24" spans="7:36" x14ac:dyDescent="0.25">
      <c r="G24" s="3" t="e">
        <v>#NAME?</v>
      </c>
      <c r="H24" s="3" t="e">
        <v>#NAME?</v>
      </c>
      <c r="I24" s="3" t="e">
        <v>#NAME?</v>
      </c>
      <c r="J24" s="3" t="e">
        <v>#NAME?</v>
      </c>
      <c r="K24" s="3" t="e">
        <v>#NAME?</v>
      </c>
      <c r="L24" s="20" t="e">
        <v>#NAME?</v>
      </c>
      <c r="O24" s="20"/>
      <c r="R24" s="42" t="str">
        <v>C6</v>
      </c>
      <c r="S24" s="42">
        <v>0</v>
      </c>
      <c r="T24" s="42">
        <v>0</v>
      </c>
      <c r="U24" s="42">
        <v>0</v>
      </c>
      <c r="V24" s="42">
        <v>0</v>
      </c>
      <c r="W24" s="42">
        <v>258</v>
      </c>
      <c r="Y24" s="3">
        <v>6</v>
      </c>
      <c r="Z24" s="3">
        <v>252</v>
      </c>
      <c r="AA24" s="3">
        <v>0</v>
      </c>
      <c r="AB24" s="3">
        <v>0</v>
      </c>
      <c r="AC24" s="3">
        <v>0</v>
      </c>
      <c r="AD24" s="3">
        <v>0</v>
      </c>
    </row>
    <row r="25" spans="7:36" x14ac:dyDescent="0.25">
      <c r="G25" s="3" t="e">
        <v>#NAME?</v>
      </c>
      <c r="H25" s="3" t="e">
        <v>#NAME?</v>
      </c>
      <c r="I25" s="3" t="e">
        <v>#NAME?</v>
      </c>
      <c r="J25" s="3" t="e">
        <v>#NAME?</v>
      </c>
      <c r="K25" s="3" t="e">
        <v>#NAME?</v>
      </c>
      <c r="L25" s="20" t="e">
        <v>#NAME?</v>
      </c>
      <c r="O25" s="20"/>
      <c r="R25" s="42" t="str">
        <v>C7</v>
      </c>
      <c r="S25" s="42">
        <v>0</v>
      </c>
      <c r="T25" s="42">
        <v>0</v>
      </c>
      <c r="U25" s="42">
        <v>0</v>
      </c>
      <c r="V25" s="42">
        <v>0</v>
      </c>
      <c r="W25" s="42">
        <v>369</v>
      </c>
      <c r="Y25" s="3">
        <v>7</v>
      </c>
      <c r="Z25" s="3">
        <v>362</v>
      </c>
      <c r="AA25" s="3">
        <v>0</v>
      </c>
      <c r="AB25" s="3">
        <v>0</v>
      </c>
      <c r="AC25" s="3">
        <v>0</v>
      </c>
      <c r="AD25" s="3">
        <v>0</v>
      </c>
    </row>
    <row r="26" spans="7:36" x14ac:dyDescent="0.25">
      <c r="G26" s="3" t="e">
        <v>#NAME?</v>
      </c>
      <c r="H26" s="3" t="e">
        <v>#NAME?</v>
      </c>
      <c r="I26" s="3" t="e">
        <v>#NAME?</v>
      </c>
      <c r="J26" s="3" t="e">
        <v>#NAME?</v>
      </c>
      <c r="K26" s="3" t="e">
        <v>#NAME?</v>
      </c>
      <c r="L26" s="20" t="e">
        <v>#NAME?</v>
      </c>
      <c r="O26" s="20"/>
      <c r="R26" s="42" t="str">
        <v>C8</v>
      </c>
      <c r="S26" s="42">
        <v>0</v>
      </c>
      <c r="T26" s="42">
        <v>0</v>
      </c>
      <c r="U26" s="42">
        <v>0</v>
      </c>
      <c r="V26" s="42">
        <v>0</v>
      </c>
      <c r="W26" s="42">
        <v>418</v>
      </c>
      <c r="Y26" s="3">
        <v>8</v>
      </c>
      <c r="Z26" s="3">
        <v>410</v>
      </c>
      <c r="AA26" s="3">
        <v>0</v>
      </c>
      <c r="AB26" s="3">
        <v>0</v>
      </c>
      <c r="AC26" s="3">
        <v>0</v>
      </c>
      <c r="AD26" s="3">
        <v>0</v>
      </c>
    </row>
    <row r="27" spans="7:36" x14ac:dyDescent="0.25">
      <c r="G27" s="3" t="e">
        <v>#NAME?</v>
      </c>
      <c r="H27" s="3" t="e">
        <v>#NAME?</v>
      </c>
      <c r="I27" s="3" t="e">
        <v>#NAME?</v>
      </c>
      <c r="J27" s="3" t="e">
        <v>#NAME?</v>
      </c>
      <c r="K27" s="3" t="e">
        <v>#NAME?</v>
      </c>
      <c r="L27" s="20" t="e">
        <v>#NAME?</v>
      </c>
      <c r="O27" s="20"/>
      <c r="R27" s="42" t="str">
        <v>C9</v>
      </c>
      <c r="S27" s="42">
        <v>0</v>
      </c>
      <c r="T27" s="42">
        <v>0</v>
      </c>
      <c r="U27" s="42">
        <v>0</v>
      </c>
      <c r="V27" s="42">
        <v>0</v>
      </c>
      <c r="W27" s="42">
        <v>308</v>
      </c>
      <c r="Y27" s="3">
        <v>9</v>
      </c>
      <c r="Z27" s="3">
        <v>299</v>
      </c>
      <c r="AA27" s="3">
        <v>0</v>
      </c>
      <c r="AB27" s="3">
        <v>0</v>
      </c>
      <c r="AC27" s="3">
        <v>0</v>
      </c>
      <c r="AD27" s="3">
        <v>0</v>
      </c>
    </row>
    <row r="28" spans="7:36" x14ac:dyDescent="0.25">
      <c r="G28" s="3" t="e">
        <v>#NAME?</v>
      </c>
      <c r="H28" s="3" t="e">
        <v>#NAME?</v>
      </c>
      <c r="I28" s="3" t="e">
        <v>#NAME?</v>
      </c>
      <c r="J28" s="3" t="e">
        <v>#NAME?</v>
      </c>
      <c r="K28" s="3" t="e">
        <v>#NAME?</v>
      </c>
      <c r="L28" s="3" t="e">
        <v>#NAME?</v>
      </c>
      <c r="O28" s="20"/>
      <c r="R28" s="42" t="str">
        <v>C10</v>
      </c>
      <c r="S28" s="42">
        <v>0</v>
      </c>
      <c r="T28" s="42">
        <v>0</v>
      </c>
      <c r="U28" s="42">
        <v>0</v>
      </c>
      <c r="V28" s="42">
        <v>0</v>
      </c>
      <c r="W28" s="42">
        <v>410</v>
      </c>
      <c r="Y28" s="3">
        <v>10</v>
      </c>
      <c r="Z28" s="3">
        <v>400</v>
      </c>
      <c r="AA28" s="3">
        <v>0</v>
      </c>
      <c r="AB28" s="3">
        <v>0</v>
      </c>
      <c r="AC28" s="3">
        <v>0</v>
      </c>
      <c r="AD28" s="3">
        <v>0</v>
      </c>
    </row>
    <row r="29" spans="7:36" x14ac:dyDescent="0.25">
      <c r="G29" s="3" t="e">
        <v>#NAME?</v>
      </c>
      <c r="H29" s="3" t="e">
        <v>#NAME?</v>
      </c>
      <c r="I29" s="3" t="e">
        <v>#NAME?</v>
      </c>
      <c r="J29" s="3" t="e">
        <v>#NAME?</v>
      </c>
      <c r="K29" s="3" t="e">
        <v>#NAME?</v>
      </c>
      <c r="L29" s="3" t="e">
        <v>#NAME?</v>
      </c>
      <c r="O29" s="20"/>
      <c r="R29" s="42" t="str">
        <v>C11</v>
      </c>
      <c r="S29" s="42">
        <v>0</v>
      </c>
      <c r="T29" s="42">
        <v>0</v>
      </c>
      <c r="U29" s="42">
        <v>0</v>
      </c>
      <c r="V29" s="42">
        <v>0</v>
      </c>
      <c r="W29" s="42">
        <v>0</v>
      </c>
      <c r="Y29" s="3">
        <v>11</v>
      </c>
      <c r="Z29" s="3">
        <v>480</v>
      </c>
      <c r="AA29" s="3">
        <v>0</v>
      </c>
      <c r="AB29" s="3">
        <v>0</v>
      </c>
      <c r="AC29" s="3">
        <v>0</v>
      </c>
      <c r="AD29" s="3">
        <v>0</v>
      </c>
    </row>
    <row r="30" spans="7:36" x14ac:dyDescent="0.25">
      <c r="G30" s="3" t="e">
        <v>#NAME?</v>
      </c>
      <c r="H30" s="3" t="e">
        <v>#NAME?</v>
      </c>
      <c r="I30" s="3" t="e">
        <v>#NAME?</v>
      </c>
      <c r="J30" s="3" t="e">
        <v>#NAME?</v>
      </c>
      <c r="K30" s="3" t="e">
        <v>#NAME?</v>
      </c>
      <c r="L30" s="3" t="e">
        <v>#NAME?</v>
      </c>
      <c r="O30" s="20"/>
      <c r="R30" s="42" t="str">
        <v>C12</v>
      </c>
      <c r="S30" s="42">
        <v>0</v>
      </c>
      <c r="T30" s="42">
        <v>0</v>
      </c>
      <c r="U30" s="42">
        <v>0</v>
      </c>
      <c r="V30" s="42">
        <v>0</v>
      </c>
      <c r="W30" s="42">
        <v>0</v>
      </c>
      <c r="Y30" s="3">
        <v>12</v>
      </c>
      <c r="Z30" s="3">
        <v>38</v>
      </c>
      <c r="AA30" s="3">
        <v>0</v>
      </c>
      <c r="AB30" s="3">
        <v>0</v>
      </c>
      <c r="AC30" s="3">
        <v>0</v>
      </c>
      <c r="AD30" s="3">
        <v>0</v>
      </c>
    </row>
    <row r="31" spans="7:36" x14ac:dyDescent="0.25">
      <c r="G31" s="3" t="e">
        <v>#NAME?</v>
      </c>
      <c r="H31" s="3" t="e">
        <v>#NAME?</v>
      </c>
      <c r="I31" s="3" t="e">
        <v>#NAME?</v>
      </c>
      <c r="J31" s="3" t="e">
        <v>#NAME?</v>
      </c>
      <c r="K31" s="3" t="e">
        <v>#NAME?</v>
      </c>
      <c r="L31" s="3" t="e">
        <v>#NAME?</v>
      </c>
      <c r="O31" s="20"/>
    </row>
    <row r="32" spans="7:36" x14ac:dyDescent="0.25">
      <c r="O32" s="20"/>
    </row>
    <row r="33" spans="12:23" x14ac:dyDescent="0.25">
      <c r="O33" s="20"/>
    </row>
    <row r="34" spans="12:23" x14ac:dyDescent="0.25">
      <c r="L34" s="36" cm="1">
        <f t="array" ref="L34:L45">D3:D14 - _xlfn.BYROW(B3:B14, _xlfn.LAMBDA(_xlpm.r,SUM(_xlpm.r)))</f>
        <v>120</v>
      </c>
      <c r="O34" s="20"/>
      <c r="R34" s="3" t="str" cm="1">
        <f t="array" ref="R34:W45">_xlfn.REDUCE(    B3:B14,
            H3:H7,
            _xlfn.LAMBDA(_xlpm.b,_xlpm.w,
                _xlfn.HSTACK(
                    _xlpm.b,
                    _xlfn.DROP(
                        _xlfn.REDUCE(
                            _xlpm.w,
                            D3:D14,
                            _xlfn.LAMBDA(_xlpm.a,_xlpm.v, _xlfn.VSTACK(_xlpm.a, MIN(_xlfn.SINGLE(_xlpm.a) * 2 - SUM(_xlpm.a), _xlpm.v)))
                        ),
                        1
                    )
                )
            )
)</f>
        <v>C1</v>
      </c>
      <c r="S34" s="3">
        <v>120</v>
      </c>
      <c r="T34" s="3">
        <v>50</v>
      </c>
      <c r="U34" s="3">
        <v>112</v>
      </c>
      <c r="V34" s="3">
        <v>120</v>
      </c>
      <c r="W34" s="3">
        <v>120</v>
      </c>
    </row>
    <row r="35" spans="12:23" x14ac:dyDescent="0.25">
      <c r="L35" s="3">
        <v>356</v>
      </c>
      <c r="O35" s="20"/>
      <c r="R35" s="3" t="str">
        <v>C2</v>
      </c>
      <c r="S35" s="3">
        <v>356</v>
      </c>
      <c r="T35" s="3">
        <v>0</v>
      </c>
      <c r="U35" s="3">
        <v>0</v>
      </c>
      <c r="V35" s="3">
        <v>356</v>
      </c>
      <c r="W35" s="3">
        <v>356</v>
      </c>
    </row>
    <row r="36" spans="12:23" x14ac:dyDescent="0.25">
      <c r="L36" s="3">
        <v>312</v>
      </c>
      <c r="O36" s="20"/>
      <c r="R36" s="3" t="str">
        <v>C3</v>
      </c>
      <c r="S36" s="3">
        <v>124</v>
      </c>
      <c r="T36" s="3">
        <v>0</v>
      </c>
      <c r="U36" s="3">
        <v>0</v>
      </c>
      <c r="V36" s="3">
        <v>312</v>
      </c>
      <c r="W36" s="3">
        <v>312</v>
      </c>
    </row>
    <row r="37" spans="12:23" x14ac:dyDescent="0.25">
      <c r="L37" s="3">
        <v>437</v>
      </c>
      <c r="O37" s="20"/>
      <c r="R37" s="3" t="str">
        <v>C4</v>
      </c>
      <c r="S37" s="3">
        <v>0</v>
      </c>
      <c r="T37" s="3">
        <v>0</v>
      </c>
      <c r="U37" s="3">
        <v>0</v>
      </c>
      <c r="V37" s="3">
        <v>12</v>
      </c>
      <c r="W37" s="3">
        <v>437</v>
      </c>
    </row>
    <row r="38" spans="12:23" x14ac:dyDescent="0.25">
      <c r="L38" s="3">
        <v>374</v>
      </c>
      <c r="O38" s="20"/>
      <c r="R38" s="3" t="str">
        <v>C5</v>
      </c>
      <c r="S38" s="3">
        <v>0</v>
      </c>
      <c r="T38" s="3">
        <v>0</v>
      </c>
      <c r="U38" s="3">
        <v>0</v>
      </c>
      <c r="V38" s="3">
        <v>0</v>
      </c>
      <c r="W38" s="3">
        <v>374</v>
      </c>
    </row>
    <row r="39" spans="12:23" x14ac:dyDescent="0.25">
      <c r="L39" s="3">
        <v>258</v>
      </c>
      <c r="O39" s="20"/>
      <c r="R39" s="3" t="str">
        <v>C6</v>
      </c>
      <c r="S39" s="3">
        <v>0</v>
      </c>
      <c r="T39" s="3">
        <v>0</v>
      </c>
      <c r="U39" s="3">
        <v>0</v>
      </c>
      <c r="V39" s="3">
        <v>0</v>
      </c>
      <c r="W39" s="3">
        <v>201</v>
      </c>
    </row>
    <row r="40" spans="12:23" x14ac:dyDescent="0.25">
      <c r="L40" s="3">
        <v>369</v>
      </c>
      <c r="O40" s="20"/>
      <c r="R40" s="3" t="str">
        <v>C7</v>
      </c>
      <c r="S40" s="3">
        <v>0</v>
      </c>
      <c r="T40" s="3">
        <v>0</v>
      </c>
      <c r="U40" s="3">
        <v>0</v>
      </c>
      <c r="V40" s="3">
        <v>0</v>
      </c>
      <c r="W40" s="3">
        <v>0</v>
      </c>
    </row>
    <row r="41" spans="12:23" x14ac:dyDescent="0.25">
      <c r="L41" s="3">
        <v>418</v>
      </c>
      <c r="O41" s="20"/>
      <c r="R41" s="3" t="str">
        <v>C8</v>
      </c>
      <c r="S41" s="3">
        <v>0</v>
      </c>
      <c r="T41" s="3">
        <v>0</v>
      </c>
      <c r="U41" s="3">
        <v>0</v>
      </c>
      <c r="V41" s="3">
        <v>0</v>
      </c>
      <c r="W41" s="3">
        <v>0</v>
      </c>
    </row>
    <row r="42" spans="12:23" x14ac:dyDescent="0.25">
      <c r="L42" s="3">
        <v>308</v>
      </c>
      <c r="O42" s="20"/>
      <c r="R42" s="3" t="str">
        <v>C9</v>
      </c>
      <c r="S42" s="3">
        <v>0</v>
      </c>
      <c r="T42" s="3">
        <v>0</v>
      </c>
      <c r="U42" s="3">
        <v>0</v>
      </c>
      <c r="V42" s="3">
        <v>0</v>
      </c>
      <c r="W42" s="3">
        <v>0</v>
      </c>
    </row>
    <row r="43" spans="12:23" x14ac:dyDescent="0.25">
      <c r="L43" s="3">
        <v>410</v>
      </c>
      <c r="O43" s="20"/>
      <c r="R43" s="3" t="str">
        <v>C10</v>
      </c>
      <c r="S43" s="3">
        <v>0</v>
      </c>
      <c r="T43" s="3">
        <v>0</v>
      </c>
      <c r="U43" s="3">
        <v>0</v>
      </c>
      <c r="V43" s="3">
        <v>0</v>
      </c>
      <c r="W43" s="3">
        <v>0</v>
      </c>
    </row>
    <row r="44" spans="12:23" x14ac:dyDescent="0.25">
      <c r="L44" s="3">
        <v>491</v>
      </c>
      <c r="O44" s="20"/>
      <c r="R44" s="3" t="str">
        <v>C11</v>
      </c>
      <c r="S44" s="3">
        <v>0</v>
      </c>
      <c r="T44" s="3">
        <v>0</v>
      </c>
      <c r="U44" s="3">
        <v>0</v>
      </c>
      <c r="V44" s="3">
        <v>0</v>
      </c>
      <c r="W44" s="3">
        <v>0</v>
      </c>
    </row>
    <row r="45" spans="12:23" x14ac:dyDescent="0.25">
      <c r="L45" s="3">
        <v>50</v>
      </c>
      <c r="O45" s="20"/>
      <c r="R45" s="3" t="str">
        <v>C12</v>
      </c>
      <c r="S45" s="3">
        <v>0</v>
      </c>
      <c r="T45" s="3">
        <v>0</v>
      </c>
      <c r="U45" s="3">
        <v>0</v>
      </c>
      <c r="V45" s="3">
        <v>0</v>
      </c>
      <c r="W45" s="3">
        <v>0</v>
      </c>
    </row>
    <row r="46" spans="12:23" x14ac:dyDescent="0.25">
      <c r="O46" s="20"/>
    </row>
    <row r="47" spans="12:23" x14ac:dyDescent="0.25">
      <c r="O47" s="20"/>
    </row>
    <row r="48" spans="12:23"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sheetData>
  <mergeCells count="3">
    <mergeCell ref="B1:D1"/>
    <mergeCell ref="F1:H1"/>
    <mergeCell ref="K1:P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YQBsAGwAbwBjAGEAdABlAF8AcABhAHkAbQBlAG4AdAAgAD0AIABMAEEATQBCAEQAQQAoAGMAbwBzAHQAcwAsACAAcABhAHkAbQBlAG4AdABzACwAIABhAGwAbABvAGMAYQB0AGkAbwBuAHMALAAgAHAAbwBzAGkAdABpAG8AbgAsACAAXABuAFwAbgAgACAAIAAgAEwARQBUACgAXABuACAAIAAgACAAIAAgACAAIABfAGMAbwBzAHQAUgBvAHcAcwAsAFIATwBXAFMAKABjAG8AcwB0AHMAKQAsAFwAbgAgACAAIAAgACAAIAAgACAAXwBwAGEAeQBtAGUAbgB0AEMAbwBsAHUAbQBuAHMALABDAE8ATABVAE0ATgBTACgAcABhAHkAbQBlAG4AdABzACkALABcAG4AIAAgACAAIAAgACAAIAAgAF8AcwBlAHEALAAgAFcAUgBBAFAAQwBPAEwAUwAoAFMARQBRAFUARQBOAEMARQAoAF8AYwBvAHMAdABSAG8AdwBzACoAXwBwAGEAeQBtAGUAbgB0AEMAbwBsAHUAbQBuAHMAKQAsAF8AYwBvAHMAdABSAG8AdwBzACkALABcAG4AIAAgACAAIAAgACAAIAAgAF8AYwBvAGwALAAgAEkATgBUACgAKABwAG8AcwBpAHQAaQBvAG4AIAAtACAAMQApACAALwAgAF8AYwBvAHMAdABSAG8AdwBzACkAIAArACAAMQAsAFwAbgAgACAAIAAgACAAIAAgACAAXwByAG8AdwAsACAATQBPAEQAKABwAG8AcwBpAHQAaQBvAG4AIAAtACAAMQAsACAAXwBjAG8AcwB0AFIAbwB3AHMAKQAgACsAIAAxACwAXABuACAAIAAgACAAIAAgACAAIABfAGMAbwBzAHQALAAgAEkATgBEAEUAWAAoAGMAbwBzAHQAcwAsAF8AcgBvAHcALAAxACkALABcAG4AIAAgACAAIAAgACAAIAAgAF8AcABhAHkAbQBlAG4AdAAsACAASQBOAEQARQBYACgAcABhAHkAbQBlAG4AdABzACwAMQAsAF8AYwBvAGwAKQAsAFwAbgAgACAAIAAgACAAIAAgACAAXwBuAGUAdwBBAGwAbABvAGMAYQB0AGkAbwBuACwAIABJAEYAKABfAGMAbwBzAHQAPAA9AF8AcABhAHkAbQBlAG4AdAAsAF8AYwBvAHMAdAAsAF8AcABhAHkAbQBlAG4AdAApACwAXABuACAAIAAgACAAIAAgACAAIABfAG4AZQB3AEEAbABsAG8AYwBhAHQAaQBvAG4AcwAsACAASQBGACgAXwBzAGUAcQA9AHAAbwBzAGkAdABpAG8AbgAsAF8AbgBlAHcAQQBsAGwAbwBjAGEAdABpAG8AbgAsADAAKQArAGEAbABsAG8AYwBhAHQAaQBvAG4AcwAsAFwAbgAgACAAIAAgACAAIAAgACAAXwBuAGUAdwBUAG8AdABhAGwALABMAEEATQBCAEQAQQAoAHMAZQBxACwAcABvAHMALABhAHIAcgAsAEkARgAoAHMAZQBxAD0AcABvAHMALABhAHIAcgAtAF8AbgBlAHcAQQBsAGwAbwBjAGEAdABpAG8AbgAsAGEAcgByACkAKQAsAFwAbgAgACAAIAAgACAAIAAgACAAXwBuAGUAdwBDAG8AcwB0AHMALABfAG4AZQB3AFQAbwB0AGEAbAAoAFMARQBRAFUARQBOAEMARQAoAF8AYwBvAHMAdABSAG8AdwBzACkALABfAHIAbwB3ACwAYwBvAHMAdABzACkALABcAG4AIAAgACAAIAAgACAAIAAgAF8AbgBlAHcAUABhAHkAbQBlAG4AdABzACwAXwBuAGUAdwBUAG8AdABhAGwAKABTAEUAUQBVAEUATgBDAEUAKAAsAF8AcABhAHkAbQBlAG4AdABDAG8AbAB1AG0AbgBzACkALABfAGMAbwBsACwAcABhAHkAbQBlAG4AdABzACkALABcAG4AIAAgACAAIAAgACAAIAAgAEkARgAoAFwAbgAgACAAIAAgACAAIAAgACAAIAAgACAAIAAoAHAAbwBzAGkAdABpAG8AbgAgACsAIAAxACkAPgAgAE0AQQBYACgAXwBzAGUAcQApACwAXABuACAAIAAgACAAIAAgACAAIAAgACAAIAAgAF8AbgBlAHcAQQBsAGwAbwBjAGEAdABpAG8AbgBzACwAXABuACAAIAAgACAAIAAgACAAIAAgACAAIAAgAGEAbABsAG8AYwBhAHQAZQBfAHAAYQB5AG0AZQBuAHQAKABfAG4AZQB3AEMAbwBzAHQAcwAsAF8AbgBlAHcAUABhAHkAbQBlAG4AdABzACwAXwBuAGUAdwBBAGwAbABvAGMAYQB0AGkAbwBuAHMALABwAG8AcwBpAHQAaQBvAG4AIAArACAAMQApACAAXABuACAAIAAgACAAIAAgACAAIAApAFwAbgAgACAAIAAgACkAXABuACkAOwBcAG4AXABuAGEAbABsAG8AYwBhAHQAZQBfAHAAYQB5AG0AZQBuAHQAcwBfAHUAcwBhAGcAZQAgAD0AXABuACAAIAAgACAATABFAFQAKABcAG4AIAAgACAAIAAgACAAIAAgAGMAbwBzAHQAcwAsAFMAaABlAGUAdAAxACEARAA0ADoARAAxADUALABcAG4AIAAgACAAIAAgACAAIAAgAHAAYQB5AG0AZQBuAHQAcwAsAFQATwBSAE8AVwAoAFMAaABlAGUAdAAxACEASAA0ADoASAA4ACkALABcAG4AIAAgACAAIAAgACAAIAAgAGUAbQBwAHQAeQBfAGEAcgByAGEAeQAsAE0AQQBLAEUAQQBSAFIAQQBZACgAUgBPAFcAUwAoAGMAbwBzAHQAcwApACwAQwBPAEwAVQBNAE4AUwAoAHAAYQB5AG0AZQBuAHQAcwApACwATABBAE0AQgBEAEEAKAByACwAYwAsADAAKQApACwAXABuACAAIAAgACAAIAAgACAAIABoAGUAYQBkAGUAcgAsAEgAUwBUAEEAQwBLACgAXAAiAFwAIgAsAFQATwBSAE8AVwAoAFMAaABlAGUAdAAxACEARgA0ADoARgA4ACkAKQAsAFwAbgAgACAAIAAgACAAIAAgACAAVgBTAFQAQQBDAEsAKABoAGUAYQBkAGUAcgAsAEgAUwBUAEEAQwBLACgAUwBoAGUAZQB0ADEAIQBCADQAOgBCADEANQAsAGEAbABsAG8AYwBhAHQAZQBfAHAAYQB5AG0AZQBuAHQAKABjAG8AcwB0AHMALABwAGEAeQBtAGUAbgB0AHMALABlAG0AcAB0AHkAXwBhAHIAcgBhAHkALAAxACkAKQApAFwAbgAgACAAIAAgACkAOwAiAH0ALAB7ACIAcABhAHQAaAAiADoAIgAvAHAAcgBvAGoAZQBjAHQAcwAvAFQAcgBpAGEAbAAiACwAIgB0AGUAeAB0ACIAOgAiAGEAbABsAG8AYwBhAHQAZQBfAHAAYQB5AG0AZQBuAHQAIAA9ACAATABBAE0AQgBEAEEAKABjAG8AcwB0AHMALAAgAHAAYQB5AG0AZQBuAHQAcwAsACAAYQBsAGwAbwBjAGEAdABpAG8AbgBzACwAIABwAG8AcwBpAHQAaQBvAG4ALAAgAFwAbgBcAG4AIAAgACAAIABMAEUAVAAoAFwAbgAgACAAIAAgACAAIAAgACAAXwBjAG8AcwB0AFIAbwB3AHMALABSAE8AVwBTACgAYwBvAHMAdABzACkALABcAG4AIAAgACAAIAAgACAAIAAgAF8AcABhAHkAbQBlAG4AdABDAG8AbAB1AG0AbgBzACwAQwBPAEwAVQBNAE4AUwAoAHAAYQB5AG0AZQBuAHQAcwApACwAXABuACAAIAAgACAAIAAgACAAIABfAHMAZQBxACwAIABXAFIAQQBQAEMATwBMAFMAKABTAEUAUQBVAEUATgBDAEUAKABfAGMAbwBzAHQAUgBvAHcAcwAqAF8AcABhAHkAbQBlAG4AdABDAG8AbAB1AG0AbgBzACkALABfAGMAbwBzAHQAUgBvAHcAcwApACwAXABuACAAIAAgACAAIAAgACAAIABfAGMAbwBsACwAIABJAE4AVAAoACgAcABvAHMAaQB0AGkAbwBuACAALQAgADEAKQAgAC8AIABfAGMAbwBzAHQAUgBvAHcAcwApACAAKwAgADEALABcAG4AIAAgACAAIAAgACAAIAAgAF8AcgBvAHcALAAgAE0ATwBEACgAcABvAHMAaQB0AGkAbwBuACAALQAgADEALAAgAF8AYwBvAHMAdABSAG8AdwBzACkAIAArACAAMQAsAFwAbgAgACAAIAAgACAAIAAgACAAXwBjAG8AcwB0ACwAIABJAE4ARABFAFgAKABjAG8AcwB0AHMALABfAHIAbwB3ACwAMQApACwAXABuACAAIAAgACAAIAAgACAAIABfAHAAYQB5AG0AZQBuAHQALAAgAEkATgBEAEUAWAAoAHAAYQB5AG0AZQBuAHQAcwAsADEALABfAGMAbwBsACkALABcAG4AIAAgACAAIAAgACAAIAAgAF8AbgBlAHcAQQBsAGwAbwBjAGEAdABpAG8AbgAsACAASQBGACgAXwBjAG8AcwB0ADwAPQBfAHAAYQB5AG0AZQBuAHQALABfAGMAbwBzAHQALABfAHAAYQB5AG0AZQBuAHQAKQAsAFwAbgAgACAAIAAgACAAIAAgACAAXwBuAGUAdwBBAGwAbABvAGMAYQB0AGkAbwBuAHMALAAgAEkARgAoAF8AcwBlAHEAPQBwAG8AcwBpAHQAaQBvAG4ALABfAG4AZQB3AEEAbABsAG8AYwBhAHQAaQBvAG4ALAAwACkAKwBhAGwAbABvAGMAYQB0AGkAbwBuAHMALABcAG4AIAAgACAAIAAgACAAIAAgAF8AbgBlAHcAVABvAHQAYQBsACwATABBAE0AQgBEAEEAKABzAGUAcQAsAHAAbwBzACwAYQByAHIALABJAEYAKABzAGUAcQA9AHAAbwBzACwAYQByAHIALQBfAG4AZQB3AEEAbABsAG8AYwBhAHQAaQBvAG4ALABhAHIAcgApACkALABcAG4AIAAgACAAIAAgACAAIAAgAF8AbgBlAHcAQwBvAHMAdABzACwAXwBuAGUAdwBUAG8AdABhAGwAKABTAEUAUQBVAEUATgBDAEUAKABfAGMAbwBzAHQAUgBvAHcAcwApACwAXwByAG8AdwAsAGMAbwBzAHQAcwApACwAXABuACAAIAAgACAAIAAgACAAIABfAG4AZQB3AFAAYQB5AG0AZQBuAHQAcwAsAF8AbgBlAHcAVABvAHQAYQBsACgAUwBFAFEAVQBFAE4AQwBFACgALABfAHAAYQB5AG0AZQBuAHQAQwBvAGwAdQBtAG4AcwApACwAXwBjAG8AbAAsAHAAYQB5AG0AZQBuAHQAcwApACwAXABuACAAIAAgACAAIAAgACAAIABJAEYAKABcAG4AIAAgACAAIAAgACAAIAAgACAAIAAgACAAKABwAG8AcwBpAHQAaQBvAG4AIAArACAAMQApAD4AIABNAEEAWAAoAF8AcwBlAHEAKQAsAFwAbgAgACAAIAAgACAAIAAgACAAIAAgACAAIABfAG4AZQB3AEEAbABsAG8AYwBhAHQAaQBvAG4AcwAsAFwAbgAgACAAIAAgACAAIAAgACAAIAAgACAAIABhAGwAbABvAGMAYQB0AGUAXwBwAGEAeQBtAGUAbgB0ACgAXwBuAGUAdwBDAG8AcwB0AHMALABfAG4AZQB3AFAAYQB5AG0AZQBuAHQAcwAsAF8AbgBlAHcAQQBsAGwAbwBjAGEAdABpAG8AbgBzACwAcABvAHMAaQB0AGkAbwBuACAAKwAgADEAKQAgAFwAbgAgACAAIAAgACAAIAAgACAAKQBcAG4AIAAgACAAIAApAFwAbgApADsAXABuAFwAbgBhAGwAbABvAGMAYQB0AGUAXwBwAGEAeQBtAGUAbgB0AHMAXwB1AHMAYQBnAGUAIAA9AFwAbgAgACAAIAAgAEwARQBUACgAXABuACAAIAAgACAAIAAgACAAIABjAG8AcwB0AHMALABTAGgAZQBlAHQAMQAhAEQANAA6AEQAMQA1ACwAXABuACAAIAAgACAAIAAgACAAIABwAGEAeQBtAGUAbgB0AHMALABUAE8AUgBPAFcAKABTAGgAZQBlAHQAMQAhAEgANAA6AEgAOAApACwAXABuACAAIAAgACAAIAAgACAAIABlAG0AcAB0AHkAXwBhAHIAcgBhAHkALABNAEEASwBFAEEAUgBSAEEAWQAoAFIATwBXAFMAKABjAG8AcwB0AHMAKQAsAEMATwBMAFUATQBOAFMAKABwAGEAeQBtAGUAbgB0AHMAKQAsAEwAQQBNAEIARABBACgAcgAsAGMALAAwACkAKQAsAFwAbgAgACAAIAAgACAAIAAgACAAaABlAGEAZABlAHIALABIAFMAVABBAEMASwAoAFwAIgBcACIALABUAE8AUgBPAFcAKABTAGgAZQBlAHQAMQAhAEYANAA6AEYAOAApACkALABcAG4AIAAgACAAIAAgACAAIAAgAFYAUwBUAEEAQwBLACgAaABlAGEAZABlAHIALABIAFMAVABBAEMASwAoAFMAaABlAGUAdAAxACEAQgA0ADoAQgAxADUALABhAGwAbABvAGMAYQB0AGUAXwBwAGEAeQBtAGUAbgB0ACgAYwBvAHMAdABzACwAcABhAHkAbQBlAG4AdABzACwAZQBtAHAAdAB5AF8AYQByAHIAYQB5ACwAMQApACkAKQBcAG4AIAAgACAAIAApADsAIgB9AF0ALAAiAHAAcgBvAGoAZQBjAHQATgBhAG0AZQBzACIAOgBbACIAYQBsAGwAbwBjAGEAdABlAF8AcABhAHkAbQBlAG4AdAAiACwAIgBhAGwAbABvAGMAYQB0AGUAXwBwAGEAeQBtAGUAbgB0AHMAXwB1AHMAYQBnAGUAIgAsACIAVAByAGkAYQBsAC4AYQBsAGwAbwBjAGEAdABlAF8AcABhAHkAbQBlAG4AdAAiACwAIgBUAHIAaQBhAGwALgBhAGwAbABvAGMAYQB0AGUAXwBwAGEAeQBtAGUAbgB0AHMAXwB1AHMAYQBnAG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AFEJSONBlob>
</file>

<file path=customXml/itemProps1.xml><?xml version="1.0" encoding="utf-8"?>
<ds:datastoreItem xmlns:ds="http://schemas.openxmlformats.org/officeDocument/2006/customXml" ds:itemID="{050B1E83-A016-4570-878A-82B88E2C971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EDA</vt:lpstr>
      <vt:lpstr>Alternate</vt:lpstr>
      <vt:lpstr>Alternate2</vt:lpstr>
      <vt:lpstr>Alternate3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2024-06-01T17:01:36Z</dcterms:modified>
</cp:coreProperties>
</file>