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thumbnail" Target="docProps/thumbnail.wmf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extended-properties" Target="docProps/app.xml"/><Relationship Id="rId4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1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rk\Dropbox\GitHub\PowerQueryBitsAndPieces\"/>
    </mc:Choice>
  </mc:AlternateContent>
  <xr:revisionPtr revIDLastSave="0" documentId="13_ncr:1_{AE3AEEEF-091F-4E5B-BEF8-90F1722ADE1F}" xr6:coauthVersionLast="47" xr6:coauthVersionMax="47" xr10:uidLastSave="{00000000-0000-0000-0000-000000000000}"/>
  <bookViews>
    <workbookView xWindow="-108" yWindow="-108" windowWidth="23256" windowHeight="12456" xr2:uid="{B9646992-58BC-44A8-9040-42DC40CCACD9}"/>
  </bookViews>
  <sheets>
    <sheet name="Report" sheetId="4" r:id="rId1"/>
    <sheet name="TableSummary" sheetId="3" r:id="rId2"/>
    <sheet name="RawData" sheetId="1" r:id="rId3"/>
    <sheet name="e00eb4de3c8a421cba9b8f4cb8546ec" sheetId="2" state="veryHidden" r:id="rId4"/>
  </sheets>
  <definedNames>
    <definedName name="_xlnm._FilterDatabase" localSheetId="0" hidden="1">Report!$A$10:$F$64</definedName>
    <definedName name="_nSpeed">Report!$C$13</definedName>
    <definedName name="ExternalData_1" localSheetId="1" hidden="1">TableSummary!$A$1:$D$201</definedName>
    <definedName name="fnSpeed">_xlfn.LAMBDA(_xlpm.NewX,_xlpm.KnownX,_xlpm.KnownY,FORECAST(_xlpm.NewX,OFFSET(_xlpm.KnownY,MATCH(_xlpm.NewX,_xlpm.KnownX,1)-1,0,2), OFFSET(_xlpm.KnownX,MATCH(_xlpm.NewX,_xlpm.KnownX,1)-1,0,2)))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9" i="4" l="1" a="1"/>
  <c r="B19" i="4" s="1"/>
  <c r="B3" i="4"/>
  <c r="O6" i="3"/>
  <c r="O7" i="3" s="1"/>
  <c r="O8" i="3" s="1"/>
  <c r="I38" i="3" a="1"/>
  <c r="I38" i="3" s="1"/>
  <c r="J38" i="3" s="1"/>
  <c r="H38" i="3" a="1"/>
  <c r="H38" i="3" s="1"/>
  <c r="J8" i="3" a="1"/>
  <c r="J8" i="3" s="1"/>
  <c r="I8" i="3" a="1"/>
  <c r="I8" i="3" s="1"/>
  <c r="H8" i="3" a="1"/>
  <c r="H8" i="3" s="1"/>
  <c r="A3" i="2"/>
  <c r="B3" i="2"/>
  <c r="C3" i="2"/>
  <c r="A1" i="2"/>
  <c r="B1" i="2" a="1"/>
  <c r="B1" i="2" s="1"/>
  <c r="C1" i="2"/>
  <c r="D1" i="2"/>
  <c r="E1" i="2"/>
  <c r="J40" i="3" l="1"/>
  <c r="J49" i="3"/>
  <c r="J48" i="3"/>
  <c r="J47" i="3"/>
  <c r="J58" i="3"/>
  <c r="J57" i="3"/>
  <c r="J45" i="3"/>
  <c r="J56" i="3"/>
  <c r="J44" i="3"/>
  <c r="J50" i="3"/>
  <c r="J55" i="3"/>
  <c r="J43" i="3"/>
  <c r="J52" i="3"/>
  <c r="J51" i="3"/>
  <c r="J39" i="3"/>
  <c r="J62" i="3"/>
  <c r="J61" i="3"/>
  <c r="J60" i="3"/>
  <c r="J59" i="3"/>
  <c r="J46" i="3"/>
  <c r="J54" i="3"/>
  <c r="J42" i="3"/>
  <c r="J53" i="3"/>
  <c r="J41" i="3"/>
  <c r="K8" i="3"/>
  <c r="K18" i="3"/>
  <c r="L18" i="3" s="1"/>
  <c r="K16" i="3"/>
  <c r="L16" i="3" s="1"/>
  <c r="K31" i="3"/>
  <c r="L31" i="3" s="1"/>
  <c r="K19" i="3"/>
  <c r="L19" i="3" s="1"/>
  <c r="K30" i="3"/>
  <c r="L30" i="3" s="1"/>
  <c r="K29" i="3"/>
  <c r="L29" i="3" s="1"/>
  <c r="K27" i="3"/>
  <c r="L27" i="3" s="1"/>
  <c r="K26" i="3"/>
  <c r="L26" i="3" s="1"/>
  <c r="K14" i="3"/>
  <c r="L14" i="3" s="1"/>
  <c r="K25" i="3"/>
  <c r="L25" i="3" s="1"/>
  <c r="K24" i="3"/>
  <c r="L24" i="3" s="1"/>
  <c r="K12" i="3"/>
  <c r="L12" i="3" s="1"/>
  <c r="K23" i="3"/>
  <c r="L23" i="3" s="1"/>
  <c r="K11" i="3"/>
  <c r="L11" i="3" s="1"/>
  <c r="K17" i="3"/>
  <c r="L17" i="3" s="1"/>
  <c r="K28" i="3"/>
  <c r="L28" i="3" s="1"/>
  <c r="K15" i="3"/>
  <c r="L15" i="3" s="1"/>
  <c r="K13" i="3"/>
  <c r="L13" i="3" s="1"/>
  <c r="K22" i="3"/>
  <c r="L22" i="3" s="1"/>
  <c r="K10" i="3"/>
  <c r="L10" i="3" s="1"/>
  <c r="K21" i="3"/>
  <c r="L21" i="3" s="1"/>
  <c r="K9" i="3"/>
  <c r="L9" i="3" s="1"/>
  <c r="K32" i="3"/>
  <c r="L32" i="3" s="1"/>
  <c r="K20" i="3"/>
  <c r="L20" i="3" s="1"/>
  <c r="L8" i="3" l="1"/>
  <c r="K33" i="3"/>
  <c r="K48" i="3" l="1"/>
  <c r="L48" i="3" s="1"/>
  <c r="K41" i="3"/>
  <c r="L41" i="3" s="1"/>
  <c r="K53" i="3"/>
  <c r="L53" i="3" s="1"/>
  <c r="L33" i="3"/>
  <c r="K43" i="3"/>
  <c r="L43" i="3" s="1"/>
  <c r="K55" i="3"/>
  <c r="L55" i="3" s="1"/>
  <c r="K44" i="3"/>
  <c r="L44" i="3" s="1"/>
  <c r="K45" i="3"/>
  <c r="L45" i="3" s="1"/>
  <c r="K42" i="3"/>
  <c r="L42" i="3" s="1"/>
  <c r="K54" i="3"/>
  <c r="L54" i="3" s="1"/>
  <c r="K56" i="3"/>
  <c r="L56" i="3" s="1"/>
  <c r="K57" i="3"/>
  <c r="L57" i="3" s="1"/>
  <c r="K47" i="3"/>
  <c r="L47" i="3" s="1"/>
  <c r="K59" i="3"/>
  <c r="L59" i="3" s="1"/>
  <c r="K60" i="3"/>
  <c r="L60" i="3" s="1"/>
  <c r="K46" i="3"/>
  <c r="L46" i="3" s="1"/>
  <c r="K58" i="3"/>
  <c r="L58" i="3" s="1"/>
  <c r="K49" i="3"/>
  <c r="L49" i="3" s="1"/>
  <c r="K61" i="3"/>
  <c r="L61" i="3" s="1"/>
  <c r="K50" i="3"/>
  <c r="L50" i="3" s="1"/>
  <c r="K62" i="3"/>
  <c r="L62" i="3" s="1"/>
  <c r="K39" i="3"/>
  <c r="L39" i="3" s="1"/>
  <c r="K51" i="3"/>
  <c r="L51" i="3" s="1"/>
  <c r="K38" i="3"/>
  <c r="L38" i="3" s="1"/>
  <c r="K40" i="3"/>
  <c r="L40" i="3" s="1"/>
  <c r="K52" i="3"/>
  <c r="L52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855EC2-9001-4285-9D3F-179702FC181B}" keepAlive="1" name="Query - TableSummary" description="Connection to the 'TableSummary' query in the workbook." type="5" refreshedVersion="8" background="1" saveData="1">
    <dbPr connection="Provider=Microsoft.Mashup.OleDb.1;Data Source=$Workbook$;Location=TableSummary;Extended Properties=&quot;&quot;" command="SELECT * FROM [TableSummary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<sst xmlns="http://schemas.openxmlformats.org/spreadsheetml/2006/main" count="472" uniqueCount="252">
  <si>
    <t>FROM:</t>
  </si>
  <si>
    <t>SUBJECT:</t>
  </si>
  <si>
    <t>DATE:</t>
  </si>
  <si>
    <t>Mark Biegert</t>
  </si>
  <si>
    <t>PROPELLER SPEED</t>
  </si>
  <si>
    <t>FUEL RATE</t>
  </si>
  <si>
    <t>ENDURANCE</t>
  </si>
  <si>
    <t>SPEED</t>
  </si>
  <si>
    <t>RADIUS</t>
  </si>
  <si>
    <t>WORK COLUMN</t>
  </si>
  <si>
    <t>MEAN</t>
  </si>
  <si>
    <t>NORMAL RANGE</t>
  </si>
  <si>
    <t>DAILY</t>
  </si>
  <si>
    <t>Mean displacement,3,300 tons†</t>
  </si>
  <si>
    <t>Mean displacement,2,700 tons</t>
  </si>
  <si>
    <t>Mean displacement, 3,300 tons†</t>
  </si>
  <si>
    <t>R.P.M.</t>
  </si>
  <si>
    <t>Gal./hr.</t>
  </si>
  <si>
    <t>Bbl./day</t>
  </si>
  <si>
    <t>Hours</t>
  </si>
  <si>
    <t>Days</t>
  </si>
  <si>
    <t>Knots</t>
  </si>
  <si>
    <t>Engine miles</t>
  </si>
  <si>
    <t>Gal./eng. mi.</t>
  </si>
  <si>
    <t>321-421</t>
  </si>
  <si>
    <t>211±11</t>
  </si>
  <si>
    <t>590±8</t>
  </si>
  <si>
    <t>24 6</t>
  </si>
  <si>
    <t>11.2±0.1</t>
  </si>
  <si>
    <t>7,100±200</t>
  </si>
  <si>
    <t>11.0±0.1</t>
  </si>
  <si>
    <t>6,490±190</t>
  </si>
  <si>
    <t>357-468</t>
  </si>
  <si>
    <t>234±12</t>
  </si>
  <si>
    <t>531±8</t>
  </si>
  <si>
    <t>12.2±.1</t>
  </si>
  <si>
    <t>7,110±200</t>
  </si>
  <si>
    <t>12.0±.1</t>
  </si>
  <si>
    <t>6,370±190</t>
  </si>
  <si>
    <t>34 2</t>
  </si>
  <si>
    <t>396-519</t>
  </si>
  <si>
    <t>260±13</t>
  </si>
  <si>
    <t>478±8</t>
  </si>
  <si>
    <t>13.2±.1</t>
  </si>
  <si>
    <t>7,010±200</t>
  </si>
  <si>
    <t>12.9±.1</t>
  </si>
  <si>
    <t>6,170±190</t>
  </si>
  <si>
    <t>440-576</t>
  </si>
  <si>
    <t>289±15</t>
  </si>
  <si>
    <t>431±7</t>
  </si>
  <si>
    <t>14.2±.1</t>
  </si>
  <si>
    <t>6,860±200</t>
  </si>
  <si>
    <t>13.9±.1</t>
  </si>
  <si>
    <t>5,990±190</t>
  </si>
  <si>
    <t>488-640</t>
  </si>
  <si>
    <t>321±16</t>
  </si>
  <si>
    <t>388±7</t>
  </si>
  <si>
    <t>15.2±.1</t>
  </si>
  <si>
    <t>6,610±200</t>
  </si>
  <si>
    <t>14 8±.1</t>
  </si>
  <si>
    <t>5,740±190</t>
  </si>
  <si>
    <t>542-711</t>
  </si>
  <si>
    <t>356±18</t>
  </si>
  <si>
    <t>349±7</t>
  </si>
  <si>
    <t>16.2±.2</t>
  </si>
  <si>
    <t>6,350±200</t>
  </si>
  <si>
    <t>15.8±.2</t>
  </si>
  <si>
    <t>5,510±190</t>
  </si>
  <si>
    <t>602-790</t>
  </si>
  <si>
    <t>395±20</t>
  </si>
  <si>
    <t>314±6</t>
  </si>
  <si>
    <t>17.3±.2</t>
  </si>
  <si>
    <t>6,110±200</t>
  </si>
  <si>
    <t>16.8±.2</t>
  </si>
  <si>
    <t>6,280±170</t>
  </si>
  <si>
    <t>669-878</t>
  </si>
  <si>
    <t>439±22</t>
  </si>
  <si>
    <t>283±6</t>
  </si>
  <si>
    <t>18.3±.2</t>
  </si>
  <si>
    <t>5,750±180</t>
  </si>
  <si>
    <t>17.7±.2</t>
  </si>
  <si>
    <t>5,010±170</t>
  </si>
  <si>
    <t>743-974</t>
  </si>
  <si>
    <t>488±25</t>
  </si>
  <si>
    <t>255±6</t>
  </si>
  <si>
    <t>19.3±.2</t>
  </si>
  <si>
    <t>5,460±180</t>
  </si>
  <si>
    <t>18.6±.2</t>
  </si>
  <si>
    <t>4,740±170</t>
  </si>
  <si>
    <t>825-1,082</t>
  </si>
  <si>
    <t>542±27</t>
  </si>
  <si>
    <t>229±5</t>
  </si>
  <si>
    <t>20.4±.2</t>
  </si>
  <si>
    <t>5,200±180</t>
  </si>
  <si>
    <t>19.6±.2</t>
  </si>
  <si>
    <t>4,490±170</t>
  </si>
  <si>
    <t>917-1,202</t>
  </si>
  <si>
    <t>602±30</t>
  </si>
  <si>
    <t>207±5</t>
  </si>
  <si>
    <t>21.4±.2</t>
  </si>
  <si>
    <t>4,900±180</t>
  </si>
  <si>
    <t>20.5±.2</t>
  </si>
  <si>
    <t>4,240±170</t>
  </si>
  <si>
    <t>1,018-1,334</t>
  </si>
  <si>
    <t>668±34</t>
  </si>
  <si>
    <t>186±5</t>
  </si>
  <si>
    <t>22.3±.3</t>
  </si>
  <si>
    <t>4,620±180</t>
  </si>
  <si>
    <t>21.4±.3</t>
  </si>
  <si>
    <t>3,980±170</t>
  </si>
  <si>
    <t>1,130-1,481</t>
  </si>
  <si>
    <t>742±37</t>
  </si>
  <si>
    <t>168±5</t>
  </si>
  <si>
    <t>23.3±.3</t>
  </si>
  <si>
    <t>4,330±180</t>
  </si>
  <si>
    <t>22.4±.3</t>
  </si>
  <si>
    <t>3,760±170</t>
  </si>
  <si>
    <t>1,254-1,644</t>
  </si>
  <si>
    <t>823±42</t>
  </si>
  <si>
    <t>151±5</t>
  </si>
  <si>
    <t>24.2±.3</t>
  </si>
  <si>
    <t>4,070±180</t>
  </si>
  <si>
    <t>3,520±170</t>
  </si>
  <si>
    <t>1,394-1,827</t>
  </si>
  <si>
    <t>915±46</t>
  </si>
  <si>
    <t>136±4</t>
  </si>
  <si>
    <t>25.1±.3</t>
  </si>
  <si>
    <t>3,790±180</t>
  </si>
  <si>
    <t>3,290±150</t>
  </si>
  <si>
    <t>1,548-2,029</t>
  </si>
  <si>
    <t>1,016±51</t>
  </si>
  <si>
    <t>122±4</t>
  </si>
  <si>
    <t>26.0±.3</t>
  </si>
  <si>
    <t>3,540±160</t>
  </si>
  <si>
    <t>25.0±.3</t>
  </si>
  <si>
    <t>3,050±150</t>
  </si>
  <si>
    <t>1,718-2,253</t>
  </si>
  <si>
    <t>1,128±57</t>
  </si>
  <si>
    <t>110±4</t>
  </si>
  <si>
    <t>26.8±.3</t>
  </si>
  <si>
    <t>3,320±160</t>
  </si>
  <si>
    <t>25.7±.3</t>
  </si>
  <si>
    <t>2,830±150</t>
  </si>
  <si>
    <t>1,908-2,501</t>
  </si>
  <si>
    <t>1,253±63</t>
  </si>
  <si>
    <t>99±4</t>
  </si>
  <si>
    <t>27.7±.3</t>
  </si>
  <si>
    <t>3,070±160</t>
  </si>
  <si>
    <t>26.5±.3</t>
  </si>
  <si>
    <t>2,620±150</t>
  </si>
  <si>
    <t>2,119-2,779</t>
  </si>
  <si>
    <t>1,391±70</t>
  </si>
  <si>
    <t>89±4</t>
  </si>
  <si>
    <t>28 5±.4</t>
  </si>
  <si>
    <t>2,850±160</t>
  </si>
  <si>
    <t>27.2±.4</t>
  </si>
  <si>
    <t>2,420±150</t>
  </si>
  <si>
    <t>2,354-3,086</t>
  </si>
  <si>
    <t>1,545±78</t>
  </si>
  <si>
    <t>80±3</t>
  </si>
  <si>
    <t>29.4±.4</t>
  </si>
  <si>
    <t>2,650±160</t>
  </si>
  <si>
    <t>28.0±.4</t>
  </si>
  <si>
    <t>2,240±130</t>
  </si>
  <si>
    <t>2,614-3,427</t>
  </si>
  <si>
    <t>1,716±86</t>
  </si>
  <si>
    <t>72±3</t>
  </si>
  <si>
    <t>30.2±.4</t>
  </si>
  <si>
    <t>2,480±130</t>
  </si>
  <si>
    <t>28 7±.4</t>
  </si>
  <si>
    <t>2,070±130</t>
  </si>
  <si>
    <t>2,903-3,806</t>
  </si>
  <si>
    <t>1,906±96</t>
  </si>
  <si>
    <t>65±3</t>
  </si>
  <si>
    <t>30.9±.4</t>
  </si>
  <si>
    <t>2,290±130</t>
  </si>
  <si>
    <t>1,910±130</t>
  </si>
  <si>
    <t>3,224-4,227</t>
  </si>
  <si>
    <t>2,117±107</t>
  </si>
  <si>
    <t>59±3</t>
  </si>
  <si>
    <t>31.6±.5</t>
  </si>
  <si>
    <t>2,120±130</t>
  </si>
  <si>
    <t>30.1±.5</t>
  </si>
  <si>
    <t>1,780±130</t>
  </si>
  <si>
    <t>3,580-4,693</t>
  </si>
  <si>
    <t>2,350±118</t>
  </si>
  <si>
    <t>53±3</t>
  </si>
  <si>
    <t>32.2±.5</t>
  </si>
  <si>
    <t>1,960±130</t>
  </si>
  <si>
    <t>30.7±.5</t>
  </si>
  <si>
    <t>1,630±130</t>
  </si>
  <si>
    <t>3,657-4,794</t>
  </si>
  <si>
    <t>2,401±121</t>
  </si>
  <si>
    <t>52±3</t>
  </si>
  <si>
    <t>32.3±.5</t>
  </si>
  <si>
    <t>‡30.8±.5</t>
  </si>
  <si>
    <t>1,600±120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</si>
  <si>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</si>
  <si>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</si>
  <si>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</si>
  <si>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</si>
  <si>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</si>
  <si>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</si>
  <si>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</si>
  <si>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</si>
  <si>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</si>
  <si>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</si>
  <si>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</si>
  <si>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</si>
  <si>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RPM</t>
  </si>
  <si>
    <t>Property</t>
  </si>
  <si>
    <t>Tonnage</t>
  </si>
  <si>
    <t>Value</t>
  </si>
  <si>
    <t>GPH</t>
  </si>
  <si>
    <t>BBlDay</t>
  </si>
  <si>
    <t>Speed</t>
  </si>
  <si>
    <t>Time</t>
  </si>
  <si>
    <t>Radius</t>
  </si>
  <si>
    <t>GPengmi</t>
  </si>
  <si>
    <t>Gallons</t>
  </si>
  <si>
    <t>Barrels</t>
  </si>
  <si>
    <t>Bbl/Day</t>
  </si>
  <si>
    <t>GPH @20k</t>
  </si>
  <si>
    <t>Range</t>
  </si>
  <si>
    <t>Wikipedia lists 4500 nmi</t>
  </si>
  <si>
    <t>General Information</t>
  </si>
  <si>
    <t>Key Reference</t>
  </si>
  <si>
    <t>I view this as a good crosscheck</t>
  </si>
  <si>
    <t>Print References</t>
  </si>
  <si>
    <t>Hyperwar US Warship Data</t>
  </si>
  <si>
    <t>Fuel Logistics of the South Pacific</t>
  </si>
  <si>
    <t>Long Article about the WW2 US Naval Logistics</t>
  </si>
  <si>
    <t>Economics of Shipping Supplies By Destroyer</t>
  </si>
  <si>
    <t>Shipping Material Using Destroyers</t>
  </si>
  <si>
    <t>Cht Title</t>
  </si>
  <si>
    <t>Xaxis</t>
  </si>
  <si>
    <t>Yaxis</t>
  </si>
  <si>
    <t>Reasonableness Check</t>
  </si>
  <si>
    <t>Means</t>
  </si>
  <si>
    <t>Wiki on Gearing Class Destroyer</t>
  </si>
  <si>
    <t>HyperWar DD Fuel Usage</t>
  </si>
  <si>
    <t>Estimated IJN DD Fuel Usage</t>
  </si>
  <si>
    <t>Reference</t>
  </si>
  <si>
    <t>tons/hour</t>
  </si>
  <si>
    <t>Tonnage unknown</t>
  </si>
  <si>
    <t>knot</t>
  </si>
  <si>
    <t>Bunker Fuel Oil Density</t>
  </si>
  <si>
    <t>tonne/m3</t>
  </si>
  <si>
    <t>gals/ton</t>
  </si>
  <si>
    <t>US Gearing Class, 2700 tons</t>
  </si>
  <si>
    <t>gal/ton</t>
  </si>
  <si>
    <t>From Hyperwar 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</si>
</sst>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00;;@"/>
    <numFmt numFmtId="165" formatCode="0.0"/>
    <numFmt numFmtId="166" formatCode="0.00;\-0.00;0.00;@"/>
  </numFmts>
  <fonts count="15" x14ac:knownFonts="1">
    <font>
      <sz val="10"/>
      <color theme="1"/>
      <name val="Consolas"/>
      <family val="2"/>
    </font>
    <font>
      <sz val="10"/>
      <color theme="1"/>
      <name val="Consolas"/>
      <family val="2"/>
    </font>
    <font>
      <b/>
      <sz val="11"/>
      <color theme="3"/>
      <name val="Consolas"/>
      <family val="2"/>
    </font>
    <font>
      <b/>
      <sz val="10"/>
      <color theme="1"/>
      <name val="Consolas"/>
      <family val="2"/>
    </font>
    <font>
      <b/>
      <sz val="9"/>
      <color rgb="FF7030A0"/>
      <name val="Consolas"/>
      <family val="2"/>
    </font>
    <font>
      <sz val="10"/>
      <color rgb="FF7F7F7F"/>
      <name val="Consolas"/>
      <family val="2"/>
    </font>
    <font>
      <b/>
      <sz val="10"/>
      <color theme="1"/>
      <name val="Consolas"/>
      <family val="3"/>
    </font>
    <font>
      <sz val="10"/>
      <color theme="1"/>
      <name val="Consolas"/>
      <family val="3"/>
    </font>
    <font>
      <sz val="9"/>
      <color rgb="FF7F7F7F"/>
      <name val="Tahoma"/>
      <family val="2"/>
    </font>
    <font>
      <sz val="10"/>
      <color rgb="FF3F3F76"/>
      <name val="Consolas"/>
      <family val="3"/>
    </font>
    <font>
      <b/>
      <sz val="10"/>
      <color rgb="FF7030A0"/>
      <name val="Tahoma"/>
      <family val="2"/>
    </font>
    <font>
      <b/>
      <sz val="11"/>
      <color theme="1"/>
      <name val="Consolas"/>
      <family val="2"/>
    </font>
    <font>
      <i/>
      <sz val="10"/>
      <color theme="1"/>
      <name val="Consolas"/>
      <family val="2"/>
    </font>
    <font>
      <u/>
      <sz val="10"/>
      <color theme="1"/>
      <name val="Consolas"/>
      <family val="2"/>
    </font>
    <font>
      <u/>
      <sz val="10"/>
      <color theme="10"/>
      <name val="Consolas"/>
      <family val="2"/>
    </font>
  </fonts>
  <fills count="9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rgb="FFFFCC99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double">
        <color indexed="64"/>
      </top>
      <bottom/>
      <diagonal/>
    </border>
  </borders>
  <cellStyleXfs count="17">
    <xf numFmtId="0" fontId="0" fillId="0" borderId="0"/>
    <xf numFmtId="0" fontId="11" fillId="0" borderId="0" applyNumberFormat="0" applyFill="0" applyAlignment="0" applyProtection="0"/>
    <xf numFmtId="0" fontId="12" fillId="0" borderId="0" applyNumberFormat="0" applyFill="0" applyAlignment="0" applyProtection="0"/>
    <xf numFmtId="0" fontId="13" fillId="0" borderId="0" applyNumberFormat="0" applyFill="0" applyAlignment="0" applyProtection="0"/>
    <xf numFmtId="0" fontId="2" fillId="0" borderId="0" applyNumberFormat="0" applyFill="0" applyBorder="0" applyAlignment="0" applyProtection="0"/>
    <xf numFmtId="0" fontId="1" fillId="2" borderId="0" applyNumberFormat="0" applyAlignment="0" applyProtection="0"/>
    <xf numFmtId="0" fontId="5" fillId="0" borderId="0" applyNumberFormat="0" applyAlignment="0" applyProtection="0"/>
    <xf numFmtId="0" fontId="4" fillId="0" borderId="0" applyNumberFormat="0" applyFill="0" applyAlignment="0" applyProtection="0"/>
    <xf numFmtId="0" fontId="3" fillId="7" borderId="0" applyNumberFormat="0" applyAlignment="0" applyProtection="0"/>
    <xf numFmtId="0" fontId="1" fillId="3" borderId="0" applyNumberFormat="0" applyAlignment="0" applyProtection="0"/>
    <xf numFmtId="0" fontId="7" fillId="0" borderId="0" applyFill="0" applyBorder="0" applyProtection="0">
      <alignment vertical="top"/>
    </xf>
    <xf numFmtId="0" fontId="1" fillId="5" borderId="0" applyNumberFormat="0" applyBorder="0" applyAlignment="0" applyProtection="0"/>
    <xf numFmtId="0" fontId="8" fillId="0" borderId="0" applyNumberFormat="0" applyFill="0" applyBorder="0" applyAlignment="0" applyProtection="0"/>
    <xf numFmtId="0" fontId="9" fillId="6" borderId="2" applyNumberFormat="0" applyAlignment="0" applyProtection="0"/>
    <xf numFmtId="0" fontId="10" fillId="0" borderId="0" applyNumberFormat="0" applyFill="0" applyBorder="0" applyAlignment="0" applyProtection="0">
      <alignment vertical="top"/>
    </xf>
    <xf numFmtId="0" fontId="1" fillId="4" borderId="0" applyNumberFormat="0" applyBorder="0" applyAlignment="0" applyProtection="0"/>
    <xf numFmtId="0" fontId="14" fillId="0" borderId="0" applyNumberFormat="0" applyFill="0" applyBorder="0" applyAlignment="0" applyProtection="0"/>
  </cellStyleXfs>
  <cellXfs count="27">
    <xf numFmtId="0" fontId="0" fillId="0" borderId="0" xfId="0"/>
    <xf numFmtId="0" fontId="1" fillId="5" borderId="0" xfId="11"/>
    <xf numFmtId="0" fontId="13" fillId="0" borderId="0" xfId="3"/>
    <xf numFmtId="0" fontId="3" fillId="7" borderId="0" xfId="8"/>
    <xf numFmtId="0" fontId="1" fillId="3" borderId="0" xfId="9"/>
    <xf numFmtId="0" fontId="0" fillId="3" borderId="0" xfId="9" applyFont="1"/>
    <xf numFmtId="15" fontId="1" fillId="3" borderId="0" xfId="9" applyNumberFormat="1"/>
    <xf numFmtId="164" fontId="0" fillId="0" borderId="0" xfId="0" applyNumberFormat="1"/>
    <xf numFmtId="14" fontId="0" fillId="0" borderId="0" xfId="0" applyNumberFormat="1"/>
    <xf numFmtId="3" fontId="0" fillId="0" borderId="0" xfId="0" applyNumberFormat="1"/>
    <xf numFmtId="0" fontId="6" fillId="0" borderId="0" xfId="0" applyFont="1"/>
    <xf numFmtId="0" fontId="5" fillId="0" borderId="0" xfId="6"/>
    <xf numFmtId="0" fontId="11" fillId="0" borderId="0" xfId="1"/>
    <xf numFmtId="0" fontId="14" fillId="0" borderId="0" xfId="16"/>
    <xf numFmtId="0" fontId="6" fillId="8" borderId="1" xfId="0" applyFont="1" applyFill="1" applyBorder="1" applyAlignment="1">
      <alignment horizontal="center"/>
    </xf>
    <xf numFmtId="165" fontId="6" fillId="0" borderId="3" xfId="0" applyNumberFormat="1" applyFont="1" applyBorder="1"/>
    <xf numFmtId="0" fontId="0" fillId="0" borderId="3" xfId="0" applyBorder="1"/>
    <xf numFmtId="1" fontId="0" fillId="0" borderId="3" xfId="0" applyNumberFormat="1" applyBorder="1"/>
    <xf numFmtId="165" fontId="6" fillId="0" borderId="0" xfId="0" applyNumberFormat="1" applyFont="1" applyBorder="1"/>
    <xf numFmtId="0" fontId="0" fillId="0" borderId="0" xfId="0" applyBorder="1"/>
    <xf numFmtId="1" fontId="0" fillId="0" borderId="0" xfId="0" applyNumberFormat="1" applyBorder="1"/>
    <xf numFmtId="165" fontId="6" fillId="0" borderId="1" xfId="0" applyNumberFormat="1" applyFont="1" applyBorder="1"/>
    <xf numFmtId="0" fontId="0" fillId="0" borderId="1" xfId="0" applyBorder="1"/>
    <xf numFmtId="1" fontId="0" fillId="0" borderId="1" xfId="0" applyNumberFormat="1" applyBorder="1"/>
    <xf numFmtId="1" fontId="6" fillId="0" borderId="0" xfId="0" applyNumberFormat="1" applyFont="1"/>
    <xf numFmtId="0" fontId="4" fillId="0" borderId="0" xfId="7"/>
    <xf numFmtId="166" fontId="0" fillId="0" borderId="0" xfId="0" applyNumberFormat="1"/>
  </cellXfs>
  <cellStyles count="17">
    <cellStyle name="20% - Accent1 2" xfId="15" xr:uid="{DF90B5F7-D041-470E-8033-ED6A24C1282F}"/>
    <cellStyle name="Comment" xfId="7" xr:uid="{763C255E-5D87-466E-95B0-D699BCBDC27A}"/>
    <cellStyle name="Comment 2" xfId="14" xr:uid="{9C4C9CDD-8B6D-4D28-B35D-828B1CB8B6E7}"/>
    <cellStyle name="Explanatory Text" xfId="6" builtinId="53" customBuiltin="1"/>
    <cellStyle name="Explanatory Text 2" xfId="12" xr:uid="{B5237438-BFCD-4C0F-8165-63A92514D874}"/>
    <cellStyle name="HD_Label" xfId="8" xr:uid="{5B02A008-1F7D-4D4F-95AF-9E9DCAA6C469}"/>
    <cellStyle name="HD_Value" xfId="11" xr:uid="{BAF9D1C8-78E0-46DF-85FA-9173153B8673}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hidden="1"/>
    <cellStyle name="Hyperlink" xfId="16" builtinId="8"/>
    <cellStyle name="Input" xfId="5" builtinId="20" customBuiltin="1"/>
    <cellStyle name="Input 2" xfId="13" xr:uid="{68284BD7-6F72-4202-91ED-64BBBE441DC8}"/>
    <cellStyle name="Normal" xfId="0" builtinId="0"/>
    <cellStyle name="Normal 2" xfId="10" xr:uid="{19326C21-1AA3-46EF-90B9-892C1F970CBC}"/>
    <cellStyle name="Salutation" xfId="9" xr:uid="{F719B4EA-B44E-4761-B427-915CA2DD4EE6}"/>
  </cellStyles>
  <dxfs count="13"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0" tint="-4.9989318521683403E-2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  <border>
        <bottom style="double">
          <color auto="1"/>
        </bottom>
      </border>
    </dxf>
    <dxf>
      <font>
        <b val="0"/>
        <i val="0"/>
      </font>
    </dxf>
    <dxf>
      <numFmt numFmtId="3" formatCode="#,##0"/>
    </dxf>
    <dxf>
      <numFmt numFmtId="0" formatCode="General"/>
    </dxf>
    <dxf>
      <fill>
        <patternFill>
          <bgColor theme="0" tint="-4.9989318521683403E-2"/>
        </patternFill>
      </fill>
    </dxf>
    <dxf>
      <border>
        <right style="thin">
          <color auto="1"/>
        </right>
        <bottom/>
        <vertical/>
      </border>
    </dxf>
    <dxf>
      <font>
        <b/>
        <i val="0"/>
      </font>
      <fill>
        <patternFill>
          <bgColor theme="5" tint="0.79998168889431442"/>
        </patternFill>
      </fill>
      <border>
        <left/>
        <top style="double">
          <color auto="1"/>
        </top>
      </border>
    </dxf>
    <dxf>
      <font>
        <b/>
        <i val="0"/>
      </font>
      <fill>
        <patternFill>
          <bgColor theme="5" tint="0.59996337778862885"/>
        </patternFill>
      </fill>
      <border>
        <bottom style="double">
          <color auto="1"/>
        </bottom>
      </border>
    </dxf>
  </dxfs>
  <tableStyles count="3" defaultTableStyle="TableStyleMedium2" defaultPivotStyle="PivotStyleLight16">
    <tableStyle name="Biegert Standard" table="0" count="4" xr9:uid="{A62F9936-5601-4A1E-9F89-4A209B510B03}">
      <tableStyleElement type="headerRow" dxfId="12"/>
      <tableStyleElement type="totalRow" dxfId="11"/>
      <tableStyleElement type="firstColumn" dxfId="10"/>
      <tableStyleElement type="firstRowStripe" dxfId="9"/>
    </tableStyle>
    <tableStyle name="Biegert Standard A" pivot="0" count="5" xr9:uid="{9609A018-D61B-4565-80ED-F751E37C0797}">
      <tableStyleElement type="wholeTable" dxfId="6"/>
      <tableStyleElement type="headerRow" dxfId="5"/>
      <tableStyleElement type="totalRow" dxfId="4"/>
      <tableStyleElement type="firstColumn" dxfId="3"/>
      <tableStyleElement type="firstRowStripe" dxfId="2"/>
    </tableStyle>
    <tableStyle name="Invisible" pivot="0" table="0" count="0" xr9:uid="{6599F34C-6A9E-4238-B66C-9E696F7A2B7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microsoft.com/office/2017/06/relationships/rdRichValueStructure" Target="richData/rdrichvaluestructure.xml"/><Relationship Id="rId5" Type="http://schemas.openxmlformats.org/officeDocument/2006/relationships/theme" Target="theme/theme1.xml"/><Relationship Id="rId15" Type="http://schemas.openxmlformats.org/officeDocument/2006/relationships/customXml" Target="../customXml/item2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Gallons Per Hour vs Speed (kts)</a:t>
            </a:r>
          </a:p>
        </c:rich>
      </c:tx>
      <c:layout>
        <c:manualLayout>
          <c:xMode val="edge"/>
          <c:yMode val="edge"/>
          <c:x val="0.17702077865266841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288888888888888"/>
          <c:y val="0.16849555263925342"/>
          <c:w val="0.78905555555555551"/>
          <c:h val="0.6774766695829687"/>
        </c:manualLayout>
      </c:layout>
      <c:scatterChart>
        <c:scatterStyle val="smoothMarker"/>
        <c:varyColors val="0"/>
        <c:ser>
          <c:idx val="0"/>
          <c:order val="0"/>
          <c:tx>
            <c:v>2700 tonne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23"/>
              <c:layout>
                <c:manualLayout>
                  <c:x val="-0.10069444444444454"/>
                  <c:y val="-7.53240740740740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7F8-4B7E-9B8B-F9B4F6873F28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TableSummary!$H$8:$H$32</c:f>
              <c:numCache>
                <c:formatCode>0.0</c:formatCode>
                <c:ptCount val="25"/>
                <c:pt idx="0">
                  <c:v>11</c:v>
                </c:pt>
                <c:pt idx="1">
                  <c:v>12</c:v>
                </c:pt>
                <c:pt idx="2">
                  <c:v>12.9</c:v>
                </c:pt>
                <c:pt idx="3">
                  <c:v>13.9</c:v>
                </c:pt>
                <c:pt idx="4">
                  <c:v>14.8</c:v>
                </c:pt>
                <c:pt idx="5">
                  <c:v>15.8</c:v>
                </c:pt>
                <c:pt idx="6">
                  <c:v>16.8</c:v>
                </c:pt>
                <c:pt idx="7">
                  <c:v>17.7</c:v>
                </c:pt>
                <c:pt idx="8">
                  <c:v>18.600000000000001</c:v>
                </c:pt>
                <c:pt idx="9">
                  <c:v>19.600000000000001</c:v>
                </c:pt>
                <c:pt idx="10">
                  <c:v>20.5</c:v>
                </c:pt>
                <c:pt idx="11">
                  <c:v>21.4</c:v>
                </c:pt>
                <c:pt idx="12">
                  <c:v>22.4</c:v>
                </c:pt>
                <c:pt idx="13">
                  <c:v>23.3</c:v>
                </c:pt>
                <c:pt idx="14">
                  <c:v>24.2</c:v>
                </c:pt>
                <c:pt idx="15">
                  <c:v>25</c:v>
                </c:pt>
                <c:pt idx="16">
                  <c:v>25.7</c:v>
                </c:pt>
                <c:pt idx="17">
                  <c:v>26.5</c:v>
                </c:pt>
                <c:pt idx="18">
                  <c:v>27.2</c:v>
                </c:pt>
                <c:pt idx="19">
                  <c:v>28</c:v>
                </c:pt>
                <c:pt idx="20">
                  <c:v>28.7</c:v>
                </c:pt>
                <c:pt idx="21">
                  <c:v>29.4</c:v>
                </c:pt>
                <c:pt idx="22">
                  <c:v>30.1</c:v>
                </c:pt>
                <c:pt idx="23">
                  <c:v>30.7</c:v>
                </c:pt>
                <c:pt idx="24">
                  <c:v>30.8</c:v>
                </c:pt>
              </c:numCache>
            </c:numRef>
          </c:xVal>
          <c:yVal>
            <c:numRef>
              <c:f>TableSummary!$I$8:$I$32</c:f>
              <c:numCache>
                <c:formatCode>General</c:formatCode>
                <c:ptCount val="25"/>
                <c:pt idx="0">
                  <c:v>369</c:v>
                </c:pt>
                <c:pt idx="1">
                  <c:v>410</c:v>
                </c:pt>
                <c:pt idx="2">
                  <c:v>455</c:v>
                </c:pt>
                <c:pt idx="3">
                  <c:v>505</c:v>
                </c:pt>
                <c:pt idx="4">
                  <c:v>561</c:v>
                </c:pt>
                <c:pt idx="5">
                  <c:v>623</c:v>
                </c:pt>
                <c:pt idx="6">
                  <c:v>692</c:v>
                </c:pt>
                <c:pt idx="7">
                  <c:v>769</c:v>
                </c:pt>
                <c:pt idx="8">
                  <c:v>854</c:v>
                </c:pt>
                <c:pt idx="9">
                  <c:v>948</c:v>
                </c:pt>
                <c:pt idx="10">
                  <c:v>1053</c:v>
                </c:pt>
                <c:pt idx="11">
                  <c:v>1169</c:v>
                </c:pt>
                <c:pt idx="12">
                  <c:v>1298</c:v>
                </c:pt>
                <c:pt idx="13">
                  <c:v>1441</c:v>
                </c:pt>
                <c:pt idx="14">
                  <c:v>1601</c:v>
                </c:pt>
                <c:pt idx="15">
                  <c:v>1778</c:v>
                </c:pt>
                <c:pt idx="16">
                  <c:v>1974</c:v>
                </c:pt>
                <c:pt idx="17">
                  <c:v>2192</c:v>
                </c:pt>
                <c:pt idx="18">
                  <c:v>2435</c:v>
                </c:pt>
                <c:pt idx="19">
                  <c:v>2704</c:v>
                </c:pt>
                <c:pt idx="20">
                  <c:v>3003</c:v>
                </c:pt>
                <c:pt idx="21">
                  <c:v>3335</c:v>
                </c:pt>
                <c:pt idx="22">
                  <c:v>3704</c:v>
                </c:pt>
                <c:pt idx="23">
                  <c:v>4113</c:v>
                </c:pt>
                <c:pt idx="24">
                  <c:v>4201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F8-4B7E-9B8B-F9B4F6873F28}"/>
            </c:ext>
          </c:extLst>
        </c:ser>
        <c:ser>
          <c:idx val="1"/>
          <c:order val="1"/>
          <c:tx>
            <c:v>3300 tonne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24"/>
              <c:layout>
                <c:manualLayout>
                  <c:x val="-2.4523622047244197E-2"/>
                  <c:y val="-1.97685185185184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7F8-4B7E-9B8B-F9B4F6873F28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TableSummary!$H$38:$H$62</c:f>
              <c:numCache>
                <c:formatCode>0.0</c:formatCode>
                <c:ptCount val="25"/>
                <c:pt idx="0">
                  <c:v>11.2</c:v>
                </c:pt>
                <c:pt idx="1">
                  <c:v>12.2</c:v>
                </c:pt>
                <c:pt idx="2">
                  <c:v>13.2</c:v>
                </c:pt>
                <c:pt idx="3">
                  <c:v>14.2</c:v>
                </c:pt>
                <c:pt idx="4">
                  <c:v>15.2</c:v>
                </c:pt>
                <c:pt idx="5">
                  <c:v>16.2</c:v>
                </c:pt>
                <c:pt idx="6">
                  <c:v>17.3</c:v>
                </c:pt>
                <c:pt idx="7">
                  <c:v>18.3</c:v>
                </c:pt>
                <c:pt idx="8">
                  <c:v>19.3</c:v>
                </c:pt>
                <c:pt idx="9">
                  <c:v>20.399999999999999</c:v>
                </c:pt>
                <c:pt idx="10">
                  <c:v>21.4</c:v>
                </c:pt>
                <c:pt idx="11">
                  <c:v>22.3</c:v>
                </c:pt>
                <c:pt idx="12">
                  <c:v>23.3</c:v>
                </c:pt>
                <c:pt idx="13">
                  <c:v>24.2</c:v>
                </c:pt>
                <c:pt idx="14">
                  <c:v>25.1</c:v>
                </c:pt>
                <c:pt idx="15">
                  <c:v>26</c:v>
                </c:pt>
                <c:pt idx="16">
                  <c:v>26.8</c:v>
                </c:pt>
                <c:pt idx="17">
                  <c:v>27.7</c:v>
                </c:pt>
                <c:pt idx="18">
                  <c:v>28.5</c:v>
                </c:pt>
                <c:pt idx="19">
                  <c:v>29.4</c:v>
                </c:pt>
                <c:pt idx="20">
                  <c:v>30.2</c:v>
                </c:pt>
                <c:pt idx="21">
                  <c:v>30.9</c:v>
                </c:pt>
                <c:pt idx="22">
                  <c:v>31.6</c:v>
                </c:pt>
                <c:pt idx="23">
                  <c:v>32.200000000000003</c:v>
                </c:pt>
                <c:pt idx="24">
                  <c:v>32.299999999999997</c:v>
                </c:pt>
              </c:numCache>
            </c:numRef>
          </c:xVal>
          <c:yVal>
            <c:numRef>
              <c:f>TableSummary!$K$38:$K$62</c:f>
              <c:numCache>
                <c:formatCode>General</c:formatCode>
                <c:ptCount val="25"/>
                <c:pt idx="0">
                  <c:v>394.47630422535212</c:v>
                </c:pt>
                <c:pt idx="1">
                  <c:v>429.09304641350207</c:v>
                </c:pt>
                <c:pt idx="2">
                  <c:v>470.88749786019963</c:v>
                </c:pt>
                <c:pt idx="3">
                  <c:v>517.63719533527694</c:v>
                </c:pt>
                <c:pt idx="4">
                  <c:v>575.04704387291986</c:v>
                </c:pt>
                <c:pt idx="5">
                  <c:v>637.9733480314959</c:v>
                </c:pt>
                <c:pt idx="6">
                  <c:v>708.05360720130932</c:v>
                </c:pt>
                <c:pt idx="7">
                  <c:v>795.87432000000013</c:v>
                </c:pt>
                <c:pt idx="8">
                  <c:v>883.94636263736265</c:v>
                </c:pt>
                <c:pt idx="9">
                  <c:v>981.04306153846142</c:v>
                </c:pt>
                <c:pt idx="10">
                  <c:v>1092.1415755102039</c:v>
                </c:pt>
                <c:pt idx="11">
                  <c:v>1207.0468701298701</c:v>
                </c:pt>
                <c:pt idx="12">
                  <c:v>1345.6411870669745</c:v>
                </c:pt>
                <c:pt idx="13">
                  <c:v>1486.9015135135135</c:v>
                </c:pt>
                <c:pt idx="14">
                  <c:v>1656.1350870712399</c:v>
                </c:pt>
                <c:pt idx="15">
                  <c:v>1836.6708474576269</c:v>
                </c:pt>
                <c:pt idx="16">
                  <c:v>2018.635734939759</c:v>
                </c:pt>
                <c:pt idx="17">
                  <c:v>2256.3301172638435</c:v>
                </c:pt>
                <c:pt idx="18">
                  <c:v>2500.6979999999999</c:v>
                </c:pt>
                <c:pt idx="19">
                  <c:v>2774.3592905660375</c:v>
                </c:pt>
                <c:pt idx="20">
                  <c:v>3045.2048225806448</c:v>
                </c:pt>
                <c:pt idx="21">
                  <c:v>3374.3042882096061</c:v>
                </c:pt>
                <c:pt idx="22">
                  <c:v>3727.4555094339621</c:v>
                </c:pt>
                <c:pt idx="23">
                  <c:v>4108.2895714285714</c:v>
                </c:pt>
                <c:pt idx="24">
                  <c:v>4228.9290785340299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F8-4B7E-9B8B-F9B4F6873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940399"/>
        <c:axId val="1681940879"/>
      </c:scatterChart>
      <c:valAx>
        <c:axId val="1681940399"/>
        <c:scaling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Speed (knots)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940879"/>
        <c:crosses val="autoZero"/>
        <c:crossBetween val="midCat"/>
      </c:valAx>
      <c:valAx>
        <c:axId val="1681940879"/>
        <c:scaling>
          <c:orientation val="minMax"/>
          <c:max val="47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Gallons Per Hour (gal/hr)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940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201930</xdr:colOff>
          <xdr:row>26</xdr:row>
          <xdr:rowOff>41910</xdr:rowOff>
        </xdr:from>
        <xdr:to>
          <xdr:col>1</xdr:col>
          <xdr:colOff>1245870</xdr:colOff>
          <xdr:row>26</xdr:row>
          <xdr:rowOff>575310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13</xdr:row>
      <xdr:rowOff>0</xdr:rowOff>
    </xdr:from>
    <xdr:to>
      <xdr:col>20</xdr:col>
      <xdr:colOff>304800</xdr:colOff>
      <xdr:row>29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EE5378-0FED-B1AB-A82B-1D90976B7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C21448D-8366-419C-BE2B-08D7FC36D899}" autoFormatId="16" applyNumberFormats="0" applyBorderFormats="0" applyFontFormats="0" applyPatternFormats="0" applyAlignmentFormats="0" applyWidthHeightFormats="0">
  <queryTableRefresh nextId="5">
    <queryTableFields count="4">
      <queryTableField id="1" name="RPM" tableColumnId="1"/>
      <queryTableField id="2" name="Property" tableColumnId="2"/>
      <queryTableField id="3" name="Tonnage" tableColumnId="3"/>
      <queryTableField id="4" name="Value" tableColumnId="4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</v>
    <v>8</v>
    <v>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BE19049-42D3-42E5-84CD-19F47B6EE211}" name="TableSummary" displayName="TableSummary" ref="A1:D201" tableType="queryTable" totalsRowShown="0">
  <autoFilter ref="A1:D201" xr:uid="{8BE19049-42D3-42E5-84CD-19F47B6EE211}"/>
  <tableColumns count="4">
    <tableColumn id="1" xr3:uid="{5ED4B54C-2ED4-4CBA-B243-74EF67943873}" uniqueName="1" name="RPM" queryTableFieldId="1"/>
    <tableColumn id="2" xr3:uid="{EC2A94F7-D13C-4AF9-B8BD-E4D3589B2DCB}" uniqueName="2" name="Property" queryTableFieldId="2" dataDxfId="8"/>
    <tableColumn id="3" xr3:uid="{2C096112-FFE2-4BB1-8A57-6F175EA1865B}" uniqueName="3" name="Tonnage" queryTableFieldId="3"/>
    <tableColumn id="4" xr3:uid="{F277F953-7078-4B41-A7BA-B4325FBEDE96}" uniqueName="4" name="Value" queryTableFieldId="4"/>
  </tableColumns>
  <tableStyleInfo name="Biegert Standard A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C04DEB-6BE9-4F8E-8C79-64CF10399F0E}" name="Table1" displayName="Table1" ref="B8:M38" totalsRowShown="0">
  <autoFilter ref="B8:M38" xr:uid="{4AC04DEB-6BE9-4F8E-8C79-64CF10399F0E}"/>
  <tableColumns count="12">
    <tableColumn id="1" xr3:uid="{9588D5E1-E056-4D23-BFCB-3EB406B82207}" name="Column1"/>
    <tableColumn id="2" xr3:uid="{6B9C831D-FCCA-4778-8FE5-8DB0C3C64A8F}" name="Column2" dataDxfId="7"/>
    <tableColumn id="3" xr3:uid="{F1C14D54-95F3-4E50-8DED-3D94F990559D}" name="Column3"/>
    <tableColumn id="4" xr3:uid="{8AB4A80B-9807-4151-BAA9-7473B8C52AEF}" name="Column4"/>
    <tableColumn id="5" xr3:uid="{A5A7E6FB-A804-4680-8BAA-8CC429E0D252}" name="Column5"/>
    <tableColumn id="6" xr3:uid="{D5542D03-E696-435B-88E3-BBF455F57E46}" name="Column6"/>
    <tableColumn id="7" xr3:uid="{284888FF-F9BF-4662-A222-A59160DDB650}" name="Column7"/>
    <tableColumn id="8" xr3:uid="{D278B720-D6AE-40DE-8819-514255C21D28}" name="Column8"/>
    <tableColumn id="9" xr3:uid="{71627530-1910-4FBA-8A4C-C5C55948B953}" name="Column9"/>
    <tableColumn id="10" xr3:uid="{05FA489D-BBDC-42ED-9EE3-22E4941D6CEC}" name="Column10"/>
    <tableColumn id="11" xr3:uid="{AEB37F20-0CE2-454F-97F7-F13C270D8744}" name="Column11"/>
    <tableColumn id="12" xr3:uid="{01A852B4-A78F-4045-A166-A5D2544BB970}" name="Column12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Biegert">
  <a:themeElements>
    <a:clrScheme name="Biegert Custom 2">
      <a:dk1>
        <a:sysClr val="windowText" lastClr="000000"/>
      </a:dk1>
      <a:lt1>
        <a:sysClr val="window" lastClr="FFFFFF"/>
      </a:lt1>
      <a:dk2>
        <a:srgbClr val="323232"/>
      </a:dk2>
      <a:lt2>
        <a:srgbClr val="F2F2F2"/>
      </a:lt2>
      <a:accent1>
        <a:srgbClr val="AA530E"/>
      </a:accent1>
      <a:accent2>
        <a:srgbClr val="DF8931"/>
      </a:accent2>
      <a:accent3>
        <a:srgbClr val="F5C16C"/>
      </a:accent3>
      <a:accent4>
        <a:srgbClr val="FFEFE0"/>
      </a:accent4>
      <a:accent5>
        <a:srgbClr val="DCAEE8"/>
      </a:accent5>
      <a:accent6>
        <a:srgbClr val="FFC5E6"/>
      </a:accent6>
      <a:hlink>
        <a:srgbClr val="6B9F25"/>
      </a:hlink>
      <a:folHlink>
        <a:srgbClr val="00B0F0"/>
      </a:folHlink>
    </a:clrScheme>
    <a:fontScheme name="Biegert Spreadsheet Font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Glossy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satMod val="180000"/>
              </a:schemeClr>
            </a:gs>
            <a:gs pos="65000">
              <a:schemeClr val="phClr">
                <a:tint val="32000"/>
                <a:satMod val="250000"/>
              </a:schemeClr>
            </a:gs>
            <a:gs pos="100000">
              <a:schemeClr val="phClr">
                <a:tint val="23000"/>
                <a:satMod val="300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shade val="15000"/>
                <a:satMod val="180000"/>
              </a:schemeClr>
            </a:gs>
            <a:gs pos="50000">
              <a:schemeClr val="phClr">
                <a:shade val="45000"/>
                <a:satMod val="170000"/>
              </a:schemeClr>
            </a:gs>
            <a:gs pos="70000">
              <a:schemeClr val="phClr">
                <a:tint val="99000"/>
                <a:shade val="65000"/>
                <a:satMod val="155000"/>
              </a:schemeClr>
            </a:gs>
            <a:gs pos="100000">
              <a:schemeClr val="phClr">
                <a:tint val="95500"/>
                <a:shade val="100000"/>
                <a:satMod val="15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>
              <a:tint val="95000"/>
              <a:shade val="95000"/>
              <a:satMod val="120000"/>
            </a:schemeClr>
          </a:solidFill>
          <a:prstDash val="solid"/>
        </a:ln>
        <a:ln w="55000" cap="flat" cmpd="thickThin" algn="ctr">
          <a:solidFill>
            <a:schemeClr val="phClr">
              <a:tint val="90000"/>
              <a:satMod val="130000"/>
            </a:schemeClr>
          </a:solidFill>
          <a:prstDash val="solid"/>
        </a:ln>
        <a:ln w="50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hemeClr val="phClr">
                <a:satMod val="300000"/>
              </a:schemeClr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88000"/>
                <a:lumMod val="98000"/>
              </a:schemeClr>
            </a:gs>
          </a:gsLst>
          <a:lin ang="5400000" scaled="0"/>
        </a:gradFill>
        <a:blipFill>
          <a:blip xmlns:r="http://schemas.openxmlformats.org/officeDocument/2006/relationships" r:embed="rId1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rganic" id="{28CDC826-8792-45C0-861B-85EB3ADEDA33}" vid="{7DAC20F1-423D-49E2-BD0B-50532748BAD0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7">
    <wetp:webextensionref xmlns:r="http://schemas.openxmlformats.org/officeDocument/2006/relationships" r:id="rId1"/>
  </wetp:taskpane>
  <wetp:taskpane dockstate="right" visibility="0" width="438" row="8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21991ACA-26E8-4FDB-8FDA-D5137F78DDFA}">
  <we:reference id="wa200001584" version="2.5.0.0" store="en-US" storeType="OMEX"/>
  <we:alternateReferences>
    <we:reference id="WA200001584" version="2.5.0.0" store="WA200001584" storeType="OMEX"/>
  </we:alternateReferences>
  <we:properties/>
  <we:bindings/>
  <we:snapshot xmlns:r="http://schemas.openxmlformats.org/officeDocument/2006/relationships"/>
</we:webextension>
</file>

<file path=xl/webextensions/webextension2.xml><?xml version="1.0" encoding="utf-8"?>
<we:webextension xmlns:we="http://schemas.microsoft.com/office/webextensions/webextension/2010/11" id="{B1CD9E60-1F30-481A-ABFC-349450ED2514}">
  <we:reference id="wa200003696" version="1.1.0.0" store="en-US" storeType="OMEX"/>
  <we:alternateReferences>
    <we:reference id="WA200003696" version="1.1.0.0" store="WA200003696" storeType="OMEX"/>
  </we:alternateReferences>
  <we:properties>
    <we:property name="projectV0_1-56c6e055-265e-4713-816e-a646dbb708de" value="{&quot;kind&quot;:&quot;AFEJSONBlobNode&quot;,&quot;id&quot;:&quot;{0F678EA8-008F-496A-B137-B0C0DA1085E0}&quot;}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https://www.history.navy.mil/research/library/online-reading-room/title-list-alphabetically/b/beans-bullets-black-oil.html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austinvernon.site/blog/fuellogistics.html" TargetMode="External"/><Relationship Id="rId1" Type="http://schemas.openxmlformats.org/officeDocument/2006/relationships/hyperlink" Target="https://www.ibiblio.org/hyperwar/USN/BBBO/BBBO-6.html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://www.combinedfleet.com/guadoil1.htm" TargetMode="External"/><Relationship Id="rId10" Type="http://schemas.openxmlformats.org/officeDocument/2006/relationships/image" Target="../media/image2.emf"/><Relationship Id="rId4" Type="http://schemas.openxmlformats.org/officeDocument/2006/relationships/hyperlink" Target="http://www.combinedfleet.com/guadoil1.htm" TargetMode="External"/><Relationship Id="rId9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ibiblio.org/hyperwar/USN/ref/Fuel/Fuel-DD.html" TargetMode="External"/><Relationship Id="rId1" Type="http://schemas.openxmlformats.org/officeDocument/2006/relationships/hyperlink" Target="https://en.wikipedia.org/wiki/USS_Gearing" TargetMode="External"/><Relationship Id="rId5" Type="http://schemas.openxmlformats.org/officeDocument/2006/relationships/table" Target="../tables/table1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DE4E-A384-46AB-8522-72FC5753F2CF}">
  <sheetPr codeName="Sheet2"/>
  <dimension ref="A1:E27"/>
  <sheetViews>
    <sheetView tabSelected="1" workbookViewId="0">
      <selection activeCell="J22" sqref="J22"/>
    </sheetView>
  </sheetViews>
  <sheetFormatPr defaultColWidth="10.6640625" defaultRowHeight="13.2" x14ac:dyDescent="0.25"/>
  <cols>
    <col min="2" max="2" width="23.5546875" customWidth="1"/>
  </cols>
  <sheetData>
    <row r="1" spans="1:5" x14ac:dyDescent="0.25">
      <c r="A1" s="3" t="s">
        <v>0</v>
      </c>
      <c r="B1" s="1" t="s">
        <v>3</v>
      </c>
      <c r="C1" s="1"/>
      <c r="D1" s="1"/>
    </row>
    <row r="2" spans="1:5" x14ac:dyDescent="0.25">
      <c r="A2" s="3" t="s">
        <v>1</v>
      </c>
      <c r="B2" s="1" t="s">
        <v>233</v>
      </c>
      <c r="C2" s="1"/>
      <c r="D2" s="1"/>
    </row>
    <row r="3" spans="1:5" x14ac:dyDescent="0.25">
      <c r="A3" s="3" t="s">
        <v>2</v>
      </c>
      <c r="B3" s="1" t="str">
        <f>TEXT(DATE(2023, 3, 25),"dd-mmm-yyyy")</f>
        <v>25-Mar-2023</v>
      </c>
      <c r="C3" s="1"/>
      <c r="D3" s="1"/>
    </row>
    <row r="5" spans="1:5" x14ac:dyDescent="0.25">
      <c r="A5" s="10" t="s">
        <v>225</v>
      </c>
    </row>
    <row r="6" spans="1:5" x14ac:dyDescent="0.25">
      <c r="A6" s="10"/>
    </row>
    <row r="7" spans="1:5" x14ac:dyDescent="0.25">
      <c r="B7" s="13" t="s">
        <v>229</v>
      </c>
    </row>
    <row r="8" spans="1:5" x14ac:dyDescent="0.25">
      <c r="B8" s="13" t="s">
        <v>230</v>
      </c>
    </row>
    <row r="9" spans="1:5" ht="12.75" customHeight="1" x14ac:dyDescent="0.25">
      <c r="B9" s="13" t="s">
        <v>231</v>
      </c>
    </row>
    <row r="11" spans="1:5" ht="14.4" x14ac:dyDescent="0.3">
      <c r="A11" s="12" t="s">
        <v>241</v>
      </c>
    </row>
    <row r="12" spans="1:5" ht="14.4" x14ac:dyDescent="0.3">
      <c r="A12" s="12"/>
    </row>
    <row r="13" spans="1:5" x14ac:dyDescent="0.25">
      <c r="B13" t="s">
        <v>215</v>
      </c>
      <c r="C13">
        <v>16</v>
      </c>
      <c r="D13" t="s">
        <v>245</v>
      </c>
    </row>
    <row r="14" spans="1:5" x14ac:dyDescent="0.25">
      <c r="B14" t="s">
        <v>246</v>
      </c>
      <c r="C14">
        <v>0.84499999999999997</v>
      </c>
      <c r="D14" t="s">
        <v>247</v>
      </c>
    </row>
    <row r="15" spans="1:5" x14ac:dyDescent="0.25">
      <c r="B15" t="s">
        <v>248</v>
      </c>
      <c r="C15">
        <v>277</v>
      </c>
      <c r="D15" t="s">
        <v>250</v>
      </c>
      <c r="E15" s="25" t="s">
        <v>251</v>
      </c>
    </row>
    <row r="17" spans="1:4" x14ac:dyDescent="0.25">
      <c r="B17" s="13" t="s">
        <v>242</v>
      </c>
    </row>
    <row r="18" spans="1:4" x14ac:dyDescent="0.25">
      <c r="B18">
        <v>1.75</v>
      </c>
      <c r="C18" t="s">
        <v>243</v>
      </c>
      <c r="D18" s="25" t="s">
        <v>244</v>
      </c>
    </row>
    <row r="19" spans="1:4" x14ac:dyDescent="0.25">
      <c r="B19" s="26" cm="1">
        <f t="array" aca="1" ref="B19" ca="1">fnSpeed(_nSpeed,_xlfn.ANCHORARRAY(TableSummary!H38),TableSummary!K38:K62)/C15</f>
        <v>2.2577187263529988</v>
      </c>
      <c r="C19" t="s">
        <v>243</v>
      </c>
      <c r="D19" s="25" t="s">
        <v>249</v>
      </c>
    </row>
    <row r="21" spans="1:4" x14ac:dyDescent="0.25">
      <c r="A21" s="10" t="s">
        <v>226</v>
      </c>
    </row>
    <row r="23" spans="1:4" x14ac:dyDescent="0.25">
      <c r="B23" s="13" t="s">
        <v>232</v>
      </c>
    </row>
    <row r="25" spans="1:4" ht="14.4" x14ac:dyDescent="0.3">
      <c r="A25" s="12" t="s">
        <v>228</v>
      </c>
    </row>
    <row r="27" spans="1:4" ht="48.6" customHeight="1" x14ac:dyDescent="0.25"/>
  </sheetData>
  <hyperlinks>
    <hyperlink ref="B7" r:id="rId1" xr:uid="{2567273A-F4D7-425C-8F1D-599A39602FDD}"/>
    <hyperlink ref="B8" r:id="rId2" xr:uid="{C58E5743-EBE3-4D92-B73B-AD4CD41F3A75}"/>
    <hyperlink ref="B9" r:id="rId3" xr:uid="{18E15E88-5948-40DD-B311-083559E63D82}"/>
    <hyperlink ref="B23" r:id="rId4" xr:uid="{77512D44-84B9-4D4E-A9A4-2CC5850EE869}"/>
    <hyperlink ref="B17" r:id="rId5" xr:uid="{28073637-27A7-49BF-8FB5-DD7536FFF34B}"/>
  </hyperlinks>
  <pageMargins left="0.7" right="0.7" top="0.75" bottom="0.75" header="0.3" footer="0.3"/>
  <pageSetup orientation="portrait" r:id="rId6"/>
  <drawing r:id="rId7"/>
  <legacyDrawing r:id="rId8"/>
  <oleObjects>
    <mc:AlternateContent xmlns:mc="http://schemas.openxmlformats.org/markup-compatibility/2006">
      <mc:Choice Requires="x14">
        <oleObject progId="Packager Shell Object" dvAspect="DVASPECT_ICON" shapeId="2049" r:id="rId9">
          <objectPr defaultSize="0" autoPict="0" r:id="rId10">
            <anchor moveWithCells="1">
              <from>
                <xdr:col>1</xdr:col>
                <xdr:colOff>205740</xdr:colOff>
                <xdr:row>26</xdr:row>
                <xdr:rowOff>45720</xdr:rowOff>
              </from>
              <to>
                <xdr:col>1</xdr:col>
                <xdr:colOff>1249680</xdr:colOff>
                <xdr:row>26</xdr:row>
                <xdr:rowOff>579120</xdr:rowOff>
              </to>
            </anchor>
          </objectPr>
        </oleObject>
      </mc:Choice>
      <mc:Fallback>
        <oleObject progId="Packager Shell Object" dvAspect="DVASPECT_ICON" shapeId="2049" r:id="rId9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D6756-D653-47E9-A8B2-4AFCB4B58061}">
  <sheetPr codeName="Sheet3"/>
  <dimension ref="A1:P201"/>
  <sheetViews>
    <sheetView topLeftCell="A38" workbookViewId="0">
      <selection activeCell="I19" sqref="I19"/>
    </sheetView>
  </sheetViews>
  <sheetFormatPr defaultRowHeight="13.2" x14ac:dyDescent="0.25"/>
  <cols>
    <col min="1" max="1" width="6.33203125" bestFit="1" customWidth="1"/>
    <col min="2" max="2" width="11.33203125" bestFit="1" customWidth="1"/>
    <col min="3" max="3" width="10.33203125" bestFit="1" customWidth="1"/>
    <col min="4" max="4" width="8.33203125" bestFit="1" customWidth="1"/>
    <col min="8" max="8" width="13.109375" bestFit="1" customWidth="1"/>
    <col min="9" max="10" width="10.33203125" bestFit="1" customWidth="1"/>
    <col min="11" max="11" width="12" bestFit="1" customWidth="1"/>
    <col min="12" max="12" width="11" bestFit="1" customWidth="1"/>
    <col min="13" max="13" width="12" bestFit="1" customWidth="1"/>
    <col min="14" max="14" width="10.21875" customWidth="1"/>
  </cols>
  <sheetData>
    <row r="1" spans="1:16" x14ac:dyDescent="0.25">
      <c r="A1" t="s">
        <v>209</v>
      </c>
      <c r="B1" t="s">
        <v>210</v>
      </c>
      <c r="C1" t="s">
        <v>211</v>
      </c>
      <c r="D1" t="s">
        <v>212</v>
      </c>
      <c r="H1" s="13" t="s">
        <v>240</v>
      </c>
      <c r="N1" t="s">
        <v>234</v>
      </c>
    </row>
    <row r="2" spans="1:16" x14ac:dyDescent="0.25">
      <c r="A2">
        <v>100</v>
      </c>
      <c r="B2" t="s">
        <v>213</v>
      </c>
      <c r="C2">
        <v>3300</v>
      </c>
      <c r="D2">
        <v>369</v>
      </c>
      <c r="H2" s="13" t="s">
        <v>239</v>
      </c>
      <c r="N2" t="s">
        <v>235</v>
      </c>
    </row>
    <row r="3" spans="1:16" x14ac:dyDescent="0.25">
      <c r="A3">
        <v>100</v>
      </c>
      <c r="B3" t="s">
        <v>214</v>
      </c>
      <c r="C3">
        <v>3300</v>
      </c>
      <c r="D3">
        <v>211</v>
      </c>
      <c r="N3" t="s">
        <v>236</v>
      </c>
    </row>
    <row r="4" spans="1:16" x14ac:dyDescent="0.25">
      <c r="A4">
        <v>100</v>
      </c>
      <c r="B4" t="s">
        <v>215</v>
      </c>
      <c r="C4">
        <v>3300</v>
      </c>
      <c r="D4">
        <v>11</v>
      </c>
    </row>
    <row r="5" spans="1:16" x14ac:dyDescent="0.25">
      <c r="A5">
        <v>100</v>
      </c>
      <c r="B5" t="s">
        <v>216</v>
      </c>
      <c r="C5">
        <v>3300</v>
      </c>
      <c r="D5">
        <v>590</v>
      </c>
      <c r="H5" s="10" t="s">
        <v>211</v>
      </c>
      <c r="I5" s="10">
        <v>3300</v>
      </c>
      <c r="N5" s="2" t="s">
        <v>237</v>
      </c>
    </row>
    <row r="6" spans="1:16" x14ac:dyDescent="0.25">
      <c r="A6">
        <v>100</v>
      </c>
      <c r="B6" t="s">
        <v>217</v>
      </c>
      <c r="C6">
        <v>3300</v>
      </c>
      <c r="D6">
        <v>6490</v>
      </c>
      <c r="N6" t="s">
        <v>222</v>
      </c>
      <c r="O6">
        <f ca="1">_xlfn.LET(_xlpm.NewX,20,_xlpm.KnownX,_xlfn.ANCHORARRAY(H8),_xlpm.KnownY,_xlfn.ANCHORARRAY(I8),FORECAST(_xlpm.NewX,OFFSET(_xlpm.KnownY,MATCH(_xlpm.NewX,_xlpm.KnownX,1)-1,0,2), OFFSET(_xlpm.KnownX,MATCH(_xlpm.NewX,_xlpm.KnownX,1)-1,0,2)))</f>
        <v>994.66666666666697</v>
      </c>
    </row>
    <row r="7" spans="1:16" ht="13.8" thickBot="1" x14ac:dyDescent="0.3">
      <c r="A7">
        <v>100</v>
      </c>
      <c r="B7" t="s">
        <v>218</v>
      </c>
      <c r="C7">
        <v>3300</v>
      </c>
      <c r="D7">
        <v>33.5</v>
      </c>
      <c r="H7" s="14" t="s">
        <v>21</v>
      </c>
      <c r="I7" s="14" t="s">
        <v>213</v>
      </c>
      <c r="J7" s="14" t="s">
        <v>19</v>
      </c>
      <c r="K7" s="14" t="s">
        <v>219</v>
      </c>
      <c r="L7" s="14" t="s">
        <v>220</v>
      </c>
      <c r="N7" t="s">
        <v>19</v>
      </c>
      <c r="O7">
        <f ca="1">K33/O6</f>
        <v>218.61796246648788</v>
      </c>
    </row>
    <row r="8" spans="1:16" ht="13.8" thickTop="1" x14ac:dyDescent="0.25">
      <c r="A8">
        <v>100</v>
      </c>
      <c r="B8" t="s">
        <v>215</v>
      </c>
      <c r="C8">
        <v>2700</v>
      </c>
      <c r="D8">
        <v>11.2</v>
      </c>
      <c r="H8" s="15" cm="1">
        <f t="array" ref="H8:H32">_xlfn.CHOOSECOLS(_xlfn._xlws.FILTER(TableSummary[],(TableSummary[Property]="Speed")*(TableSummary[Tonnage]=I5)),4)</f>
        <v>11</v>
      </c>
      <c r="I8" s="16" cm="1">
        <f t="array" ref="I8:I32">_xlfn.CHOOSECOLS(_xlfn._xlws.FILTER(TableSummary[],(TableSummary[Property]="GPH")*(TableSummary[Tonnage]=I5)),4)</f>
        <v>369</v>
      </c>
      <c r="J8" s="16" cm="1">
        <f t="array" ref="J8:J32">_xlfn.CHOOSECOLS(_xlfn._xlws.FILTER(TableSummary[],(TableSummary[Property]="Time")*(TableSummary[Tonnage]=I5)),4)</f>
        <v>590</v>
      </c>
      <c r="K8" s="16">
        <f>I8*J8</f>
        <v>217710</v>
      </c>
      <c r="L8" s="17">
        <f>K8/42</f>
        <v>5183.5714285714284</v>
      </c>
      <c r="N8" s="10" t="s">
        <v>223</v>
      </c>
      <c r="O8">
        <f ca="1">20*O7</f>
        <v>4372.3592493297574</v>
      </c>
      <c r="P8" s="10" t="s">
        <v>224</v>
      </c>
    </row>
    <row r="9" spans="1:16" x14ac:dyDescent="0.25">
      <c r="A9">
        <v>100</v>
      </c>
      <c r="B9" t="s">
        <v>217</v>
      </c>
      <c r="C9">
        <v>2700</v>
      </c>
      <c r="D9">
        <v>7100</v>
      </c>
      <c r="H9" s="18">
        <v>12</v>
      </c>
      <c r="I9" s="19">
        <v>410</v>
      </c>
      <c r="J9" s="19">
        <v>531</v>
      </c>
      <c r="K9" s="19">
        <f t="shared" ref="K9:K32" si="0">I9*J9</f>
        <v>217710</v>
      </c>
      <c r="L9" s="20">
        <f t="shared" ref="L9:L33" si="1">K9/42</f>
        <v>5183.5714285714284</v>
      </c>
      <c r="N9" s="11" t="s">
        <v>227</v>
      </c>
    </row>
    <row r="10" spans="1:16" x14ac:dyDescent="0.25">
      <c r="A10">
        <v>110</v>
      </c>
      <c r="B10" t="s">
        <v>213</v>
      </c>
      <c r="C10">
        <v>3300</v>
      </c>
      <c r="D10">
        <v>410</v>
      </c>
      <c r="H10" s="18">
        <v>12.9</v>
      </c>
      <c r="I10" s="19">
        <v>455</v>
      </c>
      <c r="J10" s="19">
        <v>478</v>
      </c>
      <c r="K10" s="19">
        <f t="shared" si="0"/>
        <v>217490</v>
      </c>
      <c r="L10" s="20">
        <f t="shared" si="1"/>
        <v>5178.333333333333</v>
      </c>
    </row>
    <row r="11" spans="1:16" x14ac:dyDescent="0.25">
      <c r="A11">
        <v>110</v>
      </c>
      <c r="B11" t="s">
        <v>214</v>
      </c>
      <c r="C11">
        <v>3300</v>
      </c>
      <c r="D11">
        <v>234</v>
      </c>
      <c r="H11" s="18">
        <v>13.9</v>
      </c>
      <c r="I11" s="19">
        <v>505</v>
      </c>
      <c r="J11" s="19">
        <v>431</v>
      </c>
      <c r="K11" s="19">
        <f t="shared" si="0"/>
        <v>217655</v>
      </c>
      <c r="L11" s="20">
        <f t="shared" si="1"/>
        <v>5182.2619047619046</v>
      </c>
    </row>
    <row r="12" spans="1:16" x14ac:dyDescent="0.25">
      <c r="A12">
        <v>110</v>
      </c>
      <c r="B12" t="s">
        <v>215</v>
      </c>
      <c r="C12">
        <v>3300</v>
      </c>
      <c r="D12">
        <v>12</v>
      </c>
      <c r="H12" s="18">
        <v>14.8</v>
      </c>
      <c r="I12" s="19">
        <v>561</v>
      </c>
      <c r="J12" s="19">
        <v>388</v>
      </c>
      <c r="K12" s="19">
        <f t="shared" si="0"/>
        <v>217668</v>
      </c>
      <c r="L12" s="20">
        <f t="shared" si="1"/>
        <v>5182.5714285714284</v>
      </c>
    </row>
    <row r="13" spans="1:16" x14ac:dyDescent="0.25">
      <c r="A13">
        <v>110</v>
      </c>
      <c r="B13" t="s">
        <v>216</v>
      </c>
      <c r="C13">
        <v>3300</v>
      </c>
      <c r="D13">
        <v>531</v>
      </c>
      <c r="H13" s="18">
        <v>15.8</v>
      </c>
      <c r="I13" s="19">
        <v>623</v>
      </c>
      <c r="J13" s="19">
        <v>349</v>
      </c>
      <c r="K13" s="19">
        <f t="shared" si="0"/>
        <v>217427</v>
      </c>
      <c r="L13" s="20">
        <f t="shared" si="1"/>
        <v>5176.833333333333</v>
      </c>
    </row>
    <row r="14" spans="1:16" x14ac:dyDescent="0.25">
      <c r="A14">
        <v>110</v>
      </c>
      <c r="B14" t="s">
        <v>217</v>
      </c>
      <c r="C14">
        <v>3300</v>
      </c>
      <c r="D14">
        <v>6370</v>
      </c>
      <c r="H14" s="18">
        <v>16.8</v>
      </c>
      <c r="I14" s="19">
        <v>692</v>
      </c>
      <c r="J14" s="19">
        <v>314</v>
      </c>
      <c r="K14" s="19">
        <f t="shared" si="0"/>
        <v>217288</v>
      </c>
      <c r="L14" s="20">
        <f t="shared" si="1"/>
        <v>5173.5238095238092</v>
      </c>
    </row>
    <row r="15" spans="1:16" x14ac:dyDescent="0.25">
      <c r="A15">
        <v>110</v>
      </c>
      <c r="B15" t="s">
        <v>218</v>
      </c>
      <c r="C15">
        <v>3300</v>
      </c>
      <c r="D15">
        <v>34.200000000000003</v>
      </c>
      <c r="H15" s="18">
        <v>17.7</v>
      </c>
      <c r="I15" s="19">
        <v>769</v>
      </c>
      <c r="J15" s="19">
        <v>283</v>
      </c>
      <c r="K15" s="19">
        <f t="shared" si="0"/>
        <v>217627</v>
      </c>
      <c r="L15" s="20">
        <f t="shared" si="1"/>
        <v>5181.5952380952385</v>
      </c>
    </row>
    <row r="16" spans="1:16" x14ac:dyDescent="0.25">
      <c r="A16">
        <v>110</v>
      </c>
      <c r="B16" t="s">
        <v>215</v>
      </c>
      <c r="C16">
        <v>2700</v>
      </c>
      <c r="D16">
        <v>12.2</v>
      </c>
      <c r="H16" s="18">
        <v>18.600000000000001</v>
      </c>
      <c r="I16" s="19">
        <v>854</v>
      </c>
      <c r="J16" s="19">
        <v>255</v>
      </c>
      <c r="K16" s="19">
        <f t="shared" si="0"/>
        <v>217770</v>
      </c>
      <c r="L16" s="20">
        <f t="shared" si="1"/>
        <v>5185</v>
      </c>
    </row>
    <row r="17" spans="1:12" x14ac:dyDescent="0.25">
      <c r="A17">
        <v>110</v>
      </c>
      <c r="B17" t="s">
        <v>217</v>
      </c>
      <c r="C17">
        <v>2700</v>
      </c>
      <c r="D17">
        <v>7110</v>
      </c>
      <c r="H17" s="18">
        <v>19.600000000000001</v>
      </c>
      <c r="I17" s="19">
        <v>948</v>
      </c>
      <c r="J17" s="19">
        <v>229</v>
      </c>
      <c r="K17" s="19">
        <f t="shared" si="0"/>
        <v>217092</v>
      </c>
      <c r="L17" s="20">
        <f t="shared" si="1"/>
        <v>5168.8571428571431</v>
      </c>
    </row>
    <row r="18" spans="1:12" x14ac:dyDescent="0.25">
      <c r="A18">
        <v>120</v>
      </c>
      <c r="B18" t="s">
        <v>213</v>
      </c>
      <c r="C18">
        <v>3300</v>
      </c>
      <c r="D18">
        <v>455</v>
      </c>
      <c r="H18" s="18">
        <v>20.5</v>
      </c>
      <c r="I18" s="19">
        <v>1053</v>
      </c>
      <c r="J18" s="19">
        <v>207</v>
      </c>
      <c r="K18" s="19">
        <f t="shared" si="0"/>
        <v>217971</v>
      </c>
      <c r="L18" s="20">
        <f t="shared" si="1"/>
        <v>5189.7857142857147</v>
      </c>
    </row>
    <row r="19" spans="1:12" x14ac:dyDescent="0.25">
      <c r="A19">
        <v>120</v>
      </c>
      <c r="B19" t="s">
        <v>214</v>
      </c>
      <c r="C19">
        <v>3300</v>
      </c>
      <c r="D19">
        <v>260</v>
      </c>
      <c r="H19" s="18">
        <v>21.4</v>
      </c>
      <c r="I19" s="19">
        <v>1169</v>
      </c>
      <c r="J19" s="19">
        <v>186</v>
      </c>
      <c r="K19" s="19">
        <f t="shared" si="0"/>
        <v>217434</v>
      </c>
      <c r="L19" s="20">
        <f t="shared" si="1"/>
        <v>5177</v>
      </c>
    </row>
    <row r="20" spans="1:12" x14ac:dyDescent="0.25">
      <c r="A20">
        <v>120</v>
      </c>
      <c r="B20" t="s">
        <v>215</v>
      </c>
      <c r="C20">
        <v>3300</v>
      </c>
      <c r="D20">
        <v>12.9</v>
      </c>
      <c r="H20" s="18">
        <v>22.4</v>
      </c>
      <c r="I20" s="19">
        <v>1298</v>
      </c>
      <c r="J20" s="19">
        <v>168</v>
      </c>
      <c r="K20" s="19">
        <f t="shared" si="0"/>
        <v>218064</v>
      </c>
      <c r="L20" s="20">
        <f t="shared" si="1"/>
        <v>5192</v>
      </c>
    </row>
    <row r="21" spans="1:12" x14ac:dyDescent="0.25">
      <c r="A21">
        <v>120</v>
      </c>
      <c r="B21" t="s">
        <v>216</v>
      </c>
      <c r="C21">
        <v>3300</v>
      </c>
      <c r="D21">
        <v>478</v>
      </c>
      <c r="H21" s="18">
        <v>23.3</v>
      </c>
      <c r="I21" s="19">
        <v>1441</v>
      </c>
      <c r="J21" s="19">
        <v>151</v>
      </c>
      <c r="K21" s="19">
        <f t="shared" si="0"/>
        <v>217591</v>
      </c>
      <c r="L21" s="20">
        <f t="shared" si="1"/>
        <v>5180.7380952380954</v>
      </c>
    </row>
    <row r="22" spans="1:12" x14ac:dyDescent="0.25">
      <c r="A22">
        <v>120</v>
      </c>
      <c r="B22" t="s">
        <v>217</v>
      </c>
      <c r="C22">
        <v>3300</v>
      </c>
      <c r="D22">
        <v>6170</v>
      </c>
      <c r="H22" s="18">
        <v>24.2</v>
      </c>
      <c r="I22" s="19">
        <v>1601</v>
      </c>
      <c r="J22" s="19">
        <v>136</v>
      </c>
      <c r="K22" s="19">
        <f t="shared" si="0"/>
        <v>217736</v>
      </c>
      <c r="L22" s="20">
        <f t="shared" si="1"/>
        <v>5184.1904761904761</v>
      </c>
    </row>
    <row r="23" spans="1:12" x14ac:dyDescent="0.25">
      <c r="A23">
        <v>120</v>
      </c>
      <c r="B23" t="s">
        <v>218</v>
      </c>
      <c r="C23">
        <v>3300</v>
      </c>
      <c r="D23">
        <v>35.299999999999997</v>
      </c>
      <c r="H23" s="18">
        <v>25</v>
      </c>
      <c r="I23" s="19">
        <v>1778</v>
      </c>
      <c r="J23" s="19">
        <v>122</v>
      </c>
      <c r="K23" s="19">
        <f t="shared" si="0"/>
        <v>216916</v>
      </c>
      <c r="L23" s="20">
        <f t="shared" si="1"/>
        <v>5164.666666666667</v>
      </c>
    </row>
    <row r="24" spans="1:12" x14ac:dyDescent="0.25">
      <c r="A24">
        <v>120</v>
      </c>
      <c r="B24" t="s">
        <v>215</v>
      </c>
      <c r="C24">
        <v>2700</v>
      </c>
      <c r="D24">
        <v>13.2</v>
      </c>
      <c r="H24" s="18">
        <v>25.7</v>
      </c>
      <c r="I24" s="19">
        <v>1974</v>
      </c>
      <c r="J24" s="19">
        <v>110</v>
      </c>
      <c r="K24" s="19">
        <f t="shared" si="0"/>
        <v>217140</v>
      </c>
      <c r="L24" s="20">
        <f t="shared" si="1"/>
        <v>5170</v>
      </c>
    </row>
    <row r="25" spans="1:12" x14ac:dyDescent="0.25">
      <c r="A25">
        <v>120</v>
      </c>
      <c r="B25" t="s">
        <v>217</v>
      </c>
      <c r="C25">
        <v>2700</v>
      </c>
      <c r="D25">
        <v>7010</v>
      </c>
      <c r="H25" s="18">
        <v>26.5</v>
      </c>
      <c r="I25" s="19">
        <v>2192</v>
      </c>
      <c r="J25" s="19">
        <v>99</v>
      </c>
      <c r="K25" s="19">
        <f t="shared" si="0"/>
        <v>217008</v>
      </c>
      <c r="L25" s="20">
        <f t="shared" si="1"/>
        <v>5166.8571428571431</v>
      </c>
    </row>
    <row r="26" spans="1:12" x14ac:dyDescent="0.25">
      <c r="A26">
        <v>130</v>
      </c>
      <c r="B26" t="s">
        <v>213</v>
      </c>
      <c r="C26">
        <v>3300</v>
      </c>
      <c r="D26">
        <v>505</v>
      </c>
      <c r="H26" s="18">
        <v>27.2</v>
      </c>
      <c r="I26" s="19">
        <v>2435</v>
      </c>
      <c r="J26" s="19">
        <v>89</v>
      </c>
      <c r="K26" s="19">
        <f t="shared" si="0"/>
        <v>216715</v>
      </c>
      <c r="L26" s="20">
        <f t="shared" si="1"/>
        <v>5159.8809523809523</v>
      </c>
    </row>
    <row r="27" spans="1:12" x14ac:dyDescent="0.25">
      <c r="A27">
        <v>130</v>
      </c>
      <c r="B27" t="s">
        <v>214</v>
      </c>
      <c r="C27">
        <v>3300</v>
      </c>
      <c r="D27">
        <v>289</v>
      </c>
      <c r="H27" s="18">
        <v>28</v>
      </c>
      <c r="I27" s="19">
        <v>2704</v>
      </c>
      <c r="J27" s="19">
        <v>80</v>
      </c>
      <c r="K27" s="19">
        <f t="shared" si="0"/>
        <v>216320</v>
      </c>
      <c r="L27" s="20">
        <f t="shared" si="1"/>
        <v>5150.4761904761908</v>
      </c>
    </row>
    <row r="28" spans="1:12" x14ac:dyDescent="0.25">
      <c r="A28">
        <v>130</v>
      </c>
      <c r="B28" t="s">
        <v>215</v>
      </c>
      <c r="C28">
        <v>3300</v>
      </c>
      <c r="D28">
        <v>13.9</v>
      </c>
      <c r="H28" s="18">
        <v>28.7</v>
      </c>
      <c r="I28" s="19">
        <v>3003</v>
      </c>
      <c r="J28" s="19">
        <v>72</v>
      </c>
      <c r="K28" s="19">
        <f t="shared" si="0"/>
        <v>216216</v>
      </c>
      <c r="L28" s="20">
        <f t="shared" si="1"/>
        <v>5148</v>
      </c>
    </row>
    <row r="29" spans="1:12" x14ac:dyDescent="0.25">
      <c r="A29">
        <v>130</v>
      </c>
      <c r="B29" t="s">
        <v>216</v>
      </c>
      <c r="C29">
        <v>3300</v>
      </c>
      <c r="D29">
        <v>431</v>
      </c>
      <c r="H29" s="18">
        <v>29.4</v>
      </c>
      <c r="I29" s="19">
        <v>3335</v>
      </c>
      <c r="J29" s="19">
        <v>65</v>
      </c>
      <c r="K29" s="19">
        <f t="shared" si="0"/>
        <v>216775</v>
      </c>
      <c r="L29" s="20">
        <f t="shared" si="1"/>
        <v>5161.3095238095239</v>
      </c>
    </row>
    <row r="30" spans="1:12" x14ac:dyDescent="0.25">
      <c r="A30">
        <v>130</v>
      </c>
      <c r="B30" t="s">
        <v>217</v>
      </c>
      <c r="C30">
        <v>3300</v>
      </c>
      <c r="D30">
        <v>5990</v>
      </c>
      <c r="H30" s="18">
        <v>30.1</v>
      </c>
      <c r="I30" s="19">
        <v>3704</v>
      </c>
      <c r="J30" s="19">
        <v>59</v>
      </c>
      <c r="K30" s="19">
        <f t="shared" si="0"/>
        <v>218536</v>
      </c>
      <c r="L30" s="20">
        <f t="shared" si="1"/>
        <v>5203.2380952380954</v>
      </c>
    </row>
    <row r="31" spans="1:12" x14ac:dyDescent="0.25">
      <c r="A31">
        <v>130</v>
      </c>
      <c r="B31" t="s">
        <v>218</v>
      </c>
      <c r="C31">
        <v>3300</v>
      </c>
      <c r="D31">
        <v>36.299999999999997</v>
      </c>
      <c r="H31" s="18">
        <v>30.7</v>
      </c>
      <c r="I31" s="19">
        <v>4113</v>
      </c>
      <c r="J31" s="19">
        <v>53</v>
      </c>
      <c r="K31" s="19">
        <f t="shared" si="0"/>
        <v>217989</v>
      </c>
      <c r="L31" s="20">
        <f t="shared" si="1"/>
        <v>5190.2142857142853</v>
      </c>
    </row>
    <row r="32" spans="1:12" ht="13.8" thickBot="1" x14ac:dyDescent="0.3">
      <c r="A32">
        <v>130</v>
      </c>
      <c r="B32" t="s">
        <v>215</v>
      </c>
      <c r="C32">
        <v>2700</v>
      </c>
      <c r="D32">
        <v>14.2</v>
      </c>
      <c r="H32" s="21">
        <v>30.8</v>
      </c>
      <c r="I32" s="22">
        <v>4201</v>
      </c>
      <c r="J32" s="22">
        <v>52</v>
      </c>
      <c r="K32" s="22">
        <f t="shared" si="0"/>
        <v>218452</v>
      </c>
      <c r="L32" s="23">
        <f t="shared" si="1"/>
        <v>5201.2380952380954</v>
      </c>
    </row>
    <row r="33" spans="1:12" ht="13.8" thickTop="1" x14ac:dyDescent="0.25">
      <c r="A33">
        <v>130</v>
      </c>
      <c r="B33" t="s">
        <v>217</v>
      </c>
      <c r="C33">
        <v>2700</v>
      </c>
      <c r="D33">
        <v>6860</v>
      </c>
      <c r="J33" s="10" t="s">
        <v>238</v>
      </c>
      <c r="K33" s="10">
        <f>AVERAGE(K8:K32)</f>
        <v>217452</v>
      </c>
      <c r="L33" s="24">
        <f t="shared" si="1"/>
        <v>5177.4285714285716</v>
      </c>
    </row>
    <row r="34" spans="1:12" x14ac:dyDescent="0.25">
      <c r="A34">
        <v>140</v>
      </c>
      <c r="B34" t="s">
        <v>213</v>
      </c>
      <c r="C34">
        <v>3300</v>
      </c>
      <c r="D34">
        <v>561</v>
      </c>
    </row>
    <row r="35" spans="1:12" x14ac:dyDescent="0.25">
      <c r="A35">
        <v>140</v>
      </c>
      <c r="B35" t="s">
        <v>214</v>
      </c>
      <c r="C35">
        <v>3300</v>
      </c>
      <c r="D35">
        <v>321</v>
      </c>
      <c r="H35" s="10" t="s">
        <v>211</v>
      </c>
      <c r="I35" s="10">
        <v>2700</v>
      </c>
    </row>
    <row r="36" spans="1:12" x14ac:dyDescent="0.25">
      <c r="A36">
        <v>140</v>
      </c>
      <c r="B36" t="s">
        <v>215</v>
      </c>
      <c r="C36">
        <v>3300</v>
      </c>
      <c r="D36">
        <v>14.8</v>
      </c>
    </row>
    <row r="37" spans="1:12" ht="13.8" thickBot="1" x14ac:dyDescent="0.3">
      <c r="A37">
        <v>140</v>
      </c>
      <c r="B37" t="s">
        <v>216</v>
      </c>
      <c r="C37">
        <v>3300</v>
      </c>
      <c r="D37">
        <v>388</v>
      </c>
      <c r="H37" s="14" t="s">
        <v>21</v>
      </c>
      <c r="I37" s="14" t="s">
        <v>217</v>
      </c>
      <c r="J37" s="14" t="s">
        <v>19</v>
      </c>
      <c r="K37" s="14" t="s">
        <v>213</v>
      </c>
      <c r="L37" s="14" t="s">
        <v>221</v>
      </c>
    </row>
    <row r="38" spans="1:12" ht="13.8" thickTop="1" x14ac:dyDescent="0.25">
      <c r="A38">
        <v>140</v>
      </c>
      <c r="B38" t="s">
        <v>217</v>
      </c>
      <c r="C38">
        <v>3300</v>
      </c>
      <c r="D38">
        <v>5740</v>
      </c>
      <c r="H38" s="15" cm="1">
        <f t="array" ref="H38:H62">_xlfn.CHOOSECOLS(_xlfn._xlws.FILTER(TableSummary[],(TableSummary[Property]="Speed")*(TableSummary[Tonnage]=I35)),4)</f>
        <v>11.2</v>
      </c>
      <c r="I38" s="16" cm="1">
        <f t="array" ref="I38:I62">_xlfn.CHOOSECOLS(_xlfn._xlws.FILTER(TableSummary[],(TableSummary[Property]="Radius")*(TableSummary[Tonnage]=I35)),4)</f>
        <v>7100</v>
      </c>
      <c r="J38" s="16">
        <f>(I38/1.15)/H38</f>
        <v>551.24223602484471</v>
      </c>
      <c r="K38" s="16">
        <f>$K$33/J38</f>
        <v>394.47630422535212</v>
      </c>
      <c r="L38" s="17">
        <f>K38*24/42</f>
        <v>225.41503098591551</v>
      </c>
    </row>
    <row r="39" spans="1:12" x14ac:dyDescent="0.25">
      <c r="A39">
        <v>140</v>
      </c>
      <c r="B39" t="s">
        <v>218</v>
      </c>
      <c r="C39">
        <v>3300</v>
      </c>
      <c r="D39">
        <v>37.9</v>
      </c>
      <c r="H39" s="18">
        <v>12.2</v>
      </c>
      <c r="I39" s="19">
        <v>7110</v>
      </c>
      <c r="J39" s="19">
        <f t="shared" ref="J39:J62" si="2">(I39/1.15)/H39</f>
        <v>506.77120456165363</v>
      </c>
      <c r="K39" s="19">
        <f t="shared" ref="K39:K62" si="3">$K$33/J39</f>
        <v>429.09304641350207</v>
      </c>
      <c r="L39" s="20">
        <f t="shared" ref="L39:L62" si="4">K39*24/42</f>
        <v>245.19602652200115</v>
      </c>
    </row>
    <row r="40" spans="1:12" x14ac:dyDescent="0.25">
      <c r="A40">
        <v>140</v>
      </c>
      <c r="B40" t="s">
        <v>215</v>
      </c>
      <c r="C40">
        <v>2700</v>
      </c>
      <c r="D40">
        <v>15.2</v>
      </c>
      <c r="H40" s="18">
        <v>13.2</v>
      </c>
      <c r="I40" s="19">
        <v>7010</v>
      </c>
      <c r="J40" s="19">
        <f t="shared" si="2"/>
        <v>461.79183135704881</v>
      </c>
      <c r="K40" s="19">
        <f t="shared" si="3"/>
        <v>470.88749786019963</v>
      </c>
      <c r="L40" s="20">
        <f t="shared" si="4"/>
        <v>269.07857020582838</v>
      </c>
    </row>
    <row r="41" spans="1:12" x14ac:dyDescent="0.25">
      <c r="A41">
        <v>140</v>
      </c>
      <c r="B41" t="s">
        <v>217</v>
      </c>
      <c r="C41">
        <v>2700</v>
      </c>
      <c r="D41">
        <v>6610</v>
      </c>
      <c r="H41" s="18">
        <v>14.2</v>
      </c>
      <c r="I41" s="19">
        <v>6860</v>
      </c>
      <c r="J41" s="19">
        <f t="shared" si="2"/>
        <v>420.08573178199634</v>
      </c>
      <c r="K41" s="19">
        <f t="shared" si="3"/>
        <v>517.63719533527694</v>
      </c>
      <c r="L41" s="20">
        <f t="shared" si="4"/>
        <v>295.79268304872971</v>
      </c>
    </row>
    <row r="42" spans="1:12" x14ac:dyDescent="0.25">
      <c r="A42">
        <v>150</v>
      </c>
      <c r="B42" t="s">
        <v>213</v>
      </c>
      <c r="C42">
        <v>3300</v>
      </c>
      <c r="D42">
        <v>623</v>
      </c>
      <c r="H42" s="18">
        <v>15.2</v>
      </c>
      <c r="I42" s="19">
        <v>6610</v>
      </c>
      <c r="J42" s="19">
        <f t="shared" si="2"/>
        <v>378.14645308924486</v>
      </c>
      <c r="K42" s="19">
        <f t="shared" si="3"/>
        <v>575.04704387291986</v>
      </c>
      <c r="L42" s="20">
        <f t="shared" si="4"/>
        <v>328.59831078452561</v>
      </c>
    </row>
    <row r="43" spans="1:12" x14ac:dyDescent="0.25">
      <c r="A43">
        <v>150</v>
      </c>
      <c r="B43" t="s">
        <v>214</v>
      </c>
      <c r="C43">
        <v>3300</v>
      </c>
      <c r="D43">
        <v>356</v>
      </c>
      <c r="H43" s="18">
        <v>16.2</v>
      </c>
      <c r="I43" s="19">
        <v>6350</v>
      </c>
      <c r="J43" s="19">
        <f t="shared" si="2"/>
        <v>340.84809447128293</v>
      </c>
      <c r="K43" s="19">
        <f t="shared" si="3"/>
        <v>637.9733480314959</v>
      </c>
      <c r="L43" s="20">
        <f t="shared" si="4"/>
        <v>364.55619887514052</v>
      </c>
    </row>
    <row r="44" spans="1:12" x14ac:dyDescent="0.25">
      <c r="A44">
        <v>150</v>
      </c>
      <c r="B44" t="s">
        <v>215</v>
      </c>
      <c r="C44">
        <v>3300</v>
      </c>
      <c r="D44">
        <v>15.8</v>
      </c>
      <c r="H44" s="18">
        <v>17.3</v>
      </c>
      <c r="I44" s="19">
        <v>6110</v>
      </c>
      <c r="J44" s="19">
        <f t="shared" si="2"/>
        <v>307.11233978386531</v>
      </c>
      <c r="K44" s="19">
        <f t="shared" si="3"/>
        <v>708.05360720130932</v>
      </c>
      <c r="L44" s="20">
        <f t="shared" si="4"/>
        <v>404.60206125789108</v>
      </c>
    </row>
    <row r="45" spans="1:12" x14ac:dyDescent="0.25">
      <c r="A45">
        <v>150</v>
      </c>
      <c r="B45" t="s">
        <v>216</v>
      </c>
      <c r="C45">
        <v>3300</v>
      </c>
      <c r="D45">
        <v>349</v>
      </c>
      <c r="H45" s="18">
        <v>18.3</v>
      </c>
      <c r="I45" s="19">
        <v>5750</v>
      </c>
      <c r="J45" s="19">
        <f t="shared" si="2"/>
        <v>273.22404371584696</v>
      </c>
      <c r="K45" s="19">
        <f t="shared" si="3"/>
        <v>795.87432000000013</v>
      </c>
      <c r="L45" s="20">
        <f t="shared" si="4"/>
        <v>454.78532571428582</v>
      </c>
    </row>
    <row r="46" spans="1:12" x14ac:dyDescent="0.25">
      <c r="A46">
        <v>150</v>
      </c>
      <c r="B46" t="s">
        <v>217</v>
      </c>
      <c r="C46">
        <v>3300</v>
      </c>
      <c r="D46">
        <v>5510</v>
      </c>
      <c r="H46" s="18">
        <v>19.3</v>
      </c>
      <c r="I46" s="19">
        <v>5460</v>
      </c>
      <c r="J46" s="19">
        <f t="shared" si="2"/>
        <v>246.00135165577834</v>
      </c>
      <c r="K46" s="19">
        <f t="shared" si="3"/>
        <v>883.94636263736265</v>
      </c>
      <c r="L46" s="20">
        <f t="shared" si="4"/>
        <v>505.1122072213501</v>
      </c>
    </row>
    <row r="47" spans="1:12" x14ac:dyDescent="0.25">
      <c r="A47">
        <v>150</v>
      </c>
      <c r="B47" t="s">
        <v>218</v>
      </c>
      <c r="C47">
        <v>3300</v>
      </c>
      <c r="D47">
        <v>39.4</v>
      </c>
      <c r="H47" s="18">
        <v>20.399999999999999</v>
      </c>
      <c r="I47" s="19">
        <v>5200</v>
      </c>
      <c r="J47" s="19">
        <f t="shared" si="2"/>
        <v>221.65387894288153</v>
      </c>
      <c r="K47" s="19">
        <f t="shared" si="3"/>
        <v>981.04306153846142</v>
      </c>
      <c r="L47" s="20">
        <f t="shared" si="4"/>
        <v>560.59603516483514</v>
      </c>
    </row>
    <row r="48" spans="1:12" x14ac:dyDescent="0.25">
      <c r="A48">
        <v>150</v>
      </c>
      <c r="B48" t="s">
        <v>215</v>
      </c>
      <c r="C48">
        <v>2700</v>
      </c>
      <c r="D48">
        <v>16.2</v>
      </c>
      <c r="H48" s="18">
        <v>21.4</v>
      </c>
      <c r="I48" s="19">
        <v>4900</v>
      </c>
      <c r="J48" s="19">
        <f t="shared" si="2"/>
        <v>199.10605444941086</v>
      </c>
      <c r="K48" s="19">
        <f t="shared" si="3"/>
        <v>1092.1415755102039</v>
      </c>
      <c r="L48" s="20">
        <f t="shared" si="4"/>
        <v>624.08090029154505</v>
      </c>
    </row>
    <row r="49" spans="1:12" x14ac:dyDescent="0.25">
      <c r="A49">
        <v>150</v>
      </c>
      <c r="B49" t="s">
        <v>217</v>
      </c>
      <c r="C49">
        <v>2700</v>
      </c>
      <c r="D49">
        <v>6350</v>
      </c>
      <c r="H49" s="18">
        <v>22.3</v>
      </c>
      <c r="I49" s="19">
        <v>4620</v>
      </c>
      <c r="J49" s="19">
        <f t="shared" si="2"/>
        <v>180.15207642815363</v>
      </c>
      <c r="K49" s="19">
        <f t="shared" si="3"/>
        <v>1207.0468701298701</v>
      </c>
      <c r="L49" s="20">
        <f t="shared" si="4"/>
        <v>689.74106864563998</v>
      </c>
    </row>
    <row r="50" spans="1:12" x14ac:dyDescent="0.25">
      <c r="A50">
        <v>160</v>
      </c>
      <c r="B50" t="s">
        <v>213</v>
      </c>
      <c r="C50">
        <v>3300</v>
      </c>
      <c r="D50">
        <v>692</v>
      </c>
      <c r="H50" s="18">
        <v>23.3</v>
      </c>
      <c r="I50" s="19">
        <v>4330</v>
      </c>
      <c r="J50" s="19">
        <f t="shared" si="2"/>
        <v>161.59731293151708</v>
      </c>
      <c r="K50" s="19">
        <f t="shared" si="3"/>
        <v>1345.6411870669745</v>
      </c>
      <c r="L50" s="20">
        <f t="shared" si="4"/>
        <v>768.93782118112824</v>
      </c>
    </row>
    <row r="51" spans="1:12" x14ac:dyDescent="0.25">
      <c r="A51">
        <v>160</v>
      </c>
      <c r="B51" t="s">
        <v>214</v>
      </c>
      <c r="C51">
        <v>3300</v>
      </c>
      <c r="D51">
        <v>395</v>
      </c>
      <c r="H51" s="18">
        <v>24.2</v>
      </c>
      <c r="I51" s="19">
        <v>4070</v>
      </c>
      <c r="J51" s="19">
        <f t="shared" si="2"/>
        <v>146.24505928853756</v>
      </c>
      <c r="K51" s="19">
        <f t="shared" si="3"/>
        <v>1486.9015135135135</v>
      </c>
      <c r="L51" s="20">
        <f t="shared" si="4"/>
        <v>849.65800772200771</v>
      </c>
    </row>
    <row r="52" spans="1:12" x14ac:dyDescent="0.25">
      <c r="A52">
        <v>160</v>
      </c>
      <c r="B52" t="s">
        <v>215</v>
      </c>
      <c r="C52">
        <v>3300</v>
      </c>
      <c r="D52">
        <v>16.8</v>
      </c>
      <c r="H52" s="18">
        <v>25.1</v>
      </c>
      <c r="I52" s="19">
        <v>3790</v>
      </c>
      <c r="J52" s="19">
        <f t="shared" si="2"/>
        <v>131.30088342283042</v>
      </c>
      <c r="K52" s="19">
        <f t="shared" si="3"/>
        <v>1656.1350870712399</v>
      </c>
      <c r="L52" s="20">
        <f t="shared" si="4"/>
        <v>946.36290689785142</v>
      </c>
    </row>
    <row r="53" spans="1:12" x14ac:dyDescent="0.25">
      <c r="A53">
        <v>160</v>
      </c>
      <c r="B53" t="s">
        <v>216</v>
      </c>
      <c r="C53">
        <v>3300</v>
      </c>
      <c r="D53">
        <v>314</v>
      </c>
      <c r="H53" s="18">
        <v>26</v>
      </c>
      <c r="I53" s="19">
        <v>3540</v>
      </c>
      <c r="J53" s="19">
        <f t="shared" si="2"/>
        <v>118.39464882943145</v>
      </c>
      <c r="K53" s="19">
        <f t="shared" si="3"/>
        <v>1836.6708474576269</v>
      </c>
      <c r="L53" s="20">
        <f t="shared" si="4"/>
        <v>1049.5261985472152</v>
      </c>
    </row>
    <row r="54" spans="1:12" x14ac:dyDescent="0.25">
      <c r="A54">
        <v>160</v>
      </c>
      <c r="B54" t="s">
        <v>217</v>
      </c>
      <c r="C54">
        <v>3300</v>
      </c>
      <c r="D54">
        <v>6280</v>
      </c>
      <c r="H54" s="18">
        <v>26.8</v>
      </c>
      <c r="I54" s="19">
        <v>3320</v>
      </c>
      <c r="J54" s="19">
        <f t="shared" si="2"/>
        <v>107.72225827384815</v>
      </c>
      <c r="K54" s="19">
        <f t="shared" si="3"/>
        <v>2018.635734939759</v>
      </c>
      <c r="L54" s="20">
        <f t="shared" si="4"/>
        <v>1153.5061342512909</v>
      </c>
    </row>
    <row r="55" spans="1:12" x14ac:dyDescent="0.25">
      <c r="A55">
        <v>160</v>
      </c>
      <c r="B55" t="s">
        <v>218</v>
      </c>
      <c r="C55">
        <v>3300</v>
      </c>
      <c r="D55">
        <v>41.2</v>
      </c>
      <c r="H55" s="18">
        <v>27.7</v>
      </c>
      <c r="I55" s="19">
        <v>3070</v>
      </c>
      <c r="J55" s="19">
        <f t="shared" si="2"/>
        <v>96.374195573693299</v>
      </c>
      <c r="K55" s="19">
        <f t="shared" si="3"/>
        <v>2256.3301172638435</v>
      </c>
      <c r="L55" s="20">
        <f t="shared" si="4"/>
        <v>1289.3314955793389</v>
      </c>
    </row>
    <row r="56" spans="1:12" x14ac:dyDescent="0.25">
      <c r="A56">
        <v>160</v>
      </c>
      <c r="B56" t="s">
        <v>215</v>
      </c>
      <c r="C56">
        <v>2700</v>
      </c>
      <c r="D56">
        <v>17.3</v>
      </c>
      <c r="H56" s="18">
        <v>28.5</v>
      </c>
      <c r="I56" s="19">
        <v>2850</v>
      </c>
      <c r="J56" s="19">
        <f t="shared" si="2"/>
        <v>86.956521739130437</v>
      </c>
      <c r="K56" s="19">
        <f t="shared" si="3"/>
        <v>2500.6979999999999</v>
      </c>
      <c r="L56" s="20">
        <f t="shared" si="4"/>
        <v>1428.9702857142856</v>
      </c>
    </row>
    <row r="57" spans="1:12" x14ac:dyDescent="0.25">
      <c r="A57">
        <v>160</v>
      </c>
      <c r="B57" t="s">
        <v>217</v>
      </c>
      <c r="C57">
        <v>2700</v>
      </c>
      <c r="D57">
        <v>6110</v>
      </c>
      <c r="H57" s="18">
        <v>29.4</v>
      </c>
      <c r="I57" s="19">
        <v>2650</v>
      </c>
      <c r="J57" s="19">
        <f t="shared" si="2"/>
        <v>78.379177758059754</v>
      </c>
      <c r="K57" s="19">
        <f t="shared" si="3"/>
        <v>2774.3592905660375</v>
      </c>
      <c r="L57" s="20">
        <f t="shared" si="4"/>
        <v>1585.3481660377358</v>
      </c>
    </row>
    <row r="58" spans="1:12" x14ac:dyDescent="0.25">
      <c r="A58">
        <v>170</v>
      </c>
      <c r="B58" t="s">
        <v>213</v>
      </c>
      <c r="C58">
        <v>3300</v>
      </c>
      <c r="D58">
        <v>769</v>
      </c>
      <c r="H58" s="18">
        <v>30.2</v>
      </c>
      <c r="I58" s="19">
        <v>2480</v>
      </c>
      <c r="J58" s="19">
        <f t="shared" si="2"/>
        <v>71.408004606968049</v>
      </c>
      <c r="K58" s="19">
        <f t="shared" si="3"/>
        <v>3045.2048225806448</v>
      </c>
      <c r="L58" s="20">
        <f t="shared" si="4"/>
        <v>1740.1170414746541</v>
      </c>
    </row>
    <row r="59" spans="1:12" x14ac:dyDescent="0.25">
      <c r="A59">
        <v>170</v>
      </c>
      <c r="B59" t="s">
        <v>214</v>
      </c>
      <c r="C59">
        <v>3300</v>
      </c>
      <c r="D59">
        <v>439</v>
      </c>
      <c r="H59" s="18">
        <v>30.9</v>
      </c>
      <c r="I59" s="19">
        <v>2290</v>
      </c>
      <c r="J59" s="19">
        <f t="shared" si="2"/>
        <v>64.443506402138752</v>
      </c>
      <c r="K59" s="19">
        <f t="shared" si="3"/>
        <v>3374.3042882096061</v>
      </c>
      <c r="L59" s="20">
        <f t="shared" si="4"/>
        <v>1928.1738789769179</v>
      </c>
    </row>
    <row r="60" spans="1:12" x14ac:dyDescent="0.25">
      <c r="A60">
        <v>170</v>
      </c>
      <c r="B60" t="s">
        <v>215</v>
      </c>
      <c r="C60">
        <v>3300</v>
      </c>
      <c r="D60">
        <v>17.7</v>
      </c>
      <c r="H60" s="18">
        <v>31.6</v>
      </c>
      <c r="I60" s="19">
        <v>2120</v>
      </c>
      <c r="J60" s="19">
        <f t="shared" si="2"/>
        <v>58.337919647771052</v>
      </c>
      <c r="K60" s="19">
        <f t="shared" si="3"/>
        <v>3727.4555094339621</v>
      </c>
      <c r="L60" s="20">
        <f t="shared" si="4"/>
        <v>2129.9745768194066</v>
      </c>
    </row>
    <row r="61" spans="1:12" x14ac:dyDescent="0.25">
      <c r="A61">
        <v>170</v>
      </c>
      <c r="B61" t="s">
        <v>216</v>
      </c>
      <c r="C61">
        <v>3300</v>
      </c>
      <c r="D61">
        <v>283</v>
      </c>
      <c r="H61" s="18">
        <v>32.200000000000003</v>
      </c>
      <c r="I61" s="19">
        <v>1960</v>
      </c>
      <c r="J61" s="19">
        <f t="shared" si="2"/>
        <v>52.930056710775048</v>
      </c>
      <c r="K61" s="19">
        <f t="shared" si="3"/>
        <v>4108.2895714285714</v>
      </c>
      <c r="L61" s="20">
        <f t="shared" si="4"/>
        <v>2347.5940408163265</v>
      </c>
    </row>
    <row r="62" spans="1:12" ht="13.8" thickBot="1" x14ac:dyDescent="0.3">
      <c r="A62">
        <v>170</v>
      </c>
      <c r="B62" t="s">
        <v>217</v>
      </c>
      <c r="C62">
        <v>3300</v>
      </c>
      <c r="D62">
        <v>5010</v>
      </c>
      <c r="H62" s="21">
        <v>32.299999999999997</v>
      </c>
      <c r="I62" s="22">
        <v>1910</v>
      </c>
      <c r="J62" s="22">
        <f t="shared" si="2"/>
        <v>51.420110378247422</v>
      </c>
      <c r="K62" s="22">
        <f t="shared" si="3"/>
        <v>4228.9290785340299</v>
      </c>
      <c r="L62" s="23">
        <f t="shared" si="4"/>
        <v>2416.5309020194454</v>
      </c>
    </row>
    <row r="63" spans="1:12" ht="13.8" thickTop="1" x14ac:dyDescent="0.25">
      <c r="A63">
        <v>170</v>
      </c>
      <c r="B63" t="s">
        <v>218</v>
      </c>
      <c r="C63">
        <v>3300</v>
      </c>
      <c r="D63">
        <v>43.4</v>
      </c>
      <c r="J63" s="10"/>
      <c r="K63" s="10"/>
      <c r="L63" s="24"/>
    </row>
    <row r="64" spans="1:12" x14ac:dyDescent="0.25">
      <c r="A64">
        <v>170</v>
      </c>
      <c r="B64" t="s">
        <v>215</v>
      </c>
      <c r="C64">
        <v>2700</v>
      </c>
      <c r="D64">
        <v>18.3</v>
      </c>
    </row>
    <row r="65" spans="1:4" x14ac:dyDescent="0.25">
      <c r="A65">
        <v>170</v>
      </c>
      <c r="B65" t="s">
        <v>217</v>
      </c>
      <c r="C65">
        <v>2700</v>
      </c>
      <c r="D65">
        <v>5750</v>
      </c>
    </row>
    <row r="66" spans="1:4" x14ac:dyDescent="0.25">
      <c r="A66">
        <v>180</v>
      </c>
      <c r="B66" t="s">
        <v>213</v>
      </c>
      <c r="C66">
        <v>3300</v>
      </c>
      <c r="D66">
        <v>854</v>
      </c>
    </row>
    <row r="67" spans="1:4" x14ac:dyDescent="0.25">
      <c r="A67">
        <v>180</v>
      </c>
      <c r="B67" t="s">
        <v>214</v>
      </c>
      <c r="C67">
        <v>3300</v>
      </c>
      <c r="D67">
        <v>488</v>
      </c>
    </row>
    <row r="68" spans="1:4" x14ac:dyDescent="0.25">
      <c r="A68">
        <v>180</v>
      </c>
      <c r="B68" t="s">
        <v>215</v>
      </c>
      <c r="C68">
        <v>3300</v>
      </c>
      <c r="D68">
        <v>18.600000000000001</v>
      </c>
    </row>
    <row r="69" spans="1:4" x14ac:dyDescent="0.25">
      <c r="A69">
        <v>180</v>
      </c>
      <c r="B69" t="s">
        <v>216</v>
      </c>
      <c r="C69">
        <v>3300</v>
      </c>
      <c r="D69">
        <v>255</v>
      </c>
    </row>
    <row r="70" spans="1:4" x14ac:dyDescent="0.25">
      <c r="A70">
        <v>180</v>
      </c>
      <c r="B70" t="s">
        <v>217</v>
      </c>
      <c r="C70">
        <v>3300</v>
      </c>
      <c r="D70">
        <v>4740</v>
      </c>
    </row>
    <row r="71" spans="1:4" x14ac:dyDescent="0.25">
      <c r="A71">
        <v>180</v>
      </c>
      <c r="B71" t="s">
        <v>218</v>
      </c>
      <c r="C71">
        <v>3300</v>
      </c>
      <c r="D71">
        <v>45.9</v>
      </c>
    </row>
    <row r="72" spans="1:4" x14ac:dyDescent="0.25">
      <c r="A72">
        <v>180</v>
      </c>
      <c r="B72" t="s">
        <v>215</v>
      </c>
      <c r="C72">
        <v>2700</v>
      </c>
      <c r="D72">
        <v>19.3</v>
      </c>
    </row>
    <row r="73" spans="1:4" x14ac:dyDescent="0.25">
      <c r="A73">
        <v>180</v>
      </c>
      <c r="B73" t="s">
        <v>217</v>
      </c>
      <c r="C73">
        <v>2700</v>
      </c>
      <c r="D73">
        <v>5460</v>
      </c>
    </row>
    <row r="74" spans="1:4" x14ac:dyDescent="0.25">
      <c r="A74">
        <v>190</v>
      </c>
      <c r="B74" t="s">
        <v>213</v>
      </c>
      <c r="C74">
        <v>3300</v>
      </c>
      <c r="D74">
        <v>948</v>
      </c>
    </row>
    <row r="75" spans="1:4" x14ac:dyDescent="0.25">
      <c r="A75">
        <v>190</v>
      </c>
      <c r="B75" t="s">
        <v>214</v>
      </c>
      <c r="C75">
        <v>3300</v>
      </c>
      <c r="D75">
        <v>542</v>
      </c>
    </row>
    <row r="76" spans="1:4" x14ac:dyDescent="0.25">
      <c r="A76">
        <v>190</v>
      </c>
      <c r="B76" t="s">
        <v>215</v>
      </c>
      <c r="C76">
        <v>3300</v>
      </c>
      <c r="D76">
        <v>19.600000000000001</v>
      </c>
    </row>
    <row r="77" spans="1:4" x14ac:dyDescent="0.25">
      <c r="A77">
        <v>190</v>
      </c>
      <c r="B77" t="s">
        <v>216</v>
      </c>
      <c r="C77">
        <v>3300</v>
      </c>
      <c r="D77">
        <v>229</v>
      </c>
    </row>
    <row r="78" spans="1:4" x14ac:dyDescent="0.25">
      <c r="A78">
        <v>190</v>
      </c>
      <c r="B78" t="s">
        <v>217</v>
      </c>
      <c r="C78">
        <v>3300</v>
      </c>
      <c r="D78">
        <v>4490</v>
      </c>
    </row>
    <row r="79" spans="1:4" x14ac:dyDescent="0.25">
      <c r="A79">
        <v>190</v>
      </c>
      <c r="B79" t="s">
        <v>218</v>
      </c>
      <c r="C79">
        <v>3300</v>
      </c>
      <c r="D79">
        <v>48.4</v>
      </c>
    </row>
    <row r="80" spans="1:4" x14ac:dyDescent="0.25">
      <c r="A80">
        <v>190</v>
      </c>
      <c r="B80" t="s">
        <v>215</v>
      </c>
      <c r="C80">
        <v>2700</v>
      </c>
      <c r="D80">
        <v>20.399999999999999</v>
      </c>
    </row>
    <row r="81" spans="1:4" x14ac:dyDescent="0.25">
      <c r="A81">
        <v>190</v>
      </c>
      <c r="B81" t="s">
        <v>217</v>
      </c>
      <c r="C81">
        <v>2700</v>
      </c>
      <c r="D81">
        <v>5200</v>
      </c>
    </row>
    <row r="82" spans="1:4" x14ac:dyDescent="0.25">
      <c r="A82">
        <v>200</v>
      </c>
      <c r="B82" t="s">
        <v>213</v>
      </c>
      <c r="C82">
        <v>3300</v>
      </c>
      <c r="D82">
        <v>1053</v>
      </c>
    </row>
    <row r="83" spans="1:4" x14ac:dyDescent="0.25">
      <c r="A83">
        <v>200</v>
      </c>
      <c r="B83" t="s">
        <v>214</v>
      </c>
      <c r="C83">
        <v>3300</v>
      </c>
      <c r="D83">
        <v>602</v>
      </c>
    </row>
    <row r="84" spans="1:4" x14ac:dyDescent="0.25">
      <c r="A84">
        <v>200</v>
      </c>
      <c r="B84" t="s">
        <v>215</v>
      </c>
      <c r="C84">
        <v>3300</v>
      </c>
      <c r="D84">
        <v>20.5</v>
      </c>
    </row>
    <row r="85" spans="1:4" x14ac:dyDescent="0.25">
      <c r="A85">
        <v>200</v>
      </c>
      <c r="B85" t="s">
        <v>216</v>
      </c>
      <c r="C85">
        <v>3300</v>
      </c>
      <c r="D85">
        <v>207</v>
      </c>
    </row>
    <row r="86" spans="1:4" x14ac:dyDescent="0.25">
      <c r="A86">
        <v>200</v>
      </c>
      <c r="B86" t="s">
        <v>217</v>
      </c>
      <c r="C86">
        <v>3300</v>
      </c>
      <c r="D86">
        <v>4240</v>
      </c>
    </row>
    <row r="87" spans="1:4" x14ac:dyDescent="0.25">
      <c r="A87">
        <v>200</v>
      </c>
      <c r="B87" t="s">
        <v>218</v>
      </c>
      <c r="C87">
        <v>3300</v>
      </c>
      <c r="D87">
        <v>51.4</v>
      </c>
    </row>
    <row r="88" spans="1:4" x14ac:dyDescent="0.25">
      <c r="A88">
        <v>200</v>
      </c>
      <c r="B88" t="s">
        <v>215</v>
      </c>
      <c r="C88">
        <v>2700</v>
      </c>
      <c r="D88">
        <v>21.4</v>
      </c>
    </row>
    <row r="89" spans="1:4" x14ac:dyDescent="0.25">
      <c r="A89">
        <v>200</v>
      </c>
      <c r="B89" t="s">
        <v>217</v>
      </c>
      <c r="C89">
        <v>2700</v>
      </c>
      <c r="D89">
        <v>4900</v>
      </c>
    </row>
    <row r="90" spans="1:4" x14ac:dyDescent="0.25">
      <c r="A90">
        <v>210</v>
      </c>
      <c r="B90" t="s">
        <v>213</v>
      </c>
      <c r="C90">
        <v>3300</v>
      </c>
      <c r="D90">
        <v>1169</v>
      </c>
    </row>
    <row r="91" spans="1:4" x14ac:dyDescent="0.25">
      <c r="A91">
        <v>210</v>
      </c>
      <c r="B91" t="s">
        <v>214</v>
      </c>
      <c r="C91">
        <v>3300</v>
      </c>
      <c r="D91">
        <v>668</v>
      </c>
    </row>
    <row r="92" spans="1:4" x14ac:dyDescent="0.25">
      <c r="A92">
        <v>210</v>
      </c>
      <c r="B92" t="s">
        <v>215</v>
      </c>
      <c r="C92">
        <v>3300</v>
      </c>
      <c r="D92">
        <v>21.4</v>
      </c>
    </row>
    <row r="93" spans="1:4" x14ac:dyDescent="0.25">
      <c r="A93">
        <v>210</v>
      </c>
      <c r="B93" t="s">
        <v>216</v>
      </c>
      <c r="C93">
        <v>3300</v>
      </c>
      <c r="D93">
        <v>186</v>
      </c>
    </row>
    <row r="94" spans="1:4" x14ac:dyDescent="0.25">
      <c r="A94">
        <v>210</v>
      </c>
      <c r="B94" t="s">
        <v>217</v>
      </c>
      <c r="C94">
        <v>3300</v>
      </c>
      <c r="D94">
        <v>3980</v>
      </c>
    </row>
    <row r="95" spans="1:4" x14ac:dyDescent="0.25">
      <c r="A95">
        <v>210</v>
      </c>
      <c r="B95" t="s">
        <v>218</v>
      </c>
      <c r="C95">
        <v>3300</v>
      </c>
      <c r="D95">
        <v>54.6</v>
      </c>
    </row>
    <row r="96" spans="1:4" x14ac:dyDescent="0.25">
      <c r="A96">
        <v>210</v>
      </c>
      <c r="B96" t="s">
        <v>215</v>
      </c>
      <c r="C96">
        <v>2700</v>
      </c>
      <c r="D96">
        <v>22.3</v>
      </c>
    </row>
    <row r="97" spans="1:4" x14ac:dyDescent="0.25">
      <c r="A97">
        <v>210</v>
      </c>
      <c r="B97" t="s">
        <v>217</v>
      </c>
      <c r="C97">
        <v>2700</v>
      </c>
      <c r="D97">
        <v>4620</v>
      </c>
    </row>
    <row r="98" spans="1:4" x14ac:dyDescent="0.25">
      <c r="A98">
        <v>220</v>
      </c>
      <c r="B98" t="s">
        <v>213</v>
      </c>
      <c r="C98">
        <v>3300</v>
      </c>
      <c r="D98">
        <v>1298</v>
      </c>
    </row>
    <row r="99" spans="1:4" x14ac:dyDescent="0.25">
      <c r="A99">
        <v>220</v>
      </c>
      <c r="B99" t="s">
        <v>214</v>
      </c>
      <c r="C99">
        <v>3300</v>
      </c>
      <c r="D99">
        <v>742</v>
      </c>
    </row>
    <row r="100" spans="1:4" x14ac:dyDescent="0.25">
      <c r="A100">
        <v>220</v>
      </c>
      <c r="B100" t="s">
        <v>215</v>
      </c>
      <c r="C100">
        <v>3300</v>
      </c>
      <c r="D100">
        <v>22.4</v>
      </c>
    </row>
    <row r="101" spans="1:4" x14ac:dyDescent="0.25">
      <c r="A101">
        <v>220</v>
      </c>
      <c r="B101" t="s">
        <v>216</v>
      </c>
      <c r="C101">
        <v>3300</v>
      </c>
      <c r="D101">
        <v>168</v>
      </c>
    </row>
    <row r="102" spans="1:4" x14ac:dyDescent="0.25">
      <c r="A102">
        <v>220</v>
      </c>
      <c r="B102" t="s">
        <v>217</v>
      </c>
      <c r="C102">
        <v>3300</v>
      </c>
      <c r="D102">
        <v>3760</v>
      </c>
    </row>
    <row r="103" spans="1:4" x14ac:dyDescent="0.25">
      <c r="A103">
        <v>220</v>
      </c>
      <c r="B103" t="s">
        <v>218</v>
      </c>
      <c r="C103">
        <v>3300</v>
      </c>
      <c r="D103">
        <v>57.9</v>
      </c>
    </row>
    <row r="104" spans="1:4" x14ac:dyDescent="0.25">
      <c r="A104">
        <v>220</v>
      </c>
      <c r="B104" t="s">
        <v>215</v>
      </c>
      <c r="C104">
        <v>2700</v>
      </c>
      <c r="D104">
        <v>23.3</v>
      </c>
    </row>
    <row r="105" spans="1:4" x14ac:dyDescent="0.25">
      <c r="A105">
        <v>220</v>
      </c>
      <c r="B105" t="s">
        <v>217</v>
      </c>
      <c r="C105">
        <v>2700</v>
      </c>
      <c r="D105">
        <v>4330</v>
      </c>
    </row>
    <row r="106" spans="1:4" x14ac:dyDescent="0.25">
      <c r="A106">
        <v>230</v>
      </c>
      <c r="B106" t="s">
        <v>213</v>
      </c>
      <c r="C106">
        <v>3300</v>
      </c>
      <c r="D106">
        <v>1441</v>
      </c>
    </row>
    <row r="107" spans="1:4" x14ac:dyDescent="0.25">
      <c r="A107">
        <v>230</v>
      </c>
      <c r="B107" t="s">
        <v>214</v>
      </c>
      <c r="C107">
        <v>3300</v>
      </c>
      <c r="D107">
        <v>823</v>
      </c>
    </row>
    <row r="108" spans="1:4" x14ac:dyDescent="0.25">
      <c r="A108">
        <v>230</v>
      </c>
      <c r="B108" t="s">
        <v>215</v>
      </c>
      <c r="C108">
        <v>3300</v>
      </c>
      <c r="D108">
        <v>23.3</v>
      </c>
    </row>
    <row r="109" spans="1:4" x14ac:dyDescent="0.25">
      <c r="A109">
        <v>230</v>
      </c>
      <c r="B109" t="s">
        <v>216</v>
      </c>
      <c r="C109">
        <v>3300</v>
      </c>
      <c r="D109">
        <v>151</v>
      </c>
    </row>
    <row r="110" spans="1:4" x14ac:dyDescent="0.25">
      <c r="A110">
        <v>230</v>
      </c>
      <c r="B110" t="s">
        <v>217</v>
      </c>
      <c r="C110">
        <v>3300</v>
      </c>
      <c r="D110">
        <v>3520</v>
      </c>
    </row>
    <row r="111" spans="1:4" x14ac:dyDescent="0.25">
      <c r="A111">
        <v>230</v>
      </c>
      <c r="B111" t="s">
        <v>218</v>
      </c>
      <c r="C111">
        <v>3300</v>
      </c>
      <c r="D111">
        <v>61.8</v>
      </c>
    </row>
    <row r="112" spans="1:4" x14ac:dyDescent="0.25">
      <c r="A112">
        <v>230</v>
      </c>
      <c r="B112" t="s">
        <v>215</v>
      </c>
      <c r="C112">
        <v>2700</v>
      </c>
      <c r="D112">
        <v>24.2</v>
      </c>
    </row>
    <row r="113" spans="1:4" x14ac:dyDescent="0.25">
      <c r="A113">
        <v>230</v>
      </c>
      <c r="B113" t="s">
        <v>217</v>
      </c>
      <c r="C113">
        <v>2700</v>
      </c>
      <c r="D113">
        <v>4070</v>
      </c>
    </row>
    <row r="114" spans="1:4" x14ac:dyDescent="0.25">
      <c r="A114">
        <v>240</v>
      </c>
      <c r="B114" t="s">
        <v>213</v>
      </c>
      <c r="C114">
        <v>3300</v>
      </c>
      <c r="D114">
        <v>1601</v>
      </c>
    </row>
    <row r="115" spans="1:4" x14ac:dyDescent="0.25">
      <c r="A115">
        <v>240</v>
      </c>
      <c r="B115" t="s">
        <v>214</v>
      </c>
      <c r="C115">
        <v>3300</v>
      </c>
      <c r="D115">
        <v>915</v>
      </c>
    </row>
    <row r="116" spans="1:4" x14ac:dyDescent="0.25">
      <c r="A116">
        <v>240</v>
      </c>
      <c r="B116" t="s">
        <v>215</v>
      </c>
      <c r="C116">
        <v>3300</v>
      </c>
      <c r="D116">
        <v>24.2</v>
      </c>
    </row>
    <row r="117" spans="1:4" x14ac:dyDescent="0.25">
      <c r="A117">
        <v>240</v>
      </c>
      <c r="B117" t="s">
        <v>216</v>
      </c>
      <c r="C117">
        <v>3300</v>
      </c>
      <c r="D117">
        <v>136</v>
      </c>
    </row>
    <row r="118" spans="1:4" x14ac:dyDescent="0.25">
      <c r="A118">
        <v>240</v>
      </c>
      <c r="B118" t="s">
        <v>217</v>
      </c>
      <c r="C118">
        <v>3300</v>
      </c>
      <c r="D118">
        <v>3290</v>
      </c>
    </row>
    <row r="119" spans="1:4" x14ac:dyDescent="0.25">
      <c r="A119">
        <v>240</v>
      </c>
      <c r="B119" t="s">
        <v>218</v>
      </c>
      <c r="C119">
        <v>3300</v>
      </c>
      <c r="D119">
        <v>66.2</v>
      </c>
    </row>
    <row r="120" spans="1:4" x14ac:dyDescent="0.25">
      <c r="A120">
        <v>240</v>
      </c>
      <c r="B120" t="s">
        <v>215</v>
      </c>
      <c r="C120">
        <v>2700</v>
      </c>
      <c r="D120">
        <v>25.1</v>
      </c>
    </row>
    <row r="121" spans="1:4" x14ac:dyDescent="0.25">
      <c r="A121">
        <v>240</v>
      </c>
      <c r="B121" t="s">
        <v>217</v>
      </c>
      <c r="C121">
        <v>2700</v>
      </c>
      <c r="D121">
        <v>3790</v>
      </c>
    </row>
    <row r="122" spans="1:4" x14ac:dyDescent="0.25">
      <c r="A122">
        <v>250</v>
      </c>
      <c r="B122" t="s">
        <v>213</v>
      </c>
      <c r="C122">
        <v>3300</v>
      </c>
      <c r="D122">
        <v>1778</v>
      </c>
    </row>
    <row r="123" spans="1:4" x14ac:dyDescent="0.25">
      <c r="A123">
        <v>250</v>
      </c>
      <c r="B123" t="s">
        <v>214</v>
      </c>
      <c r="C123">
        <v>3300</v>
      </c>
      <c r="D123">
        <v>1016</v>
      </c>
    </row>
    <row r="124" spans="1:4" x14ac:dyDescent="0.25">
      <c r="A124">
        <v>250</v>
      </c>
      <c r="B124" t="s">
        <v>215</v>
      </c>
      <c r="C124">
        <v>3300</v>
      </c>
      <c r="D124">
        <v>25</v>
      </c>
    </row>
    <row r="125" spans="1:4" x14ac:dyDescent="0.25">
      <c r="A125">
        <v>250</v>
      </c>
      <c r="B125" t="s">
        <v>216</v>
      </c>
      <c r="C125">
        <v>3300</v>
      </c>
      <c r="D125">
        <v>122</v>
      </c>
    </row>
    <row r="126" spans="1:4" x14ac:dyDescent="0.25">
      <c r="A126">
        <v>250</v>
      </c>
      <c r="B126" t="s">
        <v>217</v>
      </c>
      <c r="C126">
        <v>3300</v>
      </c>
      <c r="D126">
        <v>3050</v>
      </c>
    </row>
    <row r="127" spans="1:4" x14ac:dyDescent="0.25">
      <c r="A127">
        <v>250</v>
      </c>
      <c r="B127" t="s">
        <v>218</v>
      </c>
      <c r="C127">
        <v>3300</v>
      </c>
      <c r="D127">
        <v>71.099999999999994</v>
      </c>
    </row>
    <row r="128" spans="1:4" x14ac:dyDescent="0.25">
      <c r="A128">
        <v>250</v>
      </c>
      <c r="B128" t="s">
        <v>215</v>
      </c>
      <c r="C128">
        <v>2700</v>
      </c>
      <c r="D128">
        <v>26</v>
      </c>
    </row>
    <row r="129" spans="1:4" x14ac:dyDescent="0.25">
      <c r="A129">
        <v>250</v>
      </c>
      <c r="B129" t="s">
        <v>217</v>
      </c>
      <c r="C129">
        <v>2700</v>
      </c>
      <c r="D129">
        <v>3540</v>
      </c>
    </row>
    <row r="130" spans="1:4" x14ac:dyDescent="0.25">
      <c r="A130">
        <v>260</v>
      </c>
      <c r="B130" t="s">
        <v>213</v>
      </c>
      <c r="C130">
        <v>3300</v>
      </c>
      <c r="D130">
        <v>1974</v>
      </c>
    </row>
    <row r="131" spans="1:4" x14ac:dyDescent="0.25">
      <c r="A131">
        <v>260</v>
      </c>
      <c r="B131" t="s">
        <v>214</v>
      </c>
      <c r="C131">
        <v>3300</v>
      </c>
      <c r="D131">
        <v>1128</v>
      </c>
    </row>
    <row r="132" spans="1:4" x14ac:dyDescent="0.25">
      <c r="A132">
        <v>260</v>
      </c>
      <c r="B132" t="s">
        <v>215</v>
      </c>
      <c r="C132">
        <v>3300</v>
      </c>
      <c r="D132">
        <v>25.7</v>
      </c>
    </row>
    <row r="133" spans="1:4" x14ac:dyDescent="0.25">
      <c r="A133">
        <v>260</v>
      </c>
      <c r="B133" t="s">
        <v>216</v>
      </c>
      <c r="C133">
        <v>3300</v>
      </c>
      <c r="D133">
        <v>110</v>
      </c>
    </row>
    <row r="134" spans="1:4" x14ac:dyDescent="0.25">
      <c r="A134">
        <v>260</v>
      </c>
      <c r="B134" t="s">
        <v>217</v>
      </c>
      <c r="C134">
        <v>3300</v>
      </c>
      <c r="D134">
        <v>2830</v>
      </c>
    </row>
    <row r="135" spans="1:4" x14ac:dyDescent="0.25">
      <c r="A135">
        <v>260</v>
      </c>
      <c r="B135" t="s">
        <v>218</v>
      </c>
      <c r="C135">
        <v>3300</v>
      </c>
      <c r="D135">
        <v>76.8</v>
      </c>
    </row>
    <row r="136" spans="1:4" x14ac:dyDescent="0.25">
      <c r="A136">
        <v>260</v>
      </c>
      <c r="B136" t="s">
        <v>215</v>
      </c>
      <c r="C136">
        <v>2700</v>
      </c>
      <c r="D136">
        <v>26.8</v>
      </c>
    </row>
    <row r="137" spans="1:4" x14ac:dyDescent="0.25">
      <c r="A137">
        <v>260</v>
      </c>
      <c r="B137" t="s">
        <v>217</v>
      </c>
      <c r="C137">
        <v>2700</v>
      </c>
      <c r="D137">
        <v>3320</v>
      </c>
    </row>
    <row r="138" spans="1:4" x14ac:dyDescent="0.25">
      <c r="A138">
        <v>270</v>
      </c>
      <c r="B138" t="s">
        <v>213</v>
      </c>
      <c r="C138">
        <v>3300</v>
      </c>
      <c r="D138">
        <v>2192</v>
      </c>
    </row>
    <row r="139" spans="1:4" x14ac:dyDescent="0.25">
      <c r="A139">
        <v>270</v>
      </c>
      <c r="B139" t="s">
        <v>214</v>
      </c>
      <c r="C139">
        <v>3300</v>
      </c>
      <c r="D139">
        <v>1253</v>
      </c>
    </row>
    <row r="140" spans="1:4" x14ac:dyDescent="0.25">
      <c r="A140">
        <v>270</v>
      </c>
      <c r="B140" t="s">
        <v>215</v>
      </c>
      <c r="C140">
        <v>3300</v>
      </c>
      <c r="D140">
        <v>26.5</v>
      </c>
    </row>
    <row r="141" spans="1:4" x14ac:dyDescent="0.25">
      <c r="A141">
        <v>270</v>
      </c>
      <c r="B141" t="s">
        <v>216</v>
      </c>
      <c r="C141">
        <v>3300</v>
      </c>
      <c r="D141">
        <v>99</v>
      </c>
    </row>
    <row r="142" spans="1:4" x14ac:dyDescent="0.25">
      <c r="A142">
        <v>270</v>
      </c>
      <c r="B142" t="s">
        <v>217</v>
      </c>
      <c r="C142">
        <v>3300</v>
      </c>
      <c r="D142">
        <v>2620</v>
      </c>
    </row>
    <row r="143" spans="1:4" x14ac:dyDescent="0.25">
      <c r="A143">
        <v>270</v>
      </c>
      <c r="B143" t="s">
        <v>218</v>
      </c>
      <c r="C143">
        <v>3300</v>
      </c>
      <c r="D143">
        <v>82.7</v>
      </c>
    </row>
    <row r="144" spans="1:4" x14ac:dyDescent="0.25">
      <c r="A144">
        <v>270</v>
      </c>
      <c r="B144" t="s">
        <v>215</v>
      </c>
      <c r="C144">
        <v>2700</v>
      </c>
      <c r="D144">
        <v>27.7</v>
      </c>
    </row>
    <row r="145" spans="1:4" x14ac:dyDescent="0.25">
      <c r="A145">
        <v>270</v>
      </c>
      <c r="B145" t="s">
        <v>217</v>
      </c>
      <c r="C145">
        <v>2700</v>
      </c>
      <c r="D145">
        <v>3070</v>
      </c>
    </row>
    <row r="146" spans="1:4" x14ac:dyDescent="0.25">
      <c r="A146">
        <v>280</v>
      </c>
      <c r="B146" t="s">
        <v>213</v>
      </c>
      <c r="C146">
        <v>3300</v>
      </c>
      <c r="D146">
        <v>2435</v>
      </c>
    </row>
    <row r="147" spans="1:4" x14ac:dyDescent="0.25">
      <c r="A147">
        <v>280</v>
      </c>
      <c r="B147" t="s">
        <v>214</v>
      </c>
      <c r="C147">
        <v>3300</v>
      </c>
      <c r="D147">
        <v>1391</v>
      </c>
    </row>
    <row r="148" spans="1:4" x14ac:dyDescent="0.25">
      <c r="A148">
        <v>280</v>
      </c>
      <c r="B148" t="s">
        <v>215</v>
      </c>
      <c r="C148">
        <v>3300</v>
      </c>
      <c r="D148">
        <v>27.2</v>
      </c>
    </row>
    <row r="149" spans="1:4" x14ac:dyDescent="0.25">
      <c r="A149">
        <v>280</v>
      </c>
      <c r="B149" t="s">
        <v>216</v>
      </c>
      <c r="C149">
        <v>3300</v>
      </c>
      <c r="D149">
        <v>89</v>
      </c>
    </row>
    <row r="150" spans="1:4" x14ac:dyDescent="0.25">
      <c r="A150">
        <v>280</v>
      </c>
      <c r="B150" t="s">
        <v>217</v>
      </c>
      <c r="C150">
        <v>3300</v>
      </c>
      <c r="D150">
        <v>2420</v>
      </c>
    </row>
    <row r="151" spans="1:4" x14ac:dyDescent="0.25">
      <c r="A151">
        <v>280</v>
      </c>
      <c r="B151" t="s">
        <v>218</v>
      </c>
      <c r="C151">
        <v>3300</v>
      </c>
      <c r="D151">
        <v>89.5</v>
      </c>
    </row>
    <row r="152" spans="1:4" x14ac:dyDescent="0.25">
      <c r="A152">
        <v>280</v>
      </c>
      <c r="B152" t="s">
        <v>215</v>
      </c>
      <c r="C152">
        <v>2700</v>
      </c>
      <c r="D152">
        <v>28.5</v>
      </c>
    </row>
    <row r="153" spans="1:4" x14ac:dyDescent="0.25">
      <c r="A153">
        <v>280</v>
      </c>
      <c r="B153" t="s">
        <v>217</v>
      </c>
      <c r="C153">
        <v>2700</v>
      </c>
      <c r="D153">
        <v>2850</v>
      </c>
    </row>
    <row r="154" spans="1:4" x14ac:dyDescent="0.25">
      <c r="A154">
        <v>290</v>
      </c>
      <c r="B154" t="s">
        <v>213</v>
      </c>
      <c r="C154">
        <v>3300</v>
      </c>
      <c r="D154">
        <v>2704</v>
      </c>
    </row>
    <row r="155" spans="1:4" x14ac:dyDescent="0.25">
      <c r="A155">
        <v>290</v>
      </c>
      <c r="B155" t="s">
        <v>214</v>
      </c>
      <c r="C155">
        <v>3300</v>
      </c>
      <c r="D155">
        <v>1545</v>
      </c>
    </row>
    <row r="156" spans="1:4" x14ac:dyDescent="0.25">
      <c r="A156">
        <v>290</v>
      </c>
      <c r="B156" t="s">
        <v>215</v>
      </c>
      <c r="C156">
        <v>3300</v>
      </c>
      <c r="D156">
        <v>28</v>
      </c>
    </row>
    <row r="157" spans="1:4" x14ac:dyDescent="0.25">
      <c r="A157">
        <v>290</v>
      </c>
      <c r="B157" t="s">
        <v>216</v>
      </c>
      <c r="C157">
        <v>3300</v>
      </c>
      <c r="D157">
        <v>80</v>
      </c>
    </row>
    <row r="158" spans="1:4" x14ac:dyDescent="0.25">
      <c r="A158">
        <v>290</v>
      </c>
      <c r="B158" t="s">
        <v>217</v>
      </c>
      <c r="C158">
        <v>3300</v>
      </c>
      <c r="D158">
        <v>2240</v>
      </c>
    </row>
    <row r="159" spans="1:4" x14ac:dyDescent="0.25">
      <c r="A159">
        <v>290</v>
      </c>
      <c r="B159" t="s">
        <v>218</v>
      </c>
      <c r="C159">
        <v>3300</v>
      </c>
      <c r="D159">
        <v>96.6</v>
      </c>
    </row>
    <row r="160" spans="1:4" x14ac:dyDescent="0.25">
      <c r="A160">
        <v>290</v>
      </c>
      <c r="B160" t="s">
        <v>215</v>
      </c>
      <c r="C160">
        <v>2700</v>
      </c>
      <c r="D160">
        <v>29.4</v>
      </c>
    </row>
    <row r="161" spans="1:4" x14ac:dyDescent="0.25">
      <c r="A161">
        <v>290</v>
      </c>
      <c r="B161" t="s">
        <v>217</v>
      </c>
      <c r="C161">
        <v>2700</v>
      </c>
      <c r="D161">
        <v>2650</v>
      </c>
    </row>
    <row r="162" spans="1:4" x14ac:dyDescent="0.25">
      <c r="A162">
        <v>300</v>
      </c>
      <c r="B162" t="s">
        <v>213</v>
      </c>
      <c r="C162">
        <v>3300</v>
      </c>
      <c r="D162">
        <v>3003</v>
      </c>
    </row>
    <row r="163" spans="1:4" x14ac:dyDescent="0.25">
      <c r="A163">
        <v>300</v>
      </c>
      <c r="B163" t="s">
        <v>214</v>
      </c>
      <c r="C163">
        <v>3300</v>
      </c>
      <c r="D163">
        <v>1716</v>
      </c>
    </row>
    <row r="164" spans="1:4" x14ac:dyDescent="0.25">
      <c r="A164">
        <v>300</v>
      </c>
      <c r="B164" t="s">
        <v>215</v>
      </c>
      <c r="C164">
        <v>3300</v>
      </c>
      <c r="D164">
        <v>28.7</v>
      </c>
    </row>
    <row r="165" spans="1:4" x14ac:dyDescent="0.25">
      <c r="A165">
        <v>300</v>
      </c>
      <c r="B165" t="s">
        <v>216</v>
      </c>
      <c r="C165">
        <v>3300</v>
      </c>
      <c r="D165">
        <v>72</v>
      </c>
    </row>
    <row r="166" spans="1:4" x14ac:dyDescent="0.25">
      <c r="A166">
        <v>300</v>
      </c>
      <c r="B166" t="s">
        <v>217</v>
      </c>
      <c r="C166">
        <v>3300</v>
      </c>
      <c r="D166">
        <v>2070</v>
      </c>
    </row>
    <row r="167" spans="1:4" x14ac:dyDescent="0.25">
      <c r="A167">
        <v>300</v>
      </c>
      <c r="B167" t="s">
        <v>218</v>
      </c>
      <c r="C167">
        <v>3300</v>
      </c>
      <c r="D167">
        <v>104.6</v>
      </c>
    </row>
    <row r="168" spans="1:4" x14ac:dyDescent="0.25">
      <c r="A168">
        <v>300</v>
      </c>
      <c r="B168" t="s">
        <v>215</v>
      </c>
      <c r="C168">
        <v>2700</v>
      </c>
      <c r="D168">
        <v>30.2</v>
      </c>
    </row>
    <row r="169" spans="1:4" x14ac:dyDescent="0.25">
      <c r="A169">
        <v>300</v>
      </c>
      <c r="B169" t="s">
        <v>217</v>
      </c>
      <c r="C169">
        <v>2700</v>
      </c>
      <c r="D169">
        <v>2480</v>
      </c>
    </row>
    <row r="170" spans="1:4" x14ac:dyDescent="0.25">
      <c r="A170">
        <v>310</v>
      </c>
      <c r="B170" t="s">
        <v>213</v>
      </c>
      <c r="C170">
        <v>3300</v>
      </c>
      <c r="D170">
        <v>3335</v>
      </c>
    </row>
    <row r="171" spans="1:4" x14ac:dyDescent="0.25">
      <c r="A171">
        <v>310</v>
      </c>
      <c r="B171" t="s">
        <v>214</v>
      </c>
      <c r="C171">
        <v>3300</v>
      </c>
      <c r="D171">
        <v>1906</v>
      </c>
    </row>
    <row r="172" spans="1:4" x14ac:dyDescent="0.25">
      <c r="A172">
        <v>310</v>
      </c>
      <c r="B172" t="s">
        <v>215</v>
      </c>
      <c r="C172">
        <v>3300</v>
      </c>
      <c r="D172">
        <v>29.4</v>
      </c>
    </row>
    <row r="173" spans="1:4" x14ac:dyDescent="0.25">
      <c r="A173">
        <v>310</v>
      </c>
      <c r="B173" t="s">
        <v>216</v>
      </c>
      <c r="C173">
        <v>3300</v>
      </c>
      <c r="D173">
        <v>65</v>
      </c>
    </row>
    <row r="174" spans="1:4" x14ac:dyDescent="0.25">
      <c r="A174">
        <v>310</v>
      </c>
      <c r="B174" t="s">
        <v>217</v>
      </c>
      <c r="C174">
        <v>3300</v>
      </c>
      <c r="D174">
        <v>1910</v>
      </c>
    </row>
    <row r="175" spans="1:4" x14ac:dyDescent="0.25">
      <c r="A175">
        <v>310</v>
      </c>
      <c r="B175" t="s">
        <v>218</v>
      </c>
      <c r="C175">
        <v>3300</v>
      </c>
      <c r="D175">
        <v>113.4</v>
      </c>
    </row>
    <row r="176" spans="1:4" x14ac:dyDescent="0.25">
      <c r="A176">
        <v>310</v>
      </c>
      <c r="B176" t="s">
        <v>215</v>
      </c>
      <c r="C176">
        <v>2700</v>
      </c>
      <c r="D176">
        <v>30.9</v>
      </c>
    </row>
    <row r="177" spans="1:4" x14ac:dyDescent="0.25">
      <c r="A177">
        <v>310</v>
      </c>
      <c r="B177" t="s">
        <v>217</v>
      </c>
      <c r="C177">
        <v>2700</v>
      </c>
      <c r="D177">
        <v>2290</v>
      </c>
    </row>
    <row r="178" spans="1:4" x14ac:dyDescent="0.25">
      <c r="A178">
        <v>320</v>
      </c>
      <c r="B178" t="s">
        <v>213</v>
      </c>
      <c r="C178">
        <v>3300</v>
      </c>
      <c r="D178">
        <v>3704</v>
      </c>
    </row>
    <row r="179" spans="1:4" x14ac:dyDescent="0.25">
      <c r="A179">
        <v>320</v>
      </c>
      <c r="B179" t="s">
        <v>214</v>
      </c>
      <c r="C179">
        <v>3300</v>
      </c>
      <c r="D179">
        <v>2117</v>
      </c>
    </row>
    <row r="180" spans="1:4" x14ac:dyDescent="0.25">
      <c r="A180">
        <v>320</v>
      </c>
      <c r="B180" t="s">
        <v>215</v>
      </c>
      <c r="C180">
        <v>3300</v>
      </c>
      <c r="D180">
        <v>30.1</v>
      </c>
    </row>
    <row r="181" spans="1:4" x14ac:dyDescent="0.25">
      <c r="A181">
        <v>320</v>
      </c>
      <c r="B181" t="s">
        <v>216</v>
      </c>
      <c r="C181">
        <v>3300</v>
      </c>
      <c r="D181">
        <v>59</v>
      </c>
    </row>
    <row r="182" spans="1:4" x14ac:dyDescent="0.25">
      <c r="A182">
        <v>320</v>
      </c>
      <c r="B182" t="s">
        <v>217</v>
      </c>
      <c r="C182">
        <v>3300</v>
      </c>
      <c r="D182">
        <v>1780</v>
      </c>
    </row>
    <row r="183" spans="1:4" x14ac:dyDescent="0.25">
      <c r="A183">
        <v>320</v>
      </c>
      <c r="B183" t="s">
        <v>218</v>
      </c>
      <c r="C183">
        <v>3300</v>
      </c>
      <c r="D183">
        <v>123.1</v>
      </c>
    </row>
    <row r="184" spans="1:4" x14ac:dyDescent="0.25">
      <c r="A184">
        <v>320</v>
      </c>
      <c r="B184" t="s">
        <v>215</v>
      </c>
      <c r="C184">
        <v>2700</v>
      </c>
      <c r="D184">
        <v>31.6</v>
      </c>
    </row>
    <row r="185" spans="1:4" x14ac:dyDescent="0.25">
      <c r="A185">
        <v>320</v>
      </c>
      <c r="B185" t="s">
        <v>217</v>
      </c>
      <c r="C185">
        <v>2700</v>
      </c>
      <c r="D185">
        <v>2120</v>
      </c>
    </row>
    <row r="186" spans="1:4" x14ac:dyDescent="0.25">
      <c r="A186">
        <v>330</v>
      </c>
      <c r="B186" t="s">
        <v>213</v>
      </c>
      <c r="C186">
        <v>3300</v>
      </c>
      <c r="D186">
        <v>4113</v>
      </c>
    </row>
    <row r="187" spans="1:4" x14ac:dyDescent="0.25">
      <c r="A187">
        <v>330</v>
      </c>
      <c r="B187" t="s">
        <v>214</v>
      </c>
      <c r="C187">
        <v>3300</v>
      </c>
      <c r="D187">
        <v>2350</v>
      </c>
    </row>
    <row r="188" spans="1:4" x14ac:dyDescent="0.25">
      <c r="A188">
        <v>330</v>
      </c>
      <c r="B188" t="s">
        <v>215</v>
      </c>
      <c r="C188">
        <v>3300</v>
      </c>
      <c r="D188">
        <v>30.7</v>
      </c>
    </row>
    <row r="189" spans="1:4" x14ac:dyDescent="0.25">
      <c r="A189">
        <v>330</v>
      </c>
      <c r="B189" t="s">
        <v>216</v>
      </c>
      <c r="C189">
        <v>3300</v>
      </c>
      <c r="D189">
        <v>53</v>
      </c>
    </row>
    <row r="190" spans="1:4" x14ac:dyDescent="0.25">
      <c r="A190">
        <v>330</v>
      </c>
      <c r="B190" t="s">
        <v>217</v>
      </c>
      <c r="C190">
        <v>3300</v>
      </c>
      <c r="D190">
        <v>1630</v>
      </c>
    </row>
    <row r="191" spans="1:4" x14ac:dyDescent="0.25">
      <c r="A191">
        <v>330</v>
      </c>
      <c r="B191" t="s">
        <v>218</v>
      </c>
      <c r="C191">
        <v>3300</v>
      </c>
      <c r="D191">
        <v>134</v>
      </c>
    </row>
    <row r="192" spans="1:4" x14ac:dyDescent="0.25">
      <c r="A192">
        <v>330</v>
      </c>
      <c r="B192" t="s">
        <v>215</v>
      </c>
      <c r="C192">
        <v>2700</v>
      </c>
      <c r="D192">
        <v>32.200000000000003</v>
      </c>
    </row>
    <row r="193" spans="1:4" x14ac:dyDescent="0.25">
      <c r="A193">
        <v>330</v>
      </c>
      <c r="B193" t="s">
        <v>217</v>
      </c>
      <c r="C193">
        <v>2700</v>
      </c>
      <c r="D193">
        <v>1960</v>
      </c>
    </row>
    <row r="194" spans="1:4" x14ac:dyDescent="0.25">
      <c r="A194">
        <v>332</v>
      </c>
      <c r="B194" t="s">
        <v>213</v>
      </c>
      <c r="C194">
        <v>3300</v>
      </c>
      <c r="D194">
        <v>4201</v>
      </c>
    </row>
    <row r="195" spans="1:4" x14ac:dyDescent="0.25">
      <c r="A195">
        <v>332</v>
      </c>
      <c r="B195" t="s">
        <v>214</v>
      </c>
      <c r="C195">
        <v>3300</v>
      </c>
      <c r="D195">
        <v>2401</v>
      </c>
    </row>
    <row r="196" spans="1:4" x14ac:dyDescent="0.25">
      <c r="A196">
        <v>332</v>
      </c>
      <c r="B196" t="s">
        <v>215</v>
      </c>
      <c r="C196">
        <v>3300</v>
      </c>
      <c r="D196">
        <v>30.8</v>
      </c>
    </row>
    <row r="197" spans="1:4" x14ac:dyDescent="0.25">
      <c r="A197">
        <v>332</v>
      </c>
      <c r="B197" t="s">
        <v>216</v>
      </c>
      <c r="C197">
        <v>3300</v>
      </c>
      <c r="D197">
        <v>52</v>
      </c>
    </row>
    <row r="198" spans="1:4" x14ac:dyDescent="0.25">
      <c r="A198">
        <v>332</v>
      </c>
      <c r="B198" t="s">
        <v>217</v>
      </c>
      <c r="C198">
        <v>3300</v>
      </c>
      <c r="D198">
        <v>1600</v>
      </c>
    </row>
    <row r="199" spans="1:4" x14ac:dyDescent="0.25">
      <c r="A199">
        <v>332</v>
      </c>
      <c r="B199" t="s">
        <v>218</v>
      </c>
      <c r="C199">
        <v>3300</v>
      </c>
      <c r="D199">
        <v>136.4</v>
      </c>
    </row>
    <row r="200" spans="1:4" x14ac:dyDescent="0.25">
      <c r="A200">
        <v>332</v>
      </c>
      <c r="B200" t="s">
        <v>215</v>
      </c>
      <c r="C200">
        <v>2700</v>
      </c>
      <c r="D200">
        <v>32.299999999999997</v>
      </c>
    </row>
    <row r="201" spans="1:4" x14ac:dyDescent="0.25">
      <c r="A201">
        <v>332</v>
      </c>
      <c r="B201" t="s">
        <v>217</v>
      </c>
      <c r="C201">
        <v>2700</v>
      </c>
      <c r="D201">
        <v>1910</v>
      </c>
    </row>
  </sheetData>
  <conditionalFormatting sqref="H8:L32">
    <cfRule type="expression" dxfId="1" priority="2">
      <formula>MOD(ROW(H8)-ROW($H$7),2)</formula>
    </cfRule>
  </conditionalFormatting>
  <conditionalFormatting sqref="H38:L62">
    <cfRule type="expression" dxfId="0" priority="1">
      <formula>MOD(ROW(H38)-ROW($H$37),2)</formula>
    </cfRule>
  </conditionalFormatting>
  <hyperlinks>
    <hyperlink ref="H2" r:id="rId1" xr:uid="{D83EAAAF-D55C-4FAB-846B-1A442195BFE6}"/>
    <hyperlink ref="H1" r:id="rId2" xr:uid="{5A11F073-FA22-4448-A898-DED24FAE1CFE}"/>
  </hyperlinks>
  <pageMargins left="0.7" right="0.7" top="0.75" bottom="0.75" header="0.3" footer="0.3"/>
  <pageSetup orientation="portrait" horizontalDpi="0" verticalDpi="0" r:id="rId3"/>
  <drawing r:id="rId4"/>
  <tableParts count="1"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64C3D-CB93-427A-A3A9-B177BAA3DAB9}">
  <sheetPr codeName="Sheet1"/>
  <dimension ref="A1:M38"/>
  <sheetViews>
    <sheetView workbookViewId="0">
      <selection activeCell="F3" sqref="F3"/>
    </sheetView>
  </sheetViews>
  <sheetFormatPr defaultRowHeight="13.2" x14ac:dyDescent="0.25"/>
  <cols>
    <col min="2" max="2" width="16.109375" bestFit="1" customWidth="1"/>
    <col min="3" max="3" width="30.6640625" bestFit="1" customWidth="1"/>
    <col min="4" max="4" width="13.109375" bestFit="1" customWidth="1"/>
    <col min="5" max="7" width="10.109375" customWidth="1"/>
    <col min="8" max="8" width="29.6640625" bestFit="1" customWidth="1"/>
    <col min="9" max="9" width="13.109375" bestFit="1" customWidth="1"/>
    <col min="10" max="10" width="31.6640625" bestFit="1" customWidth="1"/>
    <col min="11" max="11" width="13.109375" bestFit="1" customWidth="1"/>
    <col min="12" max="12" width="14.109375" bestFit="1" customWidth="1"/>
    <col min="13" max="13" width="12" bestFit="1" customWidth="1"/>
    <col min="14" max="14" width="15.109375" bestFit="1" customWidth="1"/>
    <col min="15" max="15" width="21.33203125" bestFit="1" customWidth="1"/>
    <col min="16" max="16" width="12" bestFit="1" customWidth="1"/>
  </cols>
  <sheetData>
    <row r="1" spans="1:13" x14ac:dyDescent="0.25">
      <c r="A1" s="3" t="s">
        <v>0</v>
      </c>
      <c r="B1" s="5" t="s">
        <v>3</v>
      </c>
      <c r="C1" s="5"/>
    </row>
    <row r="2" spans="1:13" x14ac:dyDescent="0.25">
      <c r="A2" s="3" t="s">
        <v>1</v>
      </c>
      <c r="B2" s="4"/>
      <c r="C2" s="4"/>
    </row>
    <row r="3" spans="1:13" x14ac:dyDescent="0.25">
      <c r="A3" s="3" t="s">
        <v>2</v>
      </c>
      <c r="B3" s="6"/>
      <c r="C3" s="4"/>
    </row>
    <row r="6" spans="1:13" x14ac:dyDescent="0.25">
      <c r="F6" s="7"/>
    </row>
    <row r="8" spans="1:13" x14ac:dyDescent="0.25">
      <c r="B8" t="s">
        <v>197</v>
      </c>
      <c r="C8" t="s">
        <v>198</v>
      </c>
      <c r="D8" t="s">
        <v>199</v>
      </c>
      <c r="E8" t="s">
        <v>200</v>
      </c>
      <c r="F8" t="s">
        <v>201</v>
      </c>
      <c r="G8" t="s">
        <v>202</v>
      </c>
      <c r="H8" t="s">
        <v>203</v>
      </c>
      <c r="I8" t="s">
        <v>204</v>
      </c>
      <c r="J8" t="s">
        <v>205</v>
      </c>
      <c r="K8" t="s">
        <v>206</v>
      </c>
      <c r="L8" t="s">
        <v>207</v>
      </c>
      <c r="M8" t="s">
        <v>208</v>
      </c>
    </row>
    <row r="9" spans="1:13" x14ac:dyDescent="0.25">
      <c r="B9" t="s">
        <v>4</v>
      </c>
      <c r="C9" t="s">
        <v>5</v>
      </c>
      <c r="F9" t="s">
        <v>6</v>
      </c>
      <c r="H9" t="s">
        <v>7</v>
      </c>
      <c r="I9" t="s">
        <v>8</v>
      </c>
      <c r="J9" t="s">
        <v>7</v>
      </c>
      <c r="K9" t="s">
        <v>8</v>
      </c>
      <c r="L9" t="s">
        <v>5</v>
      </c>
      <c r="M9" t="s">
        <v>9</v>
      </c>
    </row>
    <row r="10" spans="1:13" x14ac:dyDescent="0.25">
      <c r="C10" t="s">
        <v>10</v>
      </c>
      <c r="D10" t="s">
        <v>11</v>
      </c>
      <c r="E10" t="s">
        <v>12</v>
      </c>
    </row>
    <row r="11" spans="1:13" x14ac:dyDescent="0.25">
      <c r="C11" t="s">
        <v>13</v>
      </c>
      <c r="H11" t="s">
        <v>14</v>
      </c>
      <c r="J11" t="s">
        <v>15</v>
      </c>
    </row>
    <row r="12" spans="1:13" x14ac:dyDescent="0.25">
      <c r="B12">
        <v>-1</v>
      </c>
      <c r="C12">
        <v>-2</v>
      </c>
      <c r="D12">
        <v>-3</v>
      </c>
      <c r="E12">
        <v>-4</v>
      </c>
      <c r="F12">
        <v>-5</v>
      </c>
      <c r="G12">
        <v>-6</v>
      </c>
      <c r="H12">
        <v>-7</v>
      </c>
      <c r="I12">
        <v>-8</v>
      </c>
      <c r="J12">
        <v>-9</v>
      </c>
      <c r="K12">
        <v>-10</v>
      </c>
      <c r="L12">
        <v>-10</v>
      </c>
    </row>
    <row r="13" spans="1:13" x14ac:dyDescent="0.25">
      <c r="B13" t="s">
        <v>16</v>
      </c>
      <c r="C13" t="s">
        <v>17</v>
      </c>
      <c r="D13" t="s">
        <v>17</v>
      </c>
      <c r="E13" t="s">
        <v>18</v>
      </c>
      <c r="F13" t="s">
        <v>19</v>
      </c>
      <c r="G13" t="s">
        <v>20</v>
      </c>
      <c r="H13" t="s">
        <v>21</v>
      </c>
      <c r="I13" t="s">
        <v>22</v>
      </c>
      <c r="J13" t="s">
        <v>21</v>
      </c>
      <c r="K13" t="s">
        <v>22</v>
      </c>
      <c r="L13" t="s">
        <v>23</v>
      </c>
    </row>
    <row r="14" spans="1:13" x14ac:dyDescent="0.25">
      <c r="B14">
        <v>100</v>
      </c>
      <c r="C14">
        <v>369</v>
      </c>
      <c r="D14" t="s">
        <v>24</v>
      </c>
      <c r="E14" t="s">
        <v>25</v>
      </c>
      <c r="F14" t="s">
        <v>26</v>
      </c>
      <c r="G14" t="s">
        <v>27</v>
      </c>
      <c r="H14" t="s">
        <v>28</v>
      </c>
      <c r="I14" t="s">
        <v>29</v>
      </c>
      <c r="J14" t="s">
        <v>30</v>
      </c>
      <c r="K14" t="s">
        <v>31</v>
      </c>
      <c r="L14">
        <v>33.5</v>
      </c>
    </row>
    <row r="15" spans="1:13" x14ac:dyDescent="0.25">
      <c r="B15">
        <v>110</v>
      </c>
      <c r="C15">
        <v>410</v>
      </c>
      <c r="D15" t="s">
        <v>32</v>
      </c>
      <c r="E15" t="s">
        <v>33</v>
      </c>
      <c r="F15" t="s">
        <v>34</v>
      </c>
      <c r="G15">
        <v>22.1</v>
      </c>
      <c r="H15" t="s">
        <v>35</v>
      </c>
      <c r="I15" t="s">
        <v>36</v>
      </c>
      <c r="J15" t="s">
        <v>37</v>
      </c>
      <c r="K15" t="s">
        <v>38</v>
      </c>
      <c r="L15" t="s">
        <v>39</v>
      </c>
    </row>
    <row r="16" spans="1:13" x14ac:dyDescent="0.25">
      <c r="B16">
        <v>120</v>
      </c>
      <c r="C16">
        <v>455</v>
      </c>
      <c r="D16" t="s">
        <v>40</v>
      </c>
      <c r="E16" t="s">
        <v>41</v>
      </c>
      <c r="F16" t="s">
        <v>42</v>
      </c>
      <c r="G16">
        <v>19.899999999999999</v>
      </c>
      <c r="H16" t="s">
        <v>43</v>
      </c>
      <c r="I16" t="s">
        <v>44</v>
      </c>
      <c r="J16" t="s">
        <v>45</v>
      </c>
      <c r="K16" t="s">
        <v>46</v>
      </c>
      <c r="L16">
        <v>35.299999999999997</v>
      </c>
    </row>
    <row r="17" spans="2:12" x14ac:dyDescent="0.25">
      <c r="B17">
        <v>130</v>
      </c>
      <c r="C17">
        <v>505</v>
      </c>
      <c r="D17" t="s">
        <v>47</v>
      </c>
      <c r="E17" t="s">
        <v>48</v>
      </c>
      <c r="F17" t="s">
        <v>49</v>
      </c>
      <c r="G17">
        <v>18</v>
      </c>
      <c r="H17" t="s">
        <v>50</v>
      </c>
      <c r="I17" t="s">
        <v>51</v>
      </c>
      <c r="J17" t="s">
        <v>52</v>
      </c>
      <c r="K17" t="s">
        <v>53</v>
      </c>
      <c r="L17">
        <v>36.299999999999997</v>
      </c>
    </row>
    <row r="18" spans="2:12" x14ac:dyDescent="0.25">
      <c r="B18">
        <v>140</v>
      </c>
      <c r="C18">
        <v>561</v>
      </c>
      <c r="D18" t="s">
        <v>54</v>
      </c>
      <c r="E18" t="s">
        <v>55</v>
      </c>
      <c r="F18" t="s">
        <v>56</v>
      </c>
      <c r="G18">
        <v>16.2</v>
      </c>
      <c r="H18" t="s">
        <v>57</v>
      </c>
      <c r="I18" t="s">
        <v>58</v>
      </c>
      <c r="J18" t="s">
        <v>59</v>
      </c>
      <c r="K18" t="s">
        <v>60</v>
      </c>
      <c r="L18">
        <v>37.9</v>
      </c>
    </row>
    <row r="19" spans="2:12" x14ac:dyDescent="0.25">
      <c r="B19">
        <v>150</v>
      </c>
      <c r="C19">
        <v>623</v>
      </c>
      <c r="D19" t="s">
        <v>61</v>
      </c>
      <c r="E19" t="s">
        <v>62</v>
      </c>
      <c r="F19" t="s">
        <v>63</v>
      </c>
      <c r="G19">
        <v>14.5</v>
      </c>
      <c r="H19" t="s">
        <v>64</v>
      </c>
      <c r="I19" t="s">
        <v>65</v>
      </c>
      <c r="J19" t="s">
        <v>66</v>
      </c>
      <c r="K19" t="s">
        <v>67</v>
      </c>
      <c r="L19">
        <v>39.4</v>
      </c>
    </row>
    <row r="20" spans="2:12" x14ac:dyDescent="0.25">
      <c r="B20">
        <v>160</v>
      </c>
      <c r="C20">
        <v>692</v>
      </c>
      <c r="D20" t="s">
        <v>68</v>
      </c>
      <c r="E20" t="s">
        <v>69</v>
      </c>
      <c r="F20" t="s">
        <v>70</v>
      </c>
      <c r="G20">
        <v>13.1</v>
      </c>
      <c r="H20" t="s">
        <v>71</v>
      </c>
      <c r="I20" t="s">
        <v>72</v>
      </c>
      <c r="J20" t="s">
        <v>73</v>
      </c>
      <c r="K20" t="s">
        <v>74</v>
      </c>
      <c r="L20">
        <v>41.2</v>
      </c>
    </row>
    <row r="21" spans="2:12" x14ac:dyDescent="0.25">
      <c r="B21">
        <v>170</v>
      </c>
      <c r="C21">
        <v>769</v>
      </c>
      <c r="D21" t="s">
        <v>75</v>
      </c>
      <c r="E21" t="s">
        <v>76</v>
      </c>
      <c r="F21" t="s">
        <v>77</v>
      </c>
      <c r="G21">
        <v>11.8</v>
      </c>
      <c r="H21" t="s">
        <v>78</v>
      </c>
      <c r="I21" t="s">
        <v>79</v>
      </c>
      <c r="J21" t="s">
        <v>80</v>
      </c>
      <c r="K21" t="s">
        <v>81</v>
      </c>
      <c r="L21">
        <v>43.4</v>
      </c>
    </row>
    <row r="22" spans="2:12" x14ac:dyDescent="0.25">
      <c r="B22">
        <v>180</v>
      </c>
      <c r="C22">
        <v>854</v>
      </c>
      <c r="D22" t="s">
        <v>82</v>
      </c>
      <c r="E22" t="s">
        <v>83</v>
      </c>
      <c r="F22" t="s">
        <v>84</v>
      </c>
      <c r="G22">
        <v>10.6</v>
      </c>
      <c r="H22" t="s">
        <v>85</v>
      </c>
      <c r="I22" t="s">
        <v>86</v>
      </c>
      <c r="J22" t="s">
        <v>87</v>
      </c>
      <c r="K22" t="s">
        <v>88</v>
      </c>
      <c r="L22">
        <v>45.9</v>
      </c>
    </row>
    <row r="23" spans="2:12" x14ac:dyDescent="0.25">
      <c r="B23">
        <v>190</v>
      </c>
      <c r="C23">
        <v>948</v>
      </c>
      <c r="D23" t="s">
        <v>89</v>
      </c>
      <c r="E23" t="s">
        <v>90</v>
      </c>
      <c r="F23" t="s">
        <v>91</v>
      </c>
      <c r="G23">
        <v>9.5</v>
      </c>
      <c r="H23" t="s">
        <v>92</v>
      </c>
      <c r="I23" t="s">
        <v>93</v>
      </c>
      <c r="J23" t="s">
        <v>94</v>
      </c>
      <c r="K23" t="s">
        <v>95</v>
      </c>
      <c r="L23">
        <v>48.4</v>
      </c>
    </row>
    <row r="24" spans="2:12" x14ac:dyDescent="0.25">
      <c r="B24">
        <v>200</v>
      </c>
      <c r="C24" s="9">
        <v>1053</v>
      </c>
      <c r="D24" t="s">
        <v>96</v>
      </c>
      <c r="E24" t="s">
        <v>97</v>
      </c>
      <c r="F24" t="s">
        <v>98</v>
      </c>
      <c r="G24">
        <v>8.6</v>
      </c>
      <c r="H24" t="s">
        <v>99</v>
      </c>
      <c r="I24" t="s">
        <v>100</v>
      </c>
      <c r="J24" t="s">
        <v>101</v>
      </c>
      <c r="K24" t="s">
        <v>102</v>
      </c>
      <c r="L24">
        <v>51.4</v>
      </c>
    </row>
    <row r="25" spans="2:12" x14ac:dyDescent="0.25">
      <c r="B25">
        <v>210</v>
      </c>
      <c r="C25" s="9">
        <v>1169</v>
      </c>
      <c r="D25" t="s">
        <v>103</v>
      </c>
      <c r="E25" t="s">
        <v>104</v>
      </c>
      <c r="F25" t="s">
        <v>105</v>
      </c>
      <c r="G25">
        <v>7.8</v>
      </c>
      <c r="H25" t="s">
        <v>106</v>
      </c>
      <c r="I25" t="s">
        <v>107</v>
      </c>
      <c r="J25" t="s">
        <v>108</v>
      </c>
      <c r="K25" t="s">
        <v>109</v>
      </c>
      <c r="L25">
        <v>54.6</v>
      </c>
    </row>
    <row r="26" spans="2:12" x14ac:dyDescent="0.25">
      <c r="B26">
        <v>220</v>
      </c>
      <c r="C26" s="9">
        <v>1298</v>
      </c>
      <c r="D26" t="s">
        <v>110</v>
      </c>
      <c r="E26" t="s">
        <v>111</v>
      </c>
      <c r="F26" t="s">
        <v>112</v>
      </c>
      <c r="G26">
        <v>7</v>
      </c>
      <c r="H26" t="s">
        <v>113</v>
      </c>
      <c r="I26" t="s">
        <v>114</v>
      </c>
      <c r="J26" t="s">
        <v>115</v>
      </c>
      <c r="K26" t="s">
        <v>116</v>
      </c>
      <c r="L26">
        <v>57.9</v>
      </c>
    </row>
    <row r="27" spans="2:12" x14ac:dyDescent="0.25">
      <c r="B27">
        <v>230</v>
      </c>
      <c r="C27" s="9">
        <v>1441</v>
      </c>
      <c r="D27" t="s">
        <v>117</v>
      </c>
      <c r="E27" t="s">
        <v>118</v>
      </c>
      <c r="F27" t="s">
        <v>119</v>
      </c>
      <c r="G27">
        <v>6.3</v>
      </c>
      <c r="H27" t="s">
        <v>120</v>
      </c>
      <c r="I27" t="s">
        <v>121</v>
      </c>
      <c r="J27" t="s">
        <v>113</v>
      </c>
      <c r="K27" t="s">
        <v>122</v>
      </c>
      <c r="L27">
        <v>61.8</v>
      </c>
    </row>
    <row r="28" spans="2:12" x14ac:dyDescent="0.25">
      <c r="B28">
        <v>240</v>
      </c>
      <c r="C28" s="9">
        <v>1601</v>
      </c>
      <c r="D28" t="s">
        <v>123</v>
      </c>
      <c r="E28" t="s">
        <v>124</v>
      </c>
      <c r="F28" t="s">
        <v>125</v>
      </c>
      <c r="G28">
        <v>5.7</v>
      </c>
      <c r="H28" t="s">
        <v>126</v>
      </c>
      <c r="I28" t="s">
        <v>127</v>
      </c>
      <c r="J28" t="s">
        <v>120</v>
      </c>
      <c r="K28" t="s">
        <v>128</v>
      </c>
      <c r="L28">
        <v>66.2</v>
      </c>
    </row>
    <row r="29" spans="2:12" x14ac:dyDescent="0.25">
      <c r="B29">
        <v>250</v>
      </c>
      <c r="C29" s="9">
        <v>1778</v>
      </c>
      <c r="D29" t="s">
        <v>129</v>
      </c>
      <c r="E29" t="s">
        <v>130</v>
      </c>
      <c r="F29" t="s">
        <v>131</v>
      </c>
      <c r="G29">
        <v>5.0999999999999996</v>
      </c>
      <c r="H29" t="s">
        <v>132</v>
      </c>
      <c r="I29" t="s">
        <v>133</v>
      </c>
      <c r="J29" t="s">
        <v>134</v>
      </c>
      <c r="K29" t="s">
        <v>135</v>
      </c>
      <c r="L29">
        <v>71.099999999999994</v>
      </c>
    </row>
    <row r="30" spans="2:12" x14ac:dyDescent="0.25">
      <c r="B30">
        <v>260</v>
      </c>
      <c r="C30" s="9">
        <v>1974</v>
      </c>
      <c r="D30" t="s">
        <v>136</v>
      </c>
      <c r="E30" t="s">
        <v>137</v>
      </c>
      <c r="F30" t="s">
        <v>138</v>
      </c>
      <c r="G30">
        <v>4.5999999999999996</v>
      </c>
      <c r="H30" t="s">
        <v>139</v>
      </c>
      <c r="I30" t="s">
        <v>140</v>
      </c>
      <c r="J30" t="s">
        <v>141</v>
      </c>
      <c r="K30" t="s">
        <v>142</v>
      </c>
      <c r="L30">
        <v>76.8</v>
      </c>
    </row>
    <row r="31" spans="2:12" x14ac:dyDescent="0.25">
      <c r="B31">
        <v>270</v>
      </c>
      <c r="C31" s="9">
        <v>2192</v>
      </c>
      <c r="D31" t="s">
        <v>143</v>
      </c>
      <c r="E31" t="s">
        <v>144</v>
      </c>
      <c r="F31" t="s">
        <v>145</v>
      </c>
      <c r="G31">
        <v>4.0999999999999996</v>
      </c>
      <c r="H31" t="s">
        <v>146</v>
      </c>
      <c r="I31" t="s">
        <v>147</v>
      </c>
      <c r="J31" t="s">
        <v>148</v>
      </c>
      <c r="K31" t="s">
        <v>149</v>
      </c>
      <c r="L31">
        <v>82.7</v>
      </c>
    </row>
    <row r="32" spans="2:12" x14ac:dyDescent="0.25">
      <c r="B32">
        <v>280</v>
      </c>
      <c r="C32" s="9">
        <v>2435</v>
      </c>
      <c r="D32" t="s">
        <v>150</v>
      </c>
      <c r="E32" t="s">
        <v>151</v>
      </c>
      <c r="F32" t="s">
        <v>152</v>
      </c>
      <c r="G32">
        <v>3.7</v>
      </c>
      <c r="H32" t="s">
        <v>153</v>
      </c>
      <c r="I32" t="s">
        <v>154</v>
      </c>
      <c r="J32" t="s">
        <v>155</v>
      </c>
      <c r="K32" t="s">
        <v>156</v>
      </c>
      <c r="L32">
        <v>89.5</v>
      </c>
    </row>
    <row r="33" spans="2:12" x14ac:dyDescent="0.25">
      <c r="B33">
        <v>290</v>
      </c>
      <c r="C33" s="9">
        <v>2704</v>
      </c>
      <c r="D33" t="s">
        <v>157</v>
      </c>
      <c r="E33" t="s">
        <v>158</v>
      </c>
      <c r="F33" t="s">
        <v>159</v>
      </c>
      <c r="G33">
        <v>3.3</v>
      </c>
      <c r="H33" t="s">
        <v>160</v>
      </c>
      <c r="I33" t="s">
        <v>161</v>
      </c>
      <c r="J33" t="s">
        <v>162</v>
      </c>
      <c r="K33" t="s">
        <v>163</v>
      </c>
      <c r="L33">
        <v>96.6</v>
      </c>
    </row>
    <row r="34" spans="2:12" x14ac:dyDescent="0.25">
      <c r="B34">
        <v>300</v>
      </c>
      <c r="C34" s="9">
        <v>3003</v>
      </c>
      <c r="D34" t="s">
        <v>164</v>
      </c>
      <c r="E34" t="s">
        <v>165</v>
      </c>
      <c r="F34" t="s">
        <v>166</v>
      </c>
      <c r="G34">
        <v>3</v>
      </c>
      <c r="H34" t="s">
        <v>167</v>
      </c>
      <c r="I34" t="s">
        <v>168</v>
      </c>
      <c r="J34" t="s">
        <v>169</v>
      </c>
      <c r="K34" t="s">
        <v>170</v>
      </c>
      <c r="L34">
        <v>104.6</v>
      </c>
    </row>
    <row r="35" spans="2:12" x14ac:dyDescent="0.25">
      <c r="B35">
        <v>310</v>
      </c>
      <c r="C35" s="9">
        <v>3335</v>
      </c>
      <c r="D35" t="s">
        <v>171</v>
      </c>
      <c r="E35" t="s">
        <v>172</v>
      </c>
      <c r="F35" t="s">
        <v>173</v>
      </c>
      <c r="G35">
        <v>2.7</v>
      </c>
      <c r="H35" t="s">
        <v>174</v>
      </c>
      <c r="I35" t="s">
        <v>175</v>
      </c>
      <c r="J35" t="s">
        <v>160</v>
      </c>
      <c r="K35" t="s">
        <v>176</v>
      </c>
      <c r="L35">
        <v>113.4</v>
      </c>
    </row>
    <row r="36" spans="2:12" x14ac:dyDescent="0.25">
      <c r="B36">
        <v>320</v>
      </c>
      <c r="C36" s="9">
        <v>3704</v>
      </c>
      <c r="D36" t="s">
        <v>177</v>
      </c>
      <c r="E36" t="s">
        <v>178</v>
      </c>
      <c r="F36" t="s">
        <v>179</v>
      </c>
      <c r="G36">
        <v>2.5</v>
      </c>
      <c r="H36" t="s">
        <v>180</v>
      </c>
      <c r="I36" t="s">
        <v>181</v>
      </c>
      <c r="J36" t="s">
        <v>182</v>
      </c>
      <c r="K36" t="s">
        <v>183</v>
      </c>
      <c r="L36">
        <v>123.1</v>
      </c>
    </row>
    <row r="37" spans="2:12" x14ac:dyDescent="0.25">
      <c r="B37">
        <v>330</v>
      </c>
      <c r="C37" s="9">
        <v>4113</v>
      </c>
      <c r="D37" t="s">
        <v>184</v>
      </c>
      <c r="E37" t="s">
        <v>185</v>
      </c>
      <c r="F37" t="s">
        <v>186</v>
      </c>
      <c r="G37">
        <v>2.2000000000000002</v>
      </c>
      <c r="H37" t="s">
        <v>187</v>
      </c>
      <c r="I37" t="s">
        <v>188</v>
      </c>
      <c r="J37" t="s">
        <v>189</v>
      </c>
      <c r="K37" t="s">
        <v>190</v>
      </c>
      <c r="L37">
        <v>134</v>
      </c>
    </row>
    <row r="38" spans="2:12" x14ac:dyDescent="0.25">
      <c r="B38">
        <v>332</v>
      </c>
      <c r="C38" s="9">
        <v>4201</v>
      </c>
      <c r="D38" t="s">
        <v>191</v>
      </c>
      <c r="E38" t="s">
        <v>192</v>
      </c>
      <c r="F38" t="s">
        <v>193</v>
      </c>
      <c r="G38">
        <v>2.2000000000000002</v>
      </c>
      <c r="H38" t="s">
        <v>194</v>
      </c>
      <c r="I38" t="s">
        <v>176</v>
      </c>
      <c r="J38" t="s">
        <v>195</v>
      </c>
      <c r="K38" t="s">
        <v>196</v>
      </c>
      <c r="L38">
        <v>136.4</v>
      </c>
    </row>
  </sheetData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B8E46-AEC5-44FE-8701-BA5B3FEC9E55}">
  <sheetPr codeName="Sheet4"/>
  <dimension ref="A1:E3"/>
  <sheetViews>
    <sheetView workbookViewId="0"/>
  </sheetViews>
  <sheetFormatPr defaultRowHeight="13.2" x14ac:dyDescent="0.25"/>
  <sheetData>
    <row r="1" spans="1:5" x14ac:dyDescent="0.25">
      <c r="A1">
        <f>SUM(,)</f>
        <v>0</v>
      </c>
      <c r="B1" t="e" cm="1" vm="1">
        <f t="array" aca="1" ref="B1" ca="1">{1,2;3,4}</f>
        <v>#VALUE!</v>
      </c>
      <c r="C1">
        <f>LEN("abc")</f>
        <v>3</v>
      </c>
      <c r="D1">
        <f>SUM(1)</f>
        <v>1</v>
      </c>
      <c r="E1">
        <f>1.5</f>
        <v>1.5</v>
      </c>
    </row>
    <row r="2" spans="1:5" x14ac:dyDescent="0.25">
      <c r="A2" s="8">
        <v>37653</v>
      </c>
    </row>
    <row r="3" spans="1:5" x14ac:dyDescent="0.25">
      <c r="A3" t="str">
        <f>DOLLAR(1,0)</f>
        <v>$1</v>
      </c>
      <c r="B3" t="str">
        <f>ADDRESS(1,1,2,0)</f>
        <v>R1C[1]</v>
      </c>
      <c r="C3" t="str">
        <f>FIXED(1E+21, 0, FALSE)</f>
        <v>1,000,000,000,000,000,000,000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2.xml>��
</file>

<file path=customXml/itemProps1.xml><?xml version="1.0" encoding="utf-8"?>
<ds:datastoreItem xmlns:ds="http://schemas.openxmlformats.org/officeDocument/2006/customXml" ds:itemID="{0F678EA8-008F-496A-B137-B0C0DA1085E0}">
  <ds:schemaRefs>
    <ds:schemaRef ds:uri="http://schemas.advancedformulaenvironment.officeapps.live.com/afejsonblob/1.0"/>
  </ds:schemaRefs>
</ds:datastoreItem>
</file>

<file path=customXml/itemProps2.xml><?xml version="1.0" encoding="utf-8"?>
<ds:datastoreItem xmlns:ds="http://schemas.openxmlformats.org/officeDocument/2006/customXml" ds:itemID="{DC2C5201-D3D3-406F-BF7F-209DC6716C1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Report</vt:lpstr>
      <vt:lpstr>TableSummary</vt:lpstr>
      <vt:lpstr>RawData</vt:lpstr>
      <vt:lpstr>_nSpeed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2019-01-24T15:32:01Z</dcterms:created>
  <dcterms:modified xsi:type="dcterms:W3CDTF">2023-03-25T18:10:06Z</dcterms:modified>
</cp:coreProperties>
</file>