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31B0303B-1771-480D-A89D-999D87ED200E}"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Bread!$B$36:$H$67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183" i="11" l="1"/>
  <c r="G5" i="21" a="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<sst xmlns="http://schemas.openxmlformats.org/spreadsheetml/2006/main" count="6426" uniqueCount="2854">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</sst>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721"/>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150</xdr:row>
          <xdr:rowOff>7619</xdr:rowOff>
        </xdr:from>
        <xdr:to>
          <xdr:col>24</xdr:col>
          <xdr:colOff>0</xdr:colOff>
          <xdr:row>181</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30" spid="_x0000_s161642"/>
                </a:ext>
              </a:extLst>
            </xdr:cNvPicPr>
          </xdr:nvPicPr>
          <xdr:blipFill>
            <a:blip xmlns:r="http://schemas.openxmlformats.org/officeDocument/2006/relationships" r:embed="rId1"/>
            <a:srcRect/>
            <a:stretch>
              <a:fillRect/>
            </a:stretch>
          </xdr:blipFill>
          <xdr:spPr bwMode="auto">
            <a:xfrm>
              <a:off x="4427616" y="25593234"/>
              <a:ext cx="2408403" cy="4989343"/>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0x7F4B71DF8920&gt;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67" activePane="bottomLeft" state="frozen"/>
      <selection activeCell="P541" sqref="P541"/>
      <selection pane="bottomLeft" activeCell="C184" sqref="C184"/>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82" ca="1">TEXT(DATE(2026,1,_xlfn.SEQUENCE(1+_xlfn.DAYS(TODAY(),DATE(2026,1,1)))),"dd-mmm")</f>
        <v>01-Jan</v>
      </c>
      <c r="C5" s="5">
        <v>1</v>
      </c>
      <c r="D5" s="5">
        <v>1</v>
      </c>
      <c r="E5" s="5">
        <v>0</v>
      </c>
      <c r="F5" s="5">
        <v>0</v>
      </c>
      <c r="G5" s="5">
        <v>1</v>
      </c>
      <c r="H5" s="5">
        <v>1</v>
      </c>
      <c r="I5" s="5">
        <v>1</v>
      </c>
      <c r="J5" s="5">
        <v>1</v>
      </c>
      <c r="K5" s="5">
        <v>1</v>
      </c>
      <c r="L5" cm="1">
        <f t="array" aca="1" ref="L5:L182" ca="1">_xlfn.BYROW(_xlfn.TAKE(Banded,,1),_xleta.WEEKNUM)</f>
        <v>1</v>
      </c>
      <c r="M5" cm="1">
        <f t="array" ref="M5:M182">_xlfn.BYROW(_xlfn.DROP(Banded,,1),_xleta.SUM)</f>
        <v>7</v>
      </c>
      <c r="O5" s="38" cm="1">
        <f t="array" aca="1" ref="O5:X30"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6</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2850</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2851</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2852</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2853</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0</v>
      </c>
      <c r="F182" s="5">
        <v>1</v>
      </c>
      <c r="G182" s="5">
        <v>1</v>
      </c>
      <c r="H182" s="5">
        <v>1</v>
      </c>
      <c r="I182" s="5">
        <v>1</v>
      </c>
      <c r="J182" s="5">
        <v>1</v>
      </c>
      <c r="K182" s="5">
        <v>1</v>
      </c>
      <c r="L182">
        <f ca="1"/>
        <v>26</v>
      </c>
      <c r="M182">
        <v>8</v>
      </c>
      <c r="P182"/>
      <c r="Q182"/>
      <c r="R182"/>
      <c r="S182"/>
      <c r="T182"/>
      <c r="U182"/>
      <c r="V182"/>
      <c r="W182"/>
      <c r="X182"/>
    </row>
    <row r="183" spans="2:27">
      <c r="B183" s="40"/>
      <c r="C183" s="5"/>
      <c r="D183" s="5"/>
      <c r="E183" s="5"/>
      <c r="F183" s="5"/>
      <c r="G183" s="5"/>
      <c r="H183" s="5"/>
      <c r="I183" s="5"/>
      <c r="J183" s="5"/>
      <c r="K183" s="5"/>
      <c r="P183"/>
      <c r="Q183"/>
      <c r="R183"/>
      <c r="S183"/>
      <c r="T183"/>
      <c r="U183"/>
      <c r="V183"/>
      <c r="W183"/>
      <c r="X183"/>
      <c r="AA183">
        <f>9+5/8-7.75</f>
        <v>1.875</v>
      </c>
    </row>
    <row r="184" spans="2:27">
      <c r="B184" s="40"/>
      <c r="C184" s="5"/>
      <c r="D184" s="5"/>
      <c r="E184" s="5"/>
      <c r="F184" s="5"/>
      <c r="G184" s="5"/>
      <c r="H184" s="5"/>
      <c r="I184" s="5"/>
      <c r="J184" s="5"/>
      <c r="K184" s="5"/>
      <c r="P184"/>
      <c r="Q184"/>
      <c r="R184"/>
      <c r="S184"/>
      <c r="T184"/>
      <c r="U184"/>
      <c r="V184"/>
      <c r="W184"/>
      <c r="X184"/>
    </row>
    <row r="185" spans="2:27">
      <c r="B185" s="40"/>
      <c r="C185" s="5"/>
      <c r="D185" s="5"/>
      <c r="E185" s="5"/>
      <c r="F185" s="5"/>
      <c r="G185" s="5"/>
      <c r="H185" s="5"/>
      <c r="I185" s="5"/>
      <c r="J185" s="5"/>
      <c r="K185" s="5"/>
      <c r="P185"/>
      <c r="Q185"/>
      <c r="R185"/>
      <c r="S185"/>
      <c r="T185"/>
      <c r="U185"/>
      <c r="V185"/>
      <c r="W185"/>
      <c r="X185"/>
    </row>
    <row r="186" spans="2:27">
      <c r="B186" s="40"/>
      <c r="C186" s="5"/>
      <c r="D186" s="5"/>
      <c r="E186" s="5"/>
      <c r="F186" s="5"/>
      <c r="G186" s="5"/>
      <c r="H186" s="5"/>
      <c r="I186" s="5"/>
      <c r="J186" s="5"/>
      <c r="K186" s="5"/>
      <c r="P186"/>
      <c r="Q186"/>
      <c r="R186"/>
      <c r="S186"/>
      <c r="T186"/>
      <c r="U186"/>
      <c r="V186"/>
      <c r="W186"/>
      <c r="X186"/>
    </row>
    <row r="187" spans="2:27">
      <c r="B187" s="40"/>
      <c r="C187" s="5"/>
      <c r="D187" s="5"/>
      <c r="E187" s="5"/>
      <c r="F187" s="5"/>
      <c r="G187" s="5"/>
      <c r="H187" s="5"/>
      <c r="I187" s="5"/>
      <c r="J187" s="5"/>
      <c r="K187" s="5"/>
      <c r="P187"/>
      <c r="Q187"/>
      <c r="R187"/>
      <c r="S187"/>
      <c r="T187"/>
      <c r="U187"/>
      <c r="V187"/>
      <c r="W187"/>
      <c r="X187"/>
    </row>
    <row r="188" spans="2:27">
      <c r="B188" s="40"/>
      <c r="C188" s="5"/>
      <c r="D188" s="5"/>
      <c r="E188" s="5"/>
      <c r="F188" s="5"/>
      <c r="G188" s="5"/>
      <c r="H188" s="5"/>
      <c r="I188" s="5"/>
      <c r="J188" s="5"/>
      <c r="K188" s="5"/>
      <c r="P188"/>
      <c r="Q188"/>
      <c r="R188"/>
      <c r="S188"/>
      <c r="T188"/>
      <c r="U188"/>
      <c r="V188"/>
      <c r="W188"/>
      <c r="X188"/>
    </row>
    <row r="189" spans="2:27">
      <c r="B189" s="40"/>
      <c r="C189" s="5"/>
      <c r="D189" s="5"/>
      <c r="E189" s="5"/>
      <c r="F189" s="5"/>
      <c r="G189" s="5"/>
      <c r="H189" s="5"/>
      <c r="I189" s="5"/>
      <c r="J189" s="5"/>
      <c r="K189" s="5"/>
      <c r="P189"/>
      <c r="Q189"/>
      <c r="R189"/>
      <c r="S189"/>
      <c r="T189"/>
      <c r="U189"/>
      <c r="V189"/>
      <c r="W189"/>
      <c r="X189"/>
    </row>
    <row r="190" spans="2:27">
      <c r="B190" s="40"/>
      <c r="C190" s="5"/>
      <c r="D190" s="5"/>
      <c r="E190" s="5"/>
      <c r="F190" s="5"/>
      <c r="G190" s="5"/>
      <c r="H190" s="5"/>
      <c r="I190" s="5"/>
      <c r="J190" s="5"/>
      <c r="K190" s="5"/>
      <c r="P190"/>
      <c r="Q190"/>
      <c r="R190"/>
      <c r="S190"/>
      <c r="T190"/>
      <c r="U190"/>
      <c r="V190"/>
      <c r="W190"/>
      <c r="X190"/>
    </row>
    <row r="191" spans="2:27">
      <c r="B191" s="40"/>
      <c r="C191" s="5"/>
      <c r="D191" s="5"/>
      <c r="E191" s="5"/>
      <c r="F191" s="5"/>
      <c r="G191" s="5"/>
      <c r="H191" s="5"/>
      <c r="I191" s="5"/>
      <c r="J191" s="5"/>
      <c r="K191" s="5"/>
      <c r="P191"/>
      <c r="Q191"/>
      <c r="R191"/>
      <c r="S191"/>
      <c r="T191"/>
      <c r="U191"/>
      <c r="V191"/>
      <c r="W191"/>
      <c r="X191"/>
    </row>
    <row r="192" spans="2:27">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51"/>
  <sheetViews>
    <sheetView topLeftCell="A4" workbookViewId="0">
      <pane ySplit="5" topLeftCell="A536" activePane="bottomLeft" state="frozen"/>
      <selection activeCell="Y145" sqref="Y145"/>
      <selection pane="bottomLeft" activeCell="Q554" sqref="Q554"/>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51"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51">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sheetData>
  <conditionalFormatting sqref="E9:Y551">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4" workbookViewId="0">
      <selection activeCell="L54" sqref="L54"/>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2630</v>
      </c>
    </row>
    <row r="2" spans="1:7" ht="15">
      <c r="A2" s="75"/>
      <c r="F2" t="s">
        <v>2649</v>
      </c>
      <c r="G2" t="s">
        <v>2650</v>
      </c>
    </row>
    <row r="3" spans="1:7">
      <c r="A3" s="83" t="s">
        <v>2635</v>
      </c>
      <c r="C3" s="83" t="s">
        <v>2638</v>
      </c>
    </row>
    <row r="4" spans="1:7">
      <c r="B4" t="s">
        <v>2631</v>
      </c>
      <c r="C4" t="s">
        <v>2646</v>
      </c>
      <c r="D4">
        <v>780</v>
      </c>
      <c r="E4" t="s">
        <v>2651</v>
      </c>
    </row>
    <row r="5" spans="1:7">
      <c r="B5" t="s">
        <v>2568</v>
      </c>
      <c r="C5" t="s">
        <v>2639</v>
      </c>
      <c r="D5" s="53">
        <v>0.65</v>
      </c>
      <c r="E5" t="s">
        <v>2652</v>
      </c>
    </row>
    <row r="6" spans="1:7">
      <c r="B6" t="s">
        <v>2634</v>
      </c>
      <c r="C6" t="s">
        <v>2640</v>
      </c>
      <c r="D6" s="53">
        <v>0.14000000000000001</v>
      </c>
      <c r="E6" t="s">
        <v>2652</v>
      </c>
    </row>
    <row r="7" spans="1:7">
      <c r="D7" s="53"/>
    </row>
    <row r="8" spans="1:7">
      <c r="A8" s="83" t="s">
        <v>2636</v>
      </c>
    </row>
    <row r="9" spans="1:7">
      <c r="B9" t="s">
        <v>2644</v>
      </c>
      <c r="C9" t="s">
        <v>2645</v>
      </c>
      <c r="D9" s="74">
        <f>_nT/_BP</f>
        <v>427.00729927007302</v>
      </c>
      <c r="E9" t="s">
        <v>2651</v>
      </c>
    </row>
    <row r="10" spans="1:7">
      <c r="B10" t="s">
        <v>2633</v>
      </c>
      <c r="C10" t="s">
        <v>2641</v>
      </c>
      <c r="D10" s="53">
        <v>0.8</v>
      </c>
      <c r="E10" t="s">
        <v>2652</v>
      </c>
    </row>
    <row r="11" spans="1:7">
      <c r="B11" t="s">
        <v>2632</v>
      </c>
      <c r="C11" t="s">
        <v>2642</v>
      </c>
      <c r="D11" s="51">
        <v>0.11700000000000001</v>
      </c>
      <c r="E11" t="s">
        <v>2652</v>
      </c>
    </row>
    <row r="13" spans="1:7">
      <c r="A13" s="83" t="s">
        <v>2637</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2643</v>
      </c>
    </row>
    <row r="19" spans="1:12">
      <c r="B19" t="s">
        <v>2647</v>
      </c>
      <c r="C19" s="72">
        <v>1</v>
      </c>
      <c r="D19" s="69">
        <f>450</f>
        <v>450</v>
      </c>
      <c r="E19" t="s">
        <v>2651</v>
      </c>
      <c r="I19">
        <f>(_nT-70)/_nT*D19</f>
        <v>409.61538461538458</v>
      </c>
      <c r="L19">
        <v>456.14035087719299</v>
      </c>
    </row>
    <row r="20" spans="1:12">
      <c r="B20" t="s">
        <v>2557</v>
      </c>
      <c r="C20" s="72">
        <f>_nH</f>
        <v>0.65</v>
      </c>
      <c r="D20" s="69">
        <f>_nT*C20/_BP</f>
        <v>277.55474452554745</v>
      </c>
      <c r="E20" t="s">
        <v>2651</v>
      </c>
      <c r="I20">
        <f>(_nT-70)/_nT*D20</f>
        <v>252.64598540145985</v>
      </c>
      <c r="L20">
        <v>296.49122807017545</v>
      </c>
    </row>
    <row r="21" spans="1:12">
      <c r="B21" t="s">
        <v>2561</v>
      </c>
      <c r="C21" s="72">
        <v>0.02</v>
      </c>
      <c r="D21" s="69">
        <f>_nT*C21/_BP</f>
        <v>8.540145985401459</v>
      </c>
      <c r="E21" t="s">
        <v>2651</v>
      </c>
      <c r="F21" s="82"/>
      <c r="I21">
        <f>(_nT-70)/_nT*D21</f>
        <v>7.7737226277372251</v>
      </c>
      <c r="L21">
        <v>9.1228070175438596</v>
      </c>
    </row>
    <row r="22" spans="1:12">
      <c r="B22" t="s">
        <v>2558</v>
      </c>
      <c r="C22" s="72">
        <v>0.02</v>
      </c>
      <c r="D22" s="69">
        <f>_nT*C22/_BP</f>
        <v>8.540145985401459</v>
      </c>
      <c r="E22" t="s">
        <v>2651</v>
      </c>
      <c r="I22">
        <f>(_nT-70)/_nT*D22</f>
        <v>7.7737226277372251</v>
      </c>
      <c r="L22">
        <v>9.1228070175438596</v>
      </c>
    </row>
    <row r="23" spans="1:12">
      <c r="B23" t="s">
        <v>2567</v>
      </c>
      <c r="C23" s="72">
        <v>0.02</v>
      </c>
      <c r="D23" s="69">
        <f>_nT*C23/_BP</f>
        <v>8.540145985401459</v>
      </c>
      <c r="E23" t="s">
        <v>2651</v>
      </c>
      <c r="F23" s="73"/>
      <c r="I23">
        <f>(_nT-70)/_nT*D23</f>
        <v>7.7737226277372251</v>
      </c>
      <c r="L23">
        <v>9.1228070175438596</v>
      </c>
    </row>
    <row r="24" spans="1:12">
      <c r="B24" t="s">
        <v>2654</v>
      </c>
      <c r="C24" s="72">
        <f>(20+32.5)/D19</f>
        <v>0.11666666666666667</v>
      </c>
      <c r="D24" s="69">
        <v>70</v>
      </c>
      <c r="E24" t="s">
        <v>2651</v>
      </c>
      <c r="F24" s="73"/>
      <c r="G24">
        <v>70</v>
      </c>
      <c r="I24">
        <f>70/I19</f>
        <v>0.17089201877934274</v>
      </c>
      <c r="L24">
        <v>70</v>
      </c>
    </row>
    <row r="25" spans="1:12">
      <c r="C25" s="73">
        <f>SUM(C19:C24)</f>
        <v>1.8266666666666667</v>
      </c>
    </row>
    <row r="28" spans="1:12">
      <c r="A28" t="s">
        <v>2648</v>
      </c>
    </row>
    <row r="29" spans="1:12">
      <c r="A29" t="s">
        <v>2653</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2623</v>
      </c>
    </row>
    <row r="37" spans="2:11">
      <c r="B37" t="s">
        <v>2556</v>
      </c>
      <c r="C37" s="86">
        <v>450</v>
      </c>
      <c r="D37" s="72">
        <f>C37/$C$37</f>
        <v>1</v>
      </c>
      <c r="F37" t="s">
        <v>2556</v>
      </c>
      <c r="G37" s="72">
        <v>1</v>
      </c>
      <c r="H37">
        <f>(G37/$G$47)*$G$35</f>
        <v>399.99999999999994</v>
      </c>
      <c r="K37" t="s">
        <v>2624</v>
      </c>
    </row>
    <row r="38" spans="2:11">
      <c r="B38" t="s">
        <v>2560</v>
      </c>
      <c r="C38" s="86">
        <v>0</v>
      </c>
      <c r="D38" s="72">
        <f t="shared" ref="D38:D46" si="0">C38/$C$37</f>
        <v>0</v>
      </c>
      <c r="F38" t="s">
        <v>2560</v>
      </c>
      <c r="G38" s="72">
        <v>0</v>
      </c>
      <c r="H38">
        <f t="shared" ref="H38:H46" si="1">(G38/$G$47)*$G$35</f>
        <v>0</v>
      </c>
      <c r="K38" t="s">
        <v>2625</v>
      </c>
    </row>
    <row r="39" spans="2:11">
      <c r="B39" s="70" t="s">
        <v>2557</v>
      </c>
      <c r="C39" s="86">
        <v>292.50000000000017</v>
      </c>
      <c r="D39" s="72">
        <f>C39/$C$37</f>
        <v>0.65000000000000036</v>
      </c>
      <c r="F39" t="s">
        <v>2557</v>
      </c>
      <c r="G39" s="72">
        <v>0.5</v>
      </c>
      <c r="H39">
        <f t="shared" si="1"/>
        <v>199.99999999999997</v>
      </c>
      <c r="K39" t="s">
        <v>2626</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54</v>
      </c>
      <c r="D44" s="72">
        <f t="shared" si="0"/>
        <v>0.12</v>
      </c>
      <c r="F44" t="s">
        <v>2563</v>
      </c>
      <c r="G44" s="72">
        <v>0</v>
      </c>
      <c r="H44">
        <f t="shared" si="1"/>
        <v>0</v>
      </c>
    </row>
    <row r="45" spans="2:11">
      <c r="B45" t="s">
        <v>2567</v>
      </c>
      <c r="C45" s="86">
        <v>8</v>
      </c>
      <c r="D45" s="72">
        <f t="shared" si="0"/>
        <v>1.7777777777777778E-2</v>
      </c>
      <c r="F45" t="s">
        <v>2567</v>
      </c>
      <c r="G45" s="72">
        <v>0.02</v>
      </c>
      <c r="H45">
        <f t="shared" si="1"/>
        <v>8</v>
      </c>
    </row>
    <row r="46" spans="2:11">
      <c r="B46" t="s">
        <v>2622</v>
      </c>
      <c r="C46" s="86">
        <v>4</v>
      </c>
      <c r="D46" s="72">
        <f t="shared" si="0"/>
        <v>8.8888888888888889E-3</v>
      </c>
      <c r="F46" t="s">
        <v>2559</v>
      </c>
      <c r="G46" s="72">
        <v>0</v>
      </c>
      <c r="H46">
        <f t="shared" si="1"/>
        <v>0</v>
      </c>
    </row>
    <row r="47" spans="2:11">
      <c r="D47" s="73">
        <f>SUM(D37:D46)</f>
        <v>1.8766666666666671</v>
      </c>
      <c r="G47" s="73">
        <f>SUM(G37:G46)</f>
        <v>1.56</v>
      </c>
    </row>
    <row r="49" spans="2:8">
      <c r="B49" t="s">
        <v>2570</v>
      </c>
    </row>
    <row r="50" spans="2:8">
      <c r="B50" t="s">
        <v>2569</v>
      </c>
      <c r="D50">
        <f>C37*D47</f>
        <v>844.50000000000023</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2629</v>
      </c>
    </row>
    <row r="64" spans="2:8" ht="15">
      <c r="B64" s="60" t="s">
        <v>2627</v>
      </c>
      <c r="D64" s="82" t="s">
        <v>2628</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27-Jun-2026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27-Jun-2026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45</vt:i4>
      </vt:variant>
    </vt:vector>
  </HeadingPairs>
  <TitlesOfParts>
    <vt:vector size="79"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2026-06-25T14:10:03Z</cp:lastPrinted>
  <dcterms:created xsi:type="dcterms:W3CDTF">2021-09-27T12:19:57Z</dcterms:created>
  <dcterms:modified xsi:type="dcterms:W3CDTF">2026-06-27T21:00:35Z</dcterms:modified>
</cp:coreProperties>
</file>