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85" documentId="8_{7E461252-B442-4B32-8E50-AE06978549AB}" xr6:coauthVersionLast="47" xr6:coauthVersionMax="47" xr10:uidLastSave="{54C8832A-A22C-4E63-AF0E-A46703DA0E1E}"/>
  <bookViews>
    <workbookView xWindow="-120" yWindow="-120" windowWidth="29040" windowHeight="15840" activeTab="2" xr2:uid="{AD5FE48E-9CE6-4EDE-8F69-E8FD3B4EAF42}"/>
  </bookViews>
  <sheets>
    <sheet name="Propane-Use-Day1" sheetId="1" r:id="rId1"/>
    <sheet name="Propane-Use-Day2" sheetId="3" r:id="rId2"/>
    <sheet name="Propane-Use-Day3" sheetId="4" r:id="rId3"/>
  </sheets>
  <definedNames>
    <definedName name="_nInt" localSheetId="1">'Propane-Use-Day2'!$H$8</definedName>
    <definedName name="_nInt" localSheetId="2">'Propane-Use-Day3'!$H$8</definedName>
    <definedName name="_nInt">'Propane-Use-Day1'!$H$8</definedName>
    <definedName name="_nSlope" localSheetId="1">'Propane-Use-Day2'!$G$8</definedName>
    <definedName name="_nSlope" localSheetId="2">'Propane-Use-Day3'!$G$8</definedName>
    <definedName name="_nSlope">'Propane-Use-Day1'!$G$8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7" i="4" l="1"/>
  <c r="L48" i="4"/>
  <c r="L46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B3" i="4"/>
  <c r="K8" i="3" a="1"/>
  <c r="K8" i="3" s="1"/>
  <c r="M8" i="3" s="1"/>
  <c r="G16" i="3"/>
  <c r="I12" i="4"/>
  <c r="G8" i="4" l="1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12" i="4" l="1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G26" i="4" l="1"/>
  <c r="G8" i="3"/>
  <c r="L33" i="3" s="1"/>
  <c r="G8" i="1" a="1"/>
  <c r="G8" i="1" s="1"/>
  <c r="L38" i="3" l="1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<sst xmlns="http://schemas.openxmlformats.org/spreadsheetml/2006/main" count="118" uniqueCount="42">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</sst>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22" fontId="0" fillId="0" borderId="0" xfId="0" applyNumberFormat="1" applyBorder="1"/>
    <xf numFmtId="2" fontId="0" fillId="0" borderId="0" xfId="0" applyNumberFormat="1" applyBorder="1"/>
    <xf numFmtId="0" fontId="0" fillId="0" borderId="0" xfId="0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25"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'Propane-Use-Day3'!$C$8:$C$14</c:f>
              <c:numCache>
                <c:formatCode>0.00</c:formatCode>
                <c:ptCount val="7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</c:numCache>
            </c:numRef>
          </c:xVal>
          <c:yVal>
            <c:numRef>
              <c:f>'Propane-Use-Day3'!$D$8:$D$14</c:f>
              <c:numCache>
                <c:formatCode>0.00;\-0.00;0.00;@</c:formatCode>
                <c:ptCount val="7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'Propane-Use-Day3'!$L$8:$L$38</c:f>
              <c:numCache>
                <c:formatCode>0.00;\-0.00;0.00;@</c:formatCode>
                <c:ptCount val="31"/>
                <c:pt idx="0">
                  <c:v>21.843256712213481</c:v>
                </c:pt>
                <c:pt idx="1">
                  <c:v>21.820383146886972</c:v>
                </c:pt>
                <c:pt idx="2">
                  <c:v>21.797509581560462</c:v>
                </c:pt>
                <c:pt idx="3">
                  <c:v>21.774636016233952</c:v>
                </c:pt>
                <c:pt idx="4">
                  <c:v>21.751762450907442</c:v>
                </c:pt>
                <c:pt idx="5">
                  <c:v>21.728888885580933</c:v>
                </c:pt>
                <c:pt idx="6">
                  <c:v>21.706015320254423</c:v>
                </c:pt>
                <c:pt idx="7">
                  <c:v>21.683141754927913</c:v>
                </c:pt>
                <c:pt idx="8">
                  <c:v>21.660268189601403</c:v>
                </c:pt>
                <c:pt idx="9">
                  <c:v>21.637394624274894</c:v>
                </c:pt>
                <c:pt idx="10">
                  <c:v>21.614521058948384</c:v>
                </c:pt>
                <c:pt idx="11">
                  <c:v>21.591647493621874</c:v>
                </c:pt>
                <c:pt idx="12">
                  <c:v>21.568773928295364</c:v>
                </c:pt>
                <c:pt idx="13">
                  <c:v>21.545900362968855</c:v>
                </c:pt>
                <c:pt idx="14">
                  <c:v>21.523026797642345</c:v>
                </c:pt>
                <c:pt idx="15">
                  <c:v>21.500153232315835</c:v>
                </c:pt>
                <c:pt idx="16">
                  <c:v>21.477279666989325</c:v>
                </c:pt>
                <c:pt idx="17">
                  <c:v>21.454406101662816</c:v>
                </c:pt>
                <c:pt idx="18">
                  <c:v>21.431532536336306</c:v>
                </c:pt>
                <c:pt idx="19">
                  <c:v>21.408658971009796</c:v>
                </c:pt>
                <c:pt idx="20">
                  <c:v>21.385785405683286</c:v>
                </c:pt>
                <c:pt idx="21">
                  <c:v>21.362911840356777</c:v>
                </c:pt>
                <c:pt idx="22">
                  <c:v>21.340038275030267</c:v>
                </c:pt>
                <c:pt idx="23">
                  <c:v>21.317164709703757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'Propane-Use-Day3'!$M$45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'Propane-Use-Day3'!$L$46:$L$48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'Propane-Use-Day3'!$M$46:$M$48</c:f>
              <c:numCache>
                <c:formatCode>General</c:formatCode>
                <c:ptCount val="3"/>
                <c:pt idx="0">
                  <c:v>0.55000000000000004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257800"/>
          <a:ext cx="5419725" cy="27432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067425"/>
          <a:ext cx="5419725" cy="274320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0.55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16" tableBorderDxfId="15">
  <autoFilter ref="B7:D22" xr:uid="{54D38F27-53A3-4E24-9E84-90EF95A9A65D}"/>
  <tableColumns count="3">
    <tableColumn id="1" xr3:uid="{50A0F3A2-E162-46C4-837A-DC05922AAF3E}" name="X" dataDxfId="14"/>
    <tableColumn id="2" xr3:uid="{B53705B3-471E-46FE-A5FC-E295D297C414}" name="Time (hours)" dataDxfId="13">
      <calculatedColumnFormula>(_tTankWeight[[#This Row],[X]]-INDEX($B$8,1,1))*24</calculatedColumnFormula>
    </tableColumn>
    <tableColumn id="3" xr3:uid="{B3B5534E-647A-4915-9C71-7D67E3F5C2DA}" name="Weight (lbs)" dataDxfId="12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10" tableBorderDxfId="9">
  <autoFilter ref="B7:D18" xr:uid="{54D38F27-53A3-4E24-9E84-90EF95A9A65D}"/>
  <tableColumns count="3">
    <tableColumn id="1" xr3:uid="{9E925115-B54F-4B4C-AF74-BCDF7C7A568F}" name="X" dataDxfId="8"/>
    <tableColumn id="2" xr3:uid="{496E99EF-94CF-4D0A-B048-1B2C0AE9F694}" name="Time (hours)" dataDxfId="7">
      <calculatedColumnFormula>(_tTankWeight2[[#This Row],[X]]-INDEX('Propane-Use-Day2'!$B$8,1,1))*24</calculatedColumnFormula>
    </tableColumn>
    <tableColumn id="3" xr3:uid="{ECD2A7D4-374E-475D-AFEC-98EEA0B9C174}" name="Weight (lbs)" dataDxfId="6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4" totalsRowShown="0" headerRowDxfId="4" tableBorderDxfId="3">
  <autoFilter ref="B7:D14" xr:uid="{54D38F27-53A3-4E24-9E84-90EF95A9A65D}"/>
  <tableColumns count="3">
    <tableColumn id="1" xr3:uid="{97B1BA55-1722-4D93-BB88-758CE5343A2A}" name="X" dataDxfId="2"/>
    <tableColumn id="2" xr3:uid="{4D171C35-268F-4B9D-80C9-888D0938537F}" name="Time (hours)" dataDxfId="1">
      <calculatedColumnFormula>(_tTankWeight24[[#This Row],[X]]-INDEX('Propane-Use-Day3'!$B$8,1,1))*24</calculatedColumnFormula>
    </tableColumn>
    <tableColumn id="3" xr3:uid="{4D7DC68D-F1A9-4E70-A339-66AB49B8ACA6}" name="Weight (lbs)" dataDxfId="0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topLeftCell="A7" workbookViewId="0">
      <selection activeCell="F22" sqref="F22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">
      <c r="E4" s="24" t="s">
        <v>28</v>
      </c>
      <c r="F4" s="24"/>
      <c r="G4" s="24"/>
      <c r="H4" s="24"/>
      <c r="I4" s="24"/>
      <c r="J4" s="24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K23" s="14">
        <v>15</v>
      </c>
      <c r="L23" s="15">
        <f t="shared" si="0"/>
        <v>27.732396479908637</v>
      </c>
    </row>
    <row r="24" spans="1:12" x14ac:dyDescent="0.2"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2">
    <cfRule type="expression" dxfId="17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topLeftCell="A4" workbookViewId="0">
      <selection activeCell="G12" sqref="G12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Row],[X]]-INDEX('Propane-Use-Day2'!$B$8,1,1))*24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Row],[X]]-INDEX('Propane-Use-Day2'!$B$8,1,1))*24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">
      <c r="B10" s="10">
        <v>45120.377083333333</v>
      </c>
      <c r="C10" s="11">
        <f>(_tTankWeight2[[#This Row],[X]]-INDEX('Propane-Use-Day2'!$B$8,1,1))*24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">
      <c r="B11" s="10">
        <v>45120.442361111112</v>
      </c>
      <c r="C11" s="11">
        <f>(_tTankWeight2[[#This Row],[X]]-INDEX('Propane-Use-Day2'!$B$8,1,1))*24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">
      <c r="B12" s="10">
        <v>45120.518055555556</v>
      </c>
      <c r="C12" s="11">
        <f>(_tTankWeight2[[#This Row],[X]]-INDEX('Propane-Use-Day2'!$B$8,1,1))*24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">
      <c r="B13" s="10">
        <v>45120.540972222225</v>
      </c>
      <c r="C13" s="11">
        <f>(_tTankWeight2[[#This Row],[X]]-INDEX('Propane-Use-Day2'!$B$8,1,1))*24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">
      <c r="B14" s="10">
        <v>45120.615277777775</v>
      </c>
      <c r="C14" s="11">
        <f>(_tTankWeight2[[#This Row],[X]]-INDEX('Propane-Use-Day2'!$B$8,1,1))*24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">
      <c r="B15" s="10">
        <v>45121.286111111112</v>
      </c>
      <c r="C15" s="11">
        <f>(_tTankWeight2[[#This Row],[X]]-INDEX('Propane-Use-Day2'!$B$8,1,1))*24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">
      <c r="B16" s="10">
        <v>45121.354861111111</v>
      </c>
      <c r="C16" s="11">
        <f>(_tTankWeight2[[#This Row],[X]]-INDEX('Propane-Use-Day2'!$B$8,1,1))*24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">
      <c r="B17" s="10">
        <v>45121.421527777777</v>
      </c>
      <c r="C17" s="11">
        <f>(_tTankWeight2[[#This Row],[X]]-INDEX('Propane-Use-Day2'!$B$8,1,1))*24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">
      <c r="B18" s="10">
        <v>45121.509027777778</v>
      </c>
      <c r="C18" s="11">
        <f>(_tTankWeight2[[#This Row],[X]]-INDEX('Propane-Use-Day2'!$B$8,1,1))*24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">
      <c r="B19" s="25"/>
      <c r="C19" s="26"/>
      <c r="D19" s="27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5" x14ac:dyDescent="0.25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5" x14ac:dyDescent="0.25">
      <c r="A51" s="3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</sheetData>
  <conditionalFormatting sqref="K8:M37 L38:M38">
    <cfRule type="expression" dxfId="1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tabSelected="1" topLeftCell="A19" workbookViewId="0">
      <selection activeCell="P33" sqref="P33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45124.356944444444</v>
      </c>
      <c r="C8" s="11">
        <f>(_tTankWeight24[[#This Row],[X]]-INDEX('Propane-Use-Day3'!$B$8,1,1))*24</f>
        <v>0</v>
      </c>
      <c r="D8" s="19">
        <v>21.882999999999999</v>
      </c>
      <c r="G8" s="17" cm="1">
        <f t="array" ref="G8:H8">LINEST(_tTankWeight24[Weight (lbs)],_tTankWeight24[Time (hours)])</f>
        <v>-2.2873565326509762E-2</v>
      </c>
      <c r="H8" s="17">
        <v>21.843256712213481</v>
      </c>
      <c r="K8" s="14" cm="1">
        <f t="array" ref="K8:K31">_xlfn.SEQUENCE(24,1,0,1)</f>
        <v>0</v>
      </c>
      <c r="L8" s="15">
        <f>_nInt+_nSlope*K8</f>
        <v>21.843256712213481</v>
      </c>
      <c r="M8" s="15">
        <f>INDEX(_tTankWeight24[Weight (lbs)],1,1)-$G$16/24*K8</f>
        <v>21.882999999999999</v>
      </c>
    </row>
    <row r="9" spans="1:13" x14ac:dyDescent="0.2">
      <c r="B9" s="10">
        <v>45124.402083333334</v>
      </c>
      <c r="C9" s="11">
        <f>(_tTankWeight24[[#This Row],[X]]-INDEX('Propane-Use-Day3'!$B$8,1,1))*24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21.820383146886972</v>
      </c>
      <c r="M9" s="15">
        <f>INDEX(_tTankWeight24[Weight (lbs)],1,1)-$G$16/24*K9</f>
        <v>21.849269841269841</v>
      </c>
    </row>
    <row r="10" spans="1:13" x14ac:dyDescent="0.2">
      <c r="B10" s="10">
        <v>45124.440972222219</v>
      </c>
      <c r="C10" s="11">
        <f>(_tTankWeight24[[#This Row],[X]]-INDEX('Propane-Use-Day3'!$B$8,1,1))*24</f>
        <v>2.0166666666045785</v>
      </c>
      <c r="D10" s="19">
        <v>21.736666670000002</v>
      </c>
      <c r="K10" s="14">
        <v>2</v>
      </c>
      <c r="L10" s="15">
        <f t="shared" si="0"/>
        <v>21.797509581560462</v>
      </c>
      <c r="M10" s="15">
        <f>INDEX(_tTankWeight24[Weight (lbs)],1,1)-$G$16/24*K10</f>
        <v>21.815539682539683</v>
      </c>
    </row>
    <row r="11" spans="1:13" x14ac:dyDescent="0.2">
      <c r="B11" s="10">
        <v>45124.493750000001</v>
      </c>
      <c r="C11" s="11">
        <f>(_tTankWeight24[[#This Row],[X]]-INDEX('Propane-Use-Day3'!$B$8,1,1))*24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21.774636016233952</v>
      </c>
      <c r="M11" s="15">
        <f>INDEX(_tTankWeight24[Weight (lbs)],1,1)-$G$16/24*K11</f>
        <v>21.781809523809525</v>
      </c>
    </row>
    <row r="12" spans="1:13" x14ac:dyDescent="0.2">
      <c r="B12" s="10">
        <v>45124.536111111112</v>
      </c>
      <c r="C12" s="11">
        <f>(_tTankWeight24[[#This Row],[X]]-INDEX('Propane-Use-Day3'!$B$8,1,1))*24</f>
        <v>4.3000000000465661</v>
      </c>
      <c r="D12" s="19">
        <v>21.79</v>
      </c>
      <c r="G12" s="22">
        <f>ABS(24*_nSlope)</f>
        <v>0.54896556783623429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21.751762450907442</v>
      </c>
      <c r="M12" s="15">
        <f>INDEX(_tTankWeight24[Weight (lbs)],1,1)-$G$16/24*K12</f>
        <v>21.748079365079363</v>
      </c>
    </row>
    <row r="13" spans="1:13" x14ac:dyDescent="0.2">
      <c r="B13" s="10">
        <v>45124.580555555556</v>
      </c>
      <c r="C13" s="11">
        <f>(_tTankWeight24[[#This Row],[X]]-INDEX('Propane-Use-Day3'!$B$8,1,1))*24</f>
        <v>5.3666666666977108</v>
      </c>
      <c r="D13" s="19">
        <v>21.725000000000001</v>
      </c>
      <c r="K13" s="14">
        <v>5</v>
      </c>
      <c r="L13" s="15">
        <f t="shared" si="0"/>
        <v>21.728888885580933</v>
      </c>
      <c r="M13" s="15">
        <f>INDEX(_tTankWeight24[Weight (lbs)],1,1)-$G$16/24*K13</f>
        <v>21.714349206349205</v>
      </c>
    </row>
    <row r="14" spans="1:13" x14ac:dyDescent="0.2">
      <c r="B14" s="10">
        <v>45124.622916666667</v>
      </c>
      <c r="C14" s="11">
        <f>(_tTankWeight24[[#This Row],[X]]-INDEX('Propane-Use-Day3'!$B$8,1,1))*24</f>
        <v>6.3833333333604969</v>
      </c>
      <c r="D14" s="19">
        <v>21.704999999999998</v>
      </c>
      <c r="K14" s="14">
        <v>6</v>
      </c>
      <c r="L14" s="15">
        <f t="shared" si="0"/>
        <v>21.706015320254423</v>
      </c>
      <c r="M14" s="15">
        <f>INDEX(_tTankWeight24[Weight (lbs)],1,1)-$G$16/24*K14</f>
        <v>21.680619047619047</v>
      </c>
    </row>
    <row r="15" spans="1:13" x14ac:dyDescent="0.2">
      <c r="G15" s="4" t="s">
        <v>34</v>
      </c>
      <c r="K15" s="14">
        <v>7</v>
      </c>
      <c r="L15" s="15">
        <f t="shared" si="0"/>
        <v>21.683141754927913</v>
      </c>
      <c r="M15" s="15">
        <f>INDEX(_tTankWeight24[Weight (lbs)],1,1)-$G$16/24*K15</f>
        <v>21.646888888888888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21.660268189601403</v>
      </c>
      <c r="M16" s="15">
        <f>INDEX(_tTankWeight24[Weight (lbs)],1,1)-$G$16/24*K16</f>
        <v>21.61315873015873</v>
      </c>
    </row>
    <row r="17" spans="1:13" x14ac:dyDescent="0.2">
      <c r="G17" s="22"/>
      <c r="K17" s="14">
        <v>9</v>
      </c>
      <c r="L17" s="15">
        <f t="shared" si="0"/>
        <v>21.637394624274894</v>
      </c>
      <c r="M17" s="15">
        <f>INDEX(_tTankWeight24[Weight (lbs)],1,1)-$G$16/24*K17</f>
        <v>21.579428571428572</v>
      </c>
    </row>
    <row r="18" spans="1:13" x14ac:dyDescent="0.2">
      <c r="K18" s="14">
        <v>10</v>
      </c>
      <c r="L18" s="15">
        <f t="shared" si="0"/>
        <v>21.614521058948384</v>
      </c>
      <c r="M18" s="15">
        <f>INDEX(_tTankWeight24[Weight (lbs)],1,1)-$G$16/24*K18</f>
        <v>21.54569841269841</v>
      </c>
    </row>
    <row r="19" spans="1:13" x14ac:dyDescent="0.2">
      <c r="K19" s="14">
        <v>11</v>
      </c>
      <c r="L19" s="15">
        <f t="shared" si="0"/>
        <v>21.591647493621874</v>
      </c>
      <c r="M19" s="15">
        <f>INDEX(_tTankWeight24[Weight (lbs)],1,1)-$G$16/24*K19</f>
        <v>21.511968253968252</v>
      </c>
    </row>
    <row r="20" spans="1:13" x14ac:dyDescent="0.2">
      <c r="C20">
        <v>21.77</v>
      </c>
      <c r="K20" s="14">
        <v>12</v>
      </c>
      <c r="L20" s="15">
        <f t="shared" si="0"/>
        <v>21.568773928295364</v>
      </c>
      <c r="M20" s="15">
        <f>INDEX(_tTankWeight24[Weight (lbs)],1,1)-$G$16/24*K20</f>
        <v>21.478238095238094</v>
      </c>
    </row>
    <row r="21" spans="1:13" x14ac:dyDescent="0.2">
      <c r="C21">
        <v>21.63</v>
      </c>
      <c r="K21" s="14">
        <v>13</v>
      </c>
      <c r="L21" s="15">
        <f t="shared" si="0"/>
        <v>21.545900362968855</v>
      </c>
      <c r="M21" s="15">
        <f>INDEX(_tTankWeight24[Weight (lbs)],1,1)-$G$16/24*K21</f>
        <v>21.444507936507936</v>
      </c>
    </row>
    <row r="22" spans="1:13" x14ac:dyDescent="0.2">
      <c r="C22">
        <v>21.7</v>
      </c>
      <c r="K22" s="14">
        <v>14</v>
      </c>
      <c r="L22" s="15">
        <f t="shared" si="0"/>
        <v>21.523026797642345</v>
      </c>
      <c r="M22" s="15">
        <f>INDEX(_tTankWeight24[Weight (lbs)],1,1)-$G$16/24*K22</f>
        <v>21.410777777777778</v>
      </c>
    </row>
    <row r="23" spans="1:13" x14ac:dyDescent="0.2">
      <c r="C23">
        <v>21.72</v>
      </c>
      <c r="K23" s="14">
        <v>15</v>
      </c>
      <c r="L23" s="15">
        <f t="shared" si="0"/>
        <v>21.500153232315835</v>
      </c>
      <c r="M23" s="15">
        <f>INDEX(_tTankWeight24[Weight (lbs)],1,1)-$G$16/24*K23</f>
        <v>21.37704761904762</v>
      </c>
    </row>
    <row r="24" spans="1:13" x14ac:dyDescent="0.2">
      <c r="K24" s="14">
        <v>16</v>
      </c>
      <c r="L24" s="15">
        <f t="shared" si="0"/>
        <v>21.477279666989325</v>
      </c>
      <c r="M24" s="15">
        <f>INDEX(_tTankWeight24[Weight (lbs)],1,1)-$G$16/24*K24</f>
        <v>21.343317460317458</v>
      </c>
    </row>
    <row r="25" spans="1:13" x14ac:dyDescent="0.2">
      <c r="K25" s="14">
        <v>17</v>
      </c>
      <c r="L25" s="15">
        <f t="shared" si="0"/>
        <v>21.454406101662816</v>
      </c>
      <c r="M25" s="15">
        <f>INDEX(_tTankWeight24[Weight (lbs)],1,1)-$G$16/24*K25</f>
        <v>21.3095873015873</v>
      </c>
    </row>
    <row r="26" spans="1:13" x14ac:dyDescent="0.2">
      <c r="G26" t="str">
        <f>"Measured Propane Burn Rate = "&amp;TEXT($G$12,"0.00")&amp;" lbs/day"</f>
        <v>Measured Propane Burn Rate = 0.55 lbs/day</v>
      </c>
      <c r="K26" s="14">
        <v>18</v>
      </c>
      <c r="L26" s="15">
        <f t="shared" si="0"/>
        <v>21.431532536336306</v>
      </c>
      <c r="M26" s="15">
        <f>INDEX(_tTankWeight24[Weight (lbs)],1,1)-$G$16/24*K26</f>
        <v>21.275857142857141</v>
      </c>
    </row>
    <row r="27" spans="1:13" x14ac:dyDescent="0.2">
      <c r="K27" s="14">
        <v>19</v>
      </c>
      <c r="L27" s="15">
        <f t="shared" si="0"/>
        <v>21.408658971009796</v>
      </c>
      <c r="M27" s="15">
        <f>INDEX(_tTankWeight24[Weight (lbs)],1,1)-$G$16/24*K27</f>
        <v>21.242126984126983</v>
      </c>
    </row>
    <row r="28" spans="1:13" x14ac:dyDescent="0.2">
      <c r="K28" s="14">
        <v>20</v>
      </c>
      <c r="L28" s="15">
        <f t="shared" si="0"/>
        <v>21.385785405683286</v>
      </c>
      <c r="M28" s="15">
        <f>INDEX(_tTankWeight24[Weight (lbs)],1,1)-$G$16/24*K28</f>
        <v>21.208396825396825</v>
      </c>
    </row>
    <row r="29" spans="1:13" x14ac:dyDescent="0.2">
      <c r="F29" s="20"/>
      <c r="K29" s="14">
        <v>21</v>
      </c>
      <c r="L29" s="15">
        <f t="shared" si="0"/>
        <v>21.362911840356777</v>
      </c>
      <c r="M29" s="15">
        <f>INDEX(_tTankWeight24[Weight (lbs)],1,1)-$G$16/24*K29</f>
        <v>21.174666666666667</v>
      </c>
    </row>
    <row r="30" spans="1:13" x14ac:dyDescent="0.2">
      <c r="K30" s="14">
        <v>22</v>
      </c>
      <c r="L30" s="15">
        <f t="shared" si="0"/>
        <v>21.340038275030267</v>
      </c>
      <c r="M30" s="15">
        <f>INDEX(_tTankWeight24[Weight (lbs)],1,1)-$G$16/24*K30</f>
        <v>21.140936507936509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21.317164709703757</v>
      </c>
      <c r="M31" s="15">
        <f>INDEX(_tTankWeight24[Weight (lbs)],1,1)-$G$16/24*K31</f>
        <v>21.107206349206347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30.967333829343897</v>
      </c>
      <c r="I34" s="16" t="s">
        <v>21</v>
      </c>
    </row>
    <row r="35" spans="2:13" x14ac:dyDescent="0.2">
      <c r="B35" s="4" t="s">
        <v>11</v>
      </c>
      <c r="C35" t="s">
        <v>25</v>
      </c>
    </row>
    <row r="45" spans="2:13" x14ac:dyDescent="0.2">
      <c r="L45" t="s">
        <v>41</v>
      </c>
      <c r="M45" t="s">
        <v>40</v>
      </c>
    </row>
    <row r="46" spans="2:13" x14ac:dyDescent="0.2">
      <c r="K46">
        <v>21.5</v>
      </c>
      <c r="L46">
        <f>K46-17</f>
        <v>4.5</v>
      </c>
      <c r="M46">
        <v>0.55000000000000004</v>
      </c>
    </row>
    <row r="47" spans="2:13" x14ac:dyDescent="0.2">
      <c r="K47">
        <v>24.55</v>
      </c>
      <c r="L47">
        <f t="shared" ref="L47:L48" si="1">K47-17</f>
        <v>7.5500000000000007</v>
      </c>
      <c r="M47">
        <v>0.7</v>
      </c>
    </row>
    <row r="48" spans="2:13" x14ac:dyDescent="0.2">
      <c r="K48">
        <v>27.85</v>
      </c>
      <c r="L48">
        <f t="shared" si="1"/>
        <v>10.850000000000001</v>
      </c>
      <c r="M48">
        <v>0.76</v>
      </c>
    </row>
    <row r="56" spans="1:1" ht="15" x14ac:dyDescent="0.25">
      <c r="A56" s="3" t="s">
        <v>36</v>
      </c>
    </row>
    <row r="58" spans="1:1" x14ac:dyDescent="0.2">
      <c r="A58" t="s">
        <v>37</v>
      </c>
    </row>
    <row r="59" spans="1:1" x14ac:dyDescent="0.2">
      <c r="A59" t="s">
        <v>38</v>
      </c>
    </row>
  </sheetData>
  <conditionalFormatting sqref="K8:M31">
    <cfRule type="expression" dxfId="5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Propane-Use-Day1</vt:lpstr>
      <vt:lpstr>Propane-Use-Day2</vt:lpstr>
      <vt:lpstr>Propane-Use-Day3</vt:lpstr>
      <vt:lpstr>'Propane-Use-Day2'!_nInt</vt:lpstr>
      <vt:lpstr>'Propane-Use-Day3'!_nInt</vt:lpstr>
      <vt:lpstr>_nInt</vt:lpstr>
      <vt:lpstr>'Propane-Use-Day2'!_nSlope</vt:lpstr>
      <vt:lpstr>'Propane-Use-Day3'!_nSlope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2023-07-17T20:03:12Z</dcterms:modified>
</cp:coreProperties>
</file>