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egertm\OneDrive - Starkey Hearing Technologies\Downloads\"/>
    </mc:Choice>
  </mc:AlternateContent>
  <xr:revisionPtr revIDLastSave="0" documentId="13_ncr:1_{5CC32658-FA1B-4044-94B7-430B012FDA9F}" xr6:coauthVersionLast="47" xr6:coauthVersionMax="47" xr10:uidLastSave="{00000000-0000-0000-0000-000000000000}"/>
  <bookViews>
    <workbookView xWindow="-120" yWindow="-120" windowWidth="29040" windowHeight="15840" activeTab="1" xr2:uid="{AD5FE48E-9CE6-4EDE-8F69-E8FD3B4EAF42}"/>
  </bookViews>
  <sheets>
    <sheet name="Propane-Use-Day1" sheetId="1" r:id="rId1"/>
    <sheet name="Propane-Use-Day2" sheetId="3" r:id="rId2"/>
  </sheets>
  <definedNames>
    <definedName name="_nInt" localSheetId="1">'Propane-Use-Day2'!$H$8</definedName>
    <definedName name="_nInt">'Propane-Use-Day1'!$H$8</definedName>
    <definedName name="_nSlope" localSheetId="1">'Propane-Use-Day2'!$G$8</definedName>
    <definedName name="_nSlope">'Propane-Use-Day1'!$G$8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C12" i="3"/>
  <c r="C11" i="3" l="1"/>
  <c r="C9" i="3" l="1"/>
  <c r="C10" i="3"/>
  <c r="C8" i="3"/>
  <c r="B3" i="3"/>
  <c r="K8" i="3" a="1"/>
  <c r="K8" i="3" s="1"/>
  <c r="C22" i="1"/>
  <c r="C21" i="1"/>
  <c r="I12" i="3"/>
  <c r="G8" i="3" l="1" a="1"/>
  <c r="G8" i="3" s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G12" i="3" l="1"/>
  <c r="H29" i="3" s="1"/>
  <c r="L25" i="3"/>
  <c r="L9" i="3"/>
  <c r="L16" i="3"/>
  <c r="L30" i="3"/>
  <c r="L24" i="3"/>
  <c r="L19" i="3"/>
  <c r="L29" i="3"/>
  <c r="L21" i="3"/>
  <c r="L32" i="3"/>
  <c r="L28" i="3"/>
  <c r="L17" i="3"/>
  <c r="L18" i="3"/>
  <c r="L14" i="3"/>
  <c r="L10" i="3"/>
  <c r="L31" i="3"/>
  <c r="L8" i="3"/>
  <c r="L23" i="3"/>
  <c r="L15" i="3"/>
  <c r="L22" i="3"/>
  <c r="L26" i="3"/>
  <c r="L13" i="3"/>
  <c r="L20" i="3"/>
  <c r="L12" i="3"/>
  <c r="L11" i="3"/>
  <c r="L27" i="3"/>
  <c r="G8" i="1" a="1"/>
  <c r="G8" i="1" s="1"/>
  <c r="G12" i="1" l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<sst xmlns="http://schemas.openxmlformats.org/spreadsheetml/2006/main" count="70" uniqueCount="33">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</sst>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;\-0.0;0.0;@"/>
    <numFmt numFmtId="166" formatCode="0.000;\-0.000;0.000;@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 applyBorder="1"/>
    <xf numFmtId="2" fontId="0" fillId="0" borderId="0" xfId="0" applyNumberFormat="1" applyBorder="1"/>
    <xf numFmtId="2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0" fontId="0" fillId="0" borderId="0" xfId="0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21"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'Propane-Use-Day1'!$C$27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'Propane-Use-Day1'!$C$28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'Propane-Use-Day1'!$C$29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'Propane-Use-Day2'!$C$21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Day 2 Rate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'Propane-Use-Day2'!$C$8:$C$13</c:f>
              <c:numCache>
                <c:formatCode>0.00</c:formatCode>
                <c:ptCount val="6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4.683333333407063</c:v>
                </c:pt>
                <c:pt idx="5">
                  <c:v>5.433333333407063</c:v>
                </c:pt>
              </c:numCache>
            </c:numRef>
          </c:xVal>
          <c:yVal>
            <c:numRef>
              <c:f>'Propane-Use-Day2'!$D$8:$D$13</c:f>
              <c:numCache>
                <c:formatCode>0.00;\-0.00;0.00;@</c:formatCode>
                <c:ptCount val="6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24.35</c:v>
                </c:pt>
                <c:pt idx="5" formatCode="General">
                  <c:v>24.51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strRef>
              <c:f>'Propane-Use-Day2'!$L$7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'Propane-Use-Day2'!$K$8:$K$32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'Propane-Use-Day2'!$L$8:$L$32</c:f>
              <c:numCache>
                <c:formatCode>0.00;\-0.00;0.00;@</c:formatCode>
                <c:ptCount val="25"/>
                <c:pt idx="0">
                  <c:v>24.681953470058957</c:v>
                </c:pt>
                <c:pt idx="1">
                  <c:v>24.638078714008</c:v>
                </c:pt>
                <c:pt idx="2">
                  <c:v>24.594203957957038</c:v>
                </c:pt>
                <c:pt idx="3">
                  <c:v>24.550329201906081</c:v>
                </c:pt>
                <c:pt idx="4">
                  <c:v>24.50645444585512</c:v>
                </c:pt>
                <c:pt idx="5">
                  <c:v>24.462579689804162</c:v>
                </c:pt>
                <c:pt idx="6">
                  <c:v>24.418704933753201</c:v>
                </c:pt>
                <c:pt idx="7">
                  <c:v>24.374830177702243</c:v>
                </c:pt>
                <c:pt idx="8">
                  <c:v>24.330955421651282</c:v>
                </c:pt>
                <c:pt idx="9">
                  <c:v>24.287080665600325</c:v>
                </c:pt>
                <c:pt idx="10">
                  <c:v>24.243205909549363</c:v>
                </c:pt>
                <c:pt idx="11">
                  <c:v>24.199331153498406</c:v>
                </c:pt>
                <c:pt idx="12">
                  <c:v>24.155456397447445</c:v>
                </c:pt>
                <c:pt idx="13">
                  <c:v>24.111581641396487</c:v>
                </c:pt>
                <c:pt idx="14">
                  <c:v>24.067706885345526</c:v>
                </c:pt>
                <c:pt idx="15">
                  <c:v>24.023832129294568</c:v>
                </c:pt>
                <c:pt idx="16">
                  <c:v>23.979957373243607</c:v>
                </c:pt>
                <c:pt idx="17">
                  <c:v>23.93608261719265</c:v>
                </c:pt>
                <c:pt idx="18">
                  <c:v>23.892207861141689</c:v>
                </c:pt>
                <c:pt idx="19">
                  <c:v>23.848333105090731</c:v>
                </c:pt>
                <c:pt idx="20">
                  <c:v>23.80445834903977</c:v>
                </c:pt>
                <c:pt idx="21">
                  <c:v>23.760583592988812</c:v>
                </c:pt>
                <c:pt idx="22">
                  <c:v>23.716708836937855</c:v>
                </c:pt>
                <c:pt idx="23">
                  <c:v>23.672834080886894</c:v>
                </c:pt>
                <c:pt idx="24">
                  <c:v>23.628959324835936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8C808-15CE-4973-83EF-97D9B458B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13" tableBorderDxfId="12">
  <autoFilter ref="B7:D22" xr:uid="{54D38F27-53A3-4E24-9E84-90EF95A9A65D}"/>
  <tableColumns count="3">
    <tableColumn id="1" xr3:uid="{50A0F3A2-E162-46C4-837A-DC05922AAF3E}" name="X" dataDxfId="11"/>
    <tableColumn id="2" xr3:uid="{B53705B3-471E-46FE-A5FC-E295D297C414}" name="Time (hours)" dataDxfId="10">
      <calculatedColumnFormula>(_tTankWeight[[#This Row],[X]]-INDEX($B$8,1,1))*24</calculatedColumnFormula>
    </tableColumn>
    <tableColumn id="3" xr3:uid="{B3B5534E-647A-4915-9C71-7D67E3F5C2DA}" name="Weight (lbs)" dataDxfId="9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3" totalsRowShown="0" headerRowDxfId="8" tableBorderDxfId="7">
  <autoFilter ref="B7:D13" xr:uid="{54D38F27-53A3-4E24-9E84-90EF95A9A65D}"/>
  <tableColumns count="3">
    <tableColumn id="1" xr3:uid="{9E925115-B54F-4B4C-AF74-BCDF7C7A568F}" name="X" dataDxfId="6"/>
    <tableColumn id="2" xr3:uid="{496E99EF-94CF-4D0A-B048-1B2C0AE9F694}" name="Time (hours)" dataDxfId="5">
      <calculatedColumnFormula>(_tTankWeight2[[#This Row],[X]]-INDEX($B$8,1,1))*24</calculatedColumnFormula>
    </tableColumn>
    <tableColumn id="3" xr3:uid="{ECD2A7D4-374E-475D-AFEC-98EEA0B9C174}" name="Weight (lbs)" dataDxfId="4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E8" sqref="E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">
      <c r="A2" s="1" t="s">
        <v>2</v>
      </c>
      <c r="B2" s="2" t="s">
        <v>16</v>
      </c>
      <c r="C2" s="2"/>
      <c r="E2" s="25" t="s">
        <v>31</v>
      </c>
      <c r="F2" s="25"/>
      <c r="G2" s="25"/>
      <c r="H2" s="25"/>
      <c r="I2" s="25"/>
      <c r="J2" s="25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5" t="s">
        <v>27</v>
      </c>
      <c r="F3" s="25"/>
      <c r="G3" s="25"/>
      <c r="H3" s="25"/>
      <c r="I3" s="25"/>
      <c r="J3" s="25"/>
    </row>
    <row r="4" spans="1:12" x14ac:dyDescent="0.2">
      <c r="E4" s="25" t="s">
        <v>28</v>
      </c>
      <c r="F4" s="25"/>
      <c r="G4" s="25"/>
      <c r="H4" s="25"/>
      <c r="I4" s="25"/>
      <c r="J4" s="25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3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2">
        <v>45119.452777777777</v>
      </c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4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4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4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4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4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4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D23" s="26"/>
      <c r="K23" s="14">
        <v>15</v>
      </c>
      <c r="L23" s="15">
        <f t="shared" si="0"/>
        <v>27.732396479908637</v>
      </c>
    </row>
    <row r="24" spans="1:12" x14ac:dyDescent="0.2">
      <c r="B24" s="20"/>
      <c r="C24" s="21"/>
      <c r="D24" s="26"/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9</v>
      </c>
      <c r="C27" t="s">
        <v>26</v>
      </c>
      <c r="K27" s="14">
        <v>19</v>
      </c>
      <c r="L27" s="15">
        <f t="shared" si="0"/>
        <v>27.605069511769603</v>
      </c>
    </row>
    <row r="28" spans="1:12" x14ac:dyDescent="0.2">
      <c r="B28" s="4" t="s">
        <v>10</v>
      </c>
      <c r="C28" t="s">
        <v>6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B29" s="4" t="s">
        <v>11</v>
      </c>
      <c r="C29" t="s">
        <v>25</v>
      </c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0">
    <cfRule type="expression" dxfId="3" priority="2">
      <formula>MOD(ROW(K8)-ROW($K$7),2)</formula>
    </cfRule>
  </conditionalFormatting>
  <conditionalFormatting sqref="K31:L32">
    <cfRule type="expression" dxfId="2" priority="1">
      <formula>MOD(ROW(K31)-ROW($K$7),2)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L32"/>
  <sheetViews>
    <sheetView showGridLines="0" tabSelected="1" topLeftCell="A13" workbookViewId="0">
      <selection activeCell="P18" sqref="P1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</row>
    <row r="2" spans="1:12" x14ac:dyDescent="0.2">
      <c r="A2" s="1" t="s">
        <v>2</v>
      </c>
      <c r="B2" s="2" t="s">
        <v>16</v>
      </c>
      <c r="C2" s="2"/>
      <c r="E2" s="25" t="s">
        <v>32</v>
      </c>
      <c r="F2" s="25"/>
      <c r="G2" s="25"/>
      <c r="H2" s="25"/>
      <c r="I2" s="25"/>
      <c r="J2" s="25"/>
    </row>
    <row r="3" spans="1:12" x14ac:dyDescent="0.2">
      <c r="A3" s="1" t="s">
        <v>3</v>
      </c>
      <c r="B3" s="2" t="str">
        <f>TEXT(DATE(2023,7,13),"dd-mmm-yyyy")</f>
        <v>13-Jul-2023</v>
      </c>
      <c r="C3" s="2"/>
      <c r="E3" s="25" t="s">
        <v>27</v>
      </c>
      <c r="F3" s="25"/>
      <c r="G3" s="25"/>
      <c r="H3" s="25"/>
      <c r="I3" s="25"/>
      <c r="J3" s="25"/>
    </row>
    <row r="4" spans="1:12" x14ac:dyDescent="0.2">
      <c r="E4" s="25" t="s">
        <v>28</v>
      </c>
      <c r="F4" s="25"/>
      <c r="G4" s="25"/>
      <c r="H4" s="25"/>
      <c r="I4" s="25"/>
      <c r="J4" s="25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45120.291666666664</v>
      </c>
      <c r="C8" s="11">
        <f>(_tTankWeight2[[#This Row],[X]]-INDEX($B$8,1,1))*24</f>
        <v>0</v>
      </c>
      <c r="D8" s="19">
        <v>24.67</v>
      </c>
      <c r="G8" s="17" cm="1">
        <f t="array" ref="G8:H8">LINEST(_tTankWeight2[Weight (lbs)],_tTankWeight2[Time (hours)])</f>
        <v>-4.3874756050959279E-2</v>
      </c>
      <c r="H8" s="17">
        <v>24.681953470058957</v>
      </c>
      <c r="K8" s="14" cm="1">
        <f t="array" ref="K8:K32">_xlfn.SEQUENCE(25,1,0,1)</f>
        <v>0</v>
      </c>
      <c r="L8" s="15">
        <f t="shared" ref="L8:L32" si="0">_nInt+_nSlope*K8</f>
        <v>24.681953470058957</v>
      </c>
    </row>
    <row r="9" spans="1:12" x14ac:dyDescent="0.2">
      <c r="B9" s="10">
        <v>45120.347916666666</v>
      </c>
      <c r="C9" s="11">
        <f>(_tTankWeight2[[#This Row],[X]]-INDEX($B$8,1,1))*24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24.638078714008</v>
      </c>
    </row>
    <row r="10" spans="1:12" x14ac:dyDescent="0.2">
      <c r="B10" s="10">
        <v>45120.377083333333</v>
      </c>
      <c r="C10" s="11">
        <f>(_tTankWeight2[[#This Row],[X]]-INDEX($B$8,1,1))*24</f>
        <v>2.0500000000465661</v>
      </c>
      <c r="D10" s="19">
        <v>24.6</v>
      </c>
      <c r="K10" s="14">
        <v>2</v>
      </c>
      <c r="L10" s="15">
        <f t="shared" si="0"/>
        <v>24.594203957957038</v>
      </c>
    </row>
    <row r="11" spans="1:12" x14ac:dyDescent="0.2">
      <c r="B11" s="10">
        <v>45120.442361111112</v>
      </c>
      <c r="C11" s="11">
        <f>(_tTankWeight2[[#This Row],[X]]-INDEX($B$8,1,1))*24</f>
        <v>3.6166666667559184</v>
      </c>
      <c r="D11" s="24">
        <v>24.58</v>
      </c>
      <c r="G11" s="4" t="s">
        <v>17</v>
      </c>
      <c r="K11" s="14">
        <v>3</v>
      </c>
      <c r="L11" s="15">
        <f t="shared" si="0"/>
        <v>24.550329201906081</v>
      </c>
    </row>
    <row r="12" spans="1:12" x14ac:dyDescent="0.2">
      <c r="B12" s="10">
        <v>45120.486805555556</v>
      </c>
      <c r="C12" s="11">
        <f>(_tTankWeight2[[#This Row],[X]]-INDEX($B$8,1,1))*24</f>
        <v>4.683333333407063</v>
      </c>
      <c r="D12" s="24">
        <v>24.35</v>
      </c>
      <c r="G12" s="23">
        <f>ABS(24*_nSlope)</f>
        <v>1.0529941452230227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24.50645444585512</v>
      </c>
    </row>
    <row r="13" spans="1:12" x14ac:dyDescent="0.2">
      <c r="B13" s="10">
        <v>45120.518055555556</v>
      </c>
      <c r="C13" s="11">
        <f>(_tTankWeight2[[#This Row],[X]]-INDEX($B$8,1,1))*24</f>
        <v>5.433333333407063</v>
      </c>
      <c r="D13" s="24">
        <v>24.51</v>
      </c>
      <c r="K13" s="14">
        <v>5</v>
      </c>
      <c r="L13" s="15">
        <f t="shared" si="0"/>
        <v>24.462579689804162</v>
      </c>
    </row>
    <row r="14" spans="1:12" x14ac:dyDescent="0.2">
      <c r="K14" s="14">
        <v>6</v>
      </c>
      <c r="L14" s="15">
        <f t="shared" si="0"/>
        <v>24.418704933753201</v>
      </c>
    </row>
    <row r="15" spans="1:12" x14ac:dyDescent="0.2">
      <c r="K15" s="14">
        <v>7</v>
      </c>
      <c r="L15" s="15">
        <f t="shared" si="0"/>
        <v>24.374830177702243</v>
      </c>
    </row>
    <row r="16" spans="1:12" x14ac:dyDescent="0.2">
      <c r="K16" s="14">
        <v>8</v>
      </c>
      <c r="L16" s="15">
        <f t="shared" si="0"/>
        <v>24.330955421651282</v>
      </c>
    </row>
    <row r="17" spans="1:12" x14ac:dyDescent="0.2">
      <c r="K17" s="14">
        <v>9</v>
      </c>
      <c r="L17" s="15">
        <f t="shared" si="0"/>
        <v>24.287080665600325</v>
      </c>
    </row>
    <row r="18" spans="1:12" x14ac:dyDescent="0.2">
      <c r="K18" s="14">
        <v>10</v>
      </c>
      <c r="L18" s="15">
        <f t="shared" si="0"/>
        <v>24.243205909549363</v>
      </c>
    </row>
    <row r="19" spans="1:12" x14ac:dyDescent="0.2">
      <c r="K19" s="14">
        <v>11</v>
      </c>
      <c r="L19" s="15">
        <f t="shared" si="0"/>
        <v>24.199331153498406</v>
      </c>
    </row>
    <row r="20" spans="1:12" x14ac:dyDescent="0.2">
      <c r="K20" s="14">
        <v>12</v>
      </c>
      <c r="L20" s="15">
        <f t="shared" si="0"/>
        <v>24.155456397447445</v>
      </c>
    </row>
    <row r="21" spans="1:12" x14ac:dyDescent="0.2">
      <c r="B21" s="4" t="s">
        <v>9</v>
      </c>
      <c r="C21" t="s">
        <v>26</v>
      </c>
      <c r="K21" s="14">
        <v>13</v>
      </c>
      <c r="L21" s="15">
        <f t="shared" si="0"/>
        <v>24.111581641396487</v>
      </c>
    </row>
    <row r="22" spans="1:12" x14ac:dyDescent="0.2">
      <c r="B22" s="4" t="s">
        <v>10</v>
      </c>
      <c r="C22" t="s">
        <v>6</v>
      </c>
      <c r="K22" s="14">
        <v>14</v>
      </c>
      <c r="L22" s="15">
        <f t="shared" si="0"/>
        <v>24.067706885345526</v>
      </c>
    </row>
    <row r="23" spans="1:12" x14ac:dyDescent="0.2">
      <c r="B23" s="4" t="s">
        <v>11</v>
      </c>
      <c r="C23" t="s">
        <v>25</v>
      </c>
      <c r="F23" s="22"/>
      <c r="K23" s="14">
        <v>15</v>
      </c>
      <c r="L23" s="15">
        <f t="shared" si="0"/>
        <v>24.023832129294568</v>
      </c>
    </row>
    <row r="24" spans="1:12" x14ac:dyDescent="0.2">
      <c r="K24" s="14">
        <v>16</v>
      </c>
      <c r="L24" s="15">
        <f t="shared" si="0"/>
        <v>23.979957373243607</v>
      </c>
    </row>
    <row r="25" spans="1:12" x14ac:dyDescent="0.2">
      <c r="K25" s="14">
        <v>17</v>
      </c>
      <c r="L25" s="15">
        <f t="shared" si="0"/>
        <v>23.93608261719265</v>
      </c>
    </row>
    <row r="26" spans="1:12" ht="15" x14ac:dyDescent="0.25">
      <c r="A26" s="3" t="s">
        <v>15</v>
      </c>
      <c r="E26" s="3" t="s">
        <v>18</v>
      </c>
      <c r="K26" s="14">
        <v>18</v>
      </c>
      <c r="L26" s="15">
        <f t="shared" si="0"/>
        <v>23.892207861141689</v>
      </c>
    </row>
    <row r="27" spans="1:12" x14ac:dyDescent="0.2">
      <c r="K27" s="14">
        <v>19</v>
      </c>
      <c r="L27" s="15">
        <f t="shared" si="0"/>
        <v>23.848333105090731</v>
      </c>
    </row>
    <row r="28" spans="1:12" x14ac:dyDescent="0.2"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23.80445834903977</v>
      </c>
    </row>
    <row r="29" spans="1:12" x14ac:dyDescent="0.2">
      <c r="E29" t="s">
        <v>20</v>
      </c>
      <c r="H29" s="6">
        <f>H28/ABS(G12)</f>
        <v>17.094112138854889</v>
      </c>
      <c r="I29" s="16" t="s">
        <v>21</v>
      </c>
      <c r="K29" s="14">
        <v>21</v>
      </c>
      <c r="L29" s="15">
        <f t="shared" si="0"/>
        <v>23.760583592988812</v>
      </c>
    </row>
    <row r="30" spans="1:12" x14ac:dyDescent="0.2">
      <c r="K30" s="14">
        <v>22</v>
      </c>
      <c r="L30" s="15">
        <f t="shared" si="0"/>
        <v>23.716708836937855</v>
      </c>
    </row>
    <row r="31" spans="1:12" x14ac:dyDescent="0.2">
      <c r="K31" s="14">
        <v>23</v>
      </c>
      <c r="L31" s="15">
        <f t="shared" si="0"/>
        <v>23.672834080886894</v>
      </c>
    </row>
    <row r="32" spans="1:12" x14ac:dyDescent="0.2">
      <c r="K32" s="14">
        <v>24</v>
      </c>
      <c r="L32" s="15">
        <f t="shared" si="0"/>
        <v>23.628959324835936</v>
      </c>
    </row>
  </sheetData>
  <conditionalFormatting sqref="K8:L30">
    <cfRule type="expression" dxfId="1" priority="2">
      <formula>MOD(ROW(K8)-ROW($K$7),2)</formula>
    </cfRule>
  </conditionalFormatting>
  <conditionalFormatting sqref="K31:L32">
    <cfRule type="expression" dxfId="0" priority="1">
      <formula>MOD(ROW(K31)-ROW($K$7),2)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Propane-Use-Day1</vt:lpstr>
      <vt:lpstr>Propane-Use-Day2</vt:lpstr>
      <vt:lpstr>'Propane-Use-Day2'!_nInt</vt:lpstr>
      <vt:lpstr>_nInt</vt:lpstr>
      <vt:lpstr>'Propane-Use-Day2'!_nSlope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2023-07-13T17:29:52Z</dcterms:modified>
</cp:coreProperties>
</file>