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431" documentId="8_{C31F1AB8-A88B-4802-A30E-6C783401A217}" xr6:coauthVersionLast="47" xr6:coauthVersionMax="47" xr10:uidLastSave="{AC276CB1-EE15-4A20-817A-9B05184585EA}"/>
  <bookViews>
    <workbookView xWindow="57480" yWindow="-120" windowWidth="29040" windowHeight="17640" tabRatio="936" activeTab="8" xr2:uid="{AD5FE48E-9CE6-4EDE-8F69-E8FD3B4EAF42}"/>
  </bookViews>
  <sheets>
    <sheet name="Report" sheetId="1" r:id="rId1"/>
    <sheet name="ListOfDupes" sheetId="4" r:id="rId2"/>
    <sheet name="RecursiveLambda" sheetId="5" r:id="rId3"/>
    <sheet name="FunctionFIndReplace" sheetId="7" r:id="rId4"/>
    <sheet name="NTh_Workday" sheetId="8" r:id="rId5"/>
    <sheet name="HolidayFormulas" sheetId="9" r:id="rId6"/>
    <sheet name="Grant" sheetId="10" r:id="rId7"/>
    <sheet name="DescriptiveStatistics" sheetId="6" r:id="rId8"/>
    <sheet name="IQR" sheetId="11" r:id="rId9"/>
    <sheet name="Formats" sheetId="2" r:id="rId10"/>
    <sheet name="Lists" sheetId="3" r:id="rId11"/>
  </sheets>
  <definedNames>
    <definedName name="_xlnm._FilterDatabase" localSheetId="8" hidden="1">IQR!$C$7:$D$17</definedName>
    <definedName name="_nHolidays2023">NTh_Workday!$C$20:$C$30</definedName>
    <definedName name="ExternalData_1" localSheetId="6" hidden="1">Grant!$B$5:$D$10</definedName>
    <definedName name="fnTClean">_xlfn.LAMBDA(_xlpm.txt,_xlpm.exc, _xlfn.REDUCE(_xlpm.txt,MID(_xlpm.exc,_xlfn.SEQUENCE(LEN(_xlpm.exc)),1),_xlfn.LAMBDA(_xlpm.y,_xlpm.x,SUBSTITUTE(_xlpm.y,_xlpm.x,""))))</definedName>
    <definedName name="fnTxtClean">_xlfn.LAMBDA(_xlpm.z,_xlpm.zz,_xlfn.REDUCE(_xlpm.z,MID(_xlpm.zz,_xlfn.SEQUENCE(LEN(_xlpm.zz)),1),_xlfn.LAMBDA(_xlpm.y,_xlpm.x,SUBSTITUTE(_xlpm.y,_xlpm.x,""))))</definedName>
    <definedName name="HD_Date" localSheetId="7">_xlfn.LET(_xlpm.dt, TODAY(),      _xlpm.y,  YEAR(_xlpm.dt),      _xlpm.m,  MONTH(_xlpm.dt),      _xlpm.d,  DAY(_xlpm.dt),      TEXT(DATE(_xlpm.y,_xlpm.m,_xlpm.d),"dd-mmm-yyyy")     )</definedName>
    <definedName name="HD_Date" localSheetId="3">_xlfn.LET(_xlpm.dt, TODAY(),      _xlpm.y,  YEAR(_xlpm.dt),      _xlpm.m,  MONTH(_xlpm.dt),      _xlpm.d,  DAY(_xlpm.dt),      TEXT(DATE(_xlpm.y,_xlpm.m,_xlpm.d),"dd-mmm-yyyy")     )</definedName>
    <definedName name="HD_Date" localSheetId="6">_xlfn.LET(_xlpm.dt, TODAY(),      _xlpm.y,  YEAR(_xlpm.dt),      _xlpm.m,  MONTH(_xlpm.dt),      _xlpm.d,  DAY(_xlpm.dt),      TEXT(DATE(_xlpm.y,_xlpm.m,_xlpm.d),"dd-mmm-yyyy")     )</definedName>
    <definedName name="HD_Date" localSheetId="5">_xlfn.LET(_xlpm.dt, TODAY(),      _xlpm.y,  YEAR(_xlpm.dt),      _xlpm.m,  MONTH(_xlpm.dt),      _xlpm.d,  DAY(_xlpm.dt),      TEXT(DATE(_xlpm.y,_xlpm.m,_xlpm.d),"dd-mmm-yyyy")     )</definedName>
    <definedName name="HD_Date" localSheetId="8">_xlfn.LET(_xlpm.dt, TODAY(),      _xlpm.y,  YEAR(_xlpm.dt),      _xlpm.m,  MONTH(_xlpm.dt),      _xlpm.d,  DAY(_xlpm.dt),      TEXT(DATE(_xlpm.y,_xlpm.m,_xlpm.d),"dd-mmm-yyyy")     )</definedName>
    <definedName name="HD_Date" localSheetId="4">_xlfn.LET(_xlpm.dt, TODAY(),      _xlpm.y,  YEAR(_xlpm.dt),      _xlpm.m,  MONTH(_xlpm.dt),      _xlpm.d,  DAY(_xlpm.dt),      TEXT(DATE(_xlpm.y,_xlpm.m,_xlpm.d),"dd-mmm-yyyy")     )</definedName>
    <definedName name="HD_Date">_xlfn.LAMBDA(_xlpm.txt,_xlpm.cln,         IF(_xlpm.cln="",_xlpm.txt,            Remove_Text(SUBSTITUTE(_xlpm.txt,LEFT(_xlpm.cln,1),""),                        RIGHT(_xlpm.cln,LEN(_xlpm.cln)-1))))</definedName>
    <definedName name="Remove_Text">_xlfn.LAMBDA(_xlpm.txt,_xlpm.cln,         IF(_xlpm.cln="",_xlpm.txt,            Remove_Text(SUBSTITUTE(_xlpm.txt,LEFT(_xlpm.cln,1),""),                        RIGHT(_xlpm.cln,LEN(_xlpm.cln)-1)                        )           )         )</definedName>
  </definedNames>
  <calcPr calcId="191029"/>
  <pivotCaches>
    <pivotCache cacheId="73" r:id="rId12"/>
    <pivotCache cacheId="74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4" i="11" l="1"/>
  <c r="F33" i="11"/>
  <c r="F32" i="11"/>
  <c r="F31" i="11"/>
  <c r="G30" i="11"/>
  <c r="G29" i="11"/>
  <c r="F30" i="11"/>
  <c r="F29" i="11"/>
  <c r="F28" i="11"/>
  <c r="D28" i="11" a="1"/>
  <c r="D28" i="11" s="1"/>
  <c r="E22" i="11"/>
  <c r="E21" i="11"/>
  <c r="F23" i="11"/>
  <c r="F22" i="11"/>
  <c r="F21" i="11"/>
  <c r="G9" i="11"/>
  <c r="F9" i="11"/>
  <c r="I22" i="11"/>
  <c r="I21" i="11"/>
  <c r="H22" i="11"/>
  <c r="H21" i="11"/>
  <c r="H19" i="11"/>
  <c r="F19" i="11"/>
  <c r="F8" i="11"/>
  <c r="F11" i="11" s="1"/>
  <c r="G8" i="11"/>
  <c r="B3" i="11" a="1"/>
  <c r="B3" i="11" s="1"/>
  <c r="B3" i="10" a="1"/>
  <c r="B3" i="10" s="1"/>
  <c r="C7" i="9"/>
  <c r="C17" i="9"/>
  <c r="C16" i="9"/>
  <c r="C15" i="9"/>
  <c r="C14" i="9"/>
  <c r="C13" i="9"/>
  <c r="C12" i="9"/>
  <c r="C11" i="9"/>
  <c r="C10" i="9"/>
  <c r="C9" i="9"/>
  <c r="C8" i="9"/>
  <c r="B3" i="9" a="1"/>
  <c r="B3" i="9" s="1"/>
  <c r="D36" i="8"/>
  <c r="D16" i="8"/>
  <c r="D10" i="8"/>
  <c r="B3" i="8" a="1"/>
  <c r="B3" i="8" s="1"/>
  <c r="G32" i="7" a="1"/>
  <c r="G32" i="7" s="1"/>
  <c r="D43" i="7" a="1"/>
  <c r="D43" i="7" s="1"/>
  <c r="C32" i="7" a="1"/>
  <c r="C32" i="7" s="1"/>
  <c r="B8" i="7" a="1"/>
  <c r="B8" i="7" s="1"/>
  <c r="C20" i="7" a="1"/>
  <c r="C20" i="7" s="1"/>
  <c r="B3" i="7" a="1"/>
  <c r="B3" i="7" s="1"/>
  <c r="C49" i="5" a="1"/>
  <c r="C49" i="5" s="1"/>
  <c r="C50" i="5" a="1"/>
  <c r="C50" i="5" s="1"/>
  <c r="C51" i="5" a="1"/>
  <c r="C51" i="5" s="1"/>
  <c r="C48" i="5" a="1"/>
  <c r="C48" i="5" s="1"/>
  <c r="D45" i="5" a="1"/>
  <c r="D45" i="5" s="1"/>
  <c r="C36" i="5" a="1"/>
  <c r="C36" i="5" s="1"/>
  <c r="C25" i="5" a="1"/>
  <c r="C25" i="5" s="1"/>
  <c r="B3" i="6" a="1"/>
  <c r="B3" i="6" s="1"/>
  <c r="C19" i="5" a="1"/>
  <c r="C19" i="5" s="1"/>
  <c r="C20" i="5" a="1"/>
  <c r="C20" i="5" s="1"/>
  <c r="C21" i="5" a="1"/>
  <c r="C21" i="5" s="1"/>
  <c r="C18" i="5" a="1"/>
  <c r="C18" i="5" s="1"/>
  <c r="E10" i="5" a="1"/>
  <c r="E10" i="5" s="1"/>
  <c r="C11" i="5" a="1"/>
  <c r="C11" i="5" s="1"/>
  <c r="C12" i="5" a="1"/>
  <c r="C12" i="5" s="1"/>
  <c r="C13" i="5" a="1"/>
  <c r="C13" i="5" s="1"/>
  <c r="C10" i="5" a="1"/>
  <c r="C10" i="5" s="1"/>
  <c r="E13" i="5" a="1"/>
  <c r="E13" i="5" s="1"/>
  <c r="E11" i="5" a="1"/>
  <c r="E11" i="5" s="1"/>
  <c r="E12" i="5" a="1"/>
  <c r="E12" i="5" s="1"/>
  <c r="E8" i="4" a="1"/>
  <c r="E8" i="4" s="1"/>
  <c r="D8" i="4" a="1"/>
  <c r="D8" i="4" s="1"/>
  <c r="B3" i="4" a="1"/>
  <c r="B3" i="4" s="1"/>
  <c r="D7" i="1" a="1"/>
  <c r="D7" i="1" s="1"/>
  <c r="B3" i="3" a="1"/>
  <c r="B3" i="3" s="1"/>
  <c r="B3" i="2" a="1"/>
  <c r="B3" i="2" s="1"/>
  <c r="B3" i="1" a="1"/>
  <c r="B3" i="1" s="1"/>
  <c r="C8" i="7"/>
  <c r="D3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38F18-1FD8-4EBC-8A8C-D24135980391}" keepAlive="1" name="Query - AlternateApproach" description="Connection to the 'AlternateApproach' query in the workbook." type="5" refreshedVersion="0" background="1" saveData="1">
    <dbPr connection="Provider=Microsoft.Mashup.OleDb.1;Data Source=$Workbook$;Location=AlternateApproach;Extended Properties=&quot;&quot;" command="SELECT * FROM [AlternateApproach]"/>
  </connection>
  <connection id="2" xr16:uid="{F79D1898-578A-40D8-AF69-D4906744D03F}" keepAlive="1" name="Query - AlternateApproach2" description="Connection to the 'AlternateApproach2' query in the workbook." type="5" refreshedVersion="0" background="1" saveData="1">
    <dbPr connection="Provider=Microsoft.Mashup.OleDb.1;Data Source=$Workbook$;Location=AlternateApproach2;Extended Properties=&quot;&quot;" command="SELECT * FROM [AlternateApproach2]"/>
  </connection>
  <connection id="3" xr16:uid="{FFCFDFF8-AA86-4ED9-945B-508F99BAB7B6}" keepAlive="1" name="Query - Attempt2Expand" description="Connection to the 'Attempt2Expand' query in the workbook." type="5" refreshedVersion="8" background="1" saveData="1">
    <dbPr connection="Provider=Microsoft.Mashup.OleDb.1;Data Source=$Workbook$;Location=Attempt2Expand;Extended Properties=&quot;&quot;" command="SELECT * FROM [Attempt2Expand]"/>
  </connection>
  <connection id="4" xr16:uid="{007F58BD-E070-4760-AC09-D877A908266E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  <connection id="5" xr16:uid="{D829A86A-D1AA-46D8-924B-8869D78BD618}" keepAlive="1" name="Query - Model_List" description="Connection to the 'Model_List' query in the workbook." type="5" refreshedVersion="0" background="1" saveData="1">
    <dbPr connection="Provider=Microsoft.Mashup.OleDb.1;Data Source=$Workbook$;Location=Model_List;Extended Properties=&quot;&quot;" command="SELECT * FROM [Model_List]"/>
  </connection>
  <connection id="6" xr16:uid="{EC84F8BC-CB4A-4966-BA9E-22710AF22718}" keepAlive="1" name="Query - TableExpandExample" description="Connection to the 'TableExpandExample' query in the workbook." type="5" refreshedVersion="0" background="1" saveData="1">
    <dbPr connection="Provider=Microsoft.Mashup.OleDb.1;Data Source=$Workbook$;Location=TableExpandExample;Extended Properties=&quot;&quot;" command="SELECT * FROM [TableExpandExamp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<sst xmlns="http://schemas.openxmlformats.org/spreadsheetml/2006/main" count="242" uniqueCount="160">
  <si>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</si>
  <si>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</si>
  <si>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</si>
  <si>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</si>
  <si>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</si>
  <si>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</si>
  <si>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</si>
  <si>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</si>
  <si>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</si>
  <si>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</si>
  <si>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</si>
  <si>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</si>
  <si>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</si>
  <si>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</si>
  <si>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</si>
  <si>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</si>
  <si>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</si>
  <si>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</si>
  <si>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</si>
  <si>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</si>
  <si>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</si>
  <si>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Gantt Chart in Excel</t>
  </si>
  <si>
    <t>Milestone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</si>
  <si>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</si>
  <si>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</si>
  <si>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</si>
  <si>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</si>
  <si>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</si>
  <si>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</si>
  <si>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</si>
  <si>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</si>
  <si>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</si>
  <si>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</si>
  <si>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Start</t>
  </si>
  <si>
    <t>Due</t>
  </si>
  <si>
    <t>Dupe Methods</t>
  </si>
  <si>
    <t>Mark</t>
  </si>
  <si>
    <t>Craig</t>
  </si>
  <si>
    <t>Tim</t>
  </si>
  <si>
    <t>Pat</t>
  </si>
  <si>
    <t>Katee</t>
  </si>
  <si>
    <t>Biff</t>
  </si>
  <si>
    <t>Zip</t>
  </si>
  <si>
    <t>Dale</t>
  </si>
  <si>
    <t>Miki</t>
  </si>
  <si>
    <t>Thia</t>
  </si>
  <si>
    <t>D</t>
  </si>
  <si>
    <t>E</t>
  </si>
  <si>
    <t>F</t>
  </si>
  <si>
    <t>Recursive Lambda Example</t>
  </si>
  <si>
    <t>123Mark456</t>
  </si>
  <si>
    <t>P123a456t</t>
  </si>
  <si>
    <t>Ti9876m</t>
  </si>
  <si>
    <t>Chars to Rem</t>
  </si>
  <si>
    <t>Mar123</t>
  </si>
  <si>
    <t>abc</t>
  </si>
  <si>
    <t>1a2a3</t>
  </si>
  <si>
    <t>1b2a3c</t>
  </si>
  <si>
    <t>4b2c1a</t>
  </si>
  <si>
    <t>44b22c11a</t>
  </si>
  <si>
    <t>123456789</t>
  </si>
  <si>
    <t>Data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</si>
  <si>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</si>
  <si>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</si>
  <si>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</si>
  <si>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</si>
  <si>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</si>
  <si>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</si>
  <si>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</si>
  <si>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</si>
  <si>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</si>
  <si>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</si>
  <si>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</si>
  <si>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</si>
  <si>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</si>
  <si>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</si>
  <si>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</si>
  <si>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</si>
  <si>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Bin</t>
  </si>
  <si>
    <t>More</t>
  </si>
  <si>
    <t>Frequency</t>
  </si>
  <si>
    <t>https://www.youtube.com/watch?v=sn9s5WLF5_E</t>
  </si>
  <si>
    <t>Sum of Data</t>
  </si>
  <si>
    <t>Values</t>
  </si>
  <si>
    <t>Count of Data2</t>
  </si>
  <si>
    <t>Average of Data3</t>
  </si>
  <si>
    <t>Max of Data4</t>
  </si>
  <si>
    <t>Min of Data5</t>
  </si>
  <si>
    <t>StdDev of Data6</t>
  </si>
  <si>
    <t>Var of Data7</t>
  </si>
  <si>
    <t>Population</t>
  </si>
  <si>
    <t>3.656977-3.657977</t>
  </si>
  <si>
    <t>3.657977-3.658977</t>
  </si>
  <si>
    <t>3.658977-3.659977</t>
  </si>
  <si>
    <t>3.659977-3.660977</t>
  </si>
  <si>
    <t>3.660977-3.661977</t>
  </si>
  <si>
    <t>Count of Data</t>
  </si>
  <si>
    <t>Recursive Example</t>
  </si>
  <si>
    <t>Reduce Example</t>
  </si>
  <si>
    <t>Practice Function Replace</t>
  </si>
  <si>
    <t>Year</t>
  </si>
  <si>
    <t>What Day</t>
  </si>
  <si>
    <t>Result</t>
  </si>
  <si>
    <t>Nth Workday</t>
  </si>
  <si>
    <t>WORKDAY.INTL function</t>
  </si>
  <si>
    <t>WORKDAY function</t>
  </si>
  <si>
    <t>Assume workdays are Mon, Wed, Fri</t>
  </si>
  <si>
    <t>What day</t>
  </si>
  <si>
    <t>Standard Weekend (Sat,Sun) with no holidays.</t>
  </si>
  <si>
    <t>Let's try this now with holidays included</t>
  </si>
  <si>
    <t>New Year’s Day January 1</t>
  </si>
  <si>
    <t>Martin Luther King’s Birthday 3rd Monday in January</t>
  </si>
  <si>
    <t>Washington’s Birthday 3rd Monday in February</t>
  </si>
  <si>
    <t>Memorial Day last Monday in May</t>
  </si>
  <si>
    <t>Juneteenth National Independence Day June 19</t>
  </si>
  <si>
    <t>Independence Day July 4</t>
  </si>
  <si>
    <t>Labor Day 1st Monday in September</t>
  </si>
  <si>
    <t>Columbus Day 2nd Monday in October</t>
  </si>
  <si>
    <t>Veterans’ Day November 11</t>
  </si>
  <si>
    <t>Thanksgiving Day 4th Thursday in November</t>
  </si>
  <si>
    <t>Christmas Day December 25</t>
  </si>
  <si>
    <t>Computing Holiday Functions</t>
  </si>
  <si>
    <t>Thanksgiving</t>
  </si>
  <si>
    <t>Memorial Day</t>
  </si>
  <si>
    <t>MLK Day</t>
  </si>
  <si>
    <t>Presidents Day</t>
  </si>
  <si>
    <t>Independence Day</t>
  </si>
  <si>
    <t>Labor Day</t>
  </si>
  <si>
    <t>Columbus Day</t>
  </si>
  <si>
    <t>Veterans Day</t>
  </si>
  <si>
    <t>Christmas</t>
  </si>
  <si>
    <t>The 3rd Monday In January</t>
  </si>
  <si>
    <t>3rd Monday in February</t>
  </si>
  <si>
    <t>The last Monday in May</t>
  </si>
  <si>
    <t>The 1st Monday in September</t>
  </si>
  <si>
    <t>The 2nd Monday in Octomber</t>
  </si>
  <si>
    <t>The 4th Thursday in November</t>
  </si>
  <si>
    <t>New Years</t>
  </si>
  <si>
    <t>Christmas Observed</t>
  </si>
  <si>
    <t>Grant JSON Example</t>
  </si>
  <si>
    <t>ListA</t>
  </si>
  <si>
    <t>ListB</t>
  </si>
  <si>
    <t>ListC</t>
  </si>
  <si>
    <t>USA</t>
  </si>
  <si>
    <t>Canada</t>
  </si>
  <si>
    <t>Mexico</t>
  </si>
  <si>
    <t>Brazil</t>
  </si>
  <si>
    <t>Argentina</t>
  </si>
  <si>
    <t>France</t>
  </si>
  <si>
    <t>Iceland</t>
  </si>
  <si>
    <t>Poland</t>
  </si>
  <si>
    <t>Russia</t>
  </si>
  <si>
    <t>China</t>
  </si>
  <si>
    <t>Country</t>
  </si>
  <si>
    <t>Per Capita Income in Thousands</t>
  </si>
  <si>
    <t>Q3</t>
  </si>
  <si>
    <t>Q1</t>
  </si>
  <si>
    <t>IQR</t>
  </si>
  <si>
    <t>QUARTILE</t>
  </si>
  <si>
    <t>4, 6, 6, 7, 8, 12, 15, 17, 20, 21, 21, 23, 24, 27, 28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</si>
</sst>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[$-409]d/mmm/yy;@"/>
    <numFmt numFmtId="165" formatCode="dd/mmm/yyyy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Consolas"/>
      <family val="2"/>
    </font>
    <font>
      <sz val="10"/>
      <color rgb="FF00000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99FF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37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5" xfId="0" applyBorder="1"/>
    <xf numFmtId="15" fontId="0" fillId="10" borderId="5" xfId="0" applyNumberFormat="1" applyFill="1" applyBorder="1"/>
    <xf numFmtId="15" fontId="0" fillId="10" borderId="3" xfId="0" applyNumberFormat="1" applyFill="1" applyBorder="1"/>
    <xf numFmtId="0" fontId="0" fillId="11" borderId="5" xfId="0" applyFill="1" applyBorder="1"/>
    <xf numFmtId="0" fontId="0" fillId="11" borderId="3" xfId="0" applyFill="1" applyBorder="1"/>
    <xf numFmtId="0" fontId="12" fillId="5" borderId="4" xfId="0" applyFont="1" applyFill="1" applyBorder="1" applyAlignment="1">
      <alignment horizontal="center"/>
    </xf>
    <xf numFmtId="15" fontId="12" fillId="5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15" fontId="6" fillId="4" borderId="0" xfId="8" applyNumberFormat="1" applyAlignment="1">
      <alignment horizontal="left"/>
    </xf>
    <xf numFmtId="0" fontId="14" fillId="0" borderId="0" xfId="0" applyFont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Continuous"/>
    </xf>
    <xf numFmtId="0" fontId="13" fillId="0" borderId="0" xfId="14"/>
    <xf numFmtId="165" fontId="0" fillId="0" borderId="0" xfId="0" applyNumberFormat="1"/>
    <xf numFmtId="0" fontId="4" fillId="2" borderId="0" xfId="3"/>
    <xf numFmtId="15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5" applyFont="1"/>
    <xf numFmtId="44" fontId="0" fillId="0" borderId="0" xfId="0" applyNumberFormat="1"/>
  </cellXfs>
  <cellStyles count="16">
    <cellStyle name="Comment" xfId="9" xr:uid="{C4DDEBC2-DCD2-4316-AAE7-A5F6C47DBA99}"/>
    <cellStyle name="Currency" xfId="15" builtinId="4"/>
    <cellStyle name="Explanatory Text" xfId="14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FF99"/>
      <color rgb="FFEFFFEF"/>
      <color rgb="FFCCFFCC"/>
      <color rgb="FFEBFFEB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[Gantt-Quick.xlsx]DescriptiveStatistics!PivotTable10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DescriptiveStatistics!$N$20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DescriptiveStatistics!$M$21:$M$26</c:f>
              <c:strCache>
                <c:ptCount val="5"/>
                <c:pt idx="0">
                  <c:v>3.656977-3.657977</c:v>
                </c:pt>
                <c:pt idx="1">
                  <c:v>3.657977-3.658977</c:v>
                </c:pt>
                <c:pt idx="2">
                  <c:v>3.658977-3.659977</c:v>
                </c:pt>
                <c:pt idx="3">
                  <c:v>3.659977-3.660977</c:v>
                </c:pt>
                <c:pt idx="4">
                  <c:v>3.660977-3.661977</c:v>
                </c:pt>
              </c:strCache>
            </c:strRef>
          </c:cat>
          <c:val>
            <c:numRef>
              <c:f>DescriptiveStatistics!$N$21:$N$26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4-48E2-B151-6D6700CA1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34413103"/>
        <c:axId val="461900080"/>
      </c:barChart>
      <c:catAx>
        <c:axId val="193441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00080"/>
        <c:crosses val="autoZero"/>
        <c:auto val="1"/>
        <c:lblAlgn val="ctr"/>
        <c:lblOffset val="100"/>
        <c:noMultiLvlLbl val="0"/>
      </c:catAx>
      <c:valAx>
        <c:axId val="4619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339090</xdr:colOff>
      <xdr:row>28</xdr:row>
      <xdr:rowOff>78105</xdr:rowOff>
    </xdr:from>
    <xdr:to>
      <xdr:col>18</xdr:col>
      <xdr:colOff>20955</xdr:colOff>
      <xdr:row>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12634-D82D-1A02-0244-23FC637A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37.505973842592" createdVersion="8" refreshedVersion="8" minRefreshableVersion="3" recordCount="32" xr:uid="{E7A2F688-C56A-4A3B-B874-D4E81CF8B426}">
  <cacheSource type="worksheet">
    <worksheetSource name="Table2"/>
  </cacheSource>
  <cacheFields count="1">
    <cacheField name="Data" numFmtId="0">
      <sharedItems containsSemiMixedTypes="0" containsString="0" containsNumber="1" minValue="3.6569769999999999" maxValue="3.6613259999999999" count="21">
        <n v="3.6588080000000001"/>
        <n v="3.6602579999999998"/>
        <n v="3.6592660000000001"/>
        <n v="3.6590370000000001"/>
        <n v="3.6588850000000002"/>
        <n v="3.6581220000000001"/>
        <n v="3.6589610000000001"/>
        <n v="3.6591900000000002"/>
        <n v="3.658579"/>
        <n v="3.6593420000000001"/>
        <n v="3.65835"/>
        <n v="3.6601050000000002"/>
        <n v="3.6598760000000001"/>
        <n v="3.6581980000000001"/>
        <n v="3.6607159999999999"/>
        <n v="3.6591130000000001"/>
        <n v="3.6569769999999999"/>
        <n v="3.6613259999999999"/>
        <n v="3.6587320000000001"/>
        <n v="3.6604100000000002"/>
        <n v="3.6597240000000002"/>
      </sharedItems>
      <fieldGroup base="0">
        <rangePr startNum="3.6569769999999999" endNum="3.6613259999999999" groupInterval="1E-3"/>
        <groupItems count="7">
          <s v="&lt;3.656977"/>
          <s v="3.656977-3.657977"/>
          <s v="3.657977-3.658977"/>
          <s v="3.658977-3.659977"/>
          <s v="3.659977-3.660977"/>
          <s v="3.660977-3.661977"/>
          <s v="&gt;3.66197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"/>
  </r>
  <r>
    <x v="6"/>
  </r>
  <r>
    <x v="10"/>
  </r>
  <r>
    <x v="11"/>
  </r>
  <r>
    <x v="8"/>
  </r>
  <r>
    <x v="6"/>
  </r>
  <r>
    <x v="11"/>
  </r>
  <r>
    <x v="12"/>
  </r>
  <r>
    <x v="13"/>
  </r>
  <r>
    <x v="14"/>
  </r>
  <r>
    <x v="6"/>
  </r>
  <r>
    <x v="13"/>
  </r>
  <r>
    <x v="15"/>
  </r>
  <r>
    <x v="16"/>
  </r>
  <r>
    <x v="17"/>
  </r>
  <r>
    <x v="4"/>
  </r>
  <r>
    <x v="18"/>
  </r>
  <r>
    <x v="9"/>
  </r>
  <r>
    <x v="3"/>
  </r>
  <r>
    <x v="3"/>
  </r>
  <r>
    <x v="19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74DE7-D3E9-4690-935E-0F436DCF73BC}" name="PivotTable10" cacheId="74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2">
  <location ref="M20:N26" firstHeaderRow="1" firstDataRow="1" firstDataCol="1"/>
  <pivotFields count="1">
    <pivotField axis="axisRow"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ata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3C227-AB6E-4F46-92DD-B6ADB736E7AD}" name="PivotTable9" cacheId="74" dataOnRows="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M8:N15" firstHeaderRow="1" firstDataRow="1" firstDataCol="1"/>
  <pivotFields count="1">
    <pivotField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Sum of Data" fld="0" baseField="0" baseItem="0"/>
    <dataField name="Count of Data2" fld="0" subtotal="count" baseField="0" baseItem="1"/>
    <dataField name="Average of Data3" fld="0" subtotal="average" baseField="0" baseItem="1"/>
    <dataField name="Max of Data4" fld="0" subtotal="max" baseField="0" baseItem="1"/>
    <dataField name="Min of Data5" fld="0" subtotal="min" baseField="0" baseItem="1"/>
    <dataField name="StdDev of Data6" fld="0" subtotal="stdDev" baseField="0" baseItem="1"/>
    <dataField name="Var of Data7" fld="0" subtotal="var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3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F781943-E121-44C6-B560-B1A7A3F1477E}" autoFormatId="16" applyNumberFormats="0" applyBorderFormats="0" applyFontFormats="0" applyPatternFormats="0" applyAlignmentFormats="0" applyWidthHeightFormats="0">
  <queryTableRefresh nextId="4">
    <queryTableFields count="3">
      <queryTableField id="1" name="ListA" tableColumnId="1"/>
      <queryTableField id="2" name="ListB" tableColumnId="2"/>
      <queryTableField id="3" name="ListC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29A37F-AF65-4B5A-AC18-CAB1EB9BC8AE}" name="Attempt2Expand" displayName="Attempt2Expand" ref="B5:D10" tableType="queryTable" totalsRowShown="0">
  <autoFilter ref="B5:D10" xr:uid="{6929A37F-AF65-4B5A-AC18-CAB1EB9BC8AE}"/>
  <tableColumns count="3">
    <tableColumn id="1" xr3:uid="{0EA107B2-E93D-40AA-B50B-C2A954FC3719}" uniqueName="1" name="ListA" queryTableFieldId="1"/>
    <tableColumn id="2" xr3:uid="{354A21EA-54FE-4F7B-8898-F0FCC17E47EE}" uniqueName="2" name="ListB" queryTableFieldId="2"/>
    <tableColumn id="3" xr3:uid="{66926363-64A4-4711-B73C-D0D4900D9E7C}" uniqueName="3" name="ListC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6214A-72AF-4050-AD3F-E792F23F20D9}" name="Table2" displayName="Table2" ref="B8:B40" totalsRowShown="0" dataDxfId="2">
  <autoFilter ref="B8:B40" xr:uid="{1DF6214A-72AF-4050-AD3F-E792F23F20D9}"/>
  <tableColumns count="1">
    <tableColumn id="1" xr3:uid="{554F4A2F-BAD9-491E-93CE-F595A7A2CE76}" name="Data" dataDxfId="1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41"/>
  <sheetViews>
    <sheetView workbookViewId="0">
      <selection activeCell="F3" sqref="F3"/>
    </sheetView>
  </sheetViews>
  <sheetFormatPr defaultRowHeight="13.2" x14ac:dyDescent="0.25"/>
  <cols>
    <col min="1" max="16" width="10" bestFit="1" customWidth="1"/>
  </cols>
  <sheetData>
    <row r="1" spans="1:16" x14ac:dyDescent="0.25">
      <c r="A1" s="1" t="s">
        <v>0</v>
      </c>
      <c r="B1" s="2" t="s">
        <v>1</v>
      </c>
      <c r="C1" s="2"/>
      <c r="D1" s="2"/>
    </row>
    <row r="2" spans="1:16" x14ac:dyDescent="0.25">
      <c r="A2" s="1" t="s">
        <v>2</v>
      </c>
      <c r="B2" s="2" t="s">
        <v>21</v>
      </c>
      <c r="C2" s="2"/>
      <c r="D2" s="2"/>
    </row>
    <row r="3" spans="1:16" x14ac:dyDescent="0.25">
      <c r="A3" s="1" t="s">
        <v>3</v>
      </c>
      <c r="B3" s="2" t="e" cm="1" vm="1">
        <f t="array" ref="B3">HD_Date</f>
        <v>#VALUE!</v>
      </c>
      <c r="C3" s="2"/>
      <c r="D3" s="2"/>
    </row>
    <row r="7" spans="1:16" ht="13.8" thickBot="1" x14ac:dyDescent="0.3">
      <c r="A7" s="18" t="s">
        <v>22</v>
      </c>
      <c r="B7" s="18" t="s">
        <v>33</v>
      </c>
      <c r="C7" s="18" t="s">
        <v>34</v>
      </c>
      <c r="D7" s="19" cm="1">
        <f t="array" ref="D7:P7">DATE(2023,9,_xlfn.SEQUENCE(1,28-16+1,16))</f>
        <v>45185</v>
      </c>
      <c r="E7" s="19">
        <v>45186</v>
      </c>
      <c r="F7" s="19">
        <v>45187</v>
      </c>
      <c r="G7" s="19">
        <v>45188</v>
      </c>
      <c r="H7" s="19">
        <v>45189</v>
      </c>
      <c r="I7" s="19">
        <v>45190</v>
      </c>
      <c r="J7" s="19">
        <v>45191</v>
      </c>
      <c r="K7" s="19">
        <v>45192</v>
      </c>
      <c r="L7" s="19">
        <v>45193</v>
      </c>
      <c r="M7" s="19">
        <v>45194</v>
      </c>
      <c r="N7" s="19">
        <v>45195</v>
      </c>
      <c r="O7" s="19">
        <v>45196</v>
      </c>
      <c r="P7" s="19">
        <v>45197</v>
      </c>
    </row>
    <row r="8" spans="1:16" ht="13.8" thickTop="1" x14ac:dyDescent="0.25">
      <c r="A8" s="16" t="s">
        <v>23</v>
      </c>
      <c r="B8" s="14">
        <v>45185</v>
      </c>
      <c r="C8" s="14">
        <v>45190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s="17" t="s">
        <v>24</v>
      </c>
      <c r="B9" s="15">
        <v>45188</v>
      </c>
      <c r="C9" s="15">
        <v>45189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17" t="s">
        <v>25</v>
      </c>
      <c r="B10" s="15">
        <v>45189</v>
      </c>
      <c r="C10" s="15">
        <v>45194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5">
      <c r="A11" s="17" t="s">
        <v>26</v>
      </c>
      <c r="B11" s="15">
        <v>45187</v>
      </c>
      <c r="C11" s="15">
        <v>45197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17" t="s">
        <v>27</v>
      </c>
      <c r="B12" s="15">
        <v>45190</v>
      </c>
      <c r="C12" s="15">
        <v>47099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5">
      <c r="A13" s="17" t="s">
        <v>28</v>
      </c>
      <c r="B13" s="15">
        <v>45190</v>
      </c>
      <c r="C13" s="15">
        <v>45190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5">
      <c r="A14" s="17" t="s">
        <v>29</v>
      </c>
      <c r="B14" s="15">
        <v>45191</v>
      </c>
      <c r="C14" s="15">
        <v>45191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5">
      <c r="A15" s="17" t="s">
        <v>30</v>
      </c>
      <c r="B15" s="15">
        <v>45191</v>
      </c>
      <c r="C15" s="15">
        <v>45192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A16" s="17" t="s">
        <v>31</v>
      </c>
      <c r="B16" s="15">
        <v>45193</v>
      </c>
      <c r="C16" s="15">
        <v>45195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7" t="s">
        <v>32</v>
      </c>
      <c r="B17" s="15">
        <v>45194</v>
      </c>
      <c r="C17" s="15">
        <v>45197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20" spans="1:16" x14ac:dyDescent="0.25">
      <c r="B20" s="10"/>
      <c r="C20" s="10"/>
      <c r="H20" s="11"/>
      <c r="I20" s="11"/>
    </row>
    <row r="21" spans="1:16" x14ac:dyDescent="0.25">
      <c r="B21" s="10"/>
      <c r="C21" s="10"/>
      <c r="H21" s="11"/>
      <c r="I21" s="11"/>
    </row>
    <row r="22" spans="1:16" x14ac:dyDescent="0.25">
      <c r="B22" s="10"/>
      <c r="C22" s="10"/>
      <c r="H22" s="11"/>
      <c r="I22" s="11"/>
    </row>
    <row r="23" spans="1:16" x14ac:dyDescent="0.25">
      <c r="B23" s="10"/>
      <c r="C23" s="10"/>
      <c r="H23" s="11"/>
      <c r="I23" s="11"/>
      <c r="N23" s="9"/>
    </row>
    <row r="24" spans="1:16" x14ac:dyDescent="0.25">
      <c r="B24" s="10"/>
      <c r="C24" s="10"/>
      <c r="H24" s="11"/>
      <c r="I24" s="11"/>
    </row>
    <row r="25" spans="1:16" x14ac:dyDescent="0.25">
      <c r="B25" s="10"/>
      <c r="C25" s="10"/>
      <c r="H25" s="11"/>
      <c r="I25" s="11"/>
    </row>
    <row r="26" spans="1:16" x14ac:dyDescent="0.25">
      <c r="B26" s="10"/>
      <c r="C26" s="10"/>
      <c r="H26" s="11"/>
      <c r="I26" s="11"/>
    </row>
    <row r="27" spans="1:16" x14ac:dyDescent="0.25">
      <c r="B27" s="10"/>
      <c r="C27" s="10"/>
      <c r="H27" s="11"/>
      <c r="I27" s="11"/>
    </row>
    <row r="28" spans="1:16" x14ac:dyDescent="0.25">
      <c r="B28" s="10"/>
      <c r="C28" s="10"/>
      <c r="H28" s="11"/>
      <c r="I28" s="11"/>
    </row>
    <row r="29" spans="1:16" x14ac:dyDescent="0.25">
      <c r="B29" s="10"/>
      <c r="C29" s="10"/>
      <c r="H29" s="11"/>
      <c r="I29" s="11"/>
    </row>
    <row r="32" spans="1:16" x14ac:dyDescent="0.25">
      <c r="B32" s="11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</sheetData>
  <phoneticPr fontId="11" type="noConversion"/>
  <conditionalFormatting sqref="D8:P17">
    <cfRule type="expression" dxfId="0" priority="1">
      <formula>AND(D$7&gt;=$B8,D$7&lt;=$C8)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C42-65EE-4162-8D30-45C5A1C0EADF}">
  <dimension ref="A1:E18"/>
  <sheetViews>
    <sheetView workbookViewId="0">
      <selection activeCell="G9" sqref="G9"/>
    </sheetView>
  </sheetViews>
  <sheetFormatPr defaultRowHeight="13.2" x14ac:dyDescent="0.25"/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35</v>
      </c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8" spans="1:5" x14ac:dyDescent="0.25">
      <c r="B8" t="s">
        <v>36</v>
      </c>
      <c r="C8" t="s">
        <v>8</v>
      </c>
      <c r="D8" t="str" cm="1">
        <f t="array" ref="D8:D12">_xlfn._xlws.FILTER(B8:B17,COUNTIF(C8:C18,B8:B17))</f>
        <v>Mark</v>
      </c>
      <c r="E8" t="str" cm="1">
        <f t="array" ref="E8:E12">_xlfn._xlws.FILTER(C8:C18,COUNTIF(B8:B17,C8:C18))</f>
        <v>Mark</v>
      </c>
    </row>
    <row r="9" spans="1:5" x14ac:dyDescent="0.25">
      <c r="B9" t="s">
        <v>37</v>
      </c>
      <c r="C9" t="s">
        <v>9</v>
      </c>
      <c r="D9" t="str">
        <v>Craig</v>
      </c>
      <c r="E9" t="str">
        <v>Craig</v>
      </c>
    </row>
    <row r="10" spans="1:5" x14ac:dyDescent="0.25">
      <c r="B10" t="s">
        <v>38</v>
      </c>
      <c r="C10" t="s">
        <v>10</v>
      </c>
      <c r="D10" t="str">
        <v>Tim</v>
      </c>
      <c r="E10" t="str">
        <v>Tim</v>
      </c>
    </row>
    <row r="11" spans="1:5" x14ac:dyDescent="0.25">
      <c r="B11" t="s">
        <v>39</v>
      </c>
      <c r="C11" t="s">
        <v>46</v>
      </c>
      <c r="D11" t="str">
        <v>Pat</v>
      </c>
      <c r="E11" t="str">
        <v>Pat</v>
      </c>
    </row>
    <row r="12" spans="1:5" x14ac:dyDescent="0.25">
      <c r="B12" t="s">
        <v>40</v>
      </c>
      <c r="C12" t="s">
        <v>47</v>
      </c>
      <c r="D12" t="str">
        <v>Katee</v>
      </c>
      <c r="E12" t="str">
        <v>Katee</v>
      </c>
    </row>
    <row r="13" spans="1:5" x14ac:dyDescent="0.25">
      <c r="B13" t="s">
        <v>41</v>
      </c>
      <c r="C13" t="s">
        <v>48</v>
      </c>
    </row>
    <row r="14" spans="1:5" x14ac:dyDescent="0.25">
      <c r="B14" t="s">
        <v>42</v>
      </c>
      <c r="C14" t="s">
        <v>36</v>
      </c>
    </row>
    <row r="15" spans="1:5" x14ac:dyDescent="0.25">
      <c r="B15" t="s">
        <v>43</v>
      </c>
      <c r="C15" t="s">
        <v>37</v>
      </c>
    </row>
    <row r="16" spans="1:5" x14ac:dyDescent="0.25">
      <c r="B16" t="s">
        <v>44</v>
      </c>
      <c r="C16" t="s">
        <v>38</v>
      </c>
    </row>
    <row r="17" spans="2:3" x14ac:dyDescent="0.25">
      <c r="B17" t="s">
        <v>45</v>
      </c>
      <c r="C17" t="s">
        <v>39</v>
      </c>
    </row>
    <row r="18" spans="2:3" x14ac:dyDescent="0.25"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CE0-12A1-4145-9E02-6E28AA3A831D}">
  <dimension ref="A1:E51"/>
  <sheetViews>
    <sheetView topLeftCell="A9" workbookViewId="0">
      <selection activeCell="C16" sqref="C16"/>
    </sheetView>
  </sheetViews>
  <sheetFormatPr defaultRowHeight="13.2" x14ac:dyDescent="0.25"/>
  <cols>
    <col min="2" max="2" width="15.88671875" customWidth="1"/>
    <col min="3" max="3" width="15.441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49</v>
      </c>
      <c r="C2" s="2"/>
    </row>
    <row r="3" spans="1:5" x14ac:dyDescent="0.25">
      <c r="A3" s="1" t="s">
        <v>3</v>
      </c>
      <c r="B3" s="22">
        <v>45236</v>
      </c>
      <c r="C3" s="2"/>
    </row>
    <row r="5" spans="1:5" ht="14.4" x14ac:dyDescent="0.3">
      <c r="A5" s="4" t="s">
        <v>97</v>
      </c>
    </row>
    <row r="6" spans="1:5" ht="14.4" x14ac:dyDescent="0.3">
      <c r="A6" s="4"/>
    </row>
    <row r="7" spans="1:5" ht="14.4" x14ac:dyDescent="0.3">
      <c r="B7" s="4" t="s">
        <v>53</v>
      </c>
      <c r="C7" s="20" t="s">
        <v>55</v>
      </c>
    </row>
    <row r="10" spans="1:5" x14ac:dyDescent="0.25">
      <c r="B10" t="s">
        <v>56</v>
      </c>
      <c r="C10" t="str" cm="1">
        <f t="array" ref="C10">Remove_Text(B10,$C$7)</f>
        <v>123</v>
      </c>
      <c r="E10" t="str" cm="1">
        <f t="array" ref="E10">_xlfn.LAMBDA(_xlpm.txt,_xlpm.cln,
        IF(_xlpm.cln="",_xlpm.txt,
           Remove_Text(SUBSTITUTE(_xlpm.txt,LEFT(_xlpm.cln,1),""),
                       RIGHT(_xlpm.cln,LEN(_xlpm.cln)-1)
                       )
          )
        )(B10,$C$7)</f>
        <v>123</v>
      </c>
    </row>
    <row r="11" spans="1:5" x14ac:dyDescent="0.25">
      <c r="B11" t="s">
        <v>57</v>
      </c>
      <c r="C11" t="str" cm="1">
        <f t="array" ref="C11">Remove_Text(B11,$C$7)</f>
        <v>123</v>
      </c>
      <c r="E11" t="str" cm="1">
        <f t="array" ref="E11">_xlfn.LAMBDA(_xlpm.txt,_xlpm.cln,
        IF(_xlpm.cln="",_xlpm.txt,
           Remove_Text(SUBSTITUTE(_xlpm.txt,LEFT(_xlpm.cln,1),""),
                       RIGHT(_xlpm.cln,LEN(_xlpm.cln)-1)
                       )
          )
        )(B11,$C$7)</f>
        <v>123</v>
      </c>
    </row>
    <row r="12" spans="1:5" x14ac:dyDescent="0.25">
      <c r="B12" t="s">
        <v>58</v>
      </c>
      <c r="C12" t="str" cm="1">
        <f t="array" ref="C12">Remove_Text(B12,$C$7)</f>
        <v>421</v>
      </c>
      <c r="E12" t="str" cm="1">
        <f t="array" ref="E12">_xlfn.LAMBDA(_xlpm.txt,_xlpm.cln,
        IF(_xlpm.cln="",_xlpm.txt,
           Remove_Text(SUBSTITUTE(_xlpm.txt,LEFT(_xlpm.cln,1),""),
                       RIGHT(_xlpm.cln,LEN(_xlpm.cln)-1)
                       )
          )
        )(B12,$C$7)</f>
        <v>421</v>
      </c>
    </row>
    <row r="13" spans="1:5" x14ac:dyDescent="0.25">
      <c r="B13" t="s">
        <v>59</v>
      </c>
      <c r="C13" t="str" cm="1">
        <f t="array" ref="C13">Remove_Text(B13,$C$7)</f>
        <v>442211</v>
      </c>
      <c r="E13" t="str" cm="1">
        <f t="array" ref="E13">_xlfn.LAMBDA(_xlpm.txt,_xlpm.cln,
        IF(_xlpm.cln="",_xlpm.txt,
           Remove_Text(SUBSTITUTE(_xlpm.txt,LEFT(_xlpm.cln,1),""),
                       RIGHT(_xlpm.cln,LEN(_xlpm.cln)-1)
                       )
          )
        )(B13,$C$7)</f>
        <v>442211</v>
      </c>
    </row>
    <row r="16" spans="1:5" ht="14.4" x14ac:dyDescent="0.3">
      <c r="B16" s="4" t="s">
        <v>53</v>
      </c>
      <c r="C16" s="21" t="s">
        <v>60</v>
      </c>
    </row>
    <row r="18" spans="1:3" x14ac:dyDescent="0.25">
      <c r="B18" t="s">
        <v>54</v>
      </c>
      <c r="C18" t="str" cm="1">
        <f t="array" ref="C18">Remove_Text(B18,$C$16)</f>
        <v>Mar</v>
      </c>
    </row>
    <row r="19" spans="1:3" x14ac:dyDescent="0.25">
      <c r="B19" t="s">
        <v>50</v>
      </c>
      <c r="C19" t="str" cm="1">
        <f t="array" ref="C19">Remove_Text(B19,$C$16)</f>
        <v>Mark</v>
      </c>
    </row>
    <row r="20" spans="1:3" x14ac:dyDescent="0.25">
      <c r="B20" t="s">
        <v>51</v>
      </c>
      <c r="C20" t="str" cm="1">
        <f t="array" ref="C20">Remove_Text(B20,$C$16)</f>
        <v>Pat</v>
      </c>
    </row>
    <row r="21" spans="1:3" x14ac:dyDescent="0.25">
      <c r="B21" t="s">
        <v>52</v>
      </c>
      <c r="C21" t="str" cm="1">
        <f t="array" ref="C21">Remove_Text(B21,$C$16)</f>
        <v>Tim</v>
      </c>
    </row>
    <row r="24" spans="1:3" ht="14.4" x14ac:dyDescent="0.3">
      <c r="A24" s="4" t="s">
        <v>98</v>
      </c>
    </row>
    <row r="25" spans="1:3" x14ac:dyDescent="0.25">
      <c r="C25" t="str" cm="1">
        <f t="array" ref="C25:C33">MID(C16,_xlfn.SEQUENCE(LEN(C16)),1)</f>
        <v>1</v>
      </c>
    </row>
    <row r="26" spans="1:3" x14ac:dyDescent="0.25">
      <c r="C26" t="str">
        <v>2</v>
      </c>
    </row>
    <row r="27" spans="1:3" x14ac:dyDescent="0.25">
      <c r="C27" t="str">
        <v>3</v>
      </c>
    </row>
    <row r="28" spans="1:3" x14ac:dyDescent="0.25">
      <c r="C28" t="str">
        <v>4</v>
      </c>
    </row>
    <row r="29" spans="1:3" x14ac:dyDescent="0.25">
      <c r="C29" t="str">
        <v>5</v>
      </c>
    </row>
    <row r="30" spans="1:3" x14ac:dyDescent="0.25">
      <c r="C30" t="str">
        <v>6</v>
      </c>
    </row>
    <row r="31" spans="1:3" x14ac:dyDescent="0.25">
      <c r="C31" t="str">
        <v>7</v>
      </c>
    </row>
    <row r="32" spans="1:3" x14ac:dyDescent="0.25">
      <c r="C32" t="str">
        <v>8</v>
      </c>
    </row>
    <row r="33" spans="2:4" x14ac:dyDescent="0.25">
      <c r="C33" t="str">
        <v>9</v>
      </c>
    </row>
    <row r="36" spans="2:4" x14ac:dyDescent="0.25">
      <c r="C36" t="str" cm="1">
        <f t="array" ref="C36:C44">_xlfn.SCAN("789Mar123",MID(C16,_xlfn.SEQUENCE(LEN(C16)),1),_xlfn.LAMBDA(_xlpm.y,_xlpm.x,SUBSTITUTE(_xlpm.y,_xlpm.x,"")))</f>
        <v>789Mar23</v>
      </c>
      <c r="D36" t="str">
        <f ca="1">_xlfn.FORMULATEXT(C36)</f>
        <v>=SCAN("789Mar123",MID(C16,SEQUENCE(LEN(C16)),1),LAMBDA(y,x,SUBSTITUTE(y,x,"")))</v>
      </c>
    </row>
    <row r="37" spans="2:4" x14ac:dyDescent="0.25">
      <c r="C37" t="str">
        <v>789Mar3</v>
      </c>
    </row>
    <row r="38" spans="2:4" x14ac:dyDescent="0.25">
      <c r="C38" t="str">
        <v>789Mar</v>
      </c>
    </row>
    <row r="39" spans="2:4" x14ac:dyDescent="0.25">
      <c r="C39" t="str">
        <v>789Mar</v>
      </c>
    </row>
    <row r="40" spans="2:4" x14ac:dyDescent="0.25">
      <c r="C40" t="str">
        <v>789Mar</v>
      </c>
    </row>
    <row r="41" spans="2:4" x14ac:dyDescent="0.25">
      <c r="C41" t="str">
        <v>789Mar</v>
      </c>
    </row>
    <row r="42" spans="2:4" x14ac:dyDescent="0.25">
      <c r="C42" t="str">
        <v>89Mar</v>
      </c>
    </row>
    <row r="43" spans="2:4" x14ac:dyDescent="0.25">
      <c r="C43" t="str">
        <v>9Mar</v>
      </c>
    </row>
    <row r="44" spans="2:4" x14ac:dyDescent="0.25">
      <c r="C44" t="str">
        <v>Mar</v>
      </c>
    </row>
    <row r="45" spans="2:4" x14ac:dyDescent="0.25">
      <c r="D45" t="str" cm="1">
        <f t="array" ref="D45">_xlfn.LAMBDA(_xlpm.z,_xlpm.zz,_xlfn.REDUCE(_xlpm.z,MID(_xlpm.zz,_xlfn.SEQUENCE(LEN(_xlpm.zz)),1),_xlfn.LAMBDA(_xlpm.y,_xlpm.x,SUBSTITUTE(_xlpm.y,_xlpm.x,""))))("789Mar23","123456789")</f>
        <v>Mar</v>
      </c>
    </row>
    <row r="48" spans="2:4" x14ac:dyDescent="0.25">
      <c r="B48" t="s">
        <v>54</v>
      </c>
      <c r="C48" t="str" cm="1">
        <f t="array" ref="C48">fnTxtClean(B48,$C$16)</f>
        <v>Mar</v>
      </c>
    </row>
    <row r="49" spans="2:3" x14ac:dyDescent="0.25">
      <c r="B49" t="s">
        <v>50</v>
      </c>
      <c r="C49" t="str" cm="1">
        <f t="array" ref="C49">fnTxtClean(B49,$C$16)</f>
        <v>Mark</v>
      </c>
    </row>
    <row r="50" spans="2:3" x14ac:dyDescent="0.25">
      <c r="B50" t="s">
        <v>51</v>
      </c>
      <c r="C50" t="str" cm="1">
        <f t="array" ref="C50">fnTxtClean(B50,$C$16)</f>
        <v>Pat</v>
      </c>
    </row>
    <row r="51" spans="2:3" x14ac:dyDescent="0.25">
      <c r="B51" t="s">
        <v>52</v>
      </c>
      <c r="C51" t="str" cm="1">
        <f t="array" ref="C51">fnTxtClean(B51,$C$16)</f>
        <v>Tim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F17-AC91-4DEE-BB6C-0BC5DD2F20D5}">
  <dimension ref="A1:G43"/>
  <sheetViews>
    <sheetView workbookViewId="0">
      <selection activeCell="G32" sqref="G32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99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09-Nov-2023</v>
      </c>
      <c r="C3" s="2"/>
      <c r="D3" s="2"/>
    </row>
    <row r="5" spans="1:4" x14ac:dyDescent="0.25">
      <c r="B5" s="21" t="s">
        <v>60</v>
      </c>
    </row>
    <row r="8" spans="1:4" x14ac:dyDescent="0.25">
      <c r="B8" t="str" cm="1">
        <f t="array" ref="B8:B16">_xlfn.SCAN("789Mar123",MID(B5,_xlfn.SEQUENCE(LEN(B5)),1),_xlfn.LAMBDA(_xlpm.y,_xlpm.x,SUBSTITUTE(_xlpm.y,_xlpm.x,"")))</f>
        <v>789Mar23</v>
      </c>
      <c r="C8" t="str">
        <f ca="1">_xlfn.FORMULATEXT(B8)</f>
        <v>=SCAN("789Mar123",MID(B5,SEQUENCE(LEN(B5)),1),LAMBDA(y,x,SUBSTITUTE(y,x,"")))</v>
      </c>
    </row>
    <row r="9" spans="1:4" x14ac:dyDescent="0.25">
      <c r="B9" t="str">
        <v>789Mar3</v>
      </c>
    </row>
    <row r="10" spans="1:4" x14ac:dyDescent="0.25">
      <c r="B10" t="str">
        <v>789Mar</v>
      </c>
    </row>
    <row r="11" spans="1:4" x14ac:dyDescent="0.25">
      <c r="B11" t="str">
        <v>789Mar</v>
      </c>
    </row>
    <row r="12" spans="1:4" x14ac:dyDescent="0.25">
      <c r="B12" t="str">
        <v>789Mar</v>
      </c>
    </row>
    <row r="13" spans="1:4" x14ac:dyDescent="0.25">
      <c r="B13" t="str">
        <v>789Mar</v>
      </c>
    </row>
    <row r="14" spans="1:4" x14ac:dyDescent="0.25">
      <c r="B14" t="str">
        <v>89Mar</v>
      </c>
    </row>
    <row r="15" spans="1:4" x14ac:dyDescent="0.25">
      <c r="B15" t="str">
        <v>9Mar</v>
      </c>
    </row>
    <row r="16" spans="1:4" x14ac:dyDescent="0.25">
      <c r="B16" t="str">
        <v>Mar</v>
      </c>
    </row>
    <row r="17" spans="3:7" x14ac:dyDescent="0.25">
      <c r="F17" s="21" t="s">
        <v>60</v>
      </c>
    </row>
    <row r="20" spans="3:7" x14ac:dyDescent="0.25">
      <c r="C20" t="str" cm="1">
        <f t="array" ref="C20:C28">_xlfn.SCAN("789Mar123",MID(F17,_xlfn.SEQUENCE(LEN(F17)),1),_xlfn.LAMBDA(_xlpm.y,_xlpm.x,SUBSTITUTE(_xlpm.y,_xlpm.x,"")))</f>
        <v>789Mar23</v>
      </c>
    </row>
    <row r="21" spans="3:7" x14ac:dyDescent="0.25">
      <c r="C21" t="str">
        <v>789Mar3</v>
      </c>
    </row>
    <row r="22" spans="3:7" x14ac:dyDescent="0.25">
      <c r="C22" t="str">
        <v>789Mar</v>
      </c>
    </row>
    <row r="23" spans="3:7" x14ac:dyDescent="0.25">
      <c r="C23" t="str">
        <v>789Mar</v>
      </c>
    </row>
    <row r="24" spans="3:7" x14ac:dyDescent="0.25">
      <c r="C24" t="str">
        <v>789Mar</v>
      </c>
    </row>
    <row r="25" spans="3:7" x14ac:dyDescent="0.25">
      <c r="C25" t="str">
        <v>789Mar</v>
      </c>
    </row>
    <row r="26" spans="3:7" x14ac:dyDescent="0.25">
      <c r="C26" t="str">
        <v>89Mar</v>
      </c>
    </row>
    <row r="27" spans="3:7" x14ac:dyDescent="0.25">
      <c r="C27" t="str">
        <v>9Mar</v>
      </c>
    </row>
    <row r="28" spans="3:7" x14ac:dyDescent="0.25">
      <c r="C28" t="str">
        <v>Mar</v>
      </c>
    </row>
    <row r="29" spans="3:7" x14ac:dyDescent="0.25">
      <c r="G29" s="21" t="s">
        <v>60</v>
      </c>
    </row>
    <row r="32" spans="3:7" x14ac:dyDescent="0.25">
      <c r="C32" t="str" cm="1">
        <f t="array" ref="C32:C40">_xlfn.SCAN("789Mar123",MID(G29,_xlfn.SEQUENCE(LEN(G29)),1),_xlfn.LAMBDA(_xlpm.y,_xlpm.x,SUBSTITUTE(_xlpm.y,_xlpm.x,"")))</f>
        <v>789Mar23</v>
      </c>
      <c r="G32" t="str" cm="1">
        <f t="array" ref="G32">fnTClean(C32,G29)</f>
        <v>Mar</v>
      </c>
    </row>
    <row r="33" spans="3:4" x14ac:dyDescent="0.25">
      <c r="C33" t="str">
        <v>789Mar3</v>
      </c>
    </row>
    <row r="34" spans="3:4" x14ac:dyDescent="0.25">
      <c r="C34" t="str">
        <v>789Mar</v>
      </c>
    </row>
    <row r="35" spans="3:4" x14ac:dyDescent="0.25">
      <c r="C35" t="str">
        <v>789Mar</v>
      </c>
    </row>
    <row r="36" spans="3:4" x14ac:dyDescent="0.25">
      <c r="C36" t="str">
        <v>789Mar</v>
      </c>
    </row>
    <row r="37" spans="3:4" x14ac:dyDescent="0.25">
      <c r="C37" t="str">
        <v>789Mar</v>
      </c>
    </row>
    <row r="38" spans="3:4" x14ac:dyDescent="0.25">
      <c r="C38" t="str">
        <v>89Mar</v>
      </c>
    </row>
    <row r="39" spans="3:4" x14ac:dyDescent="0.25">
      <c r="C39" t="str">
        <v>9Mar</v>
      </c>
    </row>
    <row r="40" spans="3:4" x14ac:dyDescent="0.25">
      <c r="C40" t="str">
        <v>Mar</v>
      </c>
    </row>
    <row r="43" spans="3:4" x14ac:dyDescent="0.25">
      <c r="D43" t="str" cm="1">
        <f t="array" ref="D43">_xlfn.LAMBDA(_xlpm.txt,_xlpm.exc, _xlfn.REDUCE(_xlpm.txt,MID(_xlpm.exc,_xlfn.SEQUENCE(LEN(_xlpm.exc)),1),_xlfn.LAMBDA(_xlpm.y,_xlpm.x,SUBSTITUTE(_xlpm.y,_xlpm.x,""))))("123Mark456","1234567890")</f>
        <v>Mark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6742-6D55-4BA4-87BB-20F2C0264C7F}">
  <dimension ref="A1:D36"/>
  <sheetViews>
    <sheetView workbookViewId="0">
      <selection activeCell="K30" sqref="K30"/>
    </sheetView>
  </sheetViews>
  <sheetFormatPr defaultRowHeight="13.2" x14ac:dyDescent="0.25"/>
  <cols>
    <col min="3" max="4" width="12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103</v>
      </c>
      <c r="C2" s="2"/>
    </row>
    <row r="3" spans="1:4" x14ac:dyDescent="0.25">
      <c r="A3" s="1" t="s">
        <v>3</v>
      </c>
      <c r="B3" s="2" t="str" cm="1">
        <f t="array" aca="1" ref="B3" ca="1">HD_Date</f>
        <v>09-Nov-2023</v>
      </c>
      <c r="C3" s="2"/>
    </row>
    <row r="6" spans="1:4" ht="14.4" x14ac:dyDescent="0.3">
      <c r="B6" s="4" t="s">
        <v>105</v>
      </c>
    </row>
    <row r="7" spans="1:4" ht="14.4" x14ac:dyDescent="0.3">
      <c r="B7" s="4"/>
      <c r="C7" t="s">
        <v>108</v>
      </c>
    </row>
    <row r="8" spans="1:4" x14ac:dyDescent="0.25">
      <c r="C8" t="s">
        <v>100</v>
      </c>
      <c r="D8">
        <v>2023</v>
      </c>
    </row>
    <row r="9" spans="1:4" x14ac:dyDescent="0.25">
      <c r="C9" t="s">
        <v>101</v>
      </c>
      <c r="D9">
        <v>90</v>
      </c>
    </row>
    <row r="10" spans="1:4" x14ac:dyDescent="0.25">
      <c r="C10" t="s">
        <v>102</v>
      </c>
      <c r="D10" s="28">
        <f>WORKDAY(DATE(D8,1,1),D9)</f>
        <v>45051</v>
      </c>
    </row>
    <row r="12" spans="1:4" ht="14.4" x14ac:dyDescent="0.3">
      <c r="B12" s="4" t="s">
        <v>104</v>
      </c>
    </row>
    <row r="13" spans="1:4" x14ac:dyDescent="0.25">
      <c r="C13" s="29" t="s">
        <v>106</v>
      </c>
    </row>
    <row r="14" spans="1:4" x14ac:dyDescent="0.25">
      <c r="C14" t="s">
        <v>100</v>
      </c>
      <c r="D14">
        <v>2023</v>
      </c>
    </row>
    <row r="15" spans="1:4" x14ac:dyDescent="0.25">
      <c r="C15" t="s">
        <v>107</v>
      </c>
      <c r="D15">
        <v>90</v>
      </c>
    </row>
    <row r="16" spans="1:4" x14ac:dyDescent="0.25">
      <c r="C16" t="s">
        <v>102</v>
      </c>
      <c r="D16" s="28">
        <f>WORKDAY.INTL(DATE(D14,1,1),D15,"0101011")</f>
        <v>45135</v>
      </c>
    </row>
    <row r="18" spans="2:4" x14ac:dyDescent="0.25">
      <c r="B18" t="s">
        <v>109</v>
      </c>
    </row>
    <row r="20" spans="2:4" x14ac:dyDescent="0.25">
      <c r="C20" s="30">
        <v>44927</v>
      </c>
      <c r="D20" t="s">
        <v>110</v>
      </c>
    </row>
    <row r="21" spans="2:4" x14ac:dyDescent="0.25">
      <c r="C21" s="30">
        <v>44942</v>
      </c>
      <c r="D21" t="s">
        <v>111</v>
      </c>
    </row>
    <row r="22" spans="2:4" x14ac:dyDescent="0.25">
      <c r="C22" s="30">
        <v>44977</v>
      </c>
      <c r="D22" t="s">
        <v>112</v>
      </c>
    </row>
    <row r="23" spans="2:4" x14ac:dyDescent="0.25">
      <c r="C23" s="30">
        <v>45075</v>
      </c>
      <c r="D23" t="s">
        <v>113</v>
      </c>
    </row>
    <row r="24" spans="2:4" x14ac:dyDescent="0.25">
      <c r="C24" s="30">
        <v>45096</v>
      </c>
      <c r="D24" t="s">
        <v>114</v>
      </c>
    </row>
    <row r="25" spans="2:4" x14ac:dyDescent="0.25">
      <c r="C25" s="30">
        <v>45111</v>
      </c>
      <c r="D25" t="s">
        <v>115</v>
      </c>
    </row>
    <row r="26" spans="2:4" x14ac:dyDescent="0.25">
      <c r="C26" s="30">
        <v>45173</v>
      </c>
      <c r="D26" t="s">
        <v>116</v>
      </c>
    </row>
    <row r="27" spans="2:4" x14ac:dyDescent="0.25">
      <c r="C27" s="30">
        <v>45208</v>
      </c>
      <c r="D27" t="s">
        <v>117</v>
      </c>
    </row>
    <row r="28" spans="2:4" x14ac:dyDescent="0.25">
      <c r="C28" s="30">
        <v>45241</v>
      </c>
      <c r="D28" t="s">
        <v>118</v>
      </c>
    </row>
    <row r="29" spans="2:4" x14ac:dyDescent="0.25">
      <c r="C29" s="30">
        <v>45253</v>
      </c>
      <c r="D29" t="s">
        <v>119</v>
      </c>
    </row>
    <row r="30" spans="2:4" x14ac:dyDescent="0.25">
      <c r="C30" s="30">
        <v>45285</v>
      </c>
      <c r="D30" t="s">
        <v>120</v>
      </c>
    </row>
    <row r="32" spans="2:4" ht="14.4" x14ac:dyDescent="0.3">
      <c r="B32" s="4" t="s">
        <v>104</v>
      </c>
    </row>
    <row r="33" spans="3:4" x14ac:dyDescent="0.25">
      <c r="C33" s="29" t="s">
        <v>106</v>
      </c>
    </row>
    <row r="34" spans="3:4" x14ac:dyDescent="0.25">
      <c r="C34" t="s">
        <v>100</v>
      </c>
      <c r="D34">
        <v>2023</v>
      </c>
    </row>
    <row r="35" spans="3:4" x14ac:dyDescent="0.25">
      <c r="C35" t="s">
        <v>107</v>
      </c>
      <c r="D35">
        <v>90</v>
      </c>
    </row>
    <row r="36" spans="3:4" x14ac:dyDescent="0.25">
      <c r="C36" t="s">
        <v>102</v>
      </c>
      <c r="D36" s="28">
        <f>WORKDAY.INTL(DATE(D34,1,1),D35,"0101011",_nHolidays2023)</f>
        <v>45145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A321-C330-4B7F-B6EE-912B01171810}">
  <dimension ref="A1:C17"/>
  <sheetViews>
    <sheetView workbookViewId="0">
      <selection activeCell="N44" sqref="N44"/>
    </sheetView>
  </sheetViews>
  <sheetFormatPr defaultRowHeight="13.2" x14ac:dyDescent="0.25"/>
  <cols>
    <col min="1" max="1" width="18.21875" bestFit="1" customWidth="1"/>
    <col min="2" max="2" width="29.33203125" customWidth="1"/>
    <col min="3" max="3" width="13.77734375" customWidth="1"/>
    <col min="4" max="4" width="11.554687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121</v>
      </c>
      <c r="C2" s="2"/>
    </row>
    <row r="3" spans="1:3" x14ac:dyDescent="0.25">
      <c r="A3" s="1" t="s">
        <v>3</v>
      </c>
      <c r="B3" s="2" t="str" cm="1">
        <f t="array" aca="1" ref="B3" ca="1">HD_Date</f>
        <v>09-Nov-2023</v>
      </c>
      <c r="C3" s="2"/>
    </row>
    <row r="5" spans="1:3" x14ac:dyDescent="0.25">
      <c r="B5" t="s">
        <v>100</v>
      </c>
      <c r="C5">
        <v>2011</v>
      </c>
    </row>
    <row r="7" spans="1:3" x14ac:dyDescent="0.25">
      <c r="A7" t="s">
        <v>137</v>
      </c>
      <c r="B7" s="31">
        <v>36892</v>
      </c>
      <c r="C7" s="30">
        <f>DATE(C5,1,1)</f>
        <v>40544</v>
      </c>
    </row>
    <row r="8" spans="1:3" x14ac:dyDescent="0.25">
      <c r="A8" t="s">
        <v>124</v>
      </c>
      <c r="B8" s="32" t="s">
        <v>131</v>
      </c>
      <c r="C8" s="30">
        <f>DATE(C5,1,1)+14+CHOOSE(WEEKDAY(DATE(C5,1,1)),1,0,6,5,4,3,2)</f>
        <v>40560</v>
      </c>
    </row>
    <row r="9" spans="1:3" x14ac:dyDescent="0.25">
      <c r="A9" t="s">
        <v>125</v>
      </c>
      <c r="B9" s="32" t="s">
        <v>132</v>
      </c>
      <c r="C9" s="30">
        <f>DATE(C5,2,1)+14+CHOOSE(WEEKDAY(DATE(C5,2,1)),1,0,6,5,4,3,2)</f>
        <v>40595</v>
      </c>
    </row>
    <row r="10" spans="1:3" x14ac:dyDescent="0.25">
      <c r="A10" t="s">
        <v>123</v>
      </c>
      <c r="B10" s="32" t="s">
        <v>133</v>
      </c>
      <c r="C10" s="30">
        <f>DATE(C5,6,1)-WEEKDAY(DATE(C5,6,6))</f>
        <v>40693</v>
      </c>
    </row>
    <row r="11" spans="1:3" x14ac:dyDescent="0.25">
      <c r="A11" t="s">
        <v>126</v>
      </c>
      <c r="B11" s="31">
        <v>38169</v>
      </c>
      <c r="C11" s="30">
        <f>DATE(C5,7,4)</f>
        <v>40728</v>
      </c>
    </row>
    <row r="12" spans="1:3" x14ac:dyDescent="0.25">
      <c r="A12" t="s">
        <v>127</v>
      </c>
      <c r="B12" s="32" t="s">
        <v>134</v>
      </c>
      <c r="C12" s="30">
        <f>DATE(C5,9,1)+CHOOSE(WEEKDAY(DATE(C5,9,1)),1,0,6,5,4,3,2)</f>
        <v>40791</v>
      </c>
    </row>
    <row r="13" spans="1:3" x14ac:dyDescent="0.25">
      <c r="A13" t="s">
        <v>128</v>
      </c>
      <c r="B13" s="32" t="s">
        <v>135</v>
      </c>
      <c r="C13" s="30">
        <f>DATE(C5,10,1)+7+CHOOSE(WEEKDAY(DATE(C5,10,1)),1,0,6,5,4,3,2)</f>
        <v>40826</v>
      </c>
    </row>
    <row r="14" spans="1:3" x14ac:dyDescent="0.25">
      <c r="A14" t="s">
        <v>129</v>
      </c>
      <c r="B14" s="31">
        <v>40848</v>
      </c>
      <c r="C14" s="30">
        <f>DATE(C5,11,11)</f>
        <v>40858</v>
      </c>
    </row>
    <row r="15" spans="1:3" x14ac:dyDescent="0.25">
      <c r="A15" t="s">
        <v>122</v>
      </c>
      <c r="B15" s="32" t="s">
        <v>136</v>
      </c>
      <c r="C15" s="30">
        <f>DATE(C5,11,1)+21+CHOOSE(WEEKDAY(DATE(C5,11,1)),4,3,2,1,0,6,5)</f>
        <v>40871</v>
      </c>
    </row>
    <row r="16" spans="1:3" x14ac:dyDescent="0.25">
      <c r="A16" t="s">
        <v>130</v>
      </c>
      <c r="B16" s="31">
        <v>45992</v>
      </c>
      <c r="C16" s="30">
        <f>DATE(C5,12,25)</f>
        <v>40902</v>
      </c>
    </row>
    <row r="17" spans="1:3" x14ac:dyDescent="0.25">
      <c r="A17" t="s">
        <v>138</v>
      </c>
      <c r="B17" s="32"/>
      <c r="C17" s="30">
        <f>DATE(C5,12,25)+CHOOSE(WEEKDAY(DATE(C5,12,25)),1,0,0,0,0,0,-1)</f>
        <v>40903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BA78-B07E-4AB4-8032-314ED1B8E41F}">
  <dimension ref="A1:D10"/>
  <sheetViews>
    <sheetView workbookViewId="0">
      <selection activeCell="F4" sqref="F4"/>
    </sheetView>
  </sheetViews>
  <sheetFormatPr defaultRowHeight="13.2" x14ac:dyDescent="0.25"/>
  <cols>
    <col min="2" max="4" width="8.21875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139</v>
      </c>
      <c r="C2" s="2"/>
    </row>
    <row r="3" spans="1:4" x14ac:dyDescent="0.25">
      <c r="A3" s="1" t="s">
        <v>3</v>
      </c>
      <c r="B3" s="2" t="str" cm="1">
        <f t="array" aca="1" ref="B3" ca="1">HD_Date</f>
        <v>09-Nov-2023</v>
      </c>
      <c r="C3" s="2"/>
    </row>
    <row r="5" spans="1:4" x14ac:dyDescent="0.25">
      <c r="B5" t="s">
        <v>140</v>
      </c>
      <c r="C5" t="s">
        <v>141</v>
      </c>
      <c r="D5" t="s">
        <v>142</v>
      </c>
    </row>
    <row r="6" spans="1:4" x14ac:dyDescent="0.25">
      <c r="B6">
        <v>1</v>
      </c>
      <c r="C6">
        <v>6</v>
      </c>
      <c r="D6">
        <v>11</v>
      </c>
    </row>
    <row r="7" spans="1:4" x14ac:dyDescent="0.25">
      <c r="B7">
        <v>2</v>
      </c>
      <c r="C7">
        <v>7</v>
      </c>
      <c r="D7">
        <v>12</v>
      </c>
    </row>
    <row r="8" spans="1:4" x14ac:dyDescent="0.25">
      <c r="B8">
        <v>3</v>
      </c>
      <c r="C8">
        <v>8</v>
      </c>
      <c r="D8">
        <v>13</v>
      </c>
    </row>
    <row r="9" spans="1:4" x14ac:dyDescent="0.25">
      <c r="B9">
        <v>4</v>
      </c>
      <c r="C9">
        <v>9</v>
      </c>
      <c r="D9">
        <v>14</v>
      </c>
    </row>
    <row r="10" spans="1:4" x14ac:dyDescent="0.25">
      <c r="B10">
        <v>5</v>
      </c>
      <c r="C10">
        <v>10</v>
      </c>
      <c r="D10">
        <v>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7DC4-E311-4E3C-9EA1-5888451DF148}">
  <dimension ref="A1:O40"/>
  <sheetViews>
    <sheetView workbookViewId="0">
      <selection activeCell="R14" sqref="R14"/>
    </sheetView>
  </sheetViews>
  <sheetFormatPr defaultRowHeight="13.2" x14ac:dyDescent="0.25"/>
  <cols>
    <col min="5" max="5" width="24.33203125" bestFit="1" customWidth="1"/>
    <col min="13" max="13" width="17.88671875" customWidth="1"/>
  </cols>
  <sheetData>
    <row r="1" spans="1:15" x14ac:dyDescent="0.25">
      <c r="A1" s="1" t="s">
        <v>0</v>
      </c>
      <c r="B1" s="2" t="s">
        <v>1</v>
      </c>
      <c r="C1" s="2"/>
      <c r="D1" s="2"/>
    </row>
    <row r="2" spans="1:15" x14ac:dyDescent="0.25">
      <c r="A2" s="1" t="s">
        <v>2</v>
      </c>
      <c r="B2" s="2" t="s">
        <v>77</v>
      </c>
      <c r="C2" s="2"/>
      <c r="D2" s="2"/>
    </row>
    <row r="3" spans="1:15" x14ac:dyDescent="0.25">
      <c r="A3" s="1" t="s">
        <v>3</v>
      </c>
      <c r="B3" s="2" t="str" cm="1">
        <f t="array" aca="1" ref="B3" ca="1">HD_Date</f>
        <v>09-Nov-2023</v>
      </c>
      <c r="C3" s="2"/>
      <c r="D3" s="2"/>
    </row>
    <row r="5" spans="1:15" x14ac:dyDescent="0.25">
      <c r="B5" t="s">
        <v>81</v>
      </c>
    </row>
    <row r="8" spans="1:15" ht="13.8" thickBot="1" x14ac:dyDescent="0.3">
      <c r="B8" t="s">
        <v>61</v>
      </c>
      <c r="M8" s="3" t="s">
        <v>83</v>
      </c>
    </row>
    <row r="9" spans="1:15" x14ac:dyDescent="0.25">
      <c r="B9" s="23">
        <v>3.6588080000000001</v>
      </c>
      <c r="E9" s="26" t="s">
        <v>62</v>
      </c>
      <c r="F9" s="26"/>
      <c r="I9" s="25" t="s">
        <v>78</v>
      </c>
      <c r="J9" s="25" t="s">
        <v>80</v>
      </c>
      <c r="M9" t="s">
        <v>82</v>
      </c>
      <c r="N9">
        <v>117.09429899999999</v>
      </c>
    </row>
    <row r="10" spans="1:15" x14ac:dyDescent="0.25">
      <c r="B10" s="23">
        <v>3.6602579999999998</v>
      </c>
      <c r="I10">
        <v>3.6569769999999999</v>
      </c>
      <c r="J10">
        <v>1</v>
      </c>
      <c r="M10" t="s">
        <v>84</v>
      </c>
      <c r="N10">
        <v>32</v>
      </c>
    </row>
    <row r="11" spans="1:15" x14ac:dyDescent="0.25">
      <c r="B11" s="23">
        <v>3.6592660000000001</v>
      </c>
      <c r="E11" t="s">
        <v>63</v>
      </c>
      <c r="F11">
        <v>3.6591968437499998</v>
      </c>
      <c r="I11">
        <v>3.6578467999999997</v>
      </c>
      <c r="J11">
        <v>0</v>
      </c>
      <c r="M11" t="s">
        <v>85</v>
      </c>
      <c r="N11">
        <v>3.6591968437499998</v>
      </c>
    </row>
    <row r="12" spans="1:15" x14ac:dyDescent="0.25">
      <c r="B12" s="23">
        <v>3.6590370000000001</v>
      </c>
      <c r="E12" t="s">
        <v>64</v>
      </c>
      <c r="F12">
        <v>1.536764780242316E-4</v>
      </c>
      <c r="I12">
        <v>3.6587166</v>
      </c>
      <c r="J12">
        <v>6</v>
      </c>
      <c r="M12" t="s">
        <v>86</v>
      </c>
      <c r="N12">
        <v>3.6613259999999999</v>
      </c>
    </row>
    <row r="13" spans="1:15" x14ac:dyDescent="0.25">
      <c r="B13" s="23">
        <v>3.6588850000000002</v>
      </c>
      <c r="E13" t="s">
        <v>65</v>
      </c>
      <c r="F13">
        <v>3.6590370000000001</v>
      </c>
      <c r="I13">
        <v>3.6595863999999998</v>
      </c>
      <c r="J13">
        <v>16</v>
      </c>
      <c r="M13" t="s">
        <v>87</v>
      </c>
      <c r="N13">
        <v>3.6569769999999999</v>
      </c>
    </row>
    <row r="14" spans="1:15" x14ac:dyDescent="0.25">
      <c r="B14" s="23">
        <v>3.6581220000000001</v>
      </c>
      <c r="E14" t="s">
        <v>66</v>
      </c>
      <c r="F14">
        <v>3.6589610000000001</v>
      </c>
      <c r="I14">
        <v>3.6604562</v>
      </c>
      <c r="J14">
        <v>7</v>
      </c>
      <c r="M14" t="s">
        <v>88</v>
      </c>
      <c r="N14">
        <v>8.6932543777418225E-4</v>
      </c>
      <c r="O14" s="27" t="s">
        <v>90</v>
      </c>
    </row>
    <row r="15" spans="1:15" ht="13.8" thickBot="1" x14ac:dyDescent="0.3">
      <c r="B15" s="23">
        <v>3.6589610000000001</v>
      </c>
      <c r="E15" t="s">
        <v>67</v>
      </c>
      <c r="F15">
        <v>8.6932543775839692E-4</v>
      </c>
      <c r="I15" s="24" t="s">
        <v>79</v>
      </c>
      <c r="J15" s="24">
        <v>2</v>
      </c>
      <c r="M15" t="s">
        <v>89</v>
      </c>
      <c r="N15">
        <v>7.5572671676127356E-7</v>
      </c>
    </row>
    <row r="16" spans="1:15" x14ac:dyDescent="0.25">
      <c r="B16" s="23">
        <v>3.6591900000000002</v>
      </c>
      <c r="E16" t="s">
        <v>68</v>
      </c>
      <c r="F16">
        <v>7.5572671673382843E-7</v>
      </c>
    </row>
    <row r="17" spans="2:14" x14ac:dyDescent="0.25">
      <c r="B17" s="23">
        <v>3.658579</v>
      </c>
      <c r="E17" t="s">
        <v>69</v>
      </c>
      <c r="F17">
        <v>0.85082985068120331</v>
      </c>
    </row>
    <row r="18" spans="2:14" x14ac:dyDescent="0.25">
      <c r="B18" s="23">
        <v>3.6593420000000001</v>
      </c>
      <c r="E18" t="s">
        <v>70</v>
      </c>
      <c r="F18">
        <v>0.19691790057582545</v>
      </c>
    </row>
    <row r="19" spans="2:14" x14ac:dyDescent="0.25">
      <c r="B19" s="23">
        <v>3.6602579999999998</v>
      </c>
      <c r="E19" t="s">
        <v>71</v>
      </c>
      <c r="F19">
        <v>4.3489999999999363E-3</v>
      </c>
    </row>
    <row r="20" spans="2:14" x14ac:dyDescent="0.25">
      <c r="B20" s="23">
        <v>3.6589610000000001</v>
      </c>
      <c r="E20" t="s">
        <v>72</v>
      </c>
      <c r="F20">
        <v>3.6569769999999999</v>
      </c>
      <c r="M20" s="3" t="s">
        <v>61</v>
      </c>
      <c r="N20" t="s">
        <v>96</v>
      </c>
    </row>
    <row r="21" spans="2:14" x14ac:dyDescent="0.25">
      <c r="B21" s="23">
        <v>3.65835</v>
      </c>
      <c r="E21" t="s">
        <v>73</v>
      </c>
      <c r="F21">
        <v>3.6613259999999999</v>
      </c>
      <c r="M21" t="s">
        <v>91</v>
      </c>
      <c r="N21">
        <v>1</v>
      </c>
    </row>
    <row r="22" spans="2:14" x14ac:dyDescent="0.25">
      <c r="B22" s="23">
        <v>3.6601050000000002</v>
      </c>
      <c r="E22" t="s">
        <v>74</v>
      </c>
      <c r="F22">
        <v>117.09429899999999</v>
      </c>
      <c r="M22" t="s">
        <v>92</v>
      </c>
      <c r="N22">
        <v>14</v>
      </c>
    </row>
    <row r="23" spans="2:14" x14ac:dyDescent="0.25">
      <c r="B23" s="23">
        <v>3.658579</v>
      </c>
      <c r="E23" t="s">
        <v>75</v>
      </c>
      <c r="F23">
        <v>32</v>
      </c>
      <c r="M23" t="s">
        <v>93</v>
      </c>
      <c r="N23">
        <v>10</v>
      </c>
    </row>
    <row r="24" spans="2:14" ht="13.8" thickBot="1" x14ac:dyDescent="0.3">
      <c r="B24" s="23">
        <v>3.6589610000000001</v>
      </c>
      <c r="E24" s="24" t="s">
        <v>76</v>
      </c>
      <c r="F24" s="24">
        <v>3.1342524332526249E-4</v>
      </c>
      <c r="M24" t="s">
        <v>94</v>
      </c>
      <c r="N24">
        <v>6</v>
      </c>
    </row>
    <row r="25" spans="2:14" x14ac:dyDescent="0.25">
      <c r="B25" s="23">
        <v>3.6601050000000002</v>
      </c>
      <c r="M25" t="s">
        <v>95</v>
      </c>
      <c r="N25">
        <v>1</v>
      </c>
    </row>
    <row r="26" spans="2:14" x14ac:dyDescent="0.25">
      <c r="B26" s="23">
        <v>3.6598760000000001</v>
      </c>
      <c r="M26" t="s">
        <v>13</v>
      </c>
      <c r="N26">
        <v>32</v>
      </c>
    </row>
    <row r="27" spans="2:14" x14ac:dyDescent="0.25">
      <c r="B27" s="23">
        <v>3.6581980000000001</v>
      </c>
    </row>
    <row r="28" spans="2:14" x14ac:dyDescent="0.25">
      <c r="B28" s="23">
        <v>3.6607159999999999</v>
      </c>
    </row>
    <row r="29" spans="2:14" x14ac:dyDescent="0.25">
      <c r="B29" s="23">
        <v>3.6589610000000001</v>
      </c>
    </row>
    <row r="30" spans="2:14" x14ac:dyDescent="0.25">
      <c r="B30" s="23">
        <v>3.6581980000000001</v>
      </c>
    </row>
    <row r="31" spans="2:14" x14ac:dyDescent="0.25">
      <c r="B31" s="23">
        <v>3.6591130000000001</v>
      </c>
    </row>
    <row r="32" spans="2:14" x14ac:dyDescent="0.25">
      <c r="B32" s="23">
        <v>3.6569769999999999</v>
      </c>
    </row>
    <row r="33" spans="2:2" x14ac:dyDescent="0.25">
      <c r="B33" s="23">
        <v>3.6613259999999999</v>
      </c>
    </row>
    <row r="34" spans="2:2" x14ac:dyDescent="0.25">
      <c r="B34" s="23">
        <v>3.6588850000000002</v>
      </c>
    </row>
    <row r="35" spans="2:2" x14ac:dyDescent="0.25">
      <c r="B35" s="23">
        <v>3.6587320000000001</v>
      </c>
    </row>
    <row r="36" spans="2:2" x14ac:dyDescent="0.25">
      <c r="B36" s="23">
        <v>3.6593420000000001</v>
      </c>
    </row>
    <row r="37" spans="2:2" x14ac:dyDescent="0.25">
      <c r="B37" s="23">
        <v>3.6590370000000001</v>
      </c>
    </row>
    <row r="38" spans="2:2" x14ac:dyDescent="0.25">
      <c r="B38" s="23">
        <v>3.6590370000000001</v>
      </c>
    </row>
    <row r="39" spans="2:2" x14ac:dyDescent="0.25">
      <c r="B39" s="23">
        <v>3.6604100000000002</v>
      </c>
    </row>
    <row r="40" spans="2:2" x14ac:dyDescent="0.25">
      <c r="B40" s="23">
        <v>3.6597240000000002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9273-FD5A-4B09-B1E6-D6D3DACE1331}">
  <dimension ref="A1:I42"/>
  <sheetViews>
    <sheetView tabSelected="1" workbookViewId="0">
      <selection activeCell="L11" sqref="L11"/>
    </sheetView>
  </sheetViews>
  <sheetFormatPr defaultRowHeight="13.2" x14ac:dyDescent="0.25"/>
  <cols>
    <col min="4" max="4" width="10.88671875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158</v>
      </c>
      <c r="C2" s="2"/>
    </row>
    <row r="3" spans="1:7" x14ac:dyDescent="0.25">
      <c r="A3" s="1" t="s">
        <v>3</v>
      </c>
      <c r="B3" s="2" t="str" cm="1">
        <f t="array" aca="1" ref="B3" ca="1">HD_Date</f>
        <v>09-Nov-2023</v>
      </c>
      <c r="C3" s="2"/>
    </row>
    <row r="7" spans="1:7" s="33" customFormat="1" ht="52.8" x14ac:dyDescent="0.25">
      <c r="C7" s="33" t="s">
        <v>153</v>
      </c>
      <c r="D7" s="34" t="s">
        <v>154</v>
      </c>
      <c r="F7" s="33" t="s">
        <v>155</v>
      </c>
      <c r="G7" s="33" t="s">
        <v>156</v>
      </c>
    </row>
    <row r="8" spans="1:7" x14ac:dyDescent="0.25">
      <c r="C8" t="s">
        <v>143</v>
      </c>
      <c r="D8" s="35">
        <v>80.03</v>
      </c>
      <c r="F8">
        <f>QUARTILE(D8:D17,3)</f>
        <v>50.642499999999998</v>
      </c>
      <c r="G8">
        <f>QUARTILE(D8:D17,1)</f>
        <v>13.7125</v>
      </c>
    </row>
    <row r="9" spans="1:7" x14ac:dyDescent="0.25">
      <c r="C9" t="s">
        <v>149</v>
      </c>
      <c r="D9" s="35">
        <v>75.180000000000007</v>
      </c>
      <c r="F9">
        <f>_xlfn.QUARTILE.INC(D8:D17,3)</f>
        <v>50.642499999999998</v>
      </c>
      <c r="G9">
        <f>_xlfn.QUARTILE.INC(D8:D17,1)</f>
        <v>13.7125</v>
      </c>
    </row>
    <row r="10" spans="1:7" x14ac:dyDescent="0.25">
      <c r="C10" t="s">
        <v>144</v>
      </c>
      <c r="D10" s="35">
        <v>52.72</v>
      </c>
      <c r="F10" t="s">
        <v>157</v>
      </c>
    </row>
    <row r="11" spans="1:7" x14ac:dyDescent="0.25">
      <c r="C11" t="s">
        <v>148</v>
      </c>
      <c r="D11" s="35">
        <v>44.41</v>
      </c>
      <c r="F11">
        <f>F8-G8</f>
        <v>36.93</v>
      </c>
    </row>
    <row r="12" spans="1:7" x14ac:dyDescent="0.25">
      <c r="C12" t="s">
        <v>150</v>
      </c>
      <c r="D12" s="35">
        <v>19.91</v>
      </c>
    </row>
    <row r="13" spans="1:7" x14ac:dyDescent="0.25">
      <c r="C13" t="s">
        <v>151</v>
      </c>
      <c r="D13" s="35">
        <v>14.4</v>
      </c>
    </row>
    <row r="14" spans="1:7" x14ac:dyDescent="0.25">
      <c r="C14" t="s">
        <v>152</v>
      </c>
      <c r="D14" s="35">
        <v>13.72</v>
      </c>
    </row>
    <row r="15" spans="1:7" x14ac:dyDescent="0.25">
      <c r="C15" t="s">
        <v>147</v>
      </c>
      <c r="D15" s="35">
        <v>13.71</v>
      </c>
    </row>
    <row r="16" spans="1:7" x14ac:dyDescent="0.25">
      <c r="C16" t="s">
        <v>145</v>
      </c>
      <c r="D16" s="35">
        <v>12.67</v>
      </c>
    </row>
    <row r="17" spans="3:9" x14ac:dyDescent="0.25">
      <c r="C17" t="s">
        <v>146</v>
      </c>
      <c r="D17" s="35">
        <v>9.67</v>
      </c>
    </row>
    <row r="19" spans="3:9" x14ac:dyDescent="0.25">
      <c r="F19" s="36">
        <f>_xlfn.QUARTILE.INC(D8:D17,3)-_xlfn.QUARTILE.INC(D8:D17,1)</f>
        <v>36.93</v>
      </c>
      <c r="H19" s="36">
        <f>MEDIAN(D8:D17)</f>
        <v>17.155000000000001</v>
      </c>
    </row>
    <row r="21" spans="3:9" x14ac:dyDescent="0.25">
      <c r="E21" s="36">
        <f>MEDIAN(D13:D17)</f>
        <v>13.71</v>
      </c>
      <c r="F21" s="36">
        <f>_xlfn.QUARTILE.EXC(D8:D17,1)</f>
        <v>13.450000000000001</v>
      </c>
      <c r="H21" s="36">
        <f>MEDIAN(D13:D17)</f>
        <v>13.71</v>
      </c>
      <c r="I21" s="36">
        <f>MEDIAN(D13:D17,H19)</f>
        <v>13.715</v>
      </c>
    </row>
    <row r="22" spans="3:9" x14ac:dyDescent="0.25">
      <c r="E22" s="36">
        <f>MEDIAN(D8:D12)</f>
        <v>52.72</v>
      </c>
      <c r="F22" s="35">
        <f>_xlfn.QUARTILE.EXC(D8:D17,3)</f>
        <v>58.335000000000001</v>
      </c>
      <c r="H22" s="36">
        <f>MEDIAN(D9:D12)</f>
        <v>48.564999999999998</v>
      </c>
      <c r="I22" s="36">
        <f>MEDIAN(D8:D12,H19)</f>
        <v>48.564999999999998</v>
      </c>
    </row>
    <row r="23" spans="3:9" x14ac:dyDescent="0.25">
      <c r="F23" s="36">
        <f>MEDIAN(D8:D17)</f>
        <v>17.155000000000001</v>
      </c>
    </row>
    <row r="26" spans="3:9" x14ac:dyDescent="0.25">
      <c r="C26" t="s">
        <v>159</v>
      </c>
    </row>
    <row r="28" spans="3:9" x14ac:dyDescent="0.25">
      <c r="D28" cm="1">
        <f t="array" ref="D28:D42">_xlfn.TEXTSPLIT(C26,,",")+0</f>
        <v>4</v>
      </c>
      <c r="F28">
        <f>MEDIAN(_xlfn.ANCHORARRAY(D28))</f>
        <v>17</v>
      </c>
    </row>
    <row r="29" spans="3:9" x14ac:dyDescent="0.25">
      <c r="D29">
        <v>6</v>
      </c>
      <c r="F29">
        <f>MEDIAN(D28:D34)</f>
        <v>7</v>
      </c>
      <c r="G29">
        <f>MEDIAN(D28:D35)</f>
        <v>7.5</v>
      </c>
    </row>
    <row r="30" spans="3:9" x14ac:dyDescent="0.25">
      <c r="D30">
        <v>6</v>
      </c>
      <c r="F30">
        <f>MEDIAN(D36:D42)</f>
        <v>23</v>
      </c>
      <c r="G30">
        <f>MEDIAN(D35:D42)</f>
        <v>22</v>
      </c>
    </row>
    <row r="31" spans="3:9" x14ac:dyDescent="0.25">
      <c r="D31">
        <v>7</v>
      </c>
      <c r="F31">
        <f>_xlfn.QUARTILE.INC(_xlfn.ANCHORARRAY(D28),1)</f>
        <v>7.5</v>
      </c>
    </row>
    <row r="32" spans="3:9" x14ac:dyDescent="0.25">
      <c r="D32">
        <v>8</v>
      </c>
      <c r="F32">
        <f>QUARTILE(_xlfn.ANCHORARRAY(D28),3)</f>
        <v>22</v>
      </c>
    </row>
    <row r="33" spans="4:6" x14ac:dyDescent="0.25">
      <c r="D33">
        <v>12</v>
      </c>
      <c r="F33">
        <f>_xlfn.QUARTILE.EXC(_xlfn.ANCHORARRAY(D28),1)</f>
        <v>7</v>
      </c>
    </row>
    <row r="34" spans="4:6" x14ac:dyDescent="0.25">
      <c r="D34">
        <v>15</v>
      </c>
      <c r="F34">
        <f>_xlfn.QUARTILE.EXC(_xlfn.ANCHORARRAY(D28),3)</f>
        <v>23</v>
      </c>
    </row>
    <row r="35" spans="4:6" x14ac:dyDescent="0.25">
      <c r="D35">
        <v>17</v>
      </c>
    </row>
    <row r="36" spans="4:6" x14ac:dyDescent="0.25">
      <c r="D36">
        <v>20</v>
      </c>
    </row>
    <row r="37" spans="4:6" x14ac:dyDescent="0.25">
      <c r="D37">
        <v>21</v>
      </c>
    </row>
    <row r="38" spans="4:6" x14ac:dyDescent="0.25">
      <c r="D38">
        <v>21</v>
      </c>
    </row>
    <row r="39" spans="4:6" x14ac:dyDescent="0.25">
      <c r="D39">
        <v>23</v>
      </c>
    </row>
    <row r="40" spans="4:6" x14ac:dyDescent="0.25">
      <c r="D40">
        <v>24</v>
      </c>
    </row>
    <row r="41" spans="4:6" x14ac:dyDescent="0.25">
      <c r="D41">
        <v>27</v>
      </c>
    </row>
    <row r="42" spans="4:6" x14ac:dyDescent="0.25">
      <c r="D42">
        <v>28</v>
      </c>
    </row>
  </sheetData>
  <autoFilter ref="C7:D17" xr:uid="{5AFD9273-FD5A-4B09-B1E6-D6D3DACE1331}">
    <sortState xmlns:xlrd2="http://schemas.microsoft.com/office/spreadsheetml/2017/richdata2" ref="C8:D17">
      <sortCondition descending="1" ref="D7:D17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D18" sqref="D18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e" cm="1" vm="1">
        <f t="array" ref="B3">HD_Date</f>
        <v>#VALUE!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803E0-4333-435B-A65A-3CCA5FDA2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Report</vt:lpstr>
      <vt:lpstr>ListOfDupes</vt:lpstr>
      <vt:lpstr>RecursiveLambda</vt:lpstr>
      <vt:lpstr>FunctionFIndReplace</vt:lpstr>
      <vt:lpstr>NTh_Workday</vt:lpstr>
      <vt:lpstr>HolidayFormulas</vt:lpstr>
      <vt:lpstr>Grant</vt:lpstr>
      <vt:lpstr>DescriptiveStatistics</vt:lpstr>
      <vt:lpstr>IQR</vt:lpstr>
      <vt:lpstr>Formats</vt:lpstr>
      <vt:lpstr>Lists</vt:lpstr>
      <vt:lpstr>_nHolidays2023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2023-11-09T20:47:35Z</dcterms:modified>
</cp:coreProperties>
</file>