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bieg\Dropbox\GitHub\PowerQueryBitsAndPieces\ExcelEsport\"/>
    </mc:Choice>
  </mc:AlternateContent>
  <xr:revisionPtr revIDLastSave="0" documentId="13_ncr:1_{0D232CF6-5ACE-430D-92AA-DB95893B7B05}" xr6:coauthVersionLast="47" xr6:coauthVersionMax="47" xr10:uidLastSave="{00000000-0000-0000-0000-000000000000}"/>
  <bookViews>
    <workbookView xWindow="-120" yWindow="-120" windowWidth="29040" windowHeight="15720" firstSheet="7" activeTab="7" xr2:uid="{F9BF1E89-DD97-4488-B5FA-5A3F8B8826CF}"/>
  </bookViews>
  <sheets>
    <sheet name="D1" sheetId="2" r:id="rId1"/>
    <sheet name="D1 ex" sheetId="1" r:id="rId2"/>
    <sheet name="D2" sheetId="3" r:id="rId3"/>
    <sheet name="D2 ex" sheetId="4" r:id="rId4"/>
    <sheet name="D3" sheetId="5" r:id="rId5"/>
    <sheet name="D3 ex" sheetId="6" r:id="rId6"/>
    <sheet name="D4" sheetId="7" r:id="rId7"/>
    <sheet name="D5" sheetId="9" r:id="rId8"/>
    <sheet name="Sheet1" sheetId="8" r:id="rId9"/>
  </sheets>
  <definedNames>
    <definedName name="_xlnm._FilterDatabase" localSheetId="6" hidden="1">'D4'!$D$32:$E$37</definedName>
    <definedName name="_xlnm._FilterDatabase" localSheetId="7" hidden="1">'D5'!#REF!</definedName>
    <definedName name="emails">'D1 ex'!$B$2</definedName>
    <definedName name="names">'D1 ex'!$B$13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9" l="1"/>
  <c r="C7" i="9"/>
  <c r="C8" i="9"/>
  <c r="C12" i="9"/>
  <c r="C13" i="9"/>
  <c r="C16" i="9"/>
  <c r="C17" i="9"/>
  <c r="C20" i="9"/>
  <c r="C21" i="9"/>
  <c r="C22" i="9"/>
  <c r="C25" i="9"/>
  <c r="D25" i="9" s="1"/>
  <c r="C26" i="9"/>
  <c r="D26" i="9" s="1"/>
  <c r="D28" i="9"/>
  <c r="I43" i="9"/>
  <c r="I44" i="9"/>
  <c r="D51" i="9"/>
  <c r="D52" i="9"/>
  <c r="E55" i="9"/>
  <c r="E56" i="9"/>
  <c r="C59" i="9"/>
  <c r="G59" i="9"/>
  <c r="C60" i="9"/>
  <c r="G60" i="9"/>
  <c r="H84" i="9"/>
  <c r="H85" i="9" a="1"/>
  <c r="H85" i="9" s="1"/>
  <c r="C96" i="9" a="1"/>
  <c r="C96" i="9" s="1"/>
  <c r="C98" i="9" s="1"/>
  <c r="C102" i="9" a="1"/>
  <c r="C102" i="9" s="1"/>
  <c r="K14" i="8"/>
  <c r="K12" i="8"/>
  <c r="J12" i="8"/>
  <c r="J14" i="8"/>
  <c r="D16" i="8" a="1"/>
  <c r="D16" i="8" s="1"/>
  <c r="I14" i="8"/>
  <c r="D14" i="8" a="1"/>
  <c r="D14" i="8" s="1"/>
  <c r="D12" i="8" a="1"/>
  <c r="D12" i="8" s="1"/>
  <c r="D13" i="8" a="1"/>
  <c r="D13" i="8" s="1"/>
  <c r="D9" i="8" a="1"/>
  <c r="D9" i="8" s="1"/>
  <c r="D3" i="8" a="1"/>
  <c r="D3" i="8" s="1"/>
  <c r="H43" i="7" a="1"/>
  <c r="H43" i="7" s="1"/>
  <c r="G43" i="7" a="1"/>
  <c r="G43" i="7" s="1"/>
  <c r="F43" i="7"/>
  <c r="I19" i="7" a="1"/>
  <c r="I19" i="7" s="1"/>
  <c r="C4" i="1"/>
  <c r="H19" i="7" a="1"/>
  <c r="H19" i="7" s="1"/>
  <c r="G19" i="7" a="1"/>
  <c r="G19" i="7" s="1"/>
  <c r="E64" i="7"/>
  <c r="B10" i="2"/>
  <c r="B18" i="1" a="1"/>
  <c r="B18" i="1"/>
  <c r="C16" i="1"/>
  <c r="C3" i="4" a="1"/>
  <c r="C3" i="4"/>
  <c r="P9" i="3" a="1"/>
  <c r="P9" i="3"/>
  <c r="N9" i="3" a="1"/>
  <c r="N9" i="3"/>
  <c r="E6" i="1"/>
  <c r="E5" i="1"/>
  <c r="E4" i="1"/>
  <c r="E3" i="1"/>
  <c r="B13" i="2"/>
  <c r="R7" i="4"/>
  <c r="N7" i="4"/>
  <c r="N8" i="4" a="1"/>
  <c r="N8" i="4"/>
  <c r="R8" i="4" a="1"/>
  <c r="R8" i="4"/>
  <c r="N54" i="6" a="1"/>
  <c r="N54" i="6"/>
  <c r="N55" i="6" a="1"/>
  <c r="N55" i="6"/>
  <c r="N56" i="6" a="1"/>
  <c r="N56" i="6"/>
  <c r="N53" i="6" a="1"/>
  <c r="N53" i="6"/>
  <c r="M54" i="6" a="1"/>
  <c r="M54" i="6"/>
  <c r="M55" i="6" a="1"/>
  <c r="M55" i="6"/>
  <c r="M56" i="6" a="1"/>
  <c r="M56" i="6"/>
  <c r="M53" i="6" a="1"/>
  <c r="M53" i="6"/>
  <c r="K33" i="6" a="1"/>
  <c r="K33" i="6"/>
  <c r="K34" i="6" a="1"/>
  <c r="K34" i="6"/>
  <c r="K35" i="6" a="1"/>
  <c r="K35" i="6"/>
  <c r="K32" i="6" a="1"/>
  <c r="K32" i="6"/>
  <c r="C8" i="4" a="1"/>
  <c r="C8" i="4"/>
  <c r="J33" i="6" a="1"/>
  <c r="J33" i="6"/>
  <c r="J34" i="6" a="1"/>
  <c r="J34" i="6"/>
  <c r="J35" i="6" a="1"/>
  <c r="J35" i="6"/>
  <c r="J32" i="6" a="1"/>
  <c r="J32" i="6"/>
  <c r="J14" i="6" a="1"/>
  <c r="J14" i="6" s="1"/>
  <c r="T16" i="4" a="1"/>
  <c r="T16" i="4"/>
  <c r="R14" i="4" a="1"/>
  <c r="R14" i="4"/>
  <c r="P12" i="4" a="1"/>
  <c r="P12" i="4"/>
  <c r="N12" i="4" a="1"/>
  <c r="N12" i="4"/>
  <c r="N4" i="4" a="1"/>
  <c r="N4" i="4"/>
  <c r="L17" i="1" a="1"/>
  <c r="L17" i="1"/>
  <c r="L15" i="1"/>
  <c r="P8" i="1" a="1"/>
  <c r="P8" i="1"/>
  <c r="K6" i="1"/>
  <c r="J6" i="1"/>
  <c r="J4" i="1"/>
  <c r="B12" i="5"/>
  <c r="B11" i="5"/>
  <c r="B10" i="5"/>
  <c r="E61" i="6"/>
  <c r="H63" i="6" a="1"/>
  <c r="H63" i="6" s="1"/>
  <c r="G63" i="6" a="1"/>
  <c r="G63" i="6" s="1"/>
  <c r="E63" i="6" a="1"/>
  <c r="E63" i="6" s="1"/>
  <c r="D63" i="6" a="1"/>
  <c r="D63" i="6" s="1"/>
  <c r="B63" i="6" a="1"/>
  <c r="B63" i="6" s="1"/>
  <c r="E25" i="9"/>
  <c r="D8" i="9"/>
  <c r="D12" i="9"/>
  <c r="E26" i="9"/>
  <c r="D59" i="9"/>
  <c r="D13" i="9"/>
  <c r="E28" i="9"/>
  <c r="H59" i="9"/>
  <c r="C11" i="5"/>
  <c r="D16" i="9"/>
  <c r="J43" i="9"/>
  <c r="D60" i="9"/>
  <c r="C10" i="5"/>
  <c r="C12" i="5"/>
  <c r="D17" i="9"/>
  <c r="J44" i="9"/>
  <c r="H60" i="9"/>
  <c r="D20" i="9"/>
  <c r="E51" i="9"/>
  <c r="I84" i="9"/>
  <c r="D6" i="9"/>
  <c r="D21" i="9"/>
  <c r="E52" i="9"/>
  <c r="I85" i="9"/>
  <c r="D7" i="9"/>
  <c r="D22" i="9"/>
  <c r="F55" i="9"/>
  <c r="F56" i="9"/>
  <c r="B141" i="6" l="1" a="1"/>
  <c r="B141" i="6" s="1"/>
  <c r="D141" i="6" s="1" a="1"/>
  <c r="D141" i="6" s="1"/>
  <c r="B114" i="6" a="1"/>
  <c r="B114" i="6" s="1"/>
  <c r="D114" i="6" s="1" a="1"/>
  <c r="D114" i="6" s="1"/>
  <c r="B103" i="6" a="1"/>
  <c r="B103" i="6" s="1"/>
  <c r="D103" i="6" s="1" a="1"/>
  <c r="D103" i="6" s="1"/>
  <c r="K53" i="6" l="1" a="1"/>
  <c r="K53" i="6" s="1"/>
  <c r="J53" i="6" a="1"/>
  <c r="J53" i="6" s="1"/>
  <c r="J74" i="6" a="1"/>
  <c r="J74" i="6" s="1"/>
  <c r="D74" i="6" a="1"/>
  <c r="D74" i="6" s="1"/>
  <c r="E32" i="6" a="1"/>
  <c r="E32" i="6" s="1"/>
  <c r="G33" i="6" a="1"/>
  <c r="G33" i="6" s="1"/>
  <c r="G34" i="6" a="1"/>
  <c r="G34" i="6" s="1"/>
  <c r="G35" i="6" a="1"/>
  <c r="G35" i="6" s="1"/>
  <c r="G32" i="6" a="1"/>
  <c r="G32" i="6" s="1"/>
  <c r="G28" i="6"/>
  <c r="G27" i="6"/>
  <c r="G26" i="6"/>
  <c r="G25" i="6"/>
  <c r="G24" i="6"/>
  <c r="G23" i="6"/>
  <c r="G22" i="6"/>
  <c r="G21" i="6"/>
  <c r="G20" i="6"/>
  <c r="G19" i="6"/>
  <c r="G18" i="6"/>
  <c r="G17" i="6"/>
  <c r="G16" i="6"/>
  <c r="G14" i="6"/>
  <c r="G15" i="6"/>
  <c r="H4" i="6" a="1"/>
  <c r="H4" i="6" s="1"/>
  <c r="G4" i="6" a="1"/>
  <c r="G4" i="6" s="1"/>
  <c r="D18" i="5"/>
  <c r="D17" i="5"/>
  <c r="D16" i="5"/>
  <c r="B15" i="3" a="1"/>
  <c r="B15" i="3"/>
  <c r="C6" i="1"/>
  <c r="G6" i="3"/>
  <c r="M16" i="4" a="1"/>
  <c r="M16" i="4" s="1"/>
  <c r="B20" i="1" a="1"/>
  <c r="B20" i="1" s="1"/>
  <c r="H27" i="1" s="1" a="1"/>
  <c r="H27" i="1" s="1"/>
  <c r="D15" i="1"/>
  <c r="C8" i="1" a="1"/>
  <c r="C8" i="1" s="1"/>
  <c r="I8" i="1" a="1"/>
  <c r="I8" i="1" s="1"/>
  <c r="D6" i="1"/>
  <c r="D4" i="1"/>
  <c r="A15" i="3" a="1"/>
  <c r="A15" i="3" s="1"/>
  <c r="K14" i="4" a="1"/>
  <c r="K14" i="4" s="1"/>
  <c r="I12" i="4" a="1"/>
  <c r="I12" i="4" s="1"/>
  <c r="I8" i="4" a="1"/>
  <c r="I8" i="4" s="1"/>
  <c r="I4" i="4" a="1"/>
  <c r="I4" i="4" s="1"/>
  <c r="F16" i="5"/>
  <c r="F18" i="5"/>
  <c r="F17" i="5"/>
  <c r="K8" i="1" l="1" a="1"/>
  <c r="K8" i="1" s="1"/>
  <c r="L8" i="1" s="1" a="1"/>
  <c r="L8" i="1" s="1"/>
  <c r="M8" i="1" s="1" a="1"/>
  <c r="M8" i="1" s="1"/>
  <c r="I28" i="1" a="1"/>
  <c r="I28" i="1" s="1"/>
  <c r="J28" i="1" s="1"/>
  <c r="I27" i="1"/>
  <c r="D11" i="3"/>
  <c r="D10" i="3"/>
  <c r="D9" i="3"/>
  <c r="F8" i="1" a="1"/>
  <c r="F8" i="1" s="1"/>
  <c r="C15" i="1"/>
  <c r="F17" i="1" l="1"/>
  <c r="F15" i="1"/>
  <c r="F4" i="1"/>
  <c r="F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I8" authorId="0" shapeId="0" xr:uid="{35140800-2CB4-4CED-8D97-7AEF1CE30EE3}">
      <text>
        <r>
          <rPr>
            <b/>
            <sz val="9"/>
            <color indexed="81"/>
            <rFont val="Tahoma"/>
            <family val="2"/>
          </rPr>
          <t>Diarmuid Early:</t>
        </r>
        <r>
          <rPr>
            <sz val="9"/>
            <color indexed="81"/>
            <rFont val="Tahoma"/>
            <family val="2"/>
          </rPr>
          <t xml:space="preserve">
The same formula doesn't work here!
We'll talk more about emojis later in the week, so I won't offer a solution just yet…</t>
        </r>
      </text>
    </comment>
    <comment ref="M16" authorId="0" shapeId="0" xr:uid="{51D60314-4B7F-4971-9910-0D37383892C2}">
      <text>
        <r>
          <rPr>
            <b/>
            <sz val="9"/>
            <color indexed="81"/>
            <rFont val="Tahoma"/>
            <family val="2"/>
          </rPr>
          <t>Diarmuid Early:</t>
        </r>
        <r>
          <rPr>
            <sz val="9"/>
            <color indexed="81"/>
            <rFont val="Tahoma"/>
            <family val="2"/>
          </rPr>
          <t xml:space="preserve">
You don't have to do it in one cell!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E32" authorId="0" shapeId="0" xr:uid="{EC5E3F76-6785-4526-9491-AF04BA7FFA1B}">
      <text>
        <r>
          <rPr>
            <b/>
            <sz val="9"/>
            <color indexed="81"/>
            <rFont val="Tahoma"/>
            <family val="2"/>
          </rPr>
          <t>Diarmuid Early:</t>
        </r>
        <r>
          <rPr>
            <sz val="9"/>
            <color indexed="81"/>
            <rFont val="Tahoma"/>
            <family val="2"/>
          </rPr>
          <t xml:space="preserve">
Non-case sensitive - gives the wrong answers!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<sst xmlns="http://schemas.openxmlformats.org/spreadsheetml/2006/main" count="330" uniqueCount="259">
  <si>
    <t>Excel World Cup Boot Camp - Day 1</t>
  </si>
  <si>
    <t>How many times does A occur in this string?</t>
  </si>
  <si>
    <r>
      <rPr>
        <sz val="36"/>
        <color rgb="FFFF0000"/>
        <rFont val="Aptos Narrow"/>
        <family val="2"/>
        <scheme val="minor"/>
      </rPr>
      <t>A</t>
    </r>
    <r>
      <rPr>
        <sz val="36"/>
        <color theme="1"/>
        <rFont val="Aptos Narrow"/>
        <family val="2"/>
        <scheme val="minor"/>
      </rPr>
      <t>DGKLNC</t>
    </r>
    <r>
      <rPr>
        <sz val="36"/>
        <color rgb="FFFF0000"/>
        <rFont val="Aptos Narrow"/>
        <family val="2"/>
        <scheme val="minor"/>
      </rPr>
      <t>A</t>
    </r>
    <r>
      <rPr>
        <sz val="36"/>
        <color theme="1"/>
        <rFont val="Aptos Narrow"/>
        <family val="2"/>
        <scheme val="minor"/>
      </rPr>
      <t>LKSHFSLDKVN</t>
    </r>
    <r>
      <rPr>
        <sz val="36"/>
        <color rgb="FFFF0000"/>
        <rFont val="Aptos Narrow"/>
        <family val="2"/>
        <scheme val="minor"/>
      </rPr>
      <t>A</t>
    </r>
    <r>
      <rPr>
        <sz val="36"/>
        <color theme="1"/>
        <rFont val="Aptos Narrow"/>
        <family val="2"/>
        <scheme val="minor"/>
      </rPr>
      <t>LSKFH</t>
    </r>
    <r>
      <rPr>
        <sz val="36"/>
        <color rgb="FFFF0000"/>
        <rFont val="Aptos Narrow"/>
        <family val="2"/>
        <scheme val="minor"/>
      </rPr>
      <t>A</t>
    </r>
    <r>
      <rPr>
        <sz val="36"/>
        <color theme="1"/>
        <rFont val="Aptos Narrow"/>
        <family val="2"/>
        <scheme val="minor"/>
      </rPr>
      <t>LSKNLSKDHFL</t>
    </r>
    <r>
      <rPr>
        <sz val="36"/>
        <color rgb="FFFF0000"/>
        <rFont val="Aptos Narrow"/>
        <family val="2"/>
        <scheme val="minor"/>
      </rPr>
      <t>A</t>
    </r>
    <r>
      <rPr>
        <sz val="36"/>
        <color theme="1"/>
        <rFont val="Aptos Narrow"/>
        <family val="2"/>
        <scheme val="minor"/>
      </rPr>
      <t>KSDH</t>
    </r>
  </si>
  <si>
    <t>Alternatively: how much shorter is it without A?</t>
  </si>
  <si>
    <t>=LEN(B4)-LEN(SUBSTITUTE(B4,"A",""))</t>
  </si>
  <si>
    <t>eve.kuphal31@gmail.com; damion.senger64@yahoo.com; danial.botsford@gmail.com; harley55@gmail.com; marco_moen81@yahoo.com; demarco.gulgowski@hotmail.com; cooper.harber@gmail.com; veda.reynolds72@hotmail.com; helen68@gmail.com; elyssa10@hotmail.com; keara_predovic@gmail.com; kitty_treutel63@hotmail.com; emmanuel.wuckert32@hotmail.com; kade_yundt@gmail.com; mario_prosacco96@yahoo.com; mazie_cruickshank70@yahoo.com; winifred.koss35@hotmail.com</t>
  </si>
  <si>
    <t>How many emails are in this list?</t>
  </si>
  <si>
    <t>How many gmail addresses?</t>
  </si>
  <si>
    <t>[Harder!] List all the email domains, along with the number of emails from each, in descending order</t>
  </si>
  <si>
    <t>=len(B2-len(substitute(B2,"@",""))</t>
  </si>
  <si>
    <t>Marleen Siemon, Adi Bedivere Hoekstra, Clemence Krüger, Marzanna Aviram D'Antonio, Nkiru Cantù, Petros Holmwood, Edmundas Kuno Fannon, Dzvezda Juhán Nikolic, Chanda Björk, Hjørdis Rivers, Herleifr Milan Dresdner, Kerenza Inken Ko, María Teresa Erna Sundberg, Clemence Damianus De Bruijn, Quinctilius Shanthi Dirix, Ridwana Lisa Holmgren, Julienne Roth, Hazel Alger, Danr North, Olegarius Fierro</t>
  </si>
  <si>
    <t>How many names are in this list?</t>
  </si>
  <si>
    <t>[Harder] How many have more than two names?</t>
  </si>
  <si>
    <t>Excel World Cup Boot Camp - Day 2</t>
  </si>
  <si>
    <t>Split the string into characters</t>
  </si>
  <si>
    <t>Wherefore art thou Romeo?</t>
  </si>
  <si>
    <t>Position</t>
  </si>
  <si>
    <t>Character</t>
  </si>
  <si>
    <r>
      <t>=MID(</t>
    </r>
    <r>
      <rPr>
        <sz val="36"/>
        <color theme="5"/>
        <rFont val="Aptos Narrow"/>
        <family val="2"/>
        <scheme val="minor"/>
      </rPr>
      <t>$B$6</t>
    </r>
    <r>
      <rPr>
        <sz val="36"/>
        <color theme="1"/>
        <rFont val="Aptos Narrow"/>
        <family val="2"/>
        <scheme val="minor"/>
      </rPr>
      <t>,</t>
    </r>
    <r>
      <rPr>
        <sz val="36"/>
        <color theme="9"/>
        <rFont val="Aptos Narrow"/>
        <family val="2"/>
        <scheme val="minor"/>
      </rPr>
      <t>1</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</si>
  <si>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2</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</si>
  <si>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3</t>
    </r>
    <r>
      <rPr>
        <sz val="36"/>
        <color theme="1"/>
        <rFont val="Aptos Narrow"/>
        <family val="2"/>
        <scheme val="minor"/>
      </rPr>
      <t>,1)</t>
    </r>
  </si>
  <si>
    <t>Make it dynamic with SEQUENCE</t>
  </si>
  <si>
    <r>
      <t>=MID(</t>
    </r>
    <r>
      <rPr>
        <sz val="36"/>
        <color theme="5"/>
        <rFont val="Aptos Narrow"/>
        <family val="2"/>
        <scheme val="minor"/>
      </rPr>
      <t>B6</t>
    </r>
    <r>
      <rPr>
        <sz val="36"/>
        <color theme="1"/>
        <rFont val="Aptos Narrow"/>
        <family val="2"/>
        <scheme val="minor"/>
      </rPr>
      <t>,SEQUENCE(LEN(</t>
    </r>
    <r>
      <rPr>
        <sz val="36"/>
        <color theme="5"/>
        <rFont val="Aptos Narrow"/>
        <family val="2"/>
        <scheme val="minor"/>
      </rPr>
      <t>B6</t>
    </r>
    <r>
      <rPr>
        <sz val="36"/>
        <color theme="1"/>
        <rFont val="Aptos Narrow"/>
        <family val="2"/>
        <scheme val="minor"/>
      </rPr>
      <t>)),1)</t>
    </r>
  </si>
  <si>
    <t>Soft, what light through yonder window shines?</t>
  </si>
  <si>
    <t>Reverse the string</t>
  </si>
  <si>
    <t>Soft, what 💡 through yonder window 🌟?</t>
  </si>
  <si>
    <t>[Harder] Reverse the string</t>
  </si>
  <si>
    <t>⚂⚃⚀⚅⚂⚂⚂⚁⚁⚂⚃⚂⚃⚃⚄⚀⚄⚁⚁⚀⚃⚂⚅⚃⚁⚅⚅⚀⚃⚅⚅⚀⚃⚁⚃⚁⚁⚂⚄⚃</t>
  </si>
  <si>
    <t>Each turn is two dice rolls. Extract the dice for each turn.</t>
  </si>
  <si>
    <t>Extract every fourth dice</t>
  </si>
  <si>
    <t>[Harder] How many times are two of the three dice rolled in a row the same, ignoring turns?</t>
  </si>
  <si>
    <t>Excel World Cup Boot Camp - Day 3</t>
  </si>
  <si>
    <t>Letter case</t>
  </si>
  <si>
    <t>UPPER CASE</t>
  </si>
  <si>
    <t>lower case</t>
  </si>
  <si>
    <t>Proper Case</t>
  </si>
  <si>
    <t>Sentence case</t>
  </si>
  <si>
    <t>Excel is often case insensitive, but NOT ALWAYS</t>
  </si>
  <si>
    <t>Changing cases</t>
  </si>
  <si>
    <t>UPPER</t>
  </si>
  <si>
    <t>lower</t>
  </si>
  <si>
    <t>UPPER lower</t>
  </si>
  <si>
    <t>Case (in)sensitive functions</t>
  </si>
  <si>
    <t>Case insensitive</t>
  </si>
  <si>
    <t>Case sensitive</t>
  </si>
  <si>
    <t>Optional</t>
  </si>
  <si>
    <t>=</t>
  </si>
  <si>
    <t>EXACT</t>
  </si>
  <si>
    <t>TEXTSPLIT</t>
  </si>
  <si>
    <t>SEARCH</t>
  </si>
  <si>
    <t>FIND</t>
  </si>
  <si>
    <t>TEXTBEFORE</t>
  </si>
  <si>
    <t>Lookups / matches</t>
  </si>
  <si>
    <t>SUBSTITUTE</t>
  </si>
  <si>
    <t>TEXTAFTER</t>
  </si>
  <si>
    <t>CODE / CHAR</t>
  </si>
  <si>
    <t>Which of these strings are…</t>
  </si>
  <si>
    <t>…upper case?</t>
  </si>
  <si>
    <t>…lower case?</t>
  </si>
  <si>
    <t>Testing</t>
  </si>
  <si>
    <t>TeStInG</t>
  </si>
  <si>
    <t>TESTING</t>
  </si>
  <si>
    <t>testing!</t>
  </si>
  <si>
    <t>Punctu@t10n?</t>
  </si>
  <si>
    <t>testing is hard</t>
  </si>
  <si>
    <t>SO MANY TESTS</t>
  </si>
  <si>
    <t>Classify the characters below as upper case, lower case, or non-letter</t>
  </si>
  <si>
    <t>E</t>
  </si>
  <si>
    <t>Y</t>
  </si>
  <si>
    <t>u</t>
  </si>
  <si>
    <t>p</t>
  </si>
  <si>
    <t>F</t>
  </si>
  <si>
    <t xml:space="preserve"> </t>
  </si>
  <si>
    <t>k</t>
  </si>
  <si>
    <t>{</t>
  </si>
  <si>
    <t>b</t>
  </si>
  <si>
    <t>$</t>
  </si>
  <si>
    <t>%</t>
  </si>
  <si>
    <t>G</t>
  </si>
  <si>
    <t>A</t>
  </si>
  <si>
    <t>w</t>
  </si>
  <si>
    <r>
      <t xml:space="preserve">Find where each of the items in the first list below first occurs in the second list, with a </t>
    </r>
    <r>
      <rPr>
        <b/>
        <u/>
        <sz val="20"/>
        <color theme="1"/>
        <rFont val="Aptos Narrow"/>
        <family val="2"/>
        <scheme val="minor"/>
      </rPr>
      <t>case-sensitive</t>
    </r>
    <r>
      <rPr>
        <b/>
        <sz val="20"/>
        <color theme="1"/>
        <rFont val="Aptos Narrow"/>
        <family val="2"/>
        <scheme val="minor"/>
      </rPr>
      <t xml:space="preserve"> match</t>
    </r>
  </si>
  <si>
    <t>alpha</t>
  </si>
  <si>
    <t>BeTa</t>
  </si>
  <si>
    <t>Gamma</t>
  </si>
  <si>
    <t>DELTA</t>
  </si>
  <si>
    <t>Delta</t>
  </si>
  <si>
    <t>gamma</t>
  </si>
  <si>
    <t>delta</t>
  </si>
  <si>
    <t>beta</t>
  </si>
  <si>
    <t>ALPHA</t>
  </si>
  <si>
    <t>BETA</t>
  </si>
  <si>
    <t>Alpha</t>
  </si>
  <si>
    <t>GAMMA</t>
  </si>
  <si>
    <t>Beta</t>
  </si>
  <si>
    <t>At what character do the strings in the first list first appear in the second list?</t>
  </si>
  <si>
    <t>Sensitive</t>
  </si>
  <si>
    <t>Insensitive</t>
  </si>
  <si>
    <t>Padding Alpha alpha ALPHA</t>
  </si>
  <si>
    <t>padPad BeTa BETA beta Beta</t>
  </si>
  <si>
    <t>pad GAMMA Gamma gamma</t>
  </si>
  <si>
    <t>pad thai delta Delta DELTA</t>
  </si>
  <si>
    <t>Why do these two strings not match?</t>
  </si>
  <si>
    <t>Match?</t>
  </si>
  <si>
    <t>Char codes</t>
  </si>
  <si>
    <t>String 1</t>
  </si>
  <si>
    <t>String 1</t>
  </si>
  <si>
    <t>Create a sequence of all upper-case / lower case letters in the alphabet</t>
  </si>
  <si>
    <t>ASCII table (partial)</t>
  </si>
  <si>
    <t>Excel World Cup Boot Camp - Day 4</t>
  </si>
  <si>
    <t>Wild cards</t>
  </si>
  <si>
    <t>Excel has two wildcards:</t>
  </si>
  <si>
    <t>?</t>
  </si>
  <si>
    <t>Stands for any one character</t>
  </si>
  <si>
    <t>*</t>
  </si>
  <si>
    <t>Stands for any string of characters</t>
  </si>
  <si>
    <t>Some examples</t>
  </si>
  <si>
    <t>Pattern</t>
  </si>
  <si>
    <t>Sample matches</t>
  </si>
  <si>
    <t>Sample non-matches</t>
  </si>
  <si>
    <t>A??D</t>
  </si>
  <si>
    <t>ABCD, a67d, AAAD</t>
  </si>
  <si>
    <t>ABBCD, ABD, DCBA</t>
  </si>
  <si>
    <t>A*D</t>
  </si>
  <si>
    <t>ABBCCD, a678d, AD</t>
  </si>
  <si>
    <t>BABD, A, ADDA</t>
  </si>
  <si>
    <t>*day</t>
  </si>
  <si>
    <t>Monday, FRIDAY</t>
  </si>
  <si>
    <t>Saturdays, day 3</t>
  </si>
  <si>
    <t>???-??-????</t>
  </si>
  <si>
    <t>123-45-6789</t>
  </si>
  <si>
    <t>You can also include &gt;, &lt;, and &lt;&gt;</t>
  </si>
  <si>
    <t>&lt;&gt;A</t>
  </si>
  <si>
    <t>B, Alpha, Echo</t>
  </si>
  <si>
    <t>A, a</t>
  </si>
  <si>
    <t>&gt;C</t>
  </si>
  <si>
    <t>D, Charlie</t>
  </si>
  <si>
    <t>Bravo, C, c, &gt;C</t>
  </si>
  <si>
    <t>&lt;=M</t>
  </si>
  <si>
    <t>M, India, 987</t>
  </si>
  <si>
    <t>P</t>
  </si>
  <si>
    <t>You can escape a wildcard with ~</t>
  </si>
  <si>
    <t>A~*D</t>
  </si>
  <si>
    <t>ABCD</t>
  </si>
  <si>
    <t xml:space="preserve">  </t>
  </si>
  <si>
    <t>X~??Z</t>
  </si>
  <si>
    <t>X?YZ, X??Z, x?9z</t>
  </si>
  <si>
    <t>XYZ, XYYZ</t>
  </si>
  <si>
    <t>I don't know of a way to escape a &gt; or &lt;</t>
  </si>
  <si>
    <t>E.g. the pattern ~&lt;C does not match the text &lt;C</t>
  </si>
  <si>
    <t>Where can you use wildcards?</t>
  </si>
  <si>
    <r>
      <t>NOT with =</t>
    </r>
    <r>
      <rPr>
        <sz val="36"/>
        <color theme="1"/>
        <rFont val="Aptos Narrow"/>
        <family val="2"/>
        <scheme val="minor"/>
      </rPr>
      <t xml:space="preserve"> (e.g. "ABC"="A?C" returns FALSE)</t>
    </r>
  </si>
  <si>
    <t>COUNTIFS (and other _IFS)</t>
  </si>
  <si>
    <t>VLOOKUP, MATCH</t>
  </si>
  <si>
    <t>XLOOKUP, XMATCH - but NOT by default</t>
  </si>
  <si>
    <t>Auto-filter</t>
  </si>
  <si>
    <t>Get creative with patterns!</t>
  </si>
  <si>
    <t>What is the sum of sales for Asia Pacific (=Asia, ANZ, Japan)?</t>
  </si>
  <si>
    <t>Region</t>
  </si>
  <si>
    <t>Sales</t>
  </si>
  <si>
    <t>Asia</t>
  </si>
  <si>
    <t>EMEA</t>
  </si>
  <si>
    <t>ANZ</t>
  </si>
  <si>
    <t>Americas</t>
  </si>
  <si>
    <t>Japan</t>
  </si>
  <si>
    <t>APAC total</t>
  </si>
  <si>
    <t>Excel World Cup Boot Camp - Day 5</t>
  </si>
  <si>
    <t>Numbers as text</t>
  </si>
  <si>
    <t>Excel distinguishes between numbers stored as numbers vs as text</t>
  </si>
  <si>
    <t>1</t>
  </si>
  <si>
    <r>
      <rPr>
        <sz val="36"/>
        <color theme="1"/>
        <rFont val="Aptos Narrow"/>
        <family val="2"/>
      </rPr>
      <t>← Look out for the green flag (only if it's a value!)</t>
    </r>
  </si>
  <si>
    <t>When you extract numbers from text, they will still be stored as text</t>
  </si>
  <si>
    <t>In many cases, Excel will work out the right way to treat it from context</t>
  </si>
  <si>
    <t>← This would throw an error in lots of programming languages</t>
  </si>
  <si>
    <t>← So would this</t>
  </si>
  <si>
    <t>But in other cases, it can cause problems</t>
  </si>
  <si>
    <t>← SUM ignores text values…</t>
  </si>
  <si>
    <t>← …mostly!</t>
  </si>
  <si>
    <t>← Matches and lookups don't match 1 to "1"</t>
  </si>
  <si>
    <t>Luckily, it's very easy to convert</t>
  </si>
  <si>
    <t>← Multiplying by 1 or adding zero 'coerces' text</t>
  </si>
  <si>
    <t xml:space="preserve">    into numbers without changing the value</t>
  </si>
  <si>
    <t>← Concatenating with an empty string 'coerces'</t>
  </si>
  <si>
    <t xml:space="preserve">    numbers to text</t>
  </si>
  <si>
    <t>Emojis</t>
  </si>
  <si>
    <t>Emojis and other symbols appear in esports cases all the time</t>
  </si>
  <si>
    <t>🐻</t>
  </si>
  <si>
    <t>🐼</t>
  </si>
  <si>
    <t>🐨</t>
  </si>
  <si>
    <t>🌲</t>
  </si>
  <si>
    <t>✈</t>
  </si>
  <si>
    <t>💎</t>
  </si>
  <si>
    <t>⑦</t>
  </si>
  <si>
    <t>🍀</t>
  </si>
  <si>
    <t>💲</t>
  </si>
  <si>
    <t>🍹</t>
  </si>
  <si>
    <t>🔔</t>
  </si>
  <si>
    <t>🌟</t>
  </si>
  <si>
    <t>🍒</t>
  </si>
  <si>
    <t>♦</t>
  </si>
  <si>
    <t>♥</t>
  </si>
  <si>
    <t>♠</t>
  </si>
  <si>
    <t>♣</t>
  </si>
  <si>
    <t>⚀</t>
  </si>
  <si>
    <t>⚁</t>
  </si>
  <si>
    <t>⚂</t>
  </si>
  <si>
    <t>⚃</t>
  </si>
  <si>
    <t>⚄</t>
  </si>
  <si>
    <t>⚅</t>
  </si>
  <si>
    <t>🧒</t>
  </si>
  <si>
    <t>👨</t>
  </si>
  <si>
    <t>🏋</t>
  </si>
  <si>
    <t>🐎</t>
  </si>
  <si>
    <t>🐘</t>
  </si>
  <si>
    <t>♚</t>
  </si>
  <si>
    <t>♛</t>
  </si>
  <si>
    <t>♜</t>
  </si>
  <si>
    <t>♝</t>
  </si>
  <si>
    <t>♞</t>
  </si>
  <si>
    <t>♟</t>
  </si>
  <si>
    <t>Don't be afraid of them!</t>
  </si>
  <si>
    <t>Emojis mostly behave like any other character</t>
  </si>
  <si>
    <t>You can ⌨ type them in a cell</t>
  </si>
  <si>
    <t>Put them in a formula</t>
  </si>
  <si>
    <t>Put them in lookups / matches</t>
  </si>
  <si>
    <t>(You can also put them in sheet names, and all kinds of other places!)</t>
  </si>
  <si>
    <t>There are two 'wobbles' to be aware of though…</t>
  </si>
  <si>
    <t>1. Length</t>
  </si>
  <si>
    <t>Emojis are a single character, but many of them have a length of 2!</t>
  </si>
  <si>
    <t>This can trip up some formulas</t>
  </si>
  <si>
    <t>For example, can you extract the second bear from this list?</t>
  </si>
  <si>
    <t>🐻🐼🐨</t>
  </si>
  <si>
    <r>
      <rPr>
        <sz val="36"/>
        <color theme="1"/>
        <rFont val="Aptos Narrow"/>
        <family val="2"/>
      </rPr>
      <t>← This doesn't work</t>
    </r>
  </si>
  <si>
    <t>← This does… but only if you know</t>
  </si>
  <si>
    <t xml:space="preserve">    they're all length 2</t>
  </si>
  <si>
    <t>MID will split a length-2 emoji in two, but LEFT won't</t>
  </si>
  <si>
    <t>But that means that if you take the left 2 characters of a string, what you get</t>
  </si>
  <si>
    <t>might not have length 2!</t>
  </si>
  <si>
    <t>Most of the time there's just one emoji per cell, so you won't need to worry</t>
  </si>
  <si>
    <t>2. Rendering issues</t>
  </si>
  <si>
    <t>Sometimes your emojis look like this! 😱</t>
  </si>
  <si>
    <t>This seems to be related to the length issue</t>
  </si>
  <si>
    <t>(The conditional formatting is highlighting the characters with length 2)</t>
  </si>
  <si>
    <t>You can fix this by turning off text wrap in the cell</t>
  </si>
  <si>
    <r>
      <t xml:space="preserve">Use Alt + H + W, or Home </t>
    </r>
    <r>
      <rPr>
        <sz val="36"/>
        <color theme="1"/>
        <rFont val="Aptos Narrow"/>
        <family val="2"/>
      </rPr>
      <t>→ Alignment → Wrap text</t>
    </r>
  </si>
  <si>
    <t>And finally… a couple of text splitting tricks</t>
  </si>
  <si>
    <t>Extracting the last word</t>
  </si>
  <si>
    <t>Extracting the third last word</t>
  </si>
  <si>
    <t>Splitting by 'everything else'…</t>
  </si>
  <si>
    <t>Sometimes you want just the letters / numbers / something else from a string</t>
  </si>
  <si>
    <t>You can split on all the other characters and (optionally) recombine…</t>
  </si>
  <si>
    <t>…but that requires a list of all the other characters</t>
  </si>
  <si>
    <t>Example: strip all punctuation from this string</t>
  </si>
  <si>
    <t>ASR%$#FLDFGJ_(@J$NFPOQMFO{W_(T$</t>
  </si>
  <si>
    <t>If you have a list of the characters that ARE allowed, you can use that</t>
  </si>
  <si>
    <t>to generate a list of characters to exclude by splitting on all valid characters</t>
  </si>
  <si>
    <t>Then split the original string on that list of delimiters (CONCAT if you want)</t>
  </si>
  <si>
    <t>You might not want to concat: extract each number from this string</t>
  </si>
  <si>
    <t>235 bolts; 435 nuts; 725 wrenches, 35lbs of screws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</si>
</sst>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F"/>
    <numFmt numFmtId="166" formatCode="0.0"/>
  </numFmts>
  <fonts count="31" x14ac:knownFonts="1">
    <font>
      <sz val="20"/>
      <color theme="1"/>
      <name val="Aptos Narrow"/>
      <family val="2"/>
      <scheme val="minor"/>
    </font>
    <font>
      <b/>
      <sz val="20"/>
      <color theme="1"/>
      <name val="Aptos Narrow"/>
      <family val="2"/>
      <scheme val="minor"/>
    </font>
    <font>
      <sz val="36"/>
      <color theme="1"/>
      <name val="Aptos Narrow"/>
      <family val="2"/>
      <scheme val="minor"/>
    </font>
    <font>
      <sz val="36"/>
      <color rgb="FFFF0000"/>
      <name val="Aptos Narrow"/>
      <family val="2"/>
      <scheme val="minor"/>
    </font>
    <font>
      <b/>
      <sz val="36"/>
      <color theme="0"/>
      <name val="Aptos Narrow"/>
      <family val="2"/>
      <scheme val="minor"/>
    </font>
    <font>
      <sz val="36"/>
      <name val="Aptos Narrow"/>
      <family val="2"/>
      <scheme val="minor"/>
    </font>
    <font>
      <sz val="36"/>
      <color theme="5"/>
      <name val="Aptos Narrow"/>
      <family val="2"/>
      <scheme val="minor"/>
    </font>
    <font>
      <sz val="9"/>
      <color indexed="81"/>
      <name val="Tahoma"/>
      <family val="2"/>
    </font>
    <font>
      <b/>
      <sz val="9"/>
      <color indexed="81"/>
      <name val="Tahoma"/>
      <family val="2"/>
    </font>
    <font>
      <sz val="36"/>
      <color theme="9"/>
      <name val="Aptos Narrow"/>
      <family val="2"/>
      <scheme val="minor"/>
    </font>
    <font>
      <sz val="20"/>
      <color rgb="FFFF0000"/>
      <name val="Aptos Narrow"/>
      <family val="2"/>
      <scheme val="minor"/>
    </font>
    <font>
      <b/>
      <sz val="36"/>
      <color theme="1"/>
      <name val="Aptos Narrow"/>
      <family val="2"/>
      <scheme val="minor"/>
    </font>
    <font>
      <b/>
      <u/>
      <sz val="20"/>
      <color theme="1"/>
      <name val="Aptos Narrow"/>
      <family val="2"/>
      <scheme val="minor"/>
    </font>
    <font>
      <sz val="20"/>
      <color theme="0" tint="-0.499984740745262"/>
      <name val="Aptos Narrow"/>
      <family val="2"/>
      <scheme val="minor"/>
    </font>
    <font>
      <i/>
      <sz val="36"/>
      <color theme="1"/>
      <name val="Aptos Narrow"/>
      <family val="2"/>
      <scheme val="minor"/>
    </font>
    <font>
      <sz val="11"/>
      <color theme="1"/>
      <name val="Aptos Narrow"/>
      <family val="2"/>
      <scheme val="minor"/>
    </font>
    <font>
      <b/>
      <sz val="36"/>
      <name val="Aptos Narrow"/>
      <family val="2"/>
      <scheme val="minor"/>
    </font>
    <font>
      <sz val="20"/>
      <color theme="1"/>
      <name val="Aptos Narrow"/>
      <family val="2"/>
      <scheme val="minor"/>
    </font>
    <font>
      <sz val="36"/>
      <color theme="1"/>
      <name val="Aptos Narrow"/>
      <family val="2"/>
    </font>
    <font>
      <b/>
      <sz val="36"/>
      <color rgb="FF228AB8"/>
      <name val="Aptos Display"/>
      <family val="2"/>
      <scheme val="major"/>
    </font>
    <font>
      <b/>
      <sz val="36"/>
      <color theme="7" tint="-0.499984740745262"/>
      <name val="Aptos Display"/>
      <family val="2"/>
      <scheme val="major"/>
    </font>
    <font>
      <b/>
      <sz val="36"/>
      <color rgb="FF007B00"/>
      <name val="Aptos Display"/>
      <family val="2"/>
      <scheme val="major"/>
    </font>
    <font>
      <b/>
      <sz val="36"/>
      <color theme="5" tint="-0.499984740745262"/>
      <name val="Aptos Display"/>
      <family val="2"/>
      <scheme val="major"/>
    </font>
    <font>
      <b/>
      <sz val="36"/>
      <color rgb="FFFF0000"/>
      <name val="Aptos Display"/>
      <family val="2"/>
      <scheme val="major"/>
    </font>
    <font>
      <sz val="36"/>
      <color rgb="FFFF0000"/>
      <name val="Roboto"/>
    </font>
    <font>
      <sz val="36"/>
      <color rgb="FF0070C0"/>
      <name val="Roboto"/>
    </font>
    <font>
      <sz val="36"/>
      <color theme="7" tint="0.39997558519241921"/>
      <name val="Roboto"/>
    </font>
    <font>
      <sz val="36"/>
      <color rgb="FF7030A0"/>
      <name val="Roboto"/>
    </font>
    <font>
      <sz val="36"/>
      <color rgb="FFFFC000"/>
      <name val="Roboto"/>
    </font>
    <font>
      <sz val="36"/>
      <color rgb="FF00B050"/>
      <name val="Roboto"/>
    </font>
    <font>
      <sz val="36"/>
      <color rgb="FF00B0F0"/>
      <name val="Roboto"/>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bgColor indexed="64"/>
      </patternFill>
    </fill>
  </fills>
  <borders count="1">
    <border>
      <left/>
      <right/>
      <top/>
      <bottom/>
      <diagonal/>
    </border>
  </borders>
  <cellStyleXfs count="2">
    <xf numFmtId="0" fontId="0" fillId="0" borderId="0"/>
    <xf numFmtId="9" fontId="17" fillId="0" borderId="0" applyFont="0" applyFill="0" applyBorder="0" applyAlignment="0" applyProtection="0"/>
  </cellStyleXfs>
  <cellXfs count="56">
    <xf numFmtId="0" fontId="0" fillId="0" borderId="0" xfId="0"/>
    <xf numFmtId="0" fontId="1" fillId="0" borderId="0" xfId="0" applyFont="1"/>
    <xf numFmtId="0" fontId="0" fillId="2" borderId="0" xfId="0" applyFill="1" applyAlignment="1">
      <alignment wrapText="1"/>
    </xf>
    <xf numFmtId="0" fontId="0" fillId="3" borderId="0" xfId="0" applyFill="1"/>
    <xf numFmtId="0" fontId="0" fillId="4" borderId="0" xfId="0" applyFill="1"/>
    <xf numFmtId="0" fontId="2" fillId="0" borderId="0" xfId="0" applyFont="1"/>
    <xf numFmtId="0" fontId="2" fillId="0" borderId="0" xfId="0" quotePrefix="1" applyFont="1" applyAlignment="1">
      <alignment horizontal="left" indent="1"/>
    </xf>
    <xf numFmtId="0" fontId="2" fillId="4" borderId="0" xfId="0" applyFont="1" applyFill="1"/>
    <xf numFmtId="0" fontId="4" fillId="5" borderId="0" xfId="0" applyFont="1" applyFill="1"/>
    <xf numFmtId="0" fontId="5" fillId="0" borderId="0" xfId="0" applyFont="1"/>
    <xf numFmtId="0" fontId="2" fillId="0" borderId="0" xfId="0" quotePrefix="1" applyFont="1"/>
    <xf numFmtId="0" fontId="0" fillId="3" borderId="0" xfId="0" applyFill="1" applyAlignment="1">
      <alignment horizontal="center"/>
    </xf>
    <xf numFmtId="0" fontId="11" fillId="0" borderId="0" xfId="0" applyFont="1"/>
    <xf numFmtId="0" fontId="0" fillId="2" borderId="0" xfId="0" applyFill="1" applyAlignment="1">
      <alignment horizontal="left" wrapText="1"/>
    </xf>
    <xf numFmtId="0" fontId="13" fillId="0" borderId="0" xfId="0" applyFont="1"/>
    <xf numFmtId="0" fontId="0" fillId="2" borderId="0" xfId="0" applyFill="1" applyAlignment="1">
      <alignment horizontal="left"/>
    </xf>
    <xf numFmtId="0" fontId="10" fillId="4" borderId="0" xfId="0" applyFont="1" applyFill="1"/>
    <xf numFmtId="0" fontId="14" fillId="0" borderId="0" xfId="0" applyFont="1"/>
    <xf numFmtId="0" fontId="15" fillId="0" borderId="0" xfId="0" applyFont="1"/>
    <xf numFmtId="3" fontId="2" fillId="0" borderId="0" xfId="0" applyNumberFormat="1" applyFont="1"/>
    <xf numFmtId="0" fontId="16" fillId="0" borderId="0" xfId="0" applyFont="1"/>
    <xf numFmtId="9" fontId="0" fillId="0" borderId="0" xfId="1" applyFont="1"/>
    <xf numFmtId="164" fontId="0" fillId="0" borderId="0" xfId="1" applyNumberFormat="1" applyFont="1"/>
    <xf numFmtId="10" fontId="0" fillId="0" borderId="0" xfId="1" applyNumberFormat="1" applyFont="1"/>
    <xf numFmtId="165" fontId="0" fillId="0" borderId="0" xfId="0" applyNumberFormat="1"/>
    <xf numFmtId="166" fontId="0" fillId="0" borderId="0" xfId="0" applyNumberFormat="1"/>
    <xf numFmtId="0" fontId="6" fillId="0" borderId="0" xfId="0" applyFont="1"/>
    <xf numFmtId="0" fontId="2" fillId="0" borderId="0" xfId="0" applyFont="1" applyAlignment="1">
      <alignment wrapText="1"/>
    </xf>
    <xf numFmtId="0" fontId="2" fillId="0" borderId="0" xfId="0" applyFont="1" applyAlignment="1">
      <alignment horizont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center" vertical="center" wrapText="1"/>
    </xf>
    <xf numFmtId="0" fontId="18" fillId="0" borderId="0" xfId="0" applyFont="1"/>
    <xf numFmtId="0" fontId="24" fillId="0" borderId="0" xfId="0" applyFont="1" applyAlignment="1">
      <alignment horizontal="center" vertical="center"/>
    </xf>
    <xf numFmtId="0" fontId="2" fillId="0" borderId="0" xfId="0" applyFont="1" applyAlignment="1">
      <alignment horizont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9" fillId="0" borderId="0" xfId="0" applyFont="1" applyAlignment="1">
      <alignment horizontal="center" vertical="center"/>
    </xf>
    <xf numFmtId="0" fontId="30" fillId="0" borderId="0" xfId="0" applyFont="1" applyAlignment="1">
      <alignment horizontal="center" vertical="center"/>
    </xf>
    <xf numFmtId="0" fontId="2" fillId="0" borderId="0" xfId="0" applyFont="1" applyAlignment="1">
      <alignment horizontal="left"/>
    </xf>
  </cellXfs>
  <cellStyles count="2">
    <cellStyle name="Normal" xfId="0" builtinId="0"/>
    <cellStyle name="Percent" xfId="1" builtinId="5"/>
  </cellStyles>
  <dxfs count="1">
    <dxf>
      <fill>
        <patternFill>
          <bgColor theme="3" tint="0.899960325937681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76</xdr:row>
      <xdr:rowOff>61632</xdr:rowOff>
    </xdr:from>
    <xdr:to>
      <xdr:col>11</xdr:col>
      <xdr:colOff>490006</xdr:colOff>
      <xdr:row>80</xdr:row>
      <xdr:rowOff>239041</xdr:rowOff>
    </xdr:to>
    <xdr:pic>
      <xdr:nvPicPr>
        <xdr:cNvPr id="2" name="Picture 1" descr="A screenshot of a computer&#10;&#10;Description automatically generated">
          <a:extLst>
            <a:ext uri="{FF2B5EF4-FFF2-40B4-BE49-F238E27FC236}">
              <a16:creationId xmlns:a16="http://schemas.microsoft.com/office/drawing/2014/main" id="{C75A436A-767F-47AC-81CA-187E92005E55}"/>
            </a:ext>
          </a:extLst>
        </xdr:cNvPr>
        <xdr:cNvPicPr>
          <a:picLocks noChangeAspect="1"/>
        </xdr:cNvPicPr>
      </xdr:nvPicPr>
      <xdr:blipFill>
        <a:blip xmlns:r="http://schemas.openxmlformats.org/officeDocument/2006/relationships" r:embed="rId1"/>
        <a:stretch>
          <a:fillRect/>
        </a:stretch>
      </xdr:blipFill>
      <xdr:spPr>
        <a:xfrm>
          <a:off x="2200275" y="25760082"/>
          <a:ext cx="10391244" cy="1529959"/>
        </a:xfrm>
        <a:prstGeom prst="rect">
          <a:avLst/>
        </a:prstGeom>
      </xdr:spPr>
    </xdr:pic>
    <xdr:clientData/>
  </xdr:twoCellAnchor>
  <xdr:twoCellAnchor>
    <xdr:from>
      <xdr:col>10</xdr:col>
      <xdr:colOff>296956</xdr:colOff>
      <xdr:row>77</xdr:row>
      <xdr:rowOff>16809</xdr:rowOff>
    </xdr:from>
    <xdr:to>
      <xdr:col>11</xdr:col>
      <xdr:colOff>235323</xdr:colOff>
      <xdr:row>78</xdr:row>
      <xdr:rowOff>358588</xdr:rowOff>
    </xdr:to>
    <xdr:sp macro="" textlink="">
      <xdr:nvSpPr>
        <xdr:cNvPr id="3" name="Oval 2">
          <a:extLst>
            <a:ext uri="{FF2B5EF4-FFF2-40B4-BE49-F238E27FC236}">
              <a16:creationId xmlns:a16="http://schemas.microsoft.com/office/drawing/2014/main" id="{998DBDF4-BFA8-4C63-9F35-8C342415F195}"/>
            </a:ext>
          </a:extLst>
        </xdr:cNvPr>
        <xdr:cNvSpPr/>
      </xdr:nvSpPr>
      <xdr:spPr>
        <a:xfrm>
          <a:off x="11298331" y="26053397"/>
          <a:ext cx="1038505" cy="660866"/>
        </a:xfrm>
        <a:prstGeom prst="ellipse">
          <a:avLst/>
        </a:prstGeom>
        <a:noFill/>
        <a:ln w="762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C517-33D7-4CFE-96CB-C5E535ADE8E8}">
  <dimension ref="B1:C13"/>
  <sheetViews>
    <sheetView showGridLines="0" workbookViewId="0">
      <selection activeCell="E12" sqref="E12"/>
    </sheetView>
  </sheetViews>
  <sheetFormatPr defaultColWidth="8.5859375" defaultRowHeight="47.4" x14ac:dyDescent="0.9"/>
  <cols>
    <col min="1" max="1" width="2.5859375" style="5" customWidth="1"/>
    <col min="2" max="16384" width="8.5859375" style="5"/>
  </cols>
  <sheetData>
    <row r="1" spans="2:3" ht="20.100000000000001" customHeight="1" x14ac:dyDescent="0.9"/>
    <row r="2" spans="2:3" s="8" customFormat="1" x14ac:dyDescent="0.9">
      <c r="B2" s="8" t="s">
        <v>0</v>
      </c>
    </row>
    <row r="3" spans="2:3" ht="20.100000000000001" customHeight="1" x14ac:dyDescent="0.9"/>
    <row r="4" spans="2:3" x14ac:dyDescent="0.9">
      <c r="B4" s="5" t="s">
        <v>1</v>
      </c>
    </row>
    <row r="5" spans="2:3" ht="20.100000000000001" customHeight="1" x14ac:dyDescent="0.9"/>
    <row r="6" spans="2:3" x14ac:dyDescent="0.9">
      <c r="B6" s="5" t="s">
        <v>2</v>
      </c>
    </row>
    <row r="7" spans="2:3" ht="20.100000000000001" customHeight="1" x14ac:dyDescent="0.9"/>
    <row r="8" spans="2:3" x14ac:dyDescent="0.9">
      <c r="B8" s="5" t="s">
        <v>3</v>
      </c>
    </row>
    <row r="9" spans="2:3" ht="20.100000000000001" customHeight="1" x14ac:dyDescent="0.9"/>
    <row r="10" spans="2:3" x14ac:dyDescent="0.9">
      <c r="B10" s="7">
        <f>LEN(B6)-LEN(SUBSTITUTE(B6,"A",""))</f>
        <v>5</v>
      </c>
      <c r="C10" s="6" t="s">
        <v>4</v>
      </c>
    </row>
    <row r="13" spans="2:3" x14ac:dyDescent="0.9">
      <c r="B13" s="5">
        <f>LEN(B6)-LEN(SUBSTITUTE(B6,"A",""))</f>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0344-4D08-487F-9E7B-96862551FFB8}">
  <dimension ref="B2:Q46"/>
  <sheetViews>
    <sheetView showGridLines="0" workbookViewId="0">
      <selection activeCell="B3" sqref="B3"/>
    </sheetView>
  </sheetViews>
  <sheetFormatPr defaultRowHeight="25.8" x14ac:dyDescent="0.5"/>
  <cols>
    <col min="1" max="1" width="2.5859375" customWidth="1"/>
    <col min="2" max="2" width="81.29296875" customWidth="1"/>
    <col min="6" max="6" width="10.64453125" bestFit="1" customWidth="1"/>
    <col min="7" max="7" width="4.5859375" customWidth="1"/>
    <col min="9" max="9" width="17.87890625" bestFit="1" customWidth="1"/>
  </cols>
  <sheetData>
    <row r="2" spans="2:17" ht="154.80000000000001" x14ac:dyDescent="0.5">
      <c r="B2" s="2" t="s">
        <v>5</v>
      </c>
    </row>
    <row r="3" spans="2:17" x14ac:dyDescent="0.5">
      <c r="E3">
        <f>LEN(B2)</f>
        <v>443</v>
      </c>
    </row>
    <row r="4" spans="2:17" x14ac:dyDescent="0.5">
      <c r="B4" s="1" t="s">
        <v>6</v>
      </c>
      <c r="C4" s="3">
        <f>LEN(emails)-LEN(SUBSTITUTE(emails,"@",""))</f>
        <v>17</v>
      </c>
      <c r="D4">
        <f>LEN(B2)-LEN(SUBSTITUTE(B2,"@",""))</f>
        <v>17</v>
      </c>
      <c r="E4">
        <f>LEN(SUBSTITUTE(B2,"gmail",""))</f>
        <v>408</v>
      </c>
      <c r="F4" s="4">
        <f>LEN(emails)-LEN(SUBSTITUTE(emails,"@",""))</f>
        <v>17</v>
      </c>
      <c r="J4">
        <f>ROWS(_xlfn.TEXTSPLIT(B2,,";"))</f>
        <v>17</v>
      </c>
    </row>
    <row r="5" spans="2:17" x14ac:dyDescent="0.5">
      <c r="E5">
        <f>LEN("gmail")</f>
        <v>5</v>
      </c>
    </row>
    <row r="6" spans="2:17" x14ac:dyDescent="0.5">
      <c r="B6" s="1" t="s">
        <v>7</v>
      </c>
      <c r="C6" s="3">
        <f>(LEN(emails)-LEN(SUBSTITUTE(emails,"gmail","")))/LEN("gmail")</f>
        <v>7</v>
      </c>
      <c r="D6">
        <f>(LEN(emails)-LEN(SUBSTITUTE(emails,"@gmail","")))/LEN("@gmail")</f>
        <v>7</v>
      </c>
      <c r="E6">
        <f>(LEN(B2)-LEN(SUBSTITUTE(B2,"gmail","")))/LEN("gmail")</f>
        <v>7</v>
      </c>
      <c r="F6" s="4">
        <f>(LEN(emails)-LEN(SUBSTITUTE(emails,"gmail","")))/LEN("gmail")</f>
        <v>7</v>
      </c>
      <c r="J6">
        <f>LEN(SUBSTITUTE(B2,"gmail","gmail0"))-LEN(B2)</f>
        <v>7</v>
      </c>
      <c r="K6">
        <f>ROWS(_xlfn.TEXTSPLIT(B2,,"gmail"))-1</f>
        <v>7</v>
      </c>
    </row>
    <row r="8" spans="2:17" x14ac:dyDescent="0.5">
      <c r="B8" s="1" t="s">
        <v>8</v>
      </c>
      <c r="C8" s="11" t="str" cm="1">
        <f t="array" ref="C8:D10">_xlfn.LET(_xlpm.split,_xlfn.TEXTSPLIT(emails,"@","; "),_xlpm.domains,_xlfn.UNIQUE(_xlfn.TAKE(_xlpm.split,,-1)),_xlpm.count,(LEN(emails)-LEN(SUBSTITUTE(emails,_xlpm.domains,"")))/LEN(_xlpm.domains),_xlfn._xlws.SORT(_xlfn.HSTACK(_xlpm.domains,_xlpm.count),2,-1))</f>
        <v>gmail.com</v>
      </c>
      <c r="D8" s="3">
        <v>7</v>
      </c>
      <c r="F8" s="4" t="str" cm="1">
        <f t="array" ref="F8:G10">_xlfn.LET(_xlpm.split,_xlfn.TEXTSPLIT(emails,"@","; "),
     _xlpm.domains,_xlfn.UNIQUE(_xlfn.TAKE(_xlpm.split,,-1)),
     _xlpm.count,(LEN(emails)-LEN(SUBSTITUTE(emails,_xlpm.domains,"")))/LEN(_xlpm.domains),
     _xlfn._xlws.SORT(_xlfn.HSTACK(_xlpm.domains,_xlpm.count),2,-1))</f>
        <v>gmail.com</v>
      </c>
      <c r="G8" s="4">
        <v>7</v>
      </c>
      <c r="I8" t="str" cm="1">
        <f t="array" ref="I8:J24">_xlfn.TEXTSPLIT(emails,"@","; ",TRUE)</f>
        <v>eve.kuphal31</v>
      </c>
      <c r="J8" t="str">
        <v>gmail.com</v>
      </c>
      <c r="K8" t="str" cm="1">
        <f t="array" ref="K8:K10">_xlfn.UNIQUE(J8:J24)</f>
        <v>gmail.com</v>
      </c>
      <c r="L8" cm="1">
        <f t="array" ref="L8:L10">(LEN(emails)-LEN(SUBSTITUTE(emails,_xlfn.ANCHORARRAY(K8),"")))/LEN(_xlfn.ANCHORARRAY(K8))</f>
        <v>7</v>
      </c>
      <c r="M8" t="str" cm="1">
        <f t="array" ref="M8:N10">_xlfn._xlws.SORT(_xlfn.HSTACK(K8:L10),2,-1)</f>
        <v>gmail.com</v>
      </c>
      <c r="N8">
        <v>7</v>
      </c>
      <c r="P8" t="str" cm="1">
        <f t="array" ref="P8:Q10">_xlfn.LET(_xlpm.d,_xlfn._xlws.SORT(_xlfn.DROP(_xlfn.TEXTSPLIT(B2,"@","; "),,1)),_xlpm.u,_xlfn.UNIQUE(_xlpm.d),_xlfn.HSTACK(_xlpm.u,_xlfn.XMATCH(_xlpm.u,_xlpm.d,,-1)-_xlfn.XMATCH(_xlpm.u,_xlpm.d)+1))</f>
        <v>gmail.com</v>
      </c>
      <c r="Q8">
        <v>7</v>
      </c>
    </row>
    <row r="9" spans="2:17" x14ac:dyDescent="0.5">
      <c r="C9" s="3" t="str">
        <v>hotmail.com</v>
      </c>
      <c r="D9" s="3">
        <v>6</v>
      </c>
      <c r="F9" s="4" t="str">
        <v>hotmail.com</v>
      </c>
      <c r="G9" s="4">
        <v>6</v>
      </c>
      <c r="I9" t="str">
        <v>damion.senger64</v>
      </c>
      <c r="J9" t="str">
        <v>yahoo.com</v>
      </c>
      <c r="K9" t="str">
        <v>yahoo.com</v>
      </c>
      <c r="L9">
        <v>4</v>
      </c>
      <c r="M9" t="str">
        <v>hotmail.com</v>
      </c>
      <c r="N9">
        <v>6</v>
      </c>
      <c r="P9" t="str">
        <v>hotmail.com</v>
      </c>
      <c r="Q9">
        <v>6</v>
      </c>
    </row>
    <row r="10" spans="2:17" x14ac:dyDescent="0.5">
      <c r="B10" t="s">
        <v>9</v>
      </c>
      <c r="C10" s="3" t="str">
        <v>yahoo.com</v>
      </c>
      <c r="D10" s="3">
        <v>4</v>
      </c>
      <c r="F10" s="4" t="str">
        <v>yahoo.com</v>
      </c>
      <c r="G10" s="4">
        <v>4</v>
      </c>
      <c r="I10" t="str">
        <v>danial.botsford</v>
      </c>
      <c r="J10" t="str">
        <v>gmail.com</v>
      </c>
      <c r="K10" t="str">
        <v>hotmail.com</v>
      </c>
      <c r="L10">
        <v>6</v>
      </c>
      <c r="M10" t="str">
        <v>yahoo.com</v>
      </c>
      <c r="N10">
        <v>4</v>
      </c>
      <c r="P10" t="str">
        <v>yahoo.com</v>
      </c>
      <c r="Q10">
        <v>4</v>
      </c>
    </row>
    <row r="11" spans="2:17" x14ac:dyDescent="0.5">
      <c r="I11" t="str">
        <v>harley55</v>
      </c>
      <c r="J11" t="str">
        <v>gmail.com</v>
      </c>
    </row>
    <row r="12" spans="2:17" x14ac:dyDescent="0.5">
      <c r="I12" t="str">
        <v>marco_moen81</v>
      </c>
      <c r="J12" t="str">
        <v>yahoo.com</v>
      </c>
    </row>
    <row r="13" spans="2:17" ht="129" x14ac:dyDescent="0.5">
      <c r="B13" s="2" t="s">
        <v>10</v>
      </c>
      <c r="I13" t="str">
        <v>demarco.gulgowski</v>
      </c>
      <c r="J13" t="str">
        <v>hotmail.com</v>
      </c>
    </row>
    <row r="14" spans="2:17" x14ac:dyDescent="0.5">
      <c r="I14" t="str">
        <v>cooper.harber</v>
      </c>
      <c r="J14" t="str">
        <v>gmail.com</v>
      </c>
    </row>
    <row r="15" spans="2:17" x14ac:dyDescent="0.5">
      <c r="B15" s="1" t="s">
        <v>11</v>
      </c>
      <c r="C15" s="3">
        <f>LEN(names)-LEN(SUBSTITUTE(names,",",""))+1</f>
        <v>20</v>
      </c>
      <c r="D15">
        <f>LEN(names)-LEN(SUBSTITUTE(names,",",""))+1</f>
        <v>20</v>
      </c>
      <c r="F15" s="4">
        <f>LEN(names)-LEN(SUBSTITUTE(names,",",""))+1</f>
        <v>20</v>
      </c>
      <c r="I15" t="str">
        <v>veda.reynolds72</v>
      </c>
      <c r="J15" t="str">
        <v>hotmail.com</v>
      </c>
      <c r="L15">
        <f>ROWS(_xlfn.TEXTSPLIT(B13,,", "))</f>
        <v>20</v>
      </c>
    </row>
    <row r="16" spans="2:17" x14ac:dyDescent="0.5">
      <c r="C16">
        <f>COUNTA(_xlfn.TEXTSPLIT(B13,","))</f>
        <v>20</v>
      </c>
      <c r="I16" t="str">
        <v>helen68</v>
      </c>
      <c r="J16" t="str">
        <v>gmail.com</v>
      </c>
    </row>
    <row r="17" spans="2:12" x14ac:dyDescent="0.5">
      <c r="B17" s="1" t="s">
        <v>12</v>
      </c>
      <c r="C17" s="3"/>
      <c r="F17" s="4">
        <f>_xlfn.LET(_xlpm.split,_xlfn.TEXTSPLIT(names," ",", "),
     _xlpm.third,_xlfn.CHOOSECOLS(_xlpm.split,3),
     _xlpm.nonErr,_xlfn.TOCOL(_xlpm.third,2),
     _xlpm.count,ROWS(_xlpm.nonErr),
     _xlpm.count)</f>
        <v>10</v>
      </c>
      <c r="I17" t="str">
        <v>elyssa10</v>
      </c>
      <c r="J17" t="str">
        <v>hotmail.com</v>
      </c>
      <c r="L17" cm="1">
        <f t="array" ref="L17">SUM(--_xlfn.BYROW(_xlfn.TEXTSPLIT(B13," ",", "),_xlfn.LAMBDA(_xlpm.x,ROWS(_xlfn.TOCOL(_xlpm.x,3))&gt;2)))</f>
        <v>10</v>
      </c>
    </row>
    <row r="18" spans="2:12" x14ac:dyDescent="0.5">
      <c r="B18" cm="1">
        <f t="array" ref="B18">_xlfn.LET(_xlpm.A, _xlfn.TEXTSPLIT(B13,", "), _xlpm.B, SUBSTITUTE(_xlpm.A, " ",""), _xlpm.C, LEN(_xlpm.A)-LEN(_xlpm.B), SUM(_xlpm.C)-COUNTA(_xlpm.A))</f>
        <v>12</v>
      </c>
      <c r="I18" t="str">
        <v>keara_predovic</v>
      </c>
      <c r="J18" t="str">
        <v>gmail.com</v>
      </c>
    </row>
    <row r="19" spans="2:12" x14ac:dyDescent="0.5">
      <c r="I19" t="str">
        <v>kitty_treutel63</v>
      </c>
      <c r="J19" t="str">
        <v>hotmail.com</v>
      </c>
    </row>
    <row r="20" spans="2:12" x14ac:dyDescent="0.5">
      <c r="B20" t="str" cm="1">
        <f t="array" ref="B20:E39">_xlfn.TEXTSPLIT(names," ",", ")</f>
        <v>Marleen</v>
      </c>
      <c r="C20" t="str">
        <v>Siemon</v>
      </c>
      <c r="D20" t="e">
        <v>#N/A</v>
      </c>
      <c r="E20" t="e">
        <v>#N/A</v>
      </c>
      <c r="I20" t="str">
        <v>emmanuel.wuckert32</v>
      </c>
      <c r="J20" t="str">
        <v>hotmail.com</v>
      </c>
    </row>
    <row r="21" spans="2:12" x14ac:dyDescent="0.5">
      <c r="B21" t="str">
        <v>Adi</v>
      </c>
      <c r="C21" t="str">
        <v>Bedivere</v>
      </c>
      <c r="D21" t="str">
        <v>Hoekstra</v>
      </c>
      <c r="E21" t="e">
        <v>#N/A</v>
      </c>
      <c r="I21" t="str">
        <v>kade_yundt</v>
      </c>
      <c r="J21" t="str">
        <v>gmail.com</v>
      </c>
    </row>
    <row r="22" spans="2:12" x14ac:dyDescent="0.5">
      <c r="B22" t="str">
        <v>Clemence</v>
      </c>
      <c r="C22" t="str">
        <v>Krüger</v>
      </c>
      <c r="D22" t="e">
        <v>#N/A</v>
      </c>
      <c r="E22" t="e">
        <v>#N/A</v>
      </c>
      <c r="I22" t="str">
        <v>mario_prosacco96</v>
      </c>
      <c r="J22" t="str">
        <v>yahoo.com</v>
      </c>
    </row>
    <row r="23" spans="2:12" x14ac:dyDescent="0.5">
      <c r="B23" t="str">
        <v>Marzanna</v>
      </c>
      <c r="C23" t="str">
        <v>Aviram</v>
      </c>
      <c r="D23" t="str">
        <v>D'Antonio</v>
      </c>
      <c r="E23" t="e">
        <v>#N/A</v>
      </c>
      <c r="I23" t="str">
        <v>mazie_cruickshank70</v>
      </c>
      <c r="J23" t="str">
        <v>yahoo.com</v>
      </c>
    </row>
    <row r="24" spans="2:12" x14ac:dyDescent="0.5">
      <c r="B24" t="str">
        <v>Nkiru</v>
      </c>
      <c r="C24" t="str">
        <v>Cantù</v>
      </c>
      <c r="D24" t="e">
        <v>#N/A</v>
      </c>
      <c r="E24" t="e">
        <v>#N/A</v>
      </c>
      <c r="I24" t="str">
        <v>winifred.koss35</v>
      </c>
      <c r="J24" t="str">
        <v>hotmail.com</v>
      </c>
    </row>
    <row r="25" spans="2:12" x14ac:dyDescent="0.5">
      <c r="B25" t="str">
        <v>Petros</v>
      </c>
      <c r="C25" t="str">
        <v>Holmwood</v>
      </c>
      <c r="D25" t="e">
        <v>#N/A</v>
      </c>
      <c r="E25" t="e">
        <v>#N/A</v>
      </c>
    </row>
    <row r="26" spans="2:12" x14ac:dyDescent="0.5">
      <c r="B26" t="str">
        <v>Edmundas</v>
      </c>
      <c r="C26" t="str">
        <v>Kuno</v>
      </c>
      <c r="D26" t="str">
        <v>Fannon</v>
      </c>
      <c r="E26" t="e">
        <v>#N/A</v>
      </c>
    </row>
    <row r="27" spans="2:12" x14ac:dyDescent="0.5">
      <c r="B27" t="str">
        <v>Dzvezda</v>
      </c>
      <c r="C27" t="str">
        <v>Juhán</v>
      </c>
      <c r="D27" t="str">
        <v>Nikolic</v>
      </c>
      <c r="E27" t="e">
        <v>#N/A</v>
      </c>
      <c r="H27" t="e" cm="1">
        <f t="array" ref="H27:H46">_xlfn.CHOOSECOLS(_xlfn.ANCHORARRAY(B20),3)</f>
        <v>#N/A</v>
      </c>
      <c r="I27">
        <f>ROWS(_xlfn.ANCHORARRAY(H27))</f>
        <v>20</v>
      </c>
    </row>
    <row r="28" spans="2:12" x14ac:dyDescent="0.5">
      <c r="B28" t="str">
        <v>Chanda</v>
      </c>
      <c r="C28" t="str">
        <v>Björk</v>
      </c>
      <c r="D28" t="e">
        <v>#N/A</v>
      </c>
      <c r="E28" t="e">
        <v>#N/A</v>
      </c>
      <c r="H28" t="str">
        <v>Hoekstra</v>
      </c>
      <c r="I28" t="str" cm="1">
        <f t="array" ref="I28:I37">_xlfn.TOCOL(_xlfn.ANCHORARRAY(H27),2)</f>
        <v>Hoekstra</v>
      </c>
      <c r="J28">
        <f>ROWS(_xlfn.ANCHORARRAY(I28))</f>
        <v>10</v>
      </c>
    </row>
    <row r="29" spans="2:12" x14ac:dyDescent="0.5">
      <c r="B29" t="str">
        <v>Hjørdis</v>
      </c>
      <c r="C29" t="str">
        <v>Rivers</v>
      </c>
      <c r="D29" t="e">
        <v>#N/A</v>
      </c>
      <c r="E29" t="e">
        <v>#N/A</v>
      </c>
      <c r="H29" t="e">
        <v>#N/A</v>
      </c>
      <c r="I29" t="str">
        <v>D'Antonio</v>
      </c>
    </row>
    <row r="30" spans="2:12" x14ac:dyDescent="0.5">
      <c r="B30" t="str">
        <v>Herleifr</v>
      </c>
      <c r="C30" t="str">
        <v>Milan</v>
      </c>
      <c r="D30" t="str">
        <v>Dresdner</v>
      </c>
      <c r="E30" t="e">
        <v>#N/A</v>
      </c>
      <c r="H30" t="str">
        <v>D'Antonio</v>
      </c>
      <c r="I30" t="str">
        <v>Fannon</v>
      </c>
    </row>
    <row r="31" spans="2:12" x14ac:dyDescent="0.5">
      <c r="B31" t="str">
        <v>Kerenza</v>
      </c>
      <c r="C31" t="str">
        <v>Inken</v>
      </c>
      <c r="D31" t="str">
        <v>Ko</v>
      </c>
      <c r="E31" t="e">
        <v>#N/A</v>
      </c>
      <c r="H31" t="e">
        <v>#N/A</v>
      </c>
      <c r="I31" t="str">
        <v>Nikolic</v>
      </c>
    </row>
    <row r="32" spans="2:12" x14ac:dyDescent="0.5">
      <c r="B32" t="str">
        <v>María</v>
      </c>
      <c r="C32" t="str">
        <v>Teresa</v>
      </c>
      <c r="D32" t="str">
        <v>Erna</v>
      </c>
      <c r="E32" t="str">
        <v>Sundberg</v>
      </c>
      <c r="H32" t="e">
        <v>#N/A</v>
      </c>
      <c r="I32" t="str">
        <v>Dresdner</v>
      </c>
    </row>
    <row r="33" spans="2:9" x14ac:dyDescent="0.5">
      <c r="B33" t="str">
        <v>Clemence</v>
      </c>
      <c r="C33" t="str">
        <v>Damianus</v>
      </c>
      <c r="D33" t="str">
        <v>De</v>
      </c>
      <c r="E33" t="str">
        <v>Bruijn</v>
      </c>
      <c r="H33" t="str">
        <v>Fannon</v>
      </c>
      <c r="I33" t="str">
        <v>Ko</v>
      </c>
    </row>
    <row r="34" spans="2:9" x14ac:dyDescent="0.5">
      <c r="B34" t="str">
        <v>Quinctilius</v>
      </c>
      <c r="C34" t="str">
        <v>Shanthi</v>
      </c>
      <c r="D34" t="str">
        <v>Dirix</v>
      </c>
      <c r="E34" t="e">
        <v>#N/A</v>
      </c>
      <c r="H34" t="str">
        <v>Nikolic</v>
      </c>
      <c r="I34" t="str">
        <v>Erna</v>
      </c>
    </row>
    <row r="35" spans="2:9" x14ac:dyDescent="0.5">
      <c r="B35" t="str">
        <v>Ridwana</v>
      </c>
      <c r="C35" t="str">
        <v>Lisa</v>
      </c>
      <c r="D35" t="str">
        <v>Holmgren</v>
      </c>
      <c r="E35" t="e">
        <v>#N/A</v>
      </c>
      <c r="H35" t="e">
        <v>#N/A</v>
      </c>
      <c r="I35" t="str">
        <v>De</v>
      </c>
    </row>
    <row r="36" spans="2:9" x14ac:dyDescent="0.5">
      <c r="B36" t="str">
        <v>Julienne</v>
      </c>
      <c r="C36" t="str">
        <v>Roth</v>
      </c>
      <c r="D36" t="e">
        <v>#N/A</v>
      </c>
      <c r="E36" t="e">
        <v>#N/A</v>
      </c>
      <c r="H36" t="e">
        <v>#N/A</v>
      </c>
      <c r="I36" t="str">
        <v>Dirix</v>
      </c>
    </row>
    <row r="37" spans="2:9" x14ac:dyDescent="0.5">
      <c r="B37" t="str">
        <v>Hazel</v>
      </c>
      <c r="C37" t="str">
        <v>Alger</v>
      </c>
      <c r="D37" t="e">
        <v>#N/A</v>
      </c>
      <c r="E37" t="e">
        <v>#N/A</v>
      </c>
      <c r="H37" t="str">
        <v>Dresdner</v>
      </c>
      <c r="I37" t="str">
        <v>Holmgren</v>
      </c>
    </row>
    <row r="38" spans="2:9" x14ac:dyDescent="0.5">
      <c r="B38" t="str">
        <v>Danr</v>
      </c>
      <c r="C38" t="str">
        <v>North</v>
      </c>
      <c r="D38" t="e">
        <v>#N/A</v>
      </c>
      <c r="E38" t="e">
        <v>#N/A</v>
      </c>
      <c r="H38" t="str">
        <v>Ko</v>
      </c>
    </row>
    <row r="39" spans="2:9" x14ac:dyDescent="0.5">
      <c r="B39" t="str">
        <v>Olegarius</v>
      </c>
      <c r="C39" t="str">
        <v>Fierro</v>
      </c>
      <c r="D39" t="e">
        <v>#N/A</v>
      </c>
      <c r="E39" t="e">
        <v>#N/A</v>
      </c>
      <c r="H39" t="str">
        <v>Erna</v>
      </c>
    </row>
    <row r="40" spans="2:9" x14ac:dyDescent="0.5">
      <c r="H40" t="str">
        <v>De</v>
      </c>
    </row>
    <row r="41" spans="2:9" x14ac:dyDescent="0.5">
      <c r="H41" t="str">
        <v>Dirix</v>
      </c>
    </row>
    <row r="42" spans="2:9" x14ac:dyDescent="0.5">
      <c r="H42" t="str">
        <v>Holmgren</v>
      </c>
    </row>
    <row r="43" spans="2:9" x14ac:dyDescent="0.5">
      <c r="H43" t="e">
        <v>#N/A</v>
      </c>
    </row>
    <row r="44" spans="2:9" x14ac:dyDescent="0.5">
      <c r="H44" t="e">
        <v>#N/A</v>
      </c>
    </row>
    <row r="45" spans="2:9" x14ac:dyDescent="0.5">
      <c r="H45" t="e">
        <v>#N/A</v>
      </c>
    </row>
    <row r="46" spans="2:9" x14ac:dyDescent="0.5">
      <c r="H4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6A707-6A04-4D17-8BE1-60335C28A937}">
  <dimension ref="A1:U39"/>
  <sheetViews>
    <sheetView showGridLines="0" zoomScale="86" workbookViewId="0"/>
  </sheetViews>
  <sheetFormatPr defaultColWidth="8.5859375" defaultRowHeight="47.4" x14ac:dyDescent="0.9"/>
  <cols>
    <col min="1" max="1" width="5.41015625" style="5" customWidth="1"/>
    <col min="2" max="13" width="8.5859375" style="5"/>
    <col min="14" max="14" width="52.9375" style="5" customWidth="1"/>
    <col min="15" max="16384" width="8.5859375" style="5"/>
  </cols>
  <sheetData>
    <row r="1" spans="1:21" ht="20.100000000000001" customHeight="1" x14ac:dyDescent="0.9"/>
    <row r="2" spans="1:21" s="8" customFormat="1" x14ac:dyDescent="0.9">
      <c r="B2" s="8" t="s">
        <v>13</v>
      </c>
    </row>
    <row r="3" spans="1:21" ht="20.100000000000001" customHeight="1" x14ac:dyDescent="0.9"/>
    <row r="4" spans="1:21" x14ac:dyDescent="0.9">
      <c r="B4" s="5" t="s">
        <v>14</v>
      </c>
    </row>
    <row r="5" spans="1:21" ht="20.100000000000001" customHeight="1" x14ac:dyDescent="0.9"/>
    <row r="6" spans="1:21" x14ac:dyDescent="0.9">
      <c r="B6" s="9" t="s">
        <v>15</v>
      </c>
      <c r="G6" s="5" t="str">
        <f>MID(B6,3,1)</f>
        <v>e</v>
      </c>
    </row>
    <row r="7" spans="1:21" ht="20.100000000000001" customHeight="1" x14ac:dyDescent="0.9"/>
    <row r="8" spans="1:21" x14ac:dyDescent="0.9">
      <c r="B8" s="5" t="s">
        <v>16</v>
      </c>
      <c r="D8" s="5" t="s">
        <v>17</v>
      </c>
    </row>
    <row r="9" spans="1:21" x14ac:dyDescent="0.9">
      <c r="B9" s="5">
        <v>1</v>
      </c>
      <c r="D9" s="5" t="str">
        <f>MID($B$6,B9,1)</f>
        <v>W</v>
      </c>
      <c r="E9" s="10" t="s">
        <v>18</v>
      </c>
      <c r="N9" s="5" t="str" cm="1">
        <f t="array" ref="N9:N33">MID(B6,_xlfn.SEQUENCE(LEN(B6)),1)</f>
        <v>W</v>
      </c>
      <c r="P9" s="5" t="str" cm="1">
        <f t="array" ref="P9:U9">MID(B6,_xlfn.SEQUENCE(1,6),2)</f>
        <v>Wh</v>
      </c>
      <c r="Q9" s="5" t="str">
        <v>he</v>
      </c>
      <c r="R9" s="5" t="str">
        <v>er</v>
      </c>
      <c r="S9" s="5" t="str">
        <v>re</v>
      </c>
      <c r="T9" s="5" t="str">
        <v>ef</v>
      </c>
      <c r="U9" s="5" t="str">
        <v>fo</v>
      </c>
    </row>
    <row r="10" spans="1:21" x14ac:dyDescent="0.9">
      <c r="B10" s="5">
        <v>2</v>
      </c>
      <c r="D10" s="5" t="str">
        <f>MID($B$6,B10,1)</f>
        <v>h</v>
      </c>
      <c r="E10" s="10" t="s">
        <v>19</v>
      </c>
      <c r="N10" s="5" t="str">
        <v>h</v>
      </c>
    </row>
    <row r="11" spans="1:21" x14ac:dyDescent="0.9">
      <c r="B11" s="5">
        <v>3</v>
      </c>
      <c r="D11" s="5" t="str">
        <f>MID($B$6,B11,1)</f>
        <v>e</v>
      </c>
      <c r="E11" s="10" t="s">
        <v>20</v>
      </c>
      <c r="N11" s="5" t="str">
        <v>e</v>
      </c>
    </row>
    <row r="12" spans="1:21" ht="20.100000000000001" customHeight="1" x14ac:dyDescent="0.9">
      <c r="N12" s="5" t="str">
        <v>r</v>
      </c>
    </row>
    <row r="13" spans="1:21" x14ac:dyDescent="0.9">
      <c r="A13" s="18"/>
      <c r="B13" s="5" t="s">
        <v>21</v>
      </c>
      <c r="N13" s="5" t="str">
        <v>e</v>
      </c>
    </row>
    <row r="14" spans="1:21" ht="20.100000000000001" customHeight="1" x14ac:dyDescent="0.9">
      <c r="N14" s="5" t="str">
        <v>f</v>
      </c>
    </row>
    <row r="15" spans="1:21" x14ac:dyDescent="0.9">
      <c r="A15" s="5" cm="1">
        <f t="array" ref="A15:A39">_xlfn.SEQUENCE(LEN(B6))</f>
        <v>1</v>
      </c>
      <c r="B15" s="7" t="str" cm="1">
        <f t="array" ref="B15:B39">MID(B6,_xlfn.SEQUENCE(LEN(B6)),1)</f>
        <v>W</v>
      </c>
      <c r="C15" s="6" t="s">
        <v>22</v>
      </c>
      <c r="N15" s="5" t="str">
        <v>o</v>
      </c>
    </row>
    <row r="16" spans="1:21" x14ac:dyDescent="0.9">
      <c r="A16" s="5">
        <v>2</v>
      </c>
      <c r="B16" s="5" t="str">
        <v>h</v>
      </c>
      <c r="N16" s="5" t="str">
        <v>r</v>
      </c>
    </row>
    <row r="17" spans="1:14" x14ac:dyDescent="0.9">
      <c r="A17" s="5">
        <v>3</v>
      </c>
      <c r="B17" s="5" t="str">
        <v>e</v>
      </c>
      <c r="N17" s="5" t="str">
        <v>e</v>
      </c>
    </row>
    <row r="18" spans="1:14" x14ac:dyDescent="0.9">
      <c r="A18" s="5">
        <v>4</v>
      </c>
      <c r="B18" s="5" t="str">
        <v>r</v>
      </c>
      <c r="N18" s="5" t="str">
        <v xml:space="preserve"> </v>
      </c>
    </row>
    <row r="19" spans="1:14" x14ac:dyDescent="0.9">
      <c r="A19" s="5">
        <v>5</v>
      </c>
      <c r="B19" s="5" t="str">
        <v>e</v>
      </c>
      <c r="N19" s="5" t="str">
        <v>a</v>
      </c>
    </row>
    <row r="20" spans="1:14" x14ac:dyDescent="0.9">
      <c r="A20" s="5">
        <v>6</v>
      </c>
      <c r="B20" s="5" t="str">
        <v>f</v>
      </c>
      <c r="N20" s="5" t="str">
        <v>r</v>
      </c>
    </row>
    <row r="21" spans="1:14" x14ac:dyDescent="0.9">
      <c r="A21" s="5">
        <v>7</v>
      </c>
      <c r="B21" s="5" t="str">
        <v>o</v>
      </c>
      <c r="N21" s="5" t="str">
        <v>t</v>
      </c>
    </row>
    <row r="22" spans="1:14" x14ac:dyDescent="0.9">
      <c r="A22" s="5">
        <v>8</v>
      </c>
      <c r="B22" s="5" t="str">
        <v>r</v>
      </c>
      <c r="N22" s="5" t="str">
        <v xml:space="preserve"> </v>
      </c>
    </row>
    <row r="23" spans="1:14" x14ac:dyDescent="0.9">
      <c r="A23" s="5">
        <v>9</v>
      </c>
      <c r="B23" s="5" t="str">
        <v>e</v>
      </c>
      <c r="N23" s="5" t="str">
        <v>t</v>
      </c>
    </row>
    <row r="24" spans="1:14" x14ac:dyDescent="0.9">
      <c r="A24" s="5">
        <v>10</v>
      </c>
      <c r="B24" s="5" t="str">
        <v xml:space="preserve"> </v>
      </c>
      <c r="N24" s="5" t="str">
        <v>h</v>
      </c>
    </row>
    <row r="25" spans="1:14" x14ac:dyDescent="0.9">
      <c r="A25" s="5">
        <v>11</v>
      </c>
      <c r="B25" s="5" t="str">
        <v>a</v>
      </c>
      <c r="N25" s="5" t="str">
        <v>o</v>
      </c>
    </row>
    <row r="26" spans="1:14" x14ac:dyDescent="0.9">
      <c r="A26" s="5">
        <v>12</v>
      </c>
      <c r="B26" s="5" t="str">
        <v>r</v>
      </c>
      <c r="N26" s="5" t="str">
        <v>u</v>
      </c>
    </row>
    <row r="27" spans="1:14" x14ac:dyDescent="0.9">
      <c r="A27" s="5">
        <v>13</v>
      </c>
      <c r="B27" s="5" t="str">
        <v>t</v>
      </c>
      <c r="N27" s="5" t="str">
        <v xml:space="preserve"> </v>
      </c>
    </row>
    <row r="28" spans="1:14" x14ac:dyDescent="0.9">
      <c r="A28" s="5">
        <v>14</v>
      </c>
      <c r="B28" s="5" t="str">
        <v xml:space="preserve"> </v>
      </c>
      <c r="N28" s="5" t="str">
        <v>R</v>
      </c>
    </row>
    <row r="29" spans="1:14" x14ac:dyDescent="0.9">
      <c r="A29" s="5">
        <v>15</v>
      </c>
      <c r="B29" s="5" t="str">
        <v>t</v>
      </c>
      <c r="N29" s="5" t="str">
        <v>o</v>
      </c>
    </row>
    <row r="30" spans="1:14" x14ac:dyDescent="0.9">
      <c r="A30" s="5">
        <v>16</v>
      </c>
      <c r="B30" s="5" t="str">
        <v>h</v>
      </c>
      <c r="N30" s="5" t="str">
        <v>m</v>
      </c>
    </row>
    <row r="31" spans="1:14" x14ac:dyDescent="0.9">
      <c r="A31" s="5">
        <v>17</v>
      </c>
      <c r="B31" s="5" t="str">
        <v>o</v>
      </c>
      <c r="N31" s="5" t="str">
        <v>e</v>
      </c>
    </row>
    <row r="32" spans="1:14" x14ac:dyDescent="0.9">
      <c r="A32" s="5">
        <v>18</v>
      </c>
      <c r="B32" s="5" t="str">
        <v>u</v>
      </c>
      <c r="N32" s="5" t="str">
        <v>o</v>
      </c>
    </row>
    <row r="33" spans="1:14" x14ac:dyDescent="0.9">
      <c r="A33" s="5">
        <v>19</v>
      </c>
      <c r="B33" s="5" t="str">
        <v xml:space="preserve"> </v>
      </c>
      <c r="N33" s="5" t="str">
        <v>?</v>
      </c>
    </row>
    <row r="34" spans="1:14" x14ac:dyDescent="0.9">
      <c r="A34" s="5">
        <v>20</v>
      </c>
      <c r="B34" s="5" t="str">
        <v>R</v>
      </c>
    </row>
    <row r="35" spans="1:14" x14ac:dyDescent="0.9">
      <c r="A35" s="5">
        <v>21</v>
      </c>
      <c r="B35" s="5" t="str">
        <v>o</v>
      </c>
    </row>
    <row r="36" spans="1:14" x14ac:dyDescent="0.9">
      <c r="A36" s="5">
        <v>22</v>
      </c>
      <c r="B36" s="5" t="str">
        <v>m</v>
      </c>
    </row>
    <row r="37" spans="1:14" x14ac:dyDescent="0.9">
      <c r="A37" s="5">
        <v>23</v>
      </c>
      <c r="B37" s="5" t="str">
        <v>e</v>
      </c>
    </row>
    <row r="38" spans="1:14" x14ac:dyDescent="0.9">
      <c r="A38" s="5">
        <v>24</v>
      </c>
      <c r="B38" s="5" t="str">
        <v>o</v>
      </c>
    </row>
    <row r="39" spans="1:14" x14ac:dyDescent="0.9">
      <c r="A39" s="5">
        <v>25</v>
      </c>
      <c r="B39" s="5" t="str">
        <v>?</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4819-960E-4C2B-B8F1-D68BF34500D6}">
  <dimension ref="B2:T46"/>
  <sheetViews>
    <sheetView showGridLines="0" workbookViewId="0"/>
  </sheetViews>
  <sheetFormatPr defaultRowHeight="25.8" x14ac:dyDescent="0.5"/>
  <cols>
    <col min="1" max="1" width="2.5859375" customWidth="1"/>
    <col min="2" max="2" width="81.29296875" customWidth="1"/>
    <col min="4" max="4" width="4.5859375" customWidth="1"/>
    <col min="6" max="6" width="4.5859375" customWidth="1"/>
    <col min="8" max="8" width="4.5859375" customWidth="1"/>
    <col min="9" max="9" width="10.64453125" bestFit="1" customWidth="1"/>
    <col min="10" max="10" width="4.5859375" customWidth="1"/>
    <col min="12" max="12" width="4.5859375" customWidth="1"/>
  </cols>
  <sheetData>
    <row r="2" spans="2:20" x14ac:dyDescent="0.5">
      <c r="B2" s="2" t="s">
        <v>23</v>
      </c>
    </row>
    <row r="3" spans="2:20" x14ac:dyDescent="0.5">
      <c r="C3" t="str" cm="1">
        <f t="array" ref="C3">_xlfn.CONCAT(MID(B2,_xlfn.SEQUENCE(1,LEN(B2),LEN(B2),-1),1))</f>
        <v>?senihs wodniw rednoy hguorht thgil tahw ,tfoS</v>
      </c>
    </row>
    <row r="4" spans="2:20" x14ac:dyDescent="0.5">
      <c r="B4" s="1" t="s">
        <v>24</v>
      </c>
      <c r="C4" s="3"/>
      <c r="I4" s="4" t="str" cm="1">
        <f t="array" ref="I4">_xlfn.CONCAT(MID(B2,_xlfn.SEQUENCE(LEN(B2),,LEN(B2),-1),1))</f>
        <v>?senihs wodniw rednoy hguorht thgil tahw ,tfoS</v>
      </c>
      <c r="N4" t="str" cm="1">
        <f t="array" ref="N4">_xlfn.REDUCE("",MID(B2,_xlfn.SEQUENCE(LEN(B2)),1),_xlfn.LAMBDA(_xlpm.a,_xlpm.v,_xlpm.v&amp;_xlpm.a))</f>
        <v>?senihs wodniw rednoy hguorht thgil tahw ,tfoS</v>
      </c>
    </row>
    <row r="6" spans="2:20" x14ac:dyDescent="0.5">
      <c r="B6" s="2" t="s">
        <v>25</v>
      </c>
    </row>
    <row r="7" spans="2:20" x14ac:dyDescent="0.5">
      <c r="N7">
        <f>LEN(N8)</f>
        <v>39</v>
      </c>
      <c r="R7">
        <f>LEN(R8)</f>
        <v>41</v>
      </c>
    </row>
    <row r="8" spans="2:20" x14ac:dyDescent="0.5">
      <c r="B8" s="1" t="s">
        <v>26</v>
      </c>
      <c r="C8" s="3" cm="1">
        <f t="array" ref="C8:C46">_xlfn.UNICODE(MID(B6,_xlfn.SEQUENCE(LEN(B6)),1))</f>
        <v>83</v>
      </c>
      <c r="I8" s="4" t="str" cm="1">
        <f t="array" ref="I8">_xlfn.CONCAT(MID(B6,_xlfn.SEQUENCE(LEN(B6),,LEN(B6),-1),1))</f>
        <v>?_xDF1F__xD83C_ wodniw rednoy hguorht _xDCA1__xD83D_ tahw ,tfoS</v>
      </c>
      <c r="N8" t="str" cm="1">
        <f t="array" ref="N8">_xlfn.REDUCE("",_xlfn.SEQUENCE(LEN(B6)),_xlfn.LAMBDA(_xlpm.a,_xlpm.n,LEFT(MID(B6,LEN(_xlpm.a)+1,2))&amp;_xlpm.a))</f>
        <v>?🌟 wodniw rednoy hguorht 💡 tahw ,tfoS</v>
      </c>
      <c r="R8" t="str" cm="1">
        <f t="array" ref="R8">_xlfn.REDUCE("",LEFT(MID(B6,_xlfn.SEQUENCE(LEN(B6)),2)),_xlfn.LAMBDA(_xlpm.a,_xlpm.v,_xlpm.v&amp;_xlpm.a))</f>
        <v>?_xDF1F_🌟 wodniw rednoy hguorht _xDCA1_💡 tahw ,tfoS</v>
      </c>
    </row>
    <row r="9" spans="2:20" x14ac:dyDescent="0.5">
      <c r="C9">
        <v>111</v>
      </c>
    </row>
    <row r="10" spans="2:20" x14ac:dyDescent="0.5">
      <c r="B10" s="2" t="s">
        <v>27</v>
      </c>
      <c r="C10">
        <v>102</v>
      </c>
    </row>
    <row r="11" spans="2:20" x14ac:dyDescent="0.5">
      <c r="C11">
        <v>116</v>
      </c>
    </row>
    <row r="12" spans="2:20" x14ac:dyDescent="0.5">
      <c r="B12" s="1" t="s">
        <v>28</v>
      </c>
      <c r="C12" s="3">
        <v>44</v>
      </c>
      <c r="I12" s="4" t="str" cm="1">
        <f t="array" ref="I12:I31">MID(B10,_xlfn.SEQUENCE(LEN(B10)/2,,,2),2)</f>
        <v>⚂⚃</v>
      </c>
      <c r="N12" t="str" cm="1">
        <f t="array" ref="N12:O31">MID(B10,_xlfn.SEQUENCE(LEN(B10)/2,2),1)</f>
        <v>⚂</v>
      </c>
      <c r="O12" t="str">
        <v>⚃</v>
      </c>
      <c r="P12" t="str" cm="1">
        <f t="array" ref="P12:Q31">_xlfn.WRAPROWS(MID(B10,_xlfn.SEQUENCE(LEN(B10)),1),2)</f>
        <v>⚂</v>
      </c>
      <c r="Q12" t="str">
        <v>⚃</v>
      </c>
    </row>
    <row r="13" spans="2:20" x14ac:dyDescent="0.5">
      <c r="C13">
        <v>32</v>
      </c>
      <c r="I13" t="str">
        <v>⚀⚅</v>
      </c>
      <c r="N13" t="str">
        <v>⚀</v>
      </c>
      <c r="O13" t="str">
        <v>⚅</v>
      </c>
      <c r="P13" t="str">
        <v>⚀</v>
      </c>
      <c r="Q13" t="str">
        <v>⚅</v>
      </c>
    </row>
    <row r="14" spans="2:20" x14ac:dyDescent="0.5">
      <c r="B14" s="1" t="s">
        <v>29</v>
      </c>
      <c r="C14">
        <v>119</v>
      </c>
      <c r="E14" s="3"/>
      <c r="I14" t="str">
        <v>⚂⚂</v>
      </c>
      <c r="K14" s="4" t="str" cm="1">
        <f t="array" ref="K14:K23">MID(B10,_xlfn.SEQUENCE(LEN(B10)/4,,4,4),1)</f>
        <v>⚅</v>
      </c>
      <c r="N14" t="str">
        <v>⚂</v>
      </c>
      <c r="O14" t="str">
        <v>⚂</v>
      </c>
      <c r="P14" t="str">
        <v>⚂</v>
      </c>
      <c r="Q14" t="str">
        <v>⚂</v>
      </c>
      <c r="R14" t="str" cm="1">
        <f t="array" ref="R14:R23">INDEX(_xlfn.WRAPROWS(MID(B10,_xlfn.SEQUENCE(LEN(B10)),1),4),,4)</f>
        <v>⚅</v>
      </c>
    </row>
    <row r="15" spans="2:20" x14ac:dyDescent="0.5">
      <c r="C15">
        <v>104</v>
      </c>
      <c r="I15" t="str">
        <v>⚂⚁</v>
      </c>
      <c r="K15" t="str">
        <v>⚁</v>
      </c>
      <c r="N15" t="str">
        <v>⚂</v>
      </c>
      <c r="O15" t="str">
        <v>⚁</v>
      </c>
      <c r="P15" t="str">
        <v>⚂</v>
      </c>
      <c r="Q15" t="str">
        <v>⚁</v>
      </c>
      <c r="R15" t="str">
        <v>⚁</v>
      </c>
    </row>
    <row r="16" spans="2:20" x14ac:dyDescent="0.5">
      <c r="B16" s="1" t="s">
        <v>30</v>
      </c>
      <c r="C16">
        <v>97</v>
      </c>
      <c r="G16" s="3"/>
      <c r="I16" t="str">
        <v>⚁⚂</v>
      </c>
      <c r="K16" t="str">
        <v>⚂</v>
      </c>
      <c r="M16" s="4" cm="1">
        <f t="array" ref="M16">_xlfn.LET(_xlpm.threes,MID(B10,_xlfn.SEQUENCE(LEN(B10)-2),3),
     _xlpm.uniqDice,_xlfn.MAP(_xlpm.threes,_xlfn.LAMBDA(_xlpm.triple,ROWS(_xlfn.UNIQUE(MID(_xlpm.triple,_xlfn.SEQUENCE(3),1))))),
     SUM(IF(_xlpm.uniqDice&lt;3,1,0)))</f>
        <v>20</v>
      </c>
      <c r="N16" t="str">
        <v>⚁</v>
      </c>
      <c r="O16" t="str">
        <v>⚂</v>
      </c>
      <c r="P16" t="str">
        <v>⚁</v>
      </c>
      <c r="Q16" t="str">
        <v>⚂</v>
      </c>
      <c r="R16" t="str">
        <v>⚂</v>
      </c>
      <c r="T16" cm="1">
        <f t="array" ref="T16">SUM(--_xlfn.MAP(_xlfn.SEQUENCE(LEN(B10)-2),_xlfn.LAMBDA(_xlpm.n,ROWS(_xlfn.UNIQUE(MID(B10,_xlpm.n+{0;1;2},1)))&lt;3)))</f>
        <v>20</v>
      </c>
    </row>
    <row r="17" spans="3:18" x14ac:dyDescent="0.5">
      <c r="C17">
        <v>116</v>
      </c>
      <c r="I17" t="str">
        <v>⚃⚂</v>
      </c>
      <c r="K17" t="str">
        <v>⚀</v>
      </c>
      <c r="N17" t="str">
        <v>⚃</v>
      </c>
      <c r="O17" t="str">
        <v>⚂</v>
      </c>
      <c r="P17" t="str">
        <v>⚃</v>
      </c>
      <c r="Q17" t="str">
        <v>⚂</v>
      </c>
      <c r="R17" t="str">
        <v>⚀</v>
      </c>
    </row>
    <row r="18" spans="3:18" x14ac:dyDescent="0.5">
      <c r="C18">
        <v>32</v>
      </c>
      <c r="I18" t="str">
        <v>⚃⚃</v>
      </c>
      <c r="K18" t="str">
        <v>⚀</v>
      </c>
      <c r="N18" t="str">
        <v>⚃</v>
      </c>
      <c r="O18" t="str">
        <v>⚃</v>
      </c>
      <c r="P18" t="str">
        <v>⚃</v>
      </c>
      <c r="Q18" t="str">
        <v>⚃</v>
      </c>
      <c r="R18" t="str">
        <v>⚀</v>
      </c>
    </row>
    <row r="19" spans="3:18" x14ac:dyDescent="0.5">
      <c r="C19" t="e">
        <v>#VALUE!</v>
      </c>
      <c r="I19" t="str">
        <v>⚄⚀</v>
      </c>
      <c r="K19" t="str">
        <v>⚃</v>
      </c>
      <c r="N19" t="str">
        <v>⚄</v>
      </c>
      <c r="O19" t="str">
        <v>⚀</v>
      </c>
      <c r="P19" t="str">
        <v>⚄</v>
      </c>
      <c r="Q19" t="str">
        <v>⚀</v>
      </c>
      <c r="R19" t="str">
        <v>⚃</v>
      </c>
    </row>
    <row r="20" spans="3:18" x14ac:dyDescent="0.5">
      <c r="C20">
        <v>56481</v>
      </c>
      <c r="I20" t="str">
        <v>⚄⚁</v>
      </c>
      <c r="K20" t="str">
        <v>⚀</v>
      </c>
      <c r="N20" t="str">
        <v>⚄</v>
      </c>
      <c r="O20" t="str">
        <v>⚁</v>
      </c>
      <c r="P20" t="str">
        <v>⚄</v>
      </c>
      <c r="Q20" t="str">
        <v>⚁</v>
      </c>
      <c r="R20" t="str">
        <v>⚀</v>
      </c>
    </row>
    <row r="21" spans="3:18" x14ac:dyDescent="0.5">
      <c r="C21">
        <v>32</v>
      </c>
      <c r="I21" t="str">
        <v>⚁⚀</v>
      </c>
      <c r="K21" t="str">
        <v>⚀</v>
      </c>
      <c r="N21" t="str">
        <v>⚁</v>
      </c>
      <c r="O21" t="str">
        <v>⚀</v>
      </c>
      <c r="P21" t="str">
        <v>⚁</v>
      </c>
      <c r="Q21" t="str">
        <v>⚀</v>
      </c>
      <c r="R21" t="str">
        <v>⚀</v>
      </c>
    </row>
    <row r="22" spans="3:18" x14ac:dyDescent="0.5">
      <c r="C22">
        <v>116</v>
      </c>
      <c r="I22" t="str">
        <v>⚃⚂</v>
      </c>
      <c r="K22" t="str">
        <v>⚁</v>
      </c>
      <c r="N22" t="str">
        <v>⚃</v>
      </c>
      <c r="O22" t="str">
        <v>⚂</v>
      </c>
      <c r="P22" t="str">
        <v>⚃</v>
      </c>
      <c r="Q22" t="str">
        <v>⚂</v>
      </c>
      <c r="R22" t="str">
        <v>⚁</v>
      </c>
    </row>
    <row r="23" spans="3:18" x14ac:dyDescent="0.5">
      <c r="C23">
        <v>104</v>
      </c>
      <c r="I23" t="str">
        <v>⚅⚃</v>
      </c>
      <c r="K23" t="str">
        <v>⚃</v>
      </c>
      <c r="N23" t="str">
        <v>⚅</v>
      </c>
      <c r="O23" t="str">
        <v>⚃</v>
      </c>
      <c r="P23" t="str">
        <v>⚅</v>
      </c>
      <c r="Q23" t="str">
        <v>⚃</v>
      </c>
      <c r="R23" t="str">
        <v>⚃</v>
      </c>
    </row>
    <row r="24" spans="3:18" x14ac:dyDescent="0.5">
      <c r="C24">
        <v>114</v>
      </c>
      <c r="I24" t="str">
        <v>⚁⚅</v>
      </c>
      <c r="N24" t="str">
        <v>⚁</v>
      </c>
      <c r="O24" t="str">
        <v>⚅</v>
      </c>
      <c r="P24" t="str">
        <v>⚁</v>
      </c>
      <c r="Q24" t="str">
        <v>⚅</v>
      </c>
    </row>
    <row r="25" spans="3:18" x14ac:dyDescent="0.5">
      <c r="C25">
        <v>111</v>
      </c>
      <c r="I25" t="str">
        <v>⚅⚀</v>
      </c>
      <c r="N25" t="str">
        <v>⚅</v>
      </c>
      <c r="O25" t="str">
        <v>⚀</v>
      </c>
      <c r="P25" t="str">
        <v>⚅</v>
      </c>
      <c r="Q25" t="str">
        <v>⚀</v>
      </c>
    </row>
    <row r="26" spans="3:18" x14ac:dyDescent="0.5">
      <c r="C26">
        <v>117</v>
      </c>
      <c r="I26" t="str">
        <v>⚃⚅</v>
      </c>
      <c r="N26" t="str">
        <v>⚃</v>
      </c>
      <c r="O26" t="str">
        <v>⚅</v>
      </c>
      <c r="P26" t="str">
        <v>⚃</v>
      </c>
      <c r="Q26" t="str">
        <v>⚅</v>
      </c>
    </row>
    <row r="27" spans="3:18" x14ac:dyDescent="0.5">
      <c r="C27">
        <v>103</v>
      </c>
      <c r="I27" t="str">
        <v>⚅⚀</v>
      </c>
      <c r="N27" t="str">
        <v>⚅</v>
      </c>
      <c r="O27" t="str">
        <v>⚀</v>
      </c>
      <c r="P27" t="str">
        <v>⚅</v>
      </c>
      <c r="Q27" t="str">
        <v>⚀</v>
      </c>
    </row>
    <row r="28" spans="3:18" x14ac:dyDescent="0.5">
      <c r="C28">
        <v>104</v>
      </c>
      <c r="I28" t="str">
        <v>⚃⚁</v>
      </c>
      <c r="N28" t="str">
        <v>⚃</v>
      </c>
      <c r="O28" t="str">
        <v>⚁</v>
      </c>
      <c r="P28" t="str">
        <v>⚃</v>
      </c>
      <c r="Q28" t="str">
        <v>⚁</v>
      </c>
    </row>
    <row r="29" spans="3:18" x14ac:dyDescent="0.5">
      <c r="C29">
        <v>32</v>
      </c>
      <c r="I29" t="str">
        <v>⚃⚁</v>
      </c>
      <c r="N29" t="str">
        <v>⚃</v>
      </c>
      <c r="O29" t="str">
        <v>⚁</v>
      </c>
      <c r="P29" t="str">
        <v>⚃</v>
      </c>
      <c r="Q29" t="str">
        <v>⚁</v>
      </c>
    </row>
    <row r="30" spans="3:18" x14ac:dyDescent="0.5">
      <c r="C30">
        <v>121</v>
      </c>
      <c r="I30" t="str">
        <v>⚁⚂</v>
      </c>
      <c r="N30" t="str">
        <v>⚁</v>
      </c>
      <c r="O30" t="str">
        <v>⚂</v>
      </c>
      <c r="P30" t="str">
        <v>⚁</v>
      </c>
      <c r="Q30" t="str">
        <v>⚂</v>
      </c>
    </row>
    <row r="31" spans="3:18" x14ac:dyDescent="0.5">
      <c r="C31">
        <v>111</v>
      </c>
      <c r="I31" t="str">
        <v>⚄⚃</v>
      </c>
      <c r="N31" t="str">
        <v>⚄</v>
      </c>
      <c r="O31" t="str">
        <v>⚃</v>
      </c>
      <c r="P31" t="str">
        <v>⚄</v>
      </c>
      <c r="Q31" t="str">
        <v>⚃</v>
      </c>
    </row>
    <row r="32" spans="3:18" x14ac:dyDescent="0.5">
      <c r="C32">
        <v>110</v>
      </c>
    </row>
    <row r="33" spans="3:3" x14ac:dyDescent="0.5">
      <c r="C33">
        <v>100</v>
      </c>
    </row>
    <row r="34" spans="3:3" x14ac:dyDescent="0.5">
      <c r="C34">
        <v>101</v>
      </c>
    </row>
    <row r="35" spans="3:3" x14ac:dyDescent="0.5">
      <c r="C35">
        <v>114</v>
      </c>
    </row>
    <row r="36" spans="3:3" x14ac:dyDescent="0.5">
      <c r="C36">
        <v>32</v>
      </c>
    </row>
    <row r="37" spans="3:3" x14ac:dyDescent="0.5">
      <c r="C37">
        <v>119</v>
      </c>
    </row>
    <row r="38" spans="3:3" x14ac:dyDescent="0.5">
      <c r="C38">
        <v>105</v>
      </c>
    </row>
    <row r="39" spans="3:3" x14ac:dyDescent="0.5">
      <c r="C39">
        <v>110</v>
      </c>
    </row>
    <row r="40" spans="3:3" x14ac:dyDescent="0.5">
      <c r="C40">
        <v>100</v>
      </c>
    </row>
    <row r="41" spans="3:3" x14ac:dyDescent="0.5">
      <c r="C41">
        <v>111</v>
      </c>
    </row>
    <row r="42" spans="3:3" x14ac:dyDescent="0.5">
      <c r="C42">
        <v>119</v>
      </c>
    </row>
    <row r="43" spans="3:3" x14ac:dyDescent="0.5">
      <c r="C43">
        <v>32</v>
      </c>
    </row>
    <row r="44" spans="3:3" x14ac:dyDescent="0.5">
      <c r="C44" t="e">
        <v>#VALUE!</v>
      </c>
    </row>
    <row r="45" spans="3:3" x14ac:dyDescent="0.5">
      <c r="C45">
        <v>57119</v>
      </c>
    </row>
    <row r="46" spans="3:3" x14ac:dyDescent="0.5">
      <c r="C46">
        <v>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ADC9-8DE9-4CAC-9586-E422175E806A}">
  <dimension ref="B1:K27"/>
  <sheetViews>
    <sheetView showGridLines="0" zoomScale="86" workbookViewId="0">
      <pane ySplit="3" topLeftCell="A4" activePane="bottomLeft" state="frozen"/>
      <selection pane="bottomLeft" activeCell="A4" sqref="A4"/>
    </sheetView>
  </sheetViews>
  <sheetFormatPr defaultColWidth="8.5859375" defaultRowHeight="47.4" x14ac:dyDescent="0.9"/>
  <cols>
    <col min="1" max="1" width="2.5859375" style="5" customWidth="1"/>
    <col min="2" max="2" width="13.41015625" style="5" customWidth="1"/>
    <col min="3" max="3" width="8.5859375" style="5"/>
    <col min="4" max="4" width="12.41015625" style="5" customWidth="1"/>
    <col min="5" max="5" width="8.64453125" style="5" bestFit="1" customWidth="1"/>
    <col min="6" max="6" width="8.5859375" style="5"/>
    <col min="7" max="7" width="10" style="5" bestFit="1" customWidth="1"/>
    <col min="8" max="9" width="8.5859375" style="5" customWidth="1"/>
    <col min="10" max="10" width="11.46875" style="5" customWidth="1"/>
    <col min="11" max="16384" width="8.5859375" style="5"/>
  </cols>
  <sheetData>
    <row r="1" spans="2:11" ht="20.100000000000001" customHeight="1" x14ac:dyDescent="0.9"/>
    <row r="2" spans="2:11" s="8" customFormat="1" x14ac:dyDescent="0.9">
      <c r="B2" s="8" t="s">
        <v>31</v>
      </c>
    </row>
    <row r="3" spans="2:11" ht="20.100000000000001" customHeight="1" x14ac:dyDescent="0.9"/>
    <row r="4" spans="2:11" x14ac:dyDescent="0.9">
      <c r="B4" s="12" t="s">
        <v>32</v>
      </c>
    </row>
    <row r="5" spans="2:11" ht="20.100000000000001" customHeight="1" x14ac:dyDescent="0.9"/>
    <row r="6" spans="2:11" x14ac:dyDescent="0.9">
      <c r="B6" s="9" t="s">
        <v>33</v>
      </c>
      <c r="E6" s="5" t="s">
        <v>34</v>
      </c>
      <c r="H6" s="5" t="s">
        <v>35</v>
      </c>
      <c r="K6" s="5" t="s">
        <v>36</v>
      </c>
    </row>
    <row r="7" spans="2:11" ht="20.100000000000001" customHeight="1" x14ac:dyDescent="0.9"/>
    <row r="8" spans="2:11" x14ac:dyDescent="0.9">
      <c r="B8" s="12" t="s">
        <v>37</v>
      </c>
    </row>
    <row r="9" spans="2:11" ht="20.100000000000001" customHeight="1" x14ac:dyDescent="0.9"/>
    <row r="10" spans="2:11" x14ac:dyDescent="0.9">
      <c r="B10" s="5" t="b">
        <f>"A"="a"</f>
        <v>1</v>
      </c>
      <c r="C10" s="17" t="str">
        <f ca="1">_xlfn.FORMULATEXT(B10)</f>
        <v>="A"="a"</v>
      </c>
    </row>
    <row r="11" spans="2:11" x14ac:dyDescent="0.9">
      <c r="B11" s="5">
        <f>SEARCH("A","abc")</f>
        <v>1</v>
      </c>
      <c r="C11" s="17" t="str">
        <f ca="1">_xlfn.FORMULATEXT(B11)</f>
        <v>=SEARCH("A","abc")</v>
      </c>
      <c r="F11" s="17"/>
    </row>
    <row r="12" spans="2:11" x14ac:dyDescent="0.9">
      <c r="B12" s="5">
        <f>_xlfn.XMATCH("a",{"C";"B";"A"})</f>
        <v>3</v>
      </c>
      <c r="C12" s="17" t="str">
        <f ca="1">_xlfn.FORMULATEXT(B12)</f>
        <v>=XMATCH("a",{"C";"B";"A"})</v>
      </c>
      <c r="F12" s="17"/>
    </row>
    <row r="13" spans="2:11" ht="20.100000000000001" customHeight="1" x14ac:dyDescent="0.9"/>
    <row r="14" spans="2:11" x14ac:dyDescent="0.9">
      <c r="B14" s="12" t="s">
        <v>38</v>
      </c>
    </row>
    <row r="15" spans="2:11" ht="20.100000000000001" customHeight="1" x14ac:dyDescent="0.9"/>
    <row r="16" spans="2:11" x14ac:dyDescent="0.9">
      <c r="B16" s="5" t="s">
        <v>39</v>
      </c>
      <c r="D16" s="5" t="str">
        <f>LOWER(B16)</f>
        <v>upper</v>
      </c>
      <c r="E16" s="10"/>
      <c r="F16" s="5" t="str">
        <f ca="1">_xlfn.FORMULATEXT(D16)</f>
        <v>=LOWER(B16)</v>
      </c>
    </row>
    <row r="17" spans="2:9" x14ac:dyDescent="0.9">
      <c r="B17" s="5" t="s">
        <v>40</v>
      </c>
      <c r="D17" s="5" t="str">
        <f>UPPER(B17)</f>
        <v>LOWER</v>
      </c>
      <c r="E17" s="10"/>
      <c r="F17" s="5" t="str">
        <f ca="1">_xlfn.FORMULATEXT(D17)</f>
        <v>=UPPER(B17)</v>
      </c>
    </row>
    <row r="18" spans="2:9" x14ac:dyDescent="0.9">
      <c r="B18" s="5" t="s">
        <v>41</v>
      </c>
      <c r="D18" s="5" t="str">
        <f>PROPER(B18)</f>
        <v>Upper Lower</v>
      </c>
      <c r="E18" s="10"/>
      <c r="F18" s="5" t="str">
        <f ca="1">_xlfn.FORMULATEXT(D18)</f>
        <v>=PROPER(B18)</v>
      </c>
    </row>
    <row r="19" spans="2:9" ht="20.100000000000001" customHeight="1" x14ac:dyDescent="0.9"/>
    <row r="20" spans="2:9" x14ac:dyDescent="0.9">
      <c r="B20" s="12" t="s">
        <v>42</v>
      </c>
    </row>
    <row r="21" spans="2:9" ht="20.100000000000001" customHeight="1" x14ac:dyDescent="0.9"/>
    <row r="22" spans="2:9" x14ac:dyDescent="0.9">
      <c r="B22" s="12" t="s">
        <v>43</v>
      </c>
      <c r="E22" s="12" t="s">
        <v>44</v>
      </c>
      <c r="I22" s="12" t="s">
        <v>45</v>
      </c>
    </row>
    <row r="23" spans="2:9" ht="20.100000000000001" customHeight="1" x14ac:dyDescent="0.9"/>
    <row r="24" spans="2:9" x14ac:dyDescent="0.9">
      <c r="B24" s="10" t="s">
        <v>46</v>
      </c>
      <c r="E24" s="5" t="s">
        <v>47</v>
      </c>
      <c r="I24" s="5" t="s">
        <v>48</v>
      </c>
    </row>
    <row r="25" spans="2:9" x14ac:dyDescent="0.9">
      <c r="B25" s="5" t="s">
        <v>49</v>
      </c>
      <c r="E25" s="5" t="s">
        <v>50</v>
      </c>
      <c r="I25" s="5" t="s">
        <v>51</v>
      </c>
    </row>
    <row r="26" spans="2:9" x14ac:dyDescent="0.9">
      <c r="B26" s="5" t="s">
        <v>52</v>
      </c>
      <c r="E26" s="5" t="s">
        <v>53</v>
      </c>
      <c r="I26" s="5" t="s">
        <v>54</v>
      </c>
    </row>
    <row r="27" spans="2:9" x14ac:dyDescent="0.9">
      <c r="E27" s="5"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5372-233B-46C3-B60F-2EB456B82444}">
  <dimension ref="B2:N166"/>
  <sheetViews>
    <sheetView showGridLines="0" workbookViewId="0">
      <selection activeCell="D14" sqref="D14"/>
    </sheetView>
  </sheetViews>
  <sheetFormatPr defaultRowHeight="25.8" x14ac:dyDescent="0.5"/>
  <cols>
    <col min="1" max="1" width="2.5859375" customWidth="1"/>
    <col min="2" max="2" width="15.29296875" customWidth="1"/>
    <col min="3" max="3" width="2.5859375" customWidth="1"/>
    <col min="4" max="5" width="11.703125" bestFit="1" customWidth="1"/>
    <col min="6" max="6" width="2.5859375" customWidth="1"/>
    <col min="7" max="7" width="11.703125" bestFit="1" customWidth="1"/>
    <col min="8" max="8" width="11.46875" bestFit="1" customWidth="1"/>
    <col min="9" max="9" width="2.5859375" customWidth="1"/>
    <col min="11" max="11" width="9" bestFit="1" customWidth="1"/>
  </cols>
  <sheetData>
    <row r="2" spans="2:10" x14ac:dyDescent="0.5">
      <c r="B2" s="1" t="s">
        <v>56</v>
      </c>
    </row>
    <row r="3" spans="2:10" x14ac:dyDescent="0.5">
      <c r="D3" t="s">
        <v>57</v>
      </c>
      <c r="E3" t="s">
        <v>58</v>
      </c>
      <c r="G3" t="s">
        <v>57</v>
      </c>
      <c r="H3" t="s">
        <v>58</v>
      </c>
    </row>
    <row r="4" spans="2:10" x14ac:dyDescent="0.5">
      <c r="B4" s="2" t="s">
        <v>59</v>
      </c>
      <c r="D4" s="3"/>
      <c r="E4" s="3"/>
      <c r="G4" s="4" t="b" cm="1">
        <f t="array" ref="G4:G10">EXACT(B4:B10,UPPER(B4:B10))</f>
        <v>0</v>
      </c>
      <c r="H4" s="4" t="b" cm="1">
        <f t="array" ref="H4:H10">EXACT(B4:B10,LOWER(B4:B10))</f>
        <v>0</v>
      </c>
    </row>
    <row r="5" spans="2:10" x14ac:dyDescent="0.5">
      <c r="B5" s="2" t="s">
        <v>60</v>
      </c>
      <c r="D5" s="3"/>
      <c r="E5" s="3"/>
      <c r="G5" s="4" t="b">
        <v>0</v>
      </c>
      <c r="H5" s="4" t="b">
        <v>0</v>
      </c>
    </row>
    <row r="6" spans="2:10" x14ac:dyDescent="0.5">
      <c r="B6" s="2" t="s">
        <v>61</v>
      </c>
      <c r="D6" s="3"/>
      <c r="E6" s="3"/>
      <c r="G6" s="4" t="b">
        <v>1</v>
      </c>
      <c r="H6" s="4" t="b">
        <v>0</v>
      </c>
    </row>
    <row r="7" spans="2:10" x14ac:dyDescent="0.5">
      <c r="B7" s="2" t="s">
        <v>62</v>
      </c>
      <c r="D7" s="3"/>
      <c r="E7" s="3"/>
      <c r="G7" s="4" t="b">
        <v>0</v>
      </c>
      <c r="H7" s="4" t="b">
        <v>1</v>
      </c>
    </row>
    <row r="8" spans="2:10" x14ac:dyDescent="0.5">
      <c r="B8" s="2" t="s">
        <v>63</v>
      </c>
      <c r="D8" s="3"/>
      <c r="E8" s="3"/>
      <c r="G8" s="4" t="b">
        <v>0</v>
      </c>
      <c r="H8" s="4" t="b">
        <v>0</v>
      </c>
    </row>
    <row r="9" spans="2:10" x14ac:dyDescent="0.5">
      <c r="B9" s="2" t="s">
        <v>64</v>
      </c>
      <c r="D9" s="3"/>
      <c r="E9" s="3"/>
      <c r="G9" s="4" t="b">
        <v>0</v>
      </c>
      <c r="H9" s="4" t="b">
        <v>1</v>
      </c>
    </row>
    <row r="10" spans="2:10" x14ac:dyDescent="0.5">
      <c r="B10" s="2" t="s">
        <v>65</v>
      </c>
      <c r="D10" s="3"/>
      <c r="E10" s="3"/>
      <c r="G10" s="4" t="b">
        <v>1</v>
      </c>
      <c r="H10" s="4" t="b">
        <v>0</v>
      </c>
    </row>
    <row r="12" spans="2:10" x14ac:dyDescent="0.5">
      <c r="B12" s="1" t="s">
        <v>66</v>
      </c>
    </row>
    <row r="14" spans="2:10" x14ac:dyDescent="0.5">
      <c r="B14" s="13" t="s">
        <v>67</v>
      </c>
      <c r="D14" s="3"/>
      <c r="G14" s="4" t="str">
        <f t="shared" ref="G14" si="0">IF(EXACT(LOWER(B14),UPPER(B14)),"Non-letter",IF(EXACT(B14,LOWER(B14)),"Lower case","Upper case"))</f>
        <v>Upper case</v>
      </c>
      <c r="J14" t="str" cm="1">
        <f t="array" ref="J14:J28">_xlfn.MAP(B14:B28,_xlfn.LAMBDA(_xlpm.a,IF(_xlpm.a&lt;"a","Non-letter",IF(CODE(_xlpm.a)&gt;90,"Lower case","Upper case"))))</f>
        <v>Upper case</v>
      </c>
    </row>
    <row r="15" spans="2:10" x14ac:dyDescent="0.5">
      <c r="B15" s="13" t="s">
        <v>68</v>
      </c>
      <c r="D15" s="3"/>
      <c r="G15" s="4" t="str">
        <f>IF(EXACT(LOWER(B15),UPPER(B15)),"Non-letter",IF(EXACT(B15,LOWER(B15)),"Lower case","Upper case"))</f>
        <v>Upper case</v>
      </c>
      <c r="J15" t="str">
        <v>Upper case</v>
      </c>
    </row>
    <row r="16" spans="2:10" x14ac:dyDescent="0.5">
      <c r="B16" s="13" t="s">
        <v>69</v>
      </c>
      <c r="D16" s="3"/>
      <c r="G16" s="4" t="str">
        <f t="shared" ref="G16:G28" si="1">IF(EXACT(LOWER(B16),UPPER(B16)),"Non-letter",IF(EXACT(B16,LOWER(B16)),"Lower case","Upper case"))</f>
        <v>Lower case</v>
      </c>
      <c r="J16" t="str">
        <v>Lower case</v>
      </c>
    </row>
    <row r="17" spans="2:11" x14ac:dyDescent="0.5">
      <c r="B17" s="13" t="s">
        <v>70</v>
      </c>
      <c r="D17" s="3"/>
      <c r="G17" s="4" t="str">
        <f t="shared" si="1"/>
        <v>Lower case</v>
      </c>
      <c r="J17" t="str">
        <v>Lower case</v>
      </c>
    </row>
    <row r="18" spans="2:11" x14ac:dyDescent="0.5">
      <c r="B18" s="13" t="s">
        <v>71</v>
      </c>
      <c r="D18" s="3"/>
      <c r="G18" s="4" t="str">
        <f t="shared" si="1"/>
        <v>Upper case</v>
      </c>
      <c r="J18" t="str">
        <v>Upper case</v>
      </c>
    </row>
    <row r="19" spans="2:11" x14ac:dyDescent="0.5">
      <c r="B19" s="13" t="s">
        <v>72</v>
      </c>
      <c r="D19" s="3"/>
      <c r="G19" s="4" t="str">
        <f t="shared" si="1"/>
        <v>Non-letter</v>
      </c>
      <c r="J19" t="str">
        <v>Non-letter</v>
      </c>
    </row>
    <row r="20" spans="2:11" x14ac:dyDescent="0.5">
      <c r="B20" s="13" t="s">
        <v>73</v>
      </c>
      <c r="D20" s="3"/>
      <c r="G20" s="4" t="str">
        <f t="shared" si="1"/>
        <v>Lower case</v>
      </c>
      <c r="J20" t="str">
        <v>Lower case</v>
      </c>
    </row>
    <row r="21" spans="2:11" x14ac:dyDescent="0.5">
      <c r="B21" s="13" t="s">
        <v>74</v>
      </c>
      <c r="D21" s="3"/>
      <c r="G21" s="4" t="str">
        <f t="shared" si="1"/>
        <v>Non-letter</v>
      </c>
      <c r="J21" t="str">
        <v>Non-letter</v>
      </c>
    </row>
    <row r="22" spans="2:11" x14ac:dyDescent="0.5">
      <c r="B22" s="13" t="s">
        <v>75</v>
      </c>
      <c r="D22" s="3"/>
      <c r="G22" s="4" t="str">
        <f t="shared" si="1"/>
        <v>Lower case</v>
      </c>
      <c r="J22" t="str">
        <v>Lower case</v>
      </c>
    </row>
    <row r="23" spans="2:11" x14ac:dyDescent="0.5">
      <c r="B23" s="13">
        <v>2</v>
      </c>
      <c r="D23" s="3"/>
      <c r="G23" s="4" t="str">
        <f t="shared" si="1"/>
        <v>Non-letter</v>
      </c>
      <c r="J23" t="str">
        <v>Non-letter</v>
      </c>
    </row>
    <row r="24" spans="2:11" x14ac:dyDescent="0.5">
      <c r="B24" s="13" t="s">
        <v>76</v>
      </c>
      <c r="D24" s="3"/>
      <c r="G24" s="4" t="str">
        <f t="shared" si="1"/>
        <v>Non-letter</v>
      </c>
      <c r="J24" t="str">
        <v>Non-letter</v>
      </c>
    </row>
    <row r="25" spans="2:11" x14ac:dyDescent="0.5">
      <c r="B25" s="13" t="s">
        <v>77</v>
      </c>
      <c r="D25" s="3"/>
      <c r="G25" s="4" t="str">
        <f t="shared" si="1"/>
        <v>Non-letter</v>
      </c>
      <c r="J25" t="str">
        <v>Non-letter</v>
      </c>
    </row>
    <row r="26" spans="2:11" x14ac:dyDescent="0.5">
      <c r="B26" s="13" t="s">
        <v>78</v>
      </c>
      <c r="D26" s="3"/>
      <c r="G26" s="4" t="str">
        <f t="shared" si="1"/>
        <v>Upper case</v>
      </c>
      <c r="J26" t="str">
        <v>Upper case</v>
      </c>
    </row>
    <row r="27" spans="2:11" x14ac:dyDescent="0.5">
      <c r="B27" s="13" t="s">
        <v>79</v>
      </c>
      <c r="D27" s="3"/>
      <c r="G27" s="4" t="str">
        <f t="shared" si="1"/>
        <v>Upper case</v>
      </c>
      <c r="J27" t="str">
        <v>Upper case</v>
      </c>
    </row>
    <row r="28" spans="2:11" x14ac:dyDescent="0.5">
      <c r="B28" s="13" t="s">
        <v>80</v>
      </c>
      <c r="D28" s="3"/>
      <c r="G28" s="4" t="str">
        <f t="shared" si="1"/>
        <v>Lower case</v>
      </c>
      <c r="J28" t="str">
        <v>Lower case</v>
      </c>
    </row>
    <row r="30" spans="2:11" x14ac:dyDescent="0.5">
      <c r="B30" s="1" t="s">
        <v>81</v>
      </c>
    </row>
    <row r="32" spans="2:11" x14ac:dyDescent="0.5">
      <c r="B32" s="13" t="s">
        <v>82</v>
      </c>
      <c r="D32" s="3"/>
      <c r="E32" s="14" cm="1">
        <f t="array" ref="E32:E35">_xlfn.XMATCH(B32:B35,B37:B49)</f>
        <v>3</v>
      </c>
      <c r="G32" s="4" cm="1">
        <f t="array" ref="G32">_xlfn.XMATCH(TRUE,EXACT(B32,$B$37:$B$49))</f>
        <v>3</v>
      </c>
      <c r="J32" cm="1">
        <f t="array" ref="J32">_xlfn.XMATCH(1,FIND(0&amp;B32&amp;0,0&amp;B37:B49&amp;0))</f>
        <v>3</v>
      </c>
      <c r="K32" cm="1">
        <f t="array" ref="K32">_xlfn.XMATCH("",_xlfn.TEXTSPLIT(0&amp;B37:B49&amp;0,0&amp;B32&amp;0))</f>
        <v>3</v>
      </c>
    </row>
    <row r="33" spans="2:11" x14ac:dyDescent="0.5">
      <c r="B33" s="13" t="s">
        <v>83</v>
      </c>
      <c r="D33" s="3"/>
      <c r="E33" s="14">
        <v>6</v>
      </c>
      <c r="G33" s="4" cm="1">
        <f t="array" ref="G33">_xlfn.XMATCH(TRUE,EXACT(B33,$B$37:$B$49))</f>
        <v>13</v>
      </c>
      <c r="J33" cm="1">
        <f t="array" ref="J33">_xlfn.XMATCH(1,FIND(0&amp;B33&amp;0,0&amp;B38:B50&amp;0))</f>
        <v>12</v>
      </c>
      <c r="K33" cm="1">
        <f t="array" ref="K33">_xlfn.XMATCH("",_xlfn.TEXTSPLIT(0&amp;B38:B50&amp;0,0&amp;B33&amp;0))</f>
        <v>12</v>
      </c>
    </row>
    <row r="34" spans="2:11" x14ac:dyDescent="0.5">
      <c r="B34" s="13" t="s">
        <v>84</v>
      </c>
      <c r="D34" s="3"/>
      <c r="E34" s="14">
        <v>2</v>
      </c>
      <c r="G34" s="4" cm="1">
        <f t="array" ref="G34">_xlfn.XMATCH(TRUE,EXACT(B34,$B$37:$B$49))</f>
        <v>5</v>
      </c>
      <c r="J34" cm="1">
        <f t="array" ref="J34">_xlfn.XMATCH(1,FIND(0&amp;B34&amp;0,0&amp;B39:B51&amp;0))</f>
        <v>3</v>
      </c>
      <c r="K34" cm="1">
        <f t="array" ref="K34">_xlfn.XMATCH("",_xlfn.TEXTSPLIT(0&amp;B39:B51&amp;0,0&amp;B34&amp;0))</f>
        <v>3</v>
      </c>
    </row>
    <row r="35" spans="2:11" x14ac:dyDescent="0.5">
      <c r="B35" s="13" t="s">
        <v>85</v>
      </c>
      <c r="D35" s="3"/>
      <c r="E35" s="14">
        <v>1</v>
      </c>
      <c r="G35" s="4" cm="1">
        <f t="array" ref="G35">_xlfn.XMATCH(TRUE,EXACT(B35,$B$37:$B$49))</f>
        <v>7</v>
      </c>
      <c r="J35" cm="1">
        <f t="array" ref="J35">_xlfn.XMATCH(1,FIND(0&amp;B35&amp;0,0&amp;B40:B52&amp;0))</f>
        <v>4</v>
      </c>
      <c r="K35" cm="1">
        <f t="array" ref="K35">_xlfn.XMATCH("",_xlfn.TEXTSPLIT(0&amp;B40:B52&amp;0,0&amp;B35&amp;0))</f>
        <v>4</v>
      </c>
    </row>
    <row r="37" spans="2:11" x14ac:dyDescent="0.5">
      <c r="B37" s="13" t="s">
        <v>86</v>
      </c>
    </row>
    <row r="38" spans="2:11" x14ac:dyDescent="0.5">
      <c r="B38" s="13" t="s">
        <v>87</v>
      </c>
    </row>
    <row r="39" spans="2:11" x14ac:dyDescent="0.5">
      <c r="B39" s="13" t="s">
        <v>82</v>
      </c>
    </row>
    <row r="40" spans="2:11" x14ac:dyDescent="0.5">
      <c r="B40" s="13" t="s">
        <v>88</v>
      </c>
    </row>
    <row r="41" spans="2:11" x14ac:dyDescent="0.5">
      <c r="B41" s="13" t="s">
        <v>84</v>
      </c>
    </row>
    <row r="42" spans="2:11" x14ac:dyDescent="0.5">
      <c r="B42" s="13" t="s">
        <v>89</v>
      </c>
    </row>
    <row r="43" spans="2:11" x14ac:dyDescent="0.5">
      <c r="B43" s="13" t="s">
        <v>85</v>
      </c>
    </row>
    <row r="44" spans="2:11" x14ac:dyDescent="0.5">
      <c r="B44" s="13" t="s">
        <v>90</v>
      </c>
    </row>
    <row r="45" spans="2:11" x14ac:dyDescent="0.5">
      <c r="B45" s="13" t="s">
        <v>91</v>
      </c>
    </row>
    <row r="46" spans="2:11" x14ac:dyDescent="0.5">
      <c r="B46" s="13" t="s">
        <v>92</v>
      </c>
    </row>
    <row r="47" spans="2:11" x14ac:dyDescent="0.5">
      <c r="B47" s="13" t="s">
        <v>93</v>
      </c>
    </row>
    <row r="48" spans="2:11" x14ac:dyDescent="0.5">
      <c r="B48" s="13" t="s">
        <v>94</v>
      </c>
    </row>
    <row r="49" spans="2:14" x14ac:dyDescent="0.5">
      <c r="B49" s="13" t="s">
        <v>83</v>
      </c>
    </row>
    <row r="51" spans="2:14" x14ac:dyDescent="0.5">
      <c r="B51" s="1" t="s">
        <v>95</v>
      </c>
    </row>
    <row r="52" spans="2:14" x14ac:dyDescent="0.5">
      <c r="G52" t="s">
        <v>96</v>
      </c>
      <c r="H52" t="s">
        <v>97</v>
      </c>
      <c r="J52" t="s">
        <v>96</v>
      </c>
      <c r="K52" t="s">
        <v>97</v>
      </c>
    </row>
    <row r="53" spans="2:14" x14ac:dyDescent="0.5">
      <c r="B53" s="13" t="s">
        <v>82</v>
      </c>
      <c r="D53" s="15" t="s">
        <v>98</v>
      </c>
      <c r="E53" s="13"/>
      <c r="G53" s="3"/>
      <c r="H53" s="3"/>
      <c r="J53" s="4" cm="1">
        <f t="array" ref="J53:J56">FIND(B53:B56,D53:D56)</f>
        <v>15</v>
      </c>
      <c r="K53" s="4" cm="1">
        <f t="array" ref="K53:K56">SEARCH(B53:B56,D53:D56)</f>
        <v>9</v>
      </c>
      <c r="M53" cm="1">
        <f t="array" ref="M53">_xlfn.SINGLE(LEN(_xlfn.TEXTSPLIT(D53,B53)))+1</f>
        <v>15</v>
      </c>
      <c r="N53" cm="1">
        <f t="array" ref="N53">_xlfn.SINGLE(LEN(_xlfn.TEXTSPLIT(D53,B53,,,1)))+1</f>
        <v>9</v>
      </c>
    </row>
    <row r="54" spans="2:14" x14ac:dyDescent="0.5">
      <c r="B54" s="13" t="s">
        <v>83</v>
      </c>
      <c r="D54" s="15" t="s">
        <v>99</v>
      </c>
      <c r="E54" s="13"/>
      <c r="G54" s="3"/>
      <c r="H54" s="3"/>
      <c r="J54" s="4">
        <v>8</v>
      </c>
      <c r="K54" s="4">
        <v>8</v>
      </c>
      <c r="M54" cm="1">
        <f t="array" ref="M54">_xlfn.SINGLE(LEN(_xlfn.TEXTSPLIT(D54,B54)))+1</f>
        <v>8</v>
      </c>
      <c r="N54" cm="1">
        <f t="array" ref="N54">_xlfn.SINGLE(LEN(_xlfn.TEXTSPLIT(D54,B54,,,1)))+1</f>
        <v>8</v>
      </c>
    </row>
    <row r="55" spans="2:14" x14ac:dyDescent="0.5">
      <c r="B55" s="13" t="s">
        <v>84</v>
      </c>
      <c r="D55" s="15" t="s">
        <v>100</v>
      </c>
      <c r="E55" s="13"/>
      <c r="G55" s="3"/>
      <c r="H55" s="3"/>
      <c r="J55" s="4">
        <v>11</v>
      </c>
      <c r="K55" s="4">
        <v>5</v>
      </c>
      <c r="M55" cm="1">
        <f t="array" ref="M55">_xlfn.SINGLE(LEN(_xlfn.TEXTSPLIT(D55,B55)))+1</f>
        <v>11</v>
      </c>
      <c r="N55" cm="1">
        <f t="array" ref="N55">_xlfn.SINGLE(LEN(_xlfn.TEXTSPLIT(D55,B55,,,1)))+1</f>
        <v>5</v>
      </c>
    </row>
    <row r="56" spans="2:14" x14ac:dyDescent="0.5">
      <c r="B56" s="13" t="s">
        <v>85</v>
      </c>
      <c r="D56" s="15" t="s">
        <v>101</v>
      </c>
      <c r="E56" s="13"/>
      <c r="G56" s="3"/>
      <c r="H56" s="3"/>
      <c r="J56" s="4">
        <v>22</v>
      </c>
      <c r="K56" s="4">
        <v>10</v>
      </c>
      <c r="M56" cm="1">
        <f t="array" ref="M56">_xlfn.SINGLE(LEN(_xlfn.TEXTSPLIT(D56,B56)))+1</f>
        <v>22</v>
      </c>
      <c r="N56" cm="1">
        <f t="array" ref="N56">_xlfn.SINGLE(LEN(_xlfn.TEXTSPLIT(D56,B56,,,1)))+1</f>
        <v>10</v>
      </c>
    </row>
    <row r="58" spans="2:14" x14ac:dyDescent="0.5">
      <c r="B58" s="1" t="s">
        <v>102</v>
      </c>
    </row>
    <row r="60" spans="2:14" x14ac:dyDescent="0.5">
      <c r="E60" s="1" t="s">
        <v>103</v>
      </c>
      <c r="G60" s="1" t="s">
        <v>104</v>
      </c>
    </row>
    <row r="61" spans="2:14" x14ac:dyDescent="0.5">
      <c r="B61" s="13" t="s">
        <v>105</v>
      </c>
      <c r="D61" s="13" t="s">
        <v>106</v>
      </c>
      <c r="E61" t="b">
        <f>B61=D61</f>
        <v>0</v>
      </c>
    </row>
    <row r="63" spans="2:14" x14ac:dyDescent="0.5">
      <c r="B63" s="4" t="str" cm="1">
        <f t="array" ref="B63:B70">MID(B61,_xlfn.SEQUENCE(LEN(B61)),1)</f>
        <v>S</v>
      </c>
      <c r="D63" s="4" t="str" cm="1">
        <f t="array" ref="D63:D70">MID(D61,_xlfn.SEQUENCE(LEN(D61)),1)</f>
        <v>S</v>
      </c>
      <c r="E63" s="4" t="b" cm="1">
        <f t="array" ref="E63:E70">_xlfn.ANCHORARRAY(B63)=_xlfn.ANCHORARRAY(D63)</f>
        <v>1</v>
      </c>
      <c r="G63" s="4" cm="1">
        <f t="array" ref="G63:G70">CODE(_xlfn.ANCHORARRAY(B63))</f>
        <v>83</v>
      </c>
      <c r="H63" s="4" cm="1">
        <f t="array" ref="H63:H70">CODE(_xlfn.ANCHORARRAY(D63))</f>
        <v>83</v>
      </c>
    </row>
    <row r="64" spans="2:14" x14ac:dyDescent="0.5">
      <c r="B64" s="4" t="str">
        <v>t</v>
      </c>
      <c r="D64" s="4" t="str">
        <v>t</v>
      </c>
      <c r="E64" s="4" t="b">
        <v>1</v>
      </c>
      <c r="G64" s="4">
        <v>116</v>
      </c>
      <c r="H64" s="4">
        <v>116</v>
      </c>
    </row>
    <row r="65" spans="2:10" x14ac:dyDescent="0.5">
      <c r="B65" s="4" t="str">
        <v>r</v>
      </c>
      <c r="D65" s="4" t="str">
        <v>r</v>
      </c>
      <c r="E65" s="4" t="b">
        <v>1</v>
      </c>
      <c r="G65" s="4">
        <v>114</v>
      </c>
      <c r="H65" s="4">
        <v>114</v>
      </c>
    </row>
    <row r="66" spans="2:10" x14ac:dyDescent="0.5">
      <c r="B66" s="4" t="str">
        <v>i</v>
      </c>
      <c r="D66" s="4" t="str">
        <v>i</v>
      </c>
      <c r="E66" s="4" t="b">
        <v>1</v>
      </c>
      <c r="G66" s="4">
        <v>105</v>
      </c>
      <c r="H66" s="4">
        <v>105</v>
      </c>
    </row>
    <row r="67" spans="2:10" x14ac:dyDescent="0.5">
      <c r="B67" s="4" t="str">
        <v>n</v>
      </c>
      <c r="D67" s="4" t="str">
        <v>n</v>
      </c>
      <c r="E67" s="4" t="b">
        <v>1</v>
      </c>
      <c r="G67" s="4">
        <v>110</v>
      </c>
      <c r="H67" s="4">
        <v>110</v>
      </c>
    </row>
    <row r="68" spans="2:10" x14ac:dyDescent="0.5">
      <c r="B68" s="4" t="str">
        <v>g</v>
      </c>
      <c r="D68" s="4" t="str">
        <v>g</v>
      </c>
      <c r="E68" s="4" t="b">
        <v>1</v>
      </c>
      <c r="G68" s="4">
        <v>103</v>
      </c>
      <c r="H68" s="4">
        <v>103</v>
      </c>
    </row>
    <row r="69" spans="2:10" x14ac:dyDescent="0.5">
      <c r="B69" s="4" t="str">
        <v xml:space="preserve"> </v>
      </c>
      <c r="D69" s="4" t="str">
        <v> </v>
      </c>
      <c r="E69" s="16" t="b">
        <v>0</v>
      </c>
      <c r="G69" s="16">
        <v>32</v>
      </c>
      <c r="H69" s="16">
        <v>160</v>
      </c>
    </row>
    <row r="70" spans="2:10" x14ac:dyDescent="0.5">
      <c r="B70" s="4" t="str">
        <v>1</v>
      </c>
      <c r="D70" s="4" t="str">
        <v>1</v>
      </c>
      <c r="E70" s="4" t="b">
        <v>1</v>
      </c>
      <c r="G70" s="4">
        <v>49</v>
      </c>
      <c r="H70" s="4">
        <v>49</v>
      </c>
    </row>
    <row r="72" spans="2:10" x14ac:dyDescent="0.5">
      <c r="B72" s="1" t="s">
        <v>107</v>
      </c>
    </row>
    <row r="74" spans="2:10" x14ac:dyDescent="0.5">
      <c r="B74" s="3"/>
      <c r="D74" s="4" t="str" cm="1">
        <f t="array" ref="D74:D99">CHAR(_xlfn.SEQUENCE(26,,CODE("A")))</f>
        <v>A</v>
      </c>
      <c r="G74" s="3"/>
      <c r="J74" s="4" t="str" cm="1">
        <f t="array" ref="J74:J99">CHAR(_xlfn.SEQUENCE(26,,CODE("a")))</f>
        <v>a</v>
      </c>
    </row>
    <row r="75" spans="2:10" x14ac:dyDescent="0.5">
      <c r="B75" s="3"/>
      <c r="D75" s="4" t="str">
        <v>B</v>
      </c>
      <c r="G75" s="3"/>
      <c r="J75" s="4" t="str">
        <v>b</v>
      </c>
    </row>
    <row r="76" spans="2:10" x14ac:dyDescent="0.5">
      <c r="B76" s="3"/>
      <c r="D76" s="4" t="str">
        <v>C</v>
      </c>
      <c r="G76" s="3"/>
      <c r="J76" s="4" t="str">
        <v>c</v>
      </c>
    </row>
    <row r="77" spans="2:10" x14ac:dyDescent="0.5">
      <c r="B77" s="3"/>
      <c r="D77" s="4" t="str">
        <v>D</v>
      </c>
      <c r="G77" s="3"/>
      <c r="J77" s="4" t="str">
        <v>d</v>
      </c>
    </row>
    <row r="78" spans="2:10" x14ac:dyDescent="0.5">
      <c r="B78" s="3"/>
      <c r="D78" s="4" t="str">
        <v>E</v>
      </c>
      <c r="G78" s="3"/>
      <c r="J78" s="4" t="str">
        <v>e</v>
      </c>
    </row>
    <row r="79" spans="2:10" x14ac:dyDescent="0.5">
      <c r="B79" s="3"/>
      <c r="D79" s="4" t="str">
        <v>F</v>
      </c>
      <c r="G79" s="3"/>
      <c r="J79" s="4" t="str">
        <v>f</v>
      </c>
    </row>
    <row r="80" spans="2:10" x14ac:dyDescent="0.5">
      <c r="B80" s="3"/>
      <c r="D80" s="4" t="str">
        <v>G</v>
      </c>
      <c r="G80" s="3"/>
      <c r="J80" s="4" t="str">
        <v>g</v>
      </c>
    </row>
    <row r="81" spans="2:10" x14ac:dyDescent="0.5">
      <c r="B81" s="3"/>
      <c r="D81" s="4" t="str">
        <v>H</v>
      </c>
      <c r="G81" s="3"/>
      <c r="J81" s="4" t="str">
        <v>h</v>
      </c>
    </row>
    <row r="82" spans="2:10" x14ac:dyDescent="0.5">
      <c r="B82" s="3"/>
      <c r="D82" s="4" t="str">
        <v>I</v>
      </c>
      <c r="G82" s="3"/>
      <c r="J82" s="4" t="str">
        <v>i</v>
      </c>
    </row>
    <row r="83" spans="2:10" x14ac:dyDescent="0.5">
      <c r="B83" s="3"/>
      <c r="D83" s="4" t="str">
        <v>J</v>
      </c>
      <c r="G83" s="3"/>
      <c r="J83" s="4" t="str">
        <v>j</v>
      </c>
    </row>
    <row r="84" spans="2:10" x14ac:dyDescent="0.5">
      <c r="B84" s="3"/>
      <c r="D84" s="4" t="str">
        <v>K</v>
      </c>
      <c r="G84" s="3"/>
      <c r="J84" s="4" t="str">
        <v>k</v>
      </c>
    </row>
    <row r="85" spans="2:10" x14ac:dyDescent="0.5">
      <c r="B85" s="3"/>
      <c r="D85" s="4" t="str">
        <v>L</v>
      </c>
      <c r="G85" s="3"/>
      <c r="J85" s="4" t="str">
        <v>l</v>
      </c>
    </row>
    <row r="86" spans="2:10" x14ac:dyDescent="0.5">
      <c r="B86" s="3"/>
      <c r="D86" s="4" t="str">
        <v>M</v>
      </c>
      <c r="G86" s="3"/>
      <c r="J86" s="4" t="str">
        <v>m</v>
      </c>
    </row>
    <row r="87" spans="2:10" x14ac:dyDescent="0.5">
      <c r="B87" s="3"/>
      <c r="D87" s="4" t="str">
        <v>N</v>
      </c>
      <c r="G87" s="3"/>
      <c r="J87" s="4" t="str">
        <v>n</v>
      </c>
    </row>
    <row r="88" spans="2:10" x14ac:dyDescent="0.5">
      <c r="B88" s="3"/>
      <c r="D88" s="4" t="str">
        <v>O</v>
      </c>
      <c r="G88" s="3"/>
      <c r="J88" s="4" t="str">
        <v>o</v>
      </c>
    </row>
    <row r="89" spans="2:10" x14ac:dyDescent="0.5">
      <c r="B89" s="3"/>
      <c r="D89" s="4" t="str">
        <v>P</v>
      </c>
      <c r="G89" s="3"/>
      <c r="J89" s="4" t="str">
        <v>p</v>
      </c>
    </row>
    <row r="90" spans="2:10" x14ac:dyDescent="0.5">
      <c r="B90" s="3"/>
      <c r="D90" s="4" t="str">
        <v>Q</v>
      </c>
      <c r="G90" s="3"/>
      <c r="J90" s="4" t="str">
        <v>q</v>
      </c>
    </row>
    <row r="91" spans="2:10" x14ac:dyDescent="0.5">
      <c r="B91" s="3"/>
      <c r="D91" s="4" t="str">
        <v>R</v>
      </c>
      <c r="G91" s="3"/>
      <c r="J91" s="4" t="str">
        <v>r</v>
      </c>
    </row>
    <row r="92" spans="2:10" x14ac:dyDescent="0.5">
      <c r="B92" s="3"/>
      <c r="D92" s="4" t="str">
        <v>S</v>
      </c>
      <c r="G92" s="3"/>
      <c r="J92" s="4" t="str">
        <v>s</v>
      </c>
    </row>
    <row r="93" spans="2:10" x14ac:dyDescent="0.5">
      <c r="B93" s="3"/>
      <c r="D93" s="4" t="str">
        <v>T</v>
      </c>
      <c r="G93" s="3"/>
      <c r="J93" s="4" t="str">
        <v>t</v>
      </c>
    </row>
    <row r="94" spans="2:10" x14ac:dyDescent="0.5">
      <c r="B94" s="3"/>
      <c r="D94" s="4" t="str">
        <v>U</v>
      </c>
      <c r="G94" s="3"/>
      <c r="J94" s="4" t="str">
        <v>u</v>
      </c>
    </row>
    <row r="95" spans="2:10" x14ac:dyDescent="0.5">
      <c r="B95" s="3"/>
      <c r="D95" s="4" t="str">
        <v>V</v>
      </c>
      <c r="G95" s="3"/>
      <c r="J95" s="4" t="str">
        <v>v</v>
      </c>
    </row>
    <row r="96" spans="2:10" x14ac:dyDescent="0.5">
      <c r="B96" s="3"/>
      <c r="D96" s="4" t="str">
        <v>W</v>
      </c>
      <c r="G96" s="3"/>
      <c r="J96" s="4" t="str">
        <v>w</v>
      </c>
    </row>
    <row r="97" spans="2:10" x14ac:dyDescent="0.5">
      <c r="B97" s="3"/>
      <c r="D97" s="4" t="str">
        <v>X</v>
      </c>
      <c r="G97" s="3"/>
      <c r="J97" s="4" t="str">
        <v>x</v>
      </c>
    </row>
    <row r="98" spans="2:10" x14ac:dyDescent="0.5">
      <c r="B98" s="3"/>
      <c r="D98" s="4" t="str">
        <v>Y</v>
      </c>
      <c r="G98" s="3"/>
      <c r="J98" s="4" t="str">
        <v>y</v>
      </c>
    </row>
    <row r="99" spans="2:10" x14ac:dyDescent="0.5">
      <c r="B99" s="3"/>
      <c r="D99" s="4" t="str">
        <v>Z</v>
      </c>
      <c r="G99" s="3"/>
      <c r="J99" s="4" t="str">
        <v>z</v>
      </c>
    </row>
    <row r="101" spans="2:10" x14ac:dyDescent="0.5">
      <c r="B101" s="1" t="s">
        <v>108</v>
      </c>
    </row>
    <row r="103" spans="2:10" x14ac:dyDescent="0.5">
      <c r="B103" cm="1">
        <f t="array" ref="B103:B112">_xlfn.SEQUENCE(10,,48)</f>
        <v>48</v>
      </c>
      <c r="D103" t="str" cm="1">
        <f t="array" ref="D103:D112">CHAR(_xlfn.ANCHORARRAY(B103))</f>
        <v>0</v>
      </c>
    </row>
    <row r="104" spans="2:10" x14ac:dyDescent="0.5">
      <c r="B104">
        <v>49</v>
      </c>
      <c r="D104" t="str">
        <v>1</v>
      </c>
    </row>
    <row r="105" spans="2:10" x14ac:dyDescent="0.5">
      <c r="B105">
        <v>50</v>
      </c>
      <c r="D105" t="str">
        <v>2</v>
      </c>
    </row>
    <row r="106" spans="2:10" x14ac:dyDescent="0.5">
      <c r="B106">
        <v>51</v>
      </c>
      <c r="D106" t="str">
        <v>3</v>
      </c>
    </row>
    <row r="107" spans="2:10" x14ac:dyDescent="0.5">
      <c r="B107">
        <v>52</v>
      </c>
      <c r="D107" t="str">
        <v>4</v>
      </c>
    </row>
    <row r="108" spans="2:10" x14ac:dyDescent="0.5">
      <c r="B108">
        <v>53</v>
      </c>
      <c r="D108" t="str">
        <v>5</v>
      </c>
    </row>
    <row r="109" spans="2:10" x14ac:dyDescent="0.5">
      <c r="B109">
        <v>54</v>
      </c>
      <c r="D109" t="str">
        <v>6</v>
      </c>
    </row>
    <row r="110" spans="2:10" x14ac:dyDescent="0.5">
      <c r="B110">
        <v>55</v>
      </c>
      <c r="D110" t="str">
        <v>7</v>
      </c>
    </row>
    <row r="111" spans="2:10" x14ac:dyDescent="0.5">
      <c r="B111">
        <v>56</v>
      </c>
      <c r="D111" t="str">
        <v>8</v>
      </c>
    </row>
    <row r="112" spans="2:10" x14ac:dyDescent="0.5">
      <c r="B112">
        <v>57</v>
      </c>
      <c r="D112" t="str">
        <v>9</v>
      </c>
    </row>
    <row r="114" spans="2:4" x14ac:dyDescent="0.5">
      <c r="B114" cm="1">
        <f t="array" ref="B114:B139">_xlfn.SEQUENCE(26,,65)</f>
        <v>65</v>
      </c>
      <c r="D114" t="str" cm="1">
        <f t="array" ref="D114:D139">CHAR(_xlfn.ANCHORARRAY(B114))</f>
        <v>A</v>
      </c>
    </row>
    <row r="115" spans="2:4" x14ac:dyDescent="0.5">
      <c r="B115">
        <v>66</v>
      </c>
      <c r="D115" t="str">
        <v>B</v>
      </c>
    </row>
    <row r="116" spans="2:4" x14ac:dyDescent="0.5">
      <c r="B116">
        <v>67</v>
      </c>
      <c r="D116" t="str">
        <v>C</v>
      </c>
    </row>
    <row r="117" spans="2:4" x14ac:dyDescent="0.5">
      <c r="B117">
        <v>68</v>
      </c>
      <c r="D117" t="str">
        <v>D</v>
      </c>
    </row>
    <row r="118" spans="2:4" x14ac:dyDescent="0.5">
      <c r="B118">
        <v>69</v>
      </c>
      <c r="D118" t="str">
        <v>E</v>
      </c>
    </row>
    <row r="119" spans="2:4" x14ac:dyDescent="0.5">
      <c r="B119">
        <v>70</v>
      </c>
      <c r="D119" t="str">
        <v>F</v>
      </c>
    </row>
    <row r="120" spans="2:4" x14ac:dyDescent="0.5">
      <c r="B120">
        <v>71</v>
      </c>
      <c r="D120" t="str">
        <v>G</v>
      </c>
    </row>
    <row r="121" spans="2:4" x14ac:dyDescent="0.5">
      <c r="B121">
        <v>72</v>
      </c>
      <c r="D121" t="str">
        <v>H</v>
      </c>
    </row>
    <row r="122" spans="2:4" x14ac:dyDescent="0.5">
      <c r="B122">
        <v>73</v>
      </c>
      <c r="D122" t="str">
        <v>I</v>
      </c>
    </row>
    <row r="123" spans="2:4" x14ac:dyDescent="0.5">
      <c r="B123">
        <v>74</v>
      </c>
      <c r="D123" t="str">
        <v>J</v>
      </c>
    </row>
    <row r="124" spans="2:4" x14ac:dyDescent="0.5">
      <c r="B124">
        <v>75</v>
      </c>
      <c r="D124" t="str">
        <v>K</v>
      </c>
    </row>
    <row r="125" spans="2:4" x14ac:dyDescent="0.5">
      <c r="B125">
        <v>76</v>
      </c>
      <c r="D125" t="str">
        <v>L</v>
      </c>
    </row>
    <row r="126" spans="2:4" x14ac:dyDescent="0.5">
      <c r="B126">
        <v>77</v>
      </c>
      <c r="D126" t="str">
        <v>M</v>
      </c>
    </row>
    <row r="127" spans="2:4" x14ac:dyDescent="0.5">
      <c r="B127">
        <v>78</v>
      </c>
      <c r="D127" t="str">
        <v>N</v>
      </c>
    </row>
    <row r="128" spans="2:4" x14ac:dyDescent="0.5">
      <c r="B128">
        <v>79</v>
      </c>
      <c r="D128" t="str">
        <v>O</v>
      </c>
    </row>
    <row r="129" spans="2:4" x14ac:dyDescent="0.5">
      <c r="B129">
        <v>80</v>
      </c>
      <c r="D129" t="str">
        <v>P</v>
      </c>
    </row>
    <row r="130" spans="2:4" x14ac:dyDescent="0.5">
      <c r="B130">
        <v>81</v>
      </c>
      <c r="D130" t="str">
        <v>Q</v>
      </c>
    </row>
    <row r="131" spans="2:4" x14ac:dyDescent="0.5">
      <c r="B131">
        <v>82</v>
      </c>
      <c r="D131" t="str">
        <v>R</v>
      </c>
    </row>
    <row r="132" spans="2:4" x14ac:dyDescent="0.5">
      <c r="B132">
        <v>83</v>
      </c>
      <c r="D132" t="str">
        <v>S</v>
      </c>
    </row>
    <row r="133" spans="2:4" x14ac:dyDescent="0.5">
      <c r="B133">
        <v>84</v>
      </c>
      <c r="D133" t="str">
        <v>T</v>
      </c>
    </row>
    <row r="134" spans="2:4" x14ac:dyDescent="0.5">
      <c r="B134">
        <v>85</v>
      </c>
      <c r="D134" t="str">
        <v>U</v>
      </c>
    </row>
    <row r="135" spans="2:4" x14ac:dyDescent="0.5">
      <c r="B135">
        <v>86</v>
      </c>
      <c r="D135" t="str">
        <v>V</v>
      </c>
    </row>
    <row r="136" spans="2:4" x14ac:dyDescent="0.5">
      <c r="B136">
        <v>87</v>
      </c>
      <c r="D136" t="str">
        <v>W</v>
      </c>
    </row>
    <row r="137" spans="2:4" x14ac:dyDescent="0.5">
      <c r="B137">
        <v>88</v>
      </c>
      <c r="D137" t="str">
        <v>X</v>
      </c>
    </row>
    <row r="138" spans="2:4" x14ac:dyDescent="0.5">
      <c r="B138">
        <v>89</v>
      </c>
      <c r="D138" t="str">
        <v>Y</v>
      </c>
    </row>
    <row r="139" spans="2:4" x14ac:dyDescent="0.5">
      <c r="B139">
        <v>90</v>
      </c>
      <c r="D139" t="str">
        <v>Z</v>
      </c>
    </row>
    <row r="141" spans="2:4" x14ac:dyDescent="0.5">
      <c r="B141" cm="1">
        <f t="array" ref="B141:B166">_xlfn.SEQUENCE(26,,97)</f>
        <v>97</v>
      </c>
      <c r="D141" t="str" cm="1">
        <f t="array" ref="D141:D166">CHAR(_xlfn.ANCHORARRAY(B141))</f>
        <v>a</v>
      </c>
    </row>
    <row r="142" spans="2:4" x14ac:dyDescent="0.5">
      <c r="B142">
        <v>98</v>
      </c>
      <c r="D142" t="str">
        <v>b</v>
      </c>
    </row>
    <row r="143" spans="2:4" x14ac:dyDescent="0.5">
      <c r="B143">
        <v>99</v>
      </c>
      <c r="D143" t="str">
        <v>c</v>
      </c>
    </row>
    <row r="144" spans="2:4" x14ac:dyDescent="0.5">
      <c r="B144">
        <v>100</v>
      </c>
      <c r="D144" t="str">
        <v>d</v>
      </c>
    </row>
    <row r="145" spans="2:4" x14ac:dyDescent="0.5">
      <c r="B145">
        <v>101</v>
      </c>
      <c r="D145" t="str">
        <v>e</v>
      </c>
    </row>
    <row r="146" spans="2:4" x14ac:dyDescent="0.5">
      <c r="B146">
        <v>102</v>
      </c>
      <c r="D146" t="str">
        <v>f</v>
      </c>
    </row>
    <row r="147" spans="2:4" x14ac:dyDescent="0.5">
      <c r="B147">
        <v>103</v>
      </c>
      <c r="D147" t="str">
        <v>g</v>
      </c>
    </row>
    <row r="148" spans="2:4" x14ac:dyDescent="0.5">
      <c r="B148">
        <v>104</v>
      </c>
      <c r="D148" t="str">
        <v>h</v>
      </c>
    </row>
    <row r="149" spans="2:4" x14ac:dyDescent="0.5">
      <c r="B149">
        <v>105</v>
      </c>
      <c r="D149" t="str">
        <v>i</v>
      </c>
    </row>
    <row r="150" spans="2:4" x14ac:dyDescent="0.5">
      <c r="B150">
        <v>106</v>
      </c>
      <c r="D150" t="str">
        <v>j</v>
      </c>
    </row>
    <row r="151" spans="2:4" x14ac:dyDescent="0.5">
      <c r="B151">
        <v>107</v>
      </c>
      <c r="D151" t="str">
        <v>k</v>
      </c>
    </row>
    <row r="152" spans="2:4" x14ac:dyDescent="0.5">
      <c r="B152">
        <v>108</v>
      </c>
      <c r="D152" t="str">
        <v>l</v>
      </c>
    </row>
    <row r="153" spans="2:4" x14ac:dyDescent="0.5">
      <c r="B153">
        <v>109</v>
      </c>
      <c r="D153" t="str">
        <v>m</v>
      </c>
    </row>
    <row r="154" spans="2:4" x14ac:dyDescent="0.5">
      <c r="B154">
        <v>110</v>
      </c>
      <c r="D154" t="str">
        <v>n</v>
      </c>
    </row>
    <row r="155" spans="2:4" x14ac:dyDescent="0.5">
      <c r="B155">
        <v>111</v>
      </c>
      <c r="D155" t="str">
        <v>o</v>
      </c>
    </row>
    <row r="156" spans="2:4" x14ac:dyDescent="0.5">
      <c r="B156">
        <v>112</v>
      </c>
      <c r="D156" t="str">
        <v>p</v>
      </c>
    </row>
    <row r="157" spans="2:4" x14ac:dyDescent="0.5">
      <c r="B157">
        <v>113</v>
      </c>
      <c r="D157" t="str">
        <v>q</v>
      </c>
    </row>
    <row r="158" spans="2:4" x14ac:dyDescent="0.5">
      <c r="B158">
        <v>114</v>
      </c>
      <c r="D158" t="str">
        <v>r</v>
      </c>
    </row>
    <row r="159" spans="2:4" x14ac:dyDescent="0.5">
      <c r="B159">
        <v>115</v>
      </c>
      <c r="D159" t="str">
        <v>s</v>
      </c>
    </row>
    <row r="160" spans="2:4" x14ac:dyDescent="0.5">
      <c r="B160">
        <v>116</v>
      </c>
      <c r="D160" t="str">
        <v>t</v>
      </c>
    </row>
    <row r="161" spans="2:4" x14ac:dyDescent="0.5">
      <c r="B161">
        <v>117</v>
      </c>
      <c r="D161" t="str">
        <v>u</v>
      </c>
    </row>
    <row r="162" spans="2:4" x14ac:dyDescent="0.5">
      <c r="B162">
        <v>118</v>
      </c>
      <c r="D162" t="str">
        <v>v</v>
      </c>
    </row>
    <row r="163" spans="2:4" x14ac:dyDescent="0.5">
      <c r="B163">
        <v>119</v>
      </c>
      <c r="D163" t="str">
        <v>w</v>
      </c>
    </row>
    <row r="164" spans="2:4" x14ac:dyDescent="0.5">
      <c r="B164">
        <v>120</v>
      </c>
      <c r="D164" t="str">
        <v>x</v>
      </c>
    </row>
    <row r="165" spans="2:4" x14ac:dyDescent="0.5">
      <c r="B165">
        <v>121</v>
      </c>
      <c r="D165" t="str">
        <v>y</v>
      </c>
    </row>
    <row r="166" spans="2:4" x14ac:dyDescent="0.5">
      <c r="B166">
        <v>122</v>
      </c>
      <c r="D166" t="str">
        <v>z</v>
      </c>
    </row>
  </sheetData>
  <sortState xmlns:xlrd2="http://schemas.microsoft.com/office/spreadsheetml/2017/richdata2" ref="B14:C28">
    <sortCondition descending="1" ref="C14:C28"/>
  </sortState>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A4C70-FADD-413F-B36A-96B5EB5B28E6}">
  <dimension ref="A1:I64"/>
  <sheetViews>
    <sheetView showGridLines="0" zoomScale="85" zoomScaleNormal="85" workbookViewId="0">
      <pane ySplit="3" topLeftCell="A4" activePane="bottomLeft" state="frozen"/>
      <selection pane="bottomLeft" activeCell="A9" sqref="A9"/>
    </sheetView>
  </sheetViews>
  <sheetFormatPr defaultColWidth="8.5859375" defaultRowHeight="47.4" x14ac:dyDescent="0.9"/>
  <cols>
    <col min="1" max="2" width="2.5859375" style="5" customWidth="1"/>
    <col min="3" max="3" width="4.5859375" style="5" customWidth="1"/>
    <col min="4" max="4" width="19.64453125" style="5" bestFit="1" customWidth="1"/>
    <col min="5" max="5" width="30.9375" style="5" bestFit="1" customWidth="1"/>
    <col min="6" max="6" width="32.87890625" style="5" bestFit="1" customWidth="1"/>
    <col min="7" max="7" width="13.46875" style="5" bestFit="1" customWidth="1"/>
    <col min="8" max="16384" width="8.5859375" style="5"/>
  </cols>
  <sheetData>
    <row r="1" spans="2:6" ht="20.100000000000001" customHeight="1" x14ac:dyDescent="0.9"/>
    <row r="2" spans="2:6" s="8" customFormat="1" x14ac:dyDescent="0.9">
      <c r="B2" s="8" t="s">
        <v>109</v>
      </c>
    </row>
    <row r="3" spans="2:6" ht="20.100000000000001" customHeight="1" x14ac:dyDescent="0.9"/>
    <row r="4" spans="2:6" x14ac:dyDescent="0.9">
      <c r="B4" s="12" t="s">
        <v>110</v>
      </c>
    </row>
    <row r="5" spans="2:6" ht="20.100000000000001" customHeight="1" x14ac:dyDescent="0.9"/>
    <row r="6" spans="2:6" x14ac:dyDescent="0.9">
      <c r="B6" s="9" t="s">
        <v>111</v>
      </c>
    </row>
    <row r="7" spans="2:6" x14ac:dyDescent="0.9">
      <c r="B7" s="9"/>
      <c r="C7" s="5" t="s">
        <v>112</v>
      </c>
      <c r="D7" s="5" t="s">
        <v>113</v>
      </c>
    </row>
    <row r="8" spans="2:6" x14ac:dyDescent="0.9">
      <c r="B8" s="9"/>
      <c r="C8" s="5" t="s">
        <v>114</v>
      </c>
      <c r="D8" s="5" t="s">
        <v>115</v>
      </c>
    </row>
    <row r="9" spans="2:6" ht="20.100000000000001" customHeight="1" x14ac:dyDescent="0.9"/>
    <row r="10" spans="2:6" x14ac:dyDescent="0.9">
      <c r="B10" s="20" t="s">
        <v>116</v>
      </c>
    </row>
    <row r="11" spans="2:6" x14ac:dyDescent="0.9">
      <c r="D11" s="12" t="s">
        <v>117</v>
      </c>
      <c r="E11" s="12" t="s">
        <v>118</v>
      </c>
      <c r="F11" s="12" t="s">
        <v>119</v>
      </c>
    </row>
    <row r="12" spans="2:6" x14ac:dyDescent="0.9">
      <c r="D12" s="5" t="s">
        <v>120</v>
      </c>
      <c r="E12" s="5" t="s">
        <v>121</v>
      </c>
      <c r="F12" s="5" t="s">
        <v>122</v>
      </c>
    </row>
    <row r="13" spans="2:6" x14ac:dyDescent="0.9">
      <c r="D13" s="5" t="s">
        <v>123</v>
      </c>
      <c r="E13" s="5" t="s">
        <v>124</v>
      </c>
      <c r="F13" s="5" t="s">
        <v>125</v>
      </c>
    </row>
    <row r="14" spans="2:6" x14ac:dyDescent="0.9">
      <c r="D14" s="5" t="s">
        <v>126</v>
      </c>
      <c r="E14" s="5" t="s">
        <v>127</v>
      </c>
      <c r="F14" s="5" t="s">
        <v>128</v>
      </c>
    </row>
    <row r="15" spans="2:6" x14ac:dyDescent="0.9">
      <c r="D15" s="5" t="s">
        <v>129</v>
      </c>
      <c r="E15" s="5" t="s">
        <v>130</v>
      </c>
    </row>
    <row r="16" spans="2:6" ht="20.100000000000001" customHeight="1" x14ac:dyDescent="0.9"/>
    <row r="17" spans="1:9" x14ac:dyDescent="0.9">
      <c r="B17" s="12" t="s">
        <v>131</v>
      </c>
    </row>
    <row r="18" spans="1:9" x14ac:dyDescent="0.9">
      <c r="D18" s="12" t="s">
        <v>117</v>
      </c>
      <c r="E18" s="12" t="s">
        <v>118</v>
      </c>
      <c r="F18" s="12" t="s">
        <v>119</v>
      </c>
    </row>
    <row r="19" spans="1:9" x14ac:dyDescent="0.9">
      <c r="D19" s="5" t="s">
        <v>132</v>
      </c>
      <c r="E19" s="5" t="s">
        <v>133</v>
      </c>
      <c r="F19" s="5" t="s">
        <v>134</v>
      </c>
      <c r="G19" s="5" cm="1">
        <f t="array" ref="G19:G21">COUNTIF(D19:D21,{"=&lt;&gt;A";"=&gt;C";"=&lt;=M"})</f>
        <v>1</v>
      </c>
      <c r="H19" s="5" cm="1">
        <f t="array" ref="H19:H21">COUNTIF(D19:D21,"="&amp;D19:D21)</f>
        <v>1</v>
      </c>
      <c r="I19" s="5" cm="1">
        <f t="array" ref="I19:I21">COUNTIF(D19:D21,D19:D21)</f>
        <v>3</v>
      </c>
    </row>
    <row r="20" spans="1:9" x14ac:dyDescent="0.9">
      <c r="D20" s="5" t="s">
        <v>135</v>
      </c>
      <c r="E20" s="5" t="s">
        <v>136</v>
      </c>
      <c r="F20" s="5" t="s">
        <v>137</v>
      </c>
      <c r="G20" s="5">
        <v>1</v>
      </c>
      <c r="H20" s="5">
        <v>1</v>
      </c>
      <c r="I20" s="5">
        <v>0</v>
      </c>
    </row>
    <row r="21" spans="1:9" x14ac:dyDescent="0.9">
      <c r="D21" s="5" t="s">
        <v>138</v>
      </c>
      <c r="E21" s="5" t="s">
        <v>139</v>
      </c>
      <c r="F21" s="5" t="s">
        <v>140</v>
      </c>
      <c r="G21" s="5">
        <v>1</v>
      </c>
      <c r="H21" s="5">
        <v>1</v>
      </c>
      <c r="I21" s="5">
        <v>3</v>
      </c>
    </row>
    <row r="22" spans="1:9" ht="20.100000000000001" customHeight="1" x14ac:dyDescent="0.9"/>
    <row r="23" spans="1:9" x14ac:dyDescent="0.9">
      <c r="B23" s="12" t="s">
        <v>141</v>
      </c>
    </row>
    <row r="24" spans="1:9" x14ac:dyDescent="0.9">
      <c r="D24" s="12" t="s">
        <v>117</v>
      </c>
      <c r="E24" s="12" t="s">
        <v>118</v>
      </c>
      <c r="F24" s="12" t="s">
        <v>119</v>
      </c>
    </row>
    <row r="25" spans="1:9" x14ac:dyDescent="0.9">
      <c r="D25" s="5" t="s">
        <v>142</v>
      </c>
      <c r="E25" s="5" t="s">
        <v>123</v>
      </c>
      <c r="F25" s="5" t="s">
        <v>143</v>
      </c>
    </row>
    <row r="26" spans="1:9" x14ac:dyDescent="0.9">
      <c r="A26" s="5" t="s">
        <v>144</v>
      </c>
      <c r="D26" s="5" t="s">
        <v>145</v>
      </c>
      <c r="E26" s="5" t="s">
        <v>146</v>
      </c>
      <c r="F26" s="5" t="s">
        <v>147</v>
      </c>
    </row>
    <row r="27" spans="1:9" ht="20.100000000000001" customHeight="1" x14ac:dyDescent="0.9"/>
    <row r="28" spans="1:9" x14ac:dyDescent="0.9">
      <c r="D28" s="17" t="s">
        <v>148</v>
      </c>
    </row>
    <row r="29" spans="1:9" x14ac:dyDescent="0.9">
      <c r="D29" s="17" t="s">
        <v>149</v>
      </c>
    </row>
    <row r="30" spans="1:9" ht="20.100000000000001" customHeight="1" x14ac:dyDescent="0.9"/>
    <row r="31" spans="1:9" x14ac:dyDescent="0.9">
      <c r="B31" s="12" t="s">
        <v>150</v>
      </c>
    </row>
    <row r="32" spans="1:9" x14ac:dyDescent="0.9">
      <c r="D32" s="12" t="s">
        <v>151</v>
      </c>
      <c r="E32" s="12"/>
      <c r="F32" s="12"/>
    </row>
    <row r="33" spans="2:8" ht="20.100000000000001" customHeight="1" x14ac:dyDescent="0.9"/>
    <row r="34" spans="2:8" x14ac:dyDescent="0.9">
      <c r="D34" s="5" t="s">
        <v>152</v>
      </c>
      <c r="E34" s="12"/>
      <c r="F34" s="12"/>
    </row>
    <row r="35" spans="2:8" x14ac:dyDescent="0.9">
      <c r="D35" s="5" t="s">
        <v>153</v>
      </c>
      <c r="E35" s="12"/>
      <c r="F35" s="12"/>
    </row>
    <row r="36" spans="2:8" x14ac:dyDescent="0.9">
      <c r="D36" s="5" t="s">
        <v>154</v>
      </c>
      <c r="E36" s="12"/>
      <c r="F36" s="12"/>
    </row>
    <row r="37" spans="2:8" x14ac:dyDescent="0.9">
      <c r="D37" s="5" t="s">
        <v>49</v>
      </c>
      <c r="E37" s="12"/>
      <c r="F37" s="12"/>
    </row>
    <row r="38" spans="2:8" x14ac:dyDescent="0.9">
      <c r="D38" s="5" t="s">
        <v>155</v>
      </c>
      <c r="E38" s="12"/>
      <c r="F38" s="12"/>
    </row>
    <row r="39" spans="2:8" ht="20.100000000000001" customHeight="1" x14ac:dyDescent="0.9"/>
    <row r="40" spans="2:8" x14ac:dyDescent="0.9">
      <c r="B40" s="12" t="s">
        <v>156</v>
      </c>
    </row>
    <row r="41" spans="2:8" x14ac:dyDescent="0.9">
      <c r="D41" s="5" t="s">
        <v>157</v>
      </c>
    </row>
    <row r="42" spans="2:8" x14ac:dyDescent="0.9">
      <c r="D42" s="12" t="s">
        <v>158</v>
      </c>
      <c r="E42" s="12" t="s">
        <v>159</v>
      </c>
    </row>
    <row r="43" spans="2:8" x14ac:dyDescent="0.9">
      <c r="D43" s="5" t="s">
        <v>160</v>
      </c>
      <c r="E43" s="19">
        <v>459366</v>
      </c>
      <c r="F43" s="5">
        <f>SUMIFS(E43:E62,D43:D62,"&lt;&gt;*me*")</f>
        <v>6313488</v>
      </c>
      <c r="G43" s="5" t="b" cm="1">
        <f t="array" ref="G43:G62">ISNUMBER(SEARCH("*me*",D43:D62))</f>
        <v>0</v>
      </c>
      <c r="H43" s="5" t="str" cm="1">
        <f t="array" ref="H43:H52">_xlfn._xlws.FILTER(D43:D62,_xlfn.ANCHORARRAY(G43))</f>
        <v>EMEA</v>
      </c>
    </row>
    <row r="44" spans="2:8" x14ac:dyDescent="0.9">
      <c r="D44" s="5" t="s">
        <v>161</v>
      </c>
      <c r="E44" s="19">
        <v>657619</v>
      </c>
      <c r="G44" s="5" t="b">
        <v>1</v>
      </c>
      <c r="H44" s="5" t="str">
        <v>EMEA</v>
      </c>
    </row>
    <row r="45" spans="2:8" x14ac:dyDescent="0.9">
      <c r="D45" s="5" t="s">
        <v>161</v>
      </c>
      <c r="E45" s="19">
        <v>358223</v>
      </c>
      <c r="G45" s="5" t="b">
        <v>1</v>
      </c>
      <c r="H45" s="5" t="str">
        <v>Americas</v>
      </c>
    </row>
    <row r="46" spans="2:8" x14ac:dyDescent="0.9">
      <c r="D46" s="5" t="s">
        <v>162</v>
      </c>
      <c r="E46" s="19">
        <v>891842</v>
      </c>
      <c r="G46" s="5" t="b">
        <v>0</v>
      </c>
      <c r="H46" s="5" t="str">
        <v>Americas</v>
      </c>
    </row>
    <row r="47" spans="2:8" x14ac:dyDescent="0.9">
      <c r="D47" s="5" t="s">
        <v>163</v>
      </c>
      <c r="E47" s="19">
        <v>92593</v>
      </c>
      <c r="G47" s="5" t="b">
        <v>1</v>
      </c>
      <c r="H47" s="5" t="str">
        <v>EMEA</v>
      </c>
    </row>
    <row r="48" spans="2:8" x14ac:dyDescent="0.9">
      <c r="D48" s="5" t="s">
        <v>164</v>
      </c>
      <c r="E48" s="19">
        <v>716899</v>
      </c>
      <c r="G48" s="5" t="b">
        <v>0</v>
      </c>
      <c r="H48" s="5" t="str">
        <v>Americas</v>
      </c>
    </row>
    <row r="49" spans="4:8" x14ac:dyDescent="0.9">
      <c r="D49" s="5" t="s">
        <v>163</v>
      </c>
      <c r="E49" s="19">
        <v>16425</v>
      </c>
      <c r="G49" s="5" t="b">
        <v>1</v>
      </c>
      <c r="H49" s="5" t="str">
        <v>Americas</v>
      </c>
    </row>
    <row r="50" spans="4:8" x14ac:dyDescent="0.9">
      <c r="D50" s="5" t="s">
        <v>162</v>
      </c>
      <c r="E50" s="19">
        <v>521158</v>
      </c>
      <c r="G50" s="5" t="b">
        <v>0</v>
      </c>
      <c r="H50" s="5" t="str">
        <v>EMEA</v>
      </c>
    </row>
    <row r="51" spans="4:8" x14ac:dyDescent="0.9">
      <c r="D51" s="5" t="s">
        <v>160</v>
      </c>
      <c r="E51" s="19">
        <v>581028</v>
      </c>
      <c r="G51" s="5" t="b">
        <v>0</v>
      </c>
      <c r="H51" s="5" t="str">
        <v>EMEA</v>
      </c>
    </row>
    <row r="52" spans="4:8" x14ac:dyDescent="0.9">
      <c r="D52" s="5" t="s">
        <v>161</v>
      </c>
      <c r="E52" s="19">
        <v>814805</v>
      </c>
      <c r="G52" s="5" t="b">
        <v>1</v>
      </c>
      <c r="H52" s="5" t="str">
        <v>EMEA</v>
      </c>
    </row>
    <row r="53" spans="4:8" x14ac:dyDescent="0.9">
      <c r="D53" s="5" t="s">
        <v>163</v>
      </c>
      <c r="E53" s="19">
        <v>896841</v>
      </c>
      <c r="G53" s="5" t="b">
        <v>1</v>
      </c>
    </row>
    <row r="54" spans="4:8" x14ac:dyDescent="0.9">
      <c r="D54" s="5" t="s">
        <v>164</v>
      </c>
      <c r="E54" s="19">
        <v>532668</v>
      </c>
      <c r="G54" s="5" t="b">
        <v>0</v>
      </c>
    </row>
    <row r="55" spans="4:8" x14ac:dyDescent="0.9">
      <c r="D55" s="5" t="s">
        <v>162</v>
      </c>
      <c r="E55" s="19">
        <v>99975</v>
      </c>
      <c r="G55" s="5" t="b">
        <v>0</v>
      </c>
    </row>
    <row r="56" spans="4:8" x14ac:dyDescent="0.9">
      <c r="D56" s="5" t="s">
        <v>163</v>
      </c>
      <c r="E56" s="19">
        <v>466242</v>
      </c>
      <c r="G56" s="5" t="b">
        <v>1</v>
      </c>
    </row>
    <row r="57" spans="4:8" x14ac:dyDescent="0.9">
      <c r="D57" s="5" t="s">
        <v>164</v>
      </c>
      <c r="E57" s="19">
        <v>816756</v>
      </c>
      <c r="G57" s="5" t="b">
        <v>0</v>
      </c>
    </row>
    <row r="58" spans="4:8" x14ac:dyDescent="0.9">
      <c r="D58" s="5" t="s">
        <v>164</v>
      </c>
      <c r="E58" s="19">
        <v>773352</v>
      </c>
      <c r="G58" s="5" t="b">
        <v>0</v>
      </c>
    </row>
    <row r="59" spans="4:8" x14ac:dyDescent="0.9">
      <c r="D59" s="5" t="s">
        <v>161</v>
      </c>
      <c r="E59" s="19">
        <v>815227</v>
      </c>
      <c r="G59" s="5" t="b">
        <v>1</v>
      </c>
    </row>
    <row r="60" spans="4:8" x14ac:dyDescent="0.9">
      <c r="D60" s="5" t="s">
        <v>161</v>
      </c>
      <c r="E60" s="19">
        <v>499180</v>
      </c>
      <c r="G60" s="5" t="b">
        <v>1</v>
      </c>
    </row>
    <row r="61" spans="4:8" x14ac:dyDescent="0.9">
      <c r="D61" s="5" t="s">
        <v>164</v>
      </c>
      <c r="E61" s="19">
        <v>920444</v>
      </c>
      <c r="G61" s="5" t="b">
        <v>0</v>
      </c>
    </row>
    <row r="62" spans="4:8" x14ac:dyDescent="0.9">
      <c r="D62" s="5" t="s">
        <v>161</v>
      </c>
      <c r="E62" s="19">
        <v>632459</v>
      </c>
      <c r="G62" s="5" t="b">
        <v>1</v>
      </c>
    </row>
    <row r="64" spans="4:8" x14ac:dyDescent="0.9">
      <c r="D64" s="5" t="s">
        <v>165</v>
      </c>
      <c r="E64" s="19">
        <f>SUMIFS(E43:E62,D43:D62,"&lt;&gt;*ME*")</f>
        <v>6313488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79FD-9C37-45A8-91D7-5A2B44D9E03B}">
  <dimension ref="B1:J102"/>
  <sheetViews>
    <sheetView showGridLines="0" tabSelected="1" zoomScale="85" zoomScaleNormal="85" workbookViewId="0">
      <pane ySplit="3" topLeftCell="A4" activePane="bottomLeft" state="frozen"/>
      <selection pane="bottomLeft" activeCell="O10" sqref="O10"/>
    </sheetView>
  </sheetViews>
  <sheetFormatPr defaultColWidth="8.5859375" defaultRowHeight="47.4" x14ac:dyDescent="0.9"/>
  <cols>
    <col min="1" max="1" width="2.5859375" style="5" customWidth="1"/>
    <col min="2" max="2" width="2.5859375" style="12" customWidth="1"/>
    <col min="3" max="3" width="10" style="5" bestFit="1" customWidth="1"/>
    <col min="4" max="9" width="8.5859375" style="5"/>
    <col min="10" max="10" width="6.1171875" style="5" customWidth="1"/>
    <col min="11" max="16384" width="8.5859375" style="5"/>
  </cols>
  <sheetData>
    <row r="1" spans="2:6" ht="20.100000000000001" customHeight="1" x14ac:dyDescent="0.9"/>
    <row r="2" spans="2:6" s="8" customFormat="1" x14ac:dyDescent="0.9">
      <c r="B2" s="8" t="s">
        <v>166</v>
      </c>
    </row>
    <row r="3" spans="2:6" ht="20.100000000000001" customHeight="1" x14ac:dyDescent="0.9"/>
    <row r="4" spans="2:6" x14ac:dyDescent="0.9">
      <c r="B4" s="12" t="s">
        <v>167</v>
      </c>
    </row>
    <row r="5" spans="2:6" x14ac:dyDescent="0.9">
      <c r="C5" s="5" t="s">
        <v>168</v>
      </c>
    </row>
    <row r="6" spans="2:6" x14ac:dyDescent="0.9">
      <c r="C6" s="43">
        <f>1</f>
        <v>1</v>
      </c>
      <c r="D6" s="26" t="str">
        <f ca="1">_xlfn.FORMULATEXT(C6)</f>
        <v>=1</v>
      </c>
    </row>
    <row r="7" spans="2:6" x14ac:dyDescent="0.9">
      <c r="C7" s="43" t="str">
        <f>"1"</f>
        <v>1</v>
      </c>
      <c r="D7" s="26" t="str">
        <f ca="1">_xlfn.FORMULATEXT(C7)</f>
        <v>="1"</v>
      </c>
    </row>
    <row r="8" spans="2:6" x14ac:dyDescent="0.9">
      <c r="C8" s="43" t="b">
        <f>C6=C7</f>
        <v>0</v>
      </c>
      <c r="D8" s="26" t="str">
        <f ca="1">_xlfn.FORMULATEXT(C8)</f>
        <v>=C6=C7</v>
      </c>
    </row>
    <row r="9" spans="2:6" x14ac:dyDescent="0.9">
      <c r="C9" s="43" t="s">
        <v>169</v>
      </c>
      <c r="D9" s="55" t="s">
        <v>170</v>
      </c>
    </row>
    <row r="10" spans="2:6" ht="20.100000000000001" customHeight="1" x14ac:dyDescent="0.9"/>
    <row r="11" spans="2:6" x14ac:dyDescent="0.9">
      <c r="C11" s="5" t="s">
        <v>171</v>
      </c>
    </row>
    <row r="12" spans="2:6" x14ac:dyDescent="0.9">
      <c r="C12" s="5" t="str">
        <f>LEFT("123ABC",3)</f>
        <v>123</v>
      </c>
      <c r="D12" s="26" t="str">
        <f ca="1">_xlfn.FORMULATEXT(C12)</f>
        <v>=LEFT("123ABC",3)</v>
      </c>
    </row>
    <row r="13" spans="2:6" x14ac:dyDescent="0.9">
      <c r="C13" s="5" t="b">
        <f>C12=123</f>
        <v>0</v>
      </c>
      <c r="D13" s="26" t="str">
        <f ca="1">_xlfn.FORMULATEXT(C13)</f>
        <v>=C12=123</v>
      </c>
    </row>
    <row r="14" spans="2:6" ht="20.100000000000001" customHeight="1" x14ac:dyDescent="0.9"/>
    <row r="15" spans="2:6" x14ac:dyDescent="0.9">
      <c r="C15" s="5" t="s">
        <v>172</v>
      </c>
    </row>
    <row r="16" spans="2:6" x14ac:dyDescent="0.9">
      <c r="C16" s="5">
        <f>1+"1"</f>
        <v>2</v>
      </c>
      <c r="D16" s="26" t="str">
        <f ca="1">_xlfn.FORMULATEXT(C16)</f>
        <v>=1+"1"</v>
      </c>
      <c r="F16" s="41" t="s">
        <v>173</v>
      </c>
    </row>
    <row r="17" spans="2:8" x14ac:dyDescent="0.9">
      <c r="C17" s="5" t="str">
        <f>"A"&amp;1</f>
        <v>A1</v>
      </c>
      <c r="D17" s="26" t="str">
        <f ca="1">_xlfn.FORMULATEXT(C17)</f>
        <v>="A"&amp;1</v>
      </c>
      <c r="F17" s="41" t="s">
        <v>174</v>
      </c>
    </row>
    <row r="18" spans="2:8" ht="20.100000000000001" customHeight="1" x14ac:dyDescent="0.9"/>
    <row r="19" spans="2:8" x14ac:dyDescent="0.9">
      <c r="C19" s="5" t="s">
        <v>175</v>
      </c>
    </row>
    <row r="20" spans="2:8" x14ac:dyDescent="0.9">
      <c r="C20" s="5">
        <f>SUM(C6:C9)</f>
        <v>1</v>
      </c>
      <c r="D20" s="26" t="str">
        <f ca="1">_xlfn.FORMULATEXT(C20)</f>
        <v>=SUM(C6:C9)</v>
      </c>
      <c r="G20" s="41" t="s">
        <v>176</v>
      </c>
    </row>
    <row r="21" spans="2:8" x14ac:dyDescent="0.9">
      <c r="C21" s="5">
        <f>SUM(1,"1")</f>
        <v>2</v>
      </c>
      <c r="D21" s="26" t="str">
        <f ca="1">_xlfn.FORMULATEXT(C21)</f>
        <v>=SUM(1,"1")</v>
      </c>
      <c r="G21" s="41" t="s">
        <v>177</v>
      </c>
    </row>
    <row r="22" spans="2:8" x14ac:dyDescent="0.9">
      <c r="C22" s="5" t="e">
        <f>_xlfn.XMATCH(1,C7:C9)</f>
        <v>#N/A</v>
      </c>
      <c r="D22" s="26" t="str">
        <f ca="1">_xlfn.FORMULATEXT(C22)</f>
        <v>=XMATCH(1,C7:C9)</v>
      </c>
      <c r="H22" s="41" t="s">
        <v>178</v>
      </c>
    </row>
    <row r="23" spans="2:8" ht="20.100000000000001" customHeight="1" x14ac:dyDescent="0.9"/>
    <row r="24" spans="2:8" x14ac:dyDescent="0.9">
      <c r="C24" s="5" t="s">
        <v>179</v>
      </c>
    </row>
    <row r="25" spans="2:8" x14ac:dyDescent="0.9">
      <c r="C25" s="5" t="str">
        <f>"123"</f>
        <v>123</v>
      </c>
      <c r="D25" s="5">
        <f>C25*1</f>
        <v>123</v>
      </c>
      <c r="E25" s="26" t="str">
        <f ca="1">_xlfn.FORMULATEXT(D25)</f>
        <v>=C25*1</v>
      </c>
      <c r="G25" s="41" t="s">
        <v>180</v>
      </c>
    </row>
    <row r="26" spans="2:8" x14ac:dyDescent="0.9">
      <c r="C26" s="5" t="str">
        <f>"123"</f>
        <v>123</v>
      </c>
      <c r="D26" s="5">
        <f>C26+0</f>
        <v>123</v>
      </c>
      <c r="E26" s="26" t="str">
        <f ca="1">_xlfn.FORMULATEXT(D26)</f>
        <v>=C26+0</v>
      </c>
      <c r="G26" s="5" t="s">
        <v>181</v>
      </c>
    </row>
    <row r="27" spans="2:8" ht="20.100000000000001" customHeight="1" x14ac:dyDescent="0.9"/>
    <row r="28" spans="2:8" x14ac:dyDescent="0.9">
      <c r="C28" s="5">
        <v>123</v>
      </c>
      <c r="D28" s="5" t="str">
        <f>C28&amp;""</f>
        <v>123</v>
      </c>
      <c r="E28" s="26" t="str">
        <f ca="1">_xlfn.FORMULATEXT(D28)</f>
        <v>=C28&amp;""</v>
      </c>
      <c r="G28" s="41" t="s">
        <v>182</v>
      </c>
    </row>
    <row r="29" spans="2:8" x14ac:dyDescent="0.9">
      <c r="G29" s="5" t="s">
        <v>183</v>
      </c>
    </row>
    <row r="30" spans="2:8" ht="20.100000000000001" customHeight="1" x14ac:dyDescent="0.9"/>
    <row r="31" spans="2:8" x14ac:dyDescent="0.9">
      <c r="B31" s="12" t="s">
        <v>184</v>
      </c>
    </row>
    <row r="32" spans="2:8" x14ac:dyDescent="0.9">
      <c r="C32" s="5" t="s">
        <v>185</v>
      </c>
    </row>
    <row r="33" spans="3:10" x14ac:dyDescent="0.9">
      <c r="C33" s="43" t="s">
        <v>186</v>
      </c>
      <c r="D33" s="43" t="s">
        <v>187</v>
      </c>
      <c r="E33" s="43" t="s">
        <v>188</v>
      </c>
      <c r="F33" s="43" t="s">
        <v>189</v>
      </c>
      <c r="G33" s="43" t="s">
        <v>190</v>
      </c>
      <c r="H33" s="43"/>
      <c r="I33" s="43"/>
      <c r="J33" s="43"/>
    </row>
    <row r="34" spans="3:10" x14ac:dyDescent="0.9">
      <c r="C34" s="54" t="s">
        <v>191</v>
      </c>
      <c r="D34" s="42" t="s">
        <v>192</v>
      </c>
      <c r="E34" s="53" t="s">
        <v>193</v>
      </c>
      <c r="F34" s="52" t="s">
        <v>194</v>
      </c>
      <c r="G34" s="51" t="s">
        <v>195</v>
      </c>
      <c r="H34" s="50" t="s">
        <v>196</v>
      </c>
      <c r="I34" s="49" t="s">
        <v>197</v>
      </c>
      <c r="J34" s="42" t="s">
        <v>198</v>
      </c>
    </row>
    <row r="35" spans="3:10" x14ac:dyDescent="0.9">
      <c r="C35" s="42" t="s">
        <v>199</v>
      </c>
      <c r="D35" s="42" t="s">
        <v>200</v>
      </c>
      <c r="E35" s="43" t="s">
        <v>201</v>
      </c>
      <c r="F35" s="43" t="s">
        <v>202</v>
      </c>
      <c r="G35" s="43"/>
      <c r="H35" s="43"/>
      <c r="I35" s="43"/>
      <c r="J35" s="43"/>
    </row>
    <row r="36" spans="3:10" x14ac:dyDescent="0.9">
      <c r="C36" s="43" t="s">
        <v>203</v>
      </c>
      <c r="D36" s="43" t="s">
        <v>204</v>
      </c>
      <c r="E36" s="43" t="s">
        <v>205</v>
      </c>
      <c r="F36" s="43" t="s">
        <v>206</v>
      </c>
      <c r="G36" s="43" t="s">
        <v>207</v>
      </c>
      <c r="H36" s="43" t="s">
        <v>208</v>
      </c>
      <c r="I36" s="43"/>
      <c r="J36" s="43"/>
    </row>
    <row r="37" spans="3:10" x14ac:dyDescent="0.9">
      <c r="C37" s="48" t="s">
        <v>209</v>
      </c>
      <c r="D37" s="47" t="s">
        <v>210</v>
      </c>
      <c r="E37" s="46" t="s">
        <v>211</v>
      </c>
      <c r="F37" s="45" t="s">
        <v>212</v>
      </c>
      <c r="G37" s="44" t="s">
        <v>213</v>
      </c>
      <c r="H37" s="43"/>
      <c r="I37" s="43"/>
      <c r="J37" s="43"/>
    </row>
    <row r="38" spans="3:10" x14ac:dyDescent="0.9">
      <c r="C38" s="43" t="s">
        <v>214</v>
      </c>
      <c r="D38" s="43" t="s">
        <v>215</v>
      </c>
      <c r="E38" s="43" t="s">
        <v>216</v>
      </c>
      <c r="F38" s="43" t="s">
        <v>217</v>
      </c>
      <c r="G38" s="43" t="s">
        <v>218</v>
      </c>
      <c r="H38" s="43" t="s">
        <v>219</v>
      </c>
    </row>
    <row r="39" spans="3:10" x14ac:dyDescent="0.9">
      <c r="C39" s="5" t="s">
        <v>220</v>
      </c>
    </row>
    <row r="40" spans="3:10" ht="20.100000000000001" customHeight="1" x14ac:dyDescent="0.9"/>
    <row r="41" spans="3:10" x14ac:dyDescent="0.9">
      <c r="C41" s="5" t="s">
        <v>221</v>
      </c>
    </row>
    <row r="42" spans="3:10" x14ac:dyDescent="0.9">
      <c r="C42" s="5" t="s">
        <v>222</v>
      </c>
    </row>
    <row r="43" spans="3:10" x14ac:dyDescent="0.9">
      <c r="C43" s="5" t="s">
        <v>223</v>
      </c>
      <c r="I43" s="5">
        <f>COUNTIFS(C33:G33,"🐼")</f>
        <v>1</v>
      </c>
      <c r="J43" s="26" t="str">
        <f ca="1">_xlfn.FORMULATEXT(I43)</f>
        <v>=COUNTIFS(C33:G33,"🐼")</v>
      </c>
    </row>
    <row r="44" spans="3:10" x14ac:dyDescent="0.9">
      <c r="C44" s="5" t="s">
        <v>224</v>
      </c>
      <c r="I44" s="5">
        <f>_xlfn.XMATCH("⚂",C36:H36)</f>
        <v>3</v>
      </c>
      <c r="J44" s="26" t="str">
        <f ca="1">_xlfn.FORMULATEXT(I44)</f>
        <v>=XMATCH("⚂",C36:H36)</v>
      </c>
    </row>
    <row r="45" spans="3:10" x14ac:dyDescent="0.9">
      <c r="C45" s="5" t="s">
        <v>225</v>
      </c>
    </row>
    <row r="46" spans="3:10" ht="20.100000000000001" customHeight="1" x14ac:dyDescent="0.9"/>
    <row r="47" spans="3:10" x14ac:dyDescent="0.9">
      <c r="C47" s="5" t="s">
        <v>226</v>
      </c>
    </row>
    <row r="48" spans="3:10" ht="20.100000000000001" customHeight="1" x14ac:dyDescent="0.9"/>
    <row r="49" spans="3:9" x14ac:dyDescent="0.9">
      <c r="C49" s="5" t="s">
        <v>227</v>
      </c>
    </row>
    <row r="50" spans="3:9" x14ac:dyDescent="0.9">
      <c r="C50" s="5" t="s">
        <v>228</v>
      </c>
    </row>
    <row r="51" spans="3:9" x14ac:dyDescent="0.9">
      <c r="C51" s="43" t="s">
        <v>186</v>
      </c>
      <c r="D51" s="5">
        <f>LEN(C51)</f>
        <v>2</v>
      </c>
      <c r="E51" s="26" t="str">
        <f ca="1">_xlfn.FORMULATEXT(D51)</f>
        <v>=LEN(C51)</v>
      </c>
    </row>
    <row r="52" spans="3:9" x14ac:dyDescent="0.9">
      <c r="C52" s="42" t="s">
        <v>199</v>
      </c>
      <c r="D52" s="5">
        <f>LEN(C52)</f>
        <v>1</v>
      </c>
      <c r="E52" s="26" t="str">
        <f ca="1">_xlfn.FORMULATEXT(D52)</f>
        <v>=LEN(C52)</v>
      </c>
    </row>
    <row r="53" spans="3:9" x14ac:dyDescent="0.9">
      <c r="C53" s="5" t="s">
        <v>229</v>
      </c>
    </row>
    <row r="54" spans="3:9" x14ac:dyDescent="0.9">
      <c r="C54" s="5" t="s">
        <v>230</v>
      </c>
    </row>
    <row r="55" spans="3:9" x14ac:dyDescent="0.9">
      <c r="C55" s="5" t="s">
        <v>231</v>
      </c>
      <c r="E55" s="5" t="str">
        <f>MID(C55,2,1)</f>
        <v>_xDC3B_</v>
      </c>
      <c r="F55" s="26" t="str">
        <f ca="1">_xlfn.FORMULATEXT(E55)</f>
        <v>=MID(C55,2,1)</v>
      </c>
      <c r="I55" s="5" t="s">
        <v>232</v>
      </c>
    </row>
    <row r="56" spans="3:9" x14ac:dyDescent="0.9">
      <c r="E56" s="5" t="str">
        <f>MID(C55,3,2)</f>
        <v>🐼</v>
      </c>
      <c r="F56" s="26" t="str">
        <f ca="1">_xlfn.FORMULATEXT(E56)</f>
        <v>=MID(C55,3,2)</v>
      </c>
      <c r="I56" s="41" t="s">
        <v>233</v>
      </c>
    </row>
    <row r="57" spans="3:9" x14ac:dyDescent="0.9">
      <c r="I57" s="5" t="s">
        <v>234</v>
      </c>
    </row>
    <row r="58" spans="3:9" x14ac:dyDescent="0.9">
      <c r="C58" s="5" t="s">
        <v>235</v>
      </c>
    </row>
    <row r="59" spans="3:9" x14ac:dyDescent="0.9">
      <c r="C59" s="5" t="str">
        <f>LEFT(C55)</f>
        <v>🐻</v>
      </c>
      <c r="D59" s="26" t="str">
        <f ca="1">_xlfn.FORMULATEXT(C59)</f>
        <v>=LEFT(C55)</v>
      </c>
      <c r="G59" s="5">
        <f>LEN(C59)</f>
        <v>2</v>
      </c>
      <c r="H59" s="26" t="str">
        <f ca="1">_xlfn.FORMULATEXT(G59)</f>
        <v>=LEN(C59)</v>
      </c>
    </row>
    <row r="60" spans="3:9" x14ac:dyDescent="0.9">
      <c r="C60" s="5" t="str">
        <f>LEFT(C55,2)</f>
        <v>🐻🐼</v>
      </c>
      <c r="D60" s="26" t="str">
        <f ca="1">_xlfn.FORMULATEXT(C60)</f>
        <v>=LEFT(C55,2)</v>
      </c>
      <c r="G60" s="5">
        <f>LEN(C60)</f>
        <v>4</v>
      </c>
      <c r="H60" s="26" t="str">
        <f ca="1">_xlfn.FORMULATEXT(G60)</f>
        <v>=LEN(C60)</v>
      </c>
    </row>
    <row r="61" spans="3:9" x14ac:dyDescent="0.9">
      <c r="C61" s="5" t="s">
        <v>236</v>
      </c>
    </row>
    <row r="62" spans="3:9" x14ac:dyDescent="0.9">
      <c r="C62" s="5" t="s">
        <v>237</v>
      </c>
    </row>
    <row r="63" spans="3:9" x14ac:dyDescent="0.9">
      <c r="C63" s="5" t="s">
        <v>238</v>
      </c>
    </row>
    <row r="64" spans="3:9" ht="20.100000000000001" customHeight="1" x14ac:dyDescent="0.9"/>
    <row r="65" spans="3:10" x14ac:dyDescent="0.9">
      <c r="C65" s="5" t="s">
        <v>239</v>
      </c>
    </row>
    <row r="66" spans="3:10" x14ac:dyDescent="0.9">
      <c r="C66" s="5" t="s">
        <v>240</v>
      </c>
    </row>
    <row r="67" spans="3:10" x14ac:dyDescent="0.9">
      <c r="C67" s="28" t="s">
        <v>186</v>
      </c>
      <c r="D67" s="28" t="s">
        <v>187</v>
      </c>
      <c r="E67" s="28" t="s">
        <v>188</v>
      </c>
      <c r="F67" s="28" t="s">
        <v>189</v>
      </c>
      <c r="G67" s="28" t="s">
        <v>190</v>
      </c>
      <c r="H67" s="28"/>
      <c r="I67" s="28"/>
      <c r="J67" s="28"/>
    </row>
    <row r="68" spans="3:10" x14ac:dyDescent="0.9">
      <c r="C68" s="40" t="s">
        <v>191</v>
      </c>
      <c r="D68" s="34" t="s">
        <v>192</v>
      </c>
      <c r="E68" s="39" t="s">
        <v>193</v>
      </c>
      <c r="F68" s="38" t="s">
        <v>194</v>
      </c>
      <c r="G68" s="37" t="s">
        <v>195</v>
      </c>
      <c r="H68" s="36" t="s">
        <v>196</v>
      </c>
      <c r="I68" s="35" t="s">
        <v>197</v>
      </c>
      <c r="J68" s="34" t="s">
        <v>198</v>
      </c>
    </row>
    <row r="69" spans="3:10" x14ac:dyDescent="0.9">
      <c r="C69" s="34" t="s">
        <v>199</v>
      </c>
      <c r="D69" s="34" t="s">
        <v>200</v>
      </c>
      <c r="E69" s="28" t="s">
        <v>201</v>
      </c>
      <c r="F69" s="28" t="s">
        <v>202</v>
      </c>
      <c r="G69" s="28"/>
      <c r="H69" s="28"/>
      <c r="I69" s="28"/>
      <c r="J69" s="28"/>
    </row>
    <row r="70" spans="3:10" x14ac:dyDescent="0.9">
      <c r="C70" s="28" t="s">
        <v>203</v>
      </c>
      <c r="D70" s="28" t="s">
        <v>204</v>
      </c>
      <c r="E70" s="28" t="s">
        <v>205</v>
      </c>
      <c r="F70" s="28" t="s">
        <v>206</v>
      </c>
      <c r="G70" s="28" t="s">
        <v>207</v>
      </c>
      <c r="H70" s="28" t="s">
        <v>208</v>
      </c>
      <c r="I70" s="28"/>
      <c r="J70" s="28"/>
    </row>
    <row r="71" spans="3:10" x14ac:dyDescent="0.9">
      <c r="C71" s="33" t="s">
        <v>209</v>
      </c>
      <c r="D71" s="32" t="s">
        <v>210</v>
      </c>
      <c r="E71" s="31" t="s">
        <v>211</v>
      </c>
      <c r="F71" s="30" t="s">
        <v>212</v>
      </c>
      <c r="G71" s="29" t="s">
        <v>213</v>
      </c>
      <c r="H71" s="28"/>
      <c r="I71" s="28"/>
      <c r="J71" s="28"/>
    </row>
    <row r="72" spans="3:10" x14ac:dyDescent="0.9">
      <c r="C72" s="28" t="s">
        <v>214</v>
      </c>
      <c r="D72" s="28" t="s">
        <v>215</v>
      </c>
      <c r="E72" s="28" t="s">
        <v>216</v>
      </c>
      <c r="F72" s="28" t="s">
        <v>217</v>
      </c>
      <c r="G72" s="28" t="s">
        <v>218</v>
      </c>
      <c r="H72" s="28" t="s">
        <v>219</v>
      </c>
      <c r="I72" s="27"/>
      <c r="J72" s="27"/>
    </row>
    <row r="73" spans="3:10" x14ac:dyDescent="0.9">
      <c r="C73" s="5" t="s">
        <v>241</v>
      </c>
    </row>
    <row r="74" spans="3:10" x14ac:dyDescent="0.9">
      <c r="C74" s="5" t="s">
        <v>242</v>
      </c>
    </row>
    <row r="75" spans="3:10" x14ac:dyDescent="0.9">
      <c r="C75" s="5" t="s">
        <v>243</v>
      </c>
    </row>
    <row r="76" spans="3:10" x14ac:dyDescent="0.9">
      <c r="C76" s="5" t="s">
        <v>244</v>
      </c>
    </row>
    <row r="82" spans="2:9" ht="20.100000000000001" customHeight="1" x14ac:dyDescent="0.9"/>
    <row r="83" spans="2:9" x14ac:dyDescent="0.9">
      <c r="B83" s="12" t="s">
        <v>245</v>
      </c>
    </row>
    <row r="84" spans="2:9" x14ac:dyDescent="0.9">
      <c r="C84" s="5" t="s">
        <v>246</v>
      </c>
      <c r="H84" s="5" t="str">
        <f>_xlfn.TEXTAFTER(C84," ",-1)</f>
        <v>word</v>
      </c>
      <c r="I84" s="26" t="str">
        <f ca="1">_xlfn.FORMULATEXT(H84)</f>
        <v>=TEXTAFTER(C84," ",-1)</v>
      </c>
    </row>
    <row r="85" spans="2:9" x14ac:dyDescent="0.9">
      <c r="C85" s="5" t="s">
        <v>247</v>
      </c>
      <c r="H85" s="5" t="str" cm="1">
        <f t="array" ref="H85">_xlfn.CHOOSECOLS(_xlfn.TEXTSPLIT(C85," "),-3)</f>
        <v>third</v>
      </c>
      <c r="I85" s="26" t="str">
        <f ca="1">_xlfn.FORMULATEXT(H85)</f>
        <v>=CHOOSECOLS(TEXTSPLIT(C85," "),-3)</v>
      </c>
    </row>
    <row r="86" spans="2:9" ht="20.100000000000001" customHeight="1" x14ac:dyDescent="0.9"/>
    <row r="87" spans="2:9" x14ac:dyDescent="0.9">
      <c r="C87" s="5" t="s">
        <v>248</v>
      </c>
    </row>
    <row r="88" spans="2:9" x14ac:dyDescent="0.9">
      <c r="C88" s="5" t="s">
        <v>249</v>
      </c>
    </row>
    <row r="89" spans="2:9" x14ac:dyDescent="0.9">
      <c r="C89" s="5" t="s">
        <v>250</v>
      </c>
    </row>
    <row r="90" spans="2:9" x14ac:dyDescent="0.9">
      <c r="C90" s="5" t="s">
        <v>251</v>
      </c>
    </row>
    <row r="91" spans="2:9" x14ac:dyDescent="0.9">
      <c r="C91" s="5" t="s">
        <v>252</v>
      </c>
    </row>
    <row r="92" spans="2:9" x14ac:dyDescent="0.9">
      <c r="C92" s="5" t="s">
        <v>253</v>
      </c>
    </row>
    <row r="93" spans="2:9" ht="20.100000000000001" customHeight="1" x14ac:dyDescent="0.9"/>
    <row r="94" spans="2:9" x14ac:dyDescent="0.9">
      <c r="C94" s="5" t="s">
        <v>254</v>
      </c>
    </row>
    <row r="95" spans="2:9" x14ac:dyDescent="0.9">
      <c r="C95" s="5" t="s">
        <v>255</v>
      </c>
    </row>
    <row r="96" spans="2:9" x14ac:dyDescent="0.9">
      <c r="C96" s="5" t="str" cm="1">
        <f t="array" ref="C96:H96">_xlfn.TEXTSPLIT(C92,CHAR(_xlfn.SEQUENCE(26,,CODE("A"))),,1)</f>
        <v>%$#</v>
      </c>
      <c r="D96" s="5" t="str">
        <v>_(@</v>
      </c>
      <c r="E96" s="5" t="str">
        <v>$</v>
      </c>
      <c r="F96" s="5" t="str">
        <v>{</v>
      </c>
      <c r="G96" s="5" t="str">
        <v>_(</v>
      </c>
      <c r="H96" s="5" t="str">
        <v>$</v>
      </c>
    </row>
    <row r="97" spans="3:6" x14ac:dyDescent="0.9">
      <c r="C97" s="5" t="s">
        <v>256</v>
      </c>
    </row>
    <row r="98" spans="3:6" x14ac:dyDescent="0.9">
      <c r="C98" s="5" t="str">
        <f>_xlfn.CONCAT(_xlfn.TEXTSPLIT(C92,_xlfn.ANCHORARRAY(C96),,1))</f>
        <v>ASRFLDFGJJNFPOQMFOWT</v>
      </c>
    </row>
    <row r="99" spans="3:6" ht="20.100000000000001" customHeight="1" x14ac:dyDescent="0.9"/>
    <row r="100" spans="3:6" x14ac:dyDescent="0.9">
      <c r="C100" s="5" t="s">
        <v>257</v>
      </c>
    </row>
    <row r="101" spans="3:6" x14ac:dyDescent="0.9">
      <c r="C101" s="5" t="s">
        <v>258</v>
      </c>
    </row>
    <row r="102" spans="3:6" x14ac:dyDescent="0.9">
      <c r="C102" s="5" cm="1">
        <f t="array" ref="C102:F102">_xlfn.TEXTSPLIT(C101,_xlfn.TEXTSPLIT(C101,_xlfn.SEQUENCE(10,,0),,1),,1)*1</f>
        <v>235</v>
      </c>
      <c r="D102" s="5">
        <v>435</v>
      </c>
      <c r="E102" s="5">
        <v>725</v>
      </c>
      <c r="F102" s="5">
        <v>35</v>
      </c>
    </row>
  </sheetData>
  <conditionalFormatting sqref="C67:J72">
    <cfRule type="expression" dxfId="0" priority="1">
      <formula>LEN(C67)=2</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484A-9BC3-47C8-8A18-F69FAD853AC7}">
  <dimension ref="B2:K16"/>
  <sheetViews>
    <sheetView workbookViewId="0"/>
  </sheetViews>
  <sheetFormatPr defaultRowHeight="25.8" x14ac:dyDescent="0.5"/>
  <sheetData>
    <row r="2" spans="2:11" x14ac:dyDescent="0.5">
      <c r="D2" s="22">
        <v>0.02</v>
      </c>
      <c r="E2" s="22">
        <v>0.04</v>
      </c>
      <c r="F2" s="22">
        <v>0.05</v>
      </c>
      <c r="G2" s="22">
        <v>0.06</v>
      </c>
      <c r="H2" s="22">
        <v>7.0000000000000007E-2</v>
      </c>
      <c r="I2" s="21"/>
    </row>
    <row r="3" spans="2:11" x14ac:dyDescent="0.5">
      <c r="B3" s="21">
        <v>0.01</v>
      </c>
      <c r="D3" s="22" cm="1">
        <f t="array" ref="D3:H4">D2:H2+B3:B4</f>
        <v>0.03</v>
      </c>
      <c r="E3" s="22">
        <v>0.05</v>
      </c>
      <c r="F3" s="22">
        <v>6.0000000000000005E-2</v>
      </c>
      <c r="G3" s="22">
        <v>6.9999999999999993E-2</v>
      </c>
      <c r="H3" s="22">
        <v>0.08</v>
      </c>
    </row>
    <row r="4" spans="2:11" x14ac:dyDescent="0.5">
      <c r="B4" s="21">
        <v>-5.0000000000000001E-3</v>
      </c>
      <c r="D4" s="22">
        <v>1.4999999999999999E-2</v>
      </c>
      <c r="E4" s="22">
        <v>3.5000000000000003E-2</v>
      </c>
      <c r="F4" s="22">
        <v>4.5000000000000005E-2</v>
      </c>
      <c r="G4" s="22">
        <v>5.5E-2</v>
      </c>
      <c r="H4" s="22">
        <v>6.5000000000000002E-2</v>
      </c>
    </row>
    <row r="8" spans="2:11" x14ac:dyDescent="0.5">
      <c r="D8" s="23">
        <v>0.01</v>
      </c>
      <c r="E8" s="23">
        <v>6.4999999999999997E-3</v>
      </c>
      <c r="F8" s="23">
        <v>5.0000000000000001E-3</v>
      </c>
      <c r="G8" s="23">
        <v>4.4999999999999997E-3</v>
      </c>
      <c r="H8" s="23">
        <v>3.5000000000000001E-3</v>
      </c>
    </row>
    <row r="9" spans="2:11" x14ac:dyDescent="0.5">
      <c r="B9" s="23">
        <v>1.5E-3</v>
      </c>
      <c r="C9" s="23"/>
      <c r="D9" s="23" cm="1">
        <f t="array" ref="D9:H10">D8:H8+B9:B10</f>
        <v>1.15E-2</v>
      </c>
      <c r="E9" s="23">
        <v>8.0000000000000002E-3</v>
      </c>
      <c r="F9" s="23">
        <v>6.5000000000000006E-3</v>
      </c>
      <c r="G9" s="23">
        <v>6.0000000000000001E-3</v>
      </c>
      <c r="H9" s="23">
        <v>5.0000000000000001E-3</v>
      </c>
    </row>
    <row r="10" spans="2:11" x14ac:dyDescent="0.5">
      <c r="B10" s="23">
        <v>-5.0000000000000001E-4</v>
      </c>
      <c r="C10" s="23"/>
      <c r="D10" s="23">
        <v>9.4999999999999998E-3</v>
      </c>
      <c r="E10" s="23">
        <v>6.0000000000000001E-3</v>
      </c>
      <c r="F10" s="23">
        <v>4.5000000000000005E-3</v>
      </c>
      <c r="G10" s="23">
        <v>4.0000000000000001E-3</v>
      </c>
      <c r="H10" s="23">
        <v>3.0000000000000001E-3</v>
      </c>
    </row>
    <row r="11" spans="2:11" x14ac:dyDescent="0.5">
      <c r="B11" s="23"/>
      <c r="C11" s="23"/>
      <c r="D11" s="23"/>
      <c r="E11" s="23"/>
      <c r="F11" s="23"/>
      <c r="G11" s="23"/>
      <c r="H11" s="23"/>
    </row>
    <row r="12" spans="2:11" x14ac:dyDescent="0.5">
      <c r="D12" s="24" cm="1">
        <f t="array" ref="D12:H12">_xlfn.SEQUENCE(,5)</f>
        <v>1</v>
      </c>
      <c r="E12" s="24">
        <v>2</v>
      </c>
      <c r="F12" s="24">
        <v>3</v>
      </c>
      <c r="G12" s="24">
        <v>4</v>
      </c>
      <c r="H12" s="24">
        <v>5</v>
      </c>
      <c r="J12">
        <f>GEOMEAN(_xlfn.ANCHORARRAY(D12))</f>
        <v>2.6051710846973521</v>
      </c>
      <c r="K12">
        <f>AVERAGE(_xlfn.ANCHORARRAY(D12))</f>
        <v>3</v>
      </c>
    </row>
    <row r="13" spans="2:11" x14ac:dyDescent="0.5">
      <c r="D13" s="23" cm="1">
        <f t="array" ref="D13:H13">_xlfn.SEQUENCE(,5,0.04,0)</f>
        <v>0.04</v>
      </c>
      <c r="E13" s="23">
        <v>0.04</v>
      </c>
      <c r="F13" s="23">
        <v>0.04</v>
      </c>
      <c r="G13" s="23">
        <v>0.04</v>
      </c>
      <c r="H13" s="23">
        <v>0.04</v>
      </c>
    </row>
    <row r="14" spans="2:11" x14ac:dyDescent="0.5">
      <c r="C14" s="25">
        <v>88</v>
      </c>
      <c r="D14" s="25" cm="1">
        <f t="array" ref="D14:H14">C14*(1+D13)^_xlfn.ANCHORARRAY(D12)</f>
        <v>91.52000000000001</v>
      </c>
      <c r="E14" s="25">
        <v>95.180800000000005</v>
      </c>
      <c r="F14" s="25">
        <v>98.988032000000004</v>
      </c>
      <c r="G14" s="25">
        <v>102.94755328000002</v>
      </c>
      <c r="H14" s="25">
        <v>107.06545541120003</v>
      </c>
      <c r="I14" s="25">
        <f>SUM(D14:H14)</f>
        <v>495.70184069120012</v>
      </c>
      <c r="J14">
        <f>GEOMEAN(_xlfn.ANCHORARRAY(D14))</f>
        <v>98.988032000000018</v>
      </c>
      <c r="K14">
        <f>AVERAGE(_xlfn.ANCHORARRAY(D14))</f>
        <v>99.140368138240021</v>
      </c>
    </row>
    <row r="15" spans="2:11" x14ac:dyDescent="0.5">
      <c r="E15" s="25"/>
      <c r="F15" s="25"/>
      <c r="G15" s="25"/>
      <c r="H15" s="25"/>
    </row>
    <row r="16" spans="2:11" x14ac:dyDescent="0.5">
      <c r="D16" t="e" cm="1">
        <f t="array" ref="D16">geom</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D1</vt:lpstr>
      <vt:lpstr>D1 ex</vt:lpstr>
      <vt:lpstr>D2</vt:lpstr>
      <vt:lpstr>D2 ex</vt:lpstr>
      <vt:lpstr>D3</vt:lpstr>
      <vt:lpstr>D3 ex</vt:lpstr>
      <vt:lpstr>D4</vt:lpstr>
      <vt:lpstr>D5</vt:lpstr>
      <vt:lpstr>Sheet1</vt:lpstr>
      <vt:lpstr>emails</vt:lpstr>
      <vt:lpstr>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Diarmuid Early</dc:creator>
  <cp:keywords/>
  <dc:description/>
  <cp:lastModifiedBy>Mark Biegert</cp:lastModifiedBy>
  <cp:revision/>
  <dcterms:created xsi:type="dcterms:W3CDTF">2024-01-09T14:23:05Z</dcterms:created>
  <dcterms:modified xsi:type="dcterms:W3CDTF">2024-01-13T15:00:49Z</dcterms:modified>
  <cp:category/>
  <cp:contentStatus/>
</cp:coreProperties>
</file>