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86" documentId="8_{1CE009F8-B825-4926-9E85-1E361AABE077}" xr6:coauthVersionLast="47" xr6:coauthVersionMax="47" xr10:uidLastSave="{93E2E61E-9BE3-49E5-A674-CD8E03B53E46}"/>
  <bookViews>
    <workbookView xWindow="-120" yWindow="-120" windowWidth="29040" windowHeight="15840" activeTab="3" xr2:uid="{AD5FE48E-9CE6-4EDE-8F69-E8FD3B4EAF42}"/>
  </bookViews>
  <sheets>
    <sheet name="Propane-Use-Day1" sheetId="1" r:id="rId1"/>
    <sheet name="Propane-Use-Day2" sheetId="3" r:id="rId2"/>
    <sheet name="Propane-Use-Day3" sheetId="4" r:id="rId3"/>
    <sheet name="Propane-Use-Day4" sheetId="5" r:id="rId4"/>
  </sheets>
  <definedNames>
    <definedName name="_nInt" localSheetId="1">'Propane-Use-Day2'!$H$8</definedName>
    <definedName name="_nInt" localSheetId="2">'Propane-Use-Day3'!$H$8</definedName>
    <definedName name="_nInt" localSheetId="3">'Propane-Use-Day4'!$H$8</definedName>
    <definedName name="_nInt">'Propane-Use-Day1'!$H$8</definedName>
    <definedName name="_nSlope" localSheetId="1">'Propane-Use-Day2'!$G$8</definedName>
    <definedName name="_nSlope" localSheetId="2">'Propane-Use-Day3'!$G$8</definedName>
    <definedName name="_nSlope" localSheetId="3">'Propane-Use-Day4'!$G$8</definedName>
    <definedName name="_nSlope">'Propane-Use-Day1'!$G$8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5" l="1"/>
  <c r="G8" i="5" s="1" a="1"/>
  <c r="B3" i="4"/>
  <c r="B3" i="5"/>
  <c r="L51" i="5"/>
  <c r="L52" i="5"/>
  <c r="L53" i="5"/>
  <c r="L54" i="5"/>
  <c r="L55" i="5"/>
  <c r="L56" i="5"/>
  <c r="L57" i="5"/>
  <c r="L58" i="5"/>
  <c r="L59" i="5"/>
  <c r="L60" i="5"/>
  <c r="L61" i="5"/>
  <c r="K50" i="5" a="1"/>
  <c r="K50" i="5" s="1"/>
  <c r="L50" i="5" s="1"/>
  <c r="K47" i="5" a="1"/>
  <c r="K47" i="5" s="1"/>
  <c r="C8" i="5"/>
  <c r="C9" i="5"/>
  <c r="L43" i="5"/>
  <c r="L42" i="5"/>
  <c r="L41" i="5"/>
  <c r="G16" i="5"/>
  <c r="K8" i="5" a="1"/>
  <c r="K8" i="5" s="1"/>
  <c r="M8" i="5" s="1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5"/>
  <c r="I12" i="4"/>
  <c r="M29" i="5" l="1"/>
  <c r="G8" i="5"/>
  <c r="G12" i="5" s="1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L25" i="5" l="1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G26" i="5"/>
  <c r="H34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26" i="4" l="1"/>
  <c r="G8" i="3"/>
  <c r="L33" i="3" s="1"/>
  <c r="G8" i="1" a="1"/>
  <c r="G8" i="1" s="1"/>
  <c r="L38" i="3" l="1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<sst xmlns="http://schemas.openxmlformats.org/spreadsheetml/2006/main" count="168" uniqueCount="47">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</sst>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22" fontId="0" fillId="0" borderId="3" xfId="0" applyNumberFormat="1" applyBorder="1"/>
    <xf numFmtId="166" fontId="0" fillId="0" borderId="0" xfId="0" applyNumberFormat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1"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'Propane-Use-Day4'!$C$8:$C$10</c:f>
              <c:numCache>
                <c:formatCode>0.00</c:formatCode>
                <c:ptCount val="3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</c:numCache>
            </c:numRef>
          </c:xVal>
          <c:yVal>
            <c:numRef>
              <c:f>'Propane-Use-Day4'!$D$8:$D$10</c:f>
              <c:numCache>
                <c:formatCode>0.00;\-0.00;0.00;@</c:formatCode>
                <c:ptCount val="3"/>
                <c:pt idx="0">
                  <c:v>21.193333330000002</c:v>
                </c:pt>
                <c:pt idx="1">
                  <c:v>21.103333330000002</c:v>
                </c:pt>
                <c:pt idx="2">
                  <c:v>20.99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'Propane-Use-Day4'!$L$8:$L$38</c:f>
              <c:numCache>
                <c:formatCode>0.00;\-0.00;0.00;@</c:formatCode>
                <c:ptCount val="31"/>
                <c:pt idx="0">
                  <c:v>21.199255215339456</c:v>
                </c:pt>
                <c:pt idx="1">
                  <c:v>21.09890070371987</c:v>
                </c:pt>
                <c:pt idx="2">
                  <c:v>20.998546192100285</c:v>
                </c:pt>
                <c:pt idx="3">
                  <c:v>20.898191680480696</c:v>
                </c:pt>
                <c:pt idx="4">
                  <c:v>20.797837168861111</c:v>
                </c:pt>
                <c:pt idx="5">
                  <c:v>20.697482657241526</c:v>
                </c:pt>
                <c:pt idx="6">
                  <c:v>20.597128145621941</c:v>
                </c:pt>
                <c:pt idx="7">
                  <c:v>20.496773634002356</c:v>
                </c:pt>
                <c:pt idx="8">
                  <c:v>20.396419122382767</c:v>
                </c:pt>
                <c:pt idx="9">
                  <c:v>20.296064610763182</c:v>
                </c:pt>
                <c:pt idx="10">
                  <c:v>20.195710099143596</c:v>
                </c:pt>
                <c:pt idx="11">
                  <c:v>20.095355587524011</c:v>
                </c:pt>
                <c:pt idx="12">
                  <c:v>19.995001075904426</c:v>
                </c:pt>
                <c:pt idx="13">
                  <c:v>19.894646564284837</c:v>
                </c:pt>
                <c:pt idx="14">
                  <c:v>19.794292052665252</c:v>
                </c:pt>
                <c:pt idx="15">
                  <c:v>19.693937541045667</c:v>
                </c:pt>
                <c:pt idx="16">
                  <c:v>19.593583029426082</c:v>
                </c:pt>
                <c:pt idx="17">
                  <c:v>19.493228517806493</c:v>
                </c:pt>
                <c:pt idx="18">
                  <c:v>19.392874006186908</c:v>
                </c:pt>
                <c:pt idx="19">
                  <c:v>19.292519494567323</c:v>
                </c:pt>
                <c:pt idx="20">
                  <c:v>19.192164982947737</c:v>
                </c:pt>
                <c:pt idx="21">
                  <c:v>19.091810471328152</c:v>
                </c:pt>
                <c:pt idx="22">
                  <c:v>18.991455959708563</c:v>
                </c:pt>
                <c:pt idx="23">
                  <c:v>18.891101448088978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'Propane-Use-Day4'!$M$8:$M$38</c:f>
              <c:numCache>
                <c:formatCode>0.00;\-0.00;0.00;@</c:formatCode>
                <c:ptCount val="31"/>
                <c:pt idx="0">
                  <c:v>21.193333330000002</c:v>
                </c:pt>
                <c:pt idx="1">
                  <c:v>21.159603171269843</c:v>
                </c:pt>
                <c:pt idx="2">
                  <c:v>21.125873012539685</c:v>
                </c:pt>
                <c:pt idx="3">
                  <c:v>21.092142853809527</c:v>
                </c:pt>
                <c:pt idx="4">
                  <c:v>21.058412695079365</c:v>
                </c:pt>
                <c:pt idx="5">
                  <c:v>21.024682536349207</c:v>
                </c:pt>
                <c:pt idx="6">
                  <c:v>20.990952377619049</c:v>
                </c:pt>
                <c:pt idx="7">
                  <c:v>20.957222218888891</c:v>
                </c:pt>
                <c:pt idx="8">
                  <c:v>20.923492060158733</c:v>
                </c:pt>
                <c:pt idx="9">
                  <c:v>20.889761901428574</c:v>
                </c:pt>
                <c:pt idx="10">
                  <c:v>20.856031742698413</c:v>
                </c:pt>
                <c:pt idx="11">
                  <c:v>20.822301583968255</c:v>
                </c:pt>
                <c:pt idx="12">
                  <c:v>20.788571425238096</c:v>
                </c:pt>
                <c:pt idx="13">
                  <c:v>20.754841266507938</c:v>
                </c:pt>
                <c:pt idx="14">
                  <c:v>20.72111110777778</c:v>
                </c:pt>
                <c:pt idx="15">
                  <c:v>20.687380949047622</c:v>
                </c:pt>
                <c:pt idx="16">
                  <c:v>20.65365079031746</c:v>
                </c:pt>
                <c:pt idx="17">
                  <c:v>20.619920631587302</c:v>
                </c:pt>
                <c:pt idx="18">
                  <c:v>20.586190472857144</c:v>
                </c:pt>
                <c:pt idx="19">
                  <c:v>20.552460314126986</c:v>
                </c:pt>
                <c:pt idx="20">
                  <c:v>20.518730155396828</c:v>
                </c:pt>
                <c:pt idx="21">
                  <c:v>20.484999996666669</c:v>
                </c:pt>
                <c:pt idx="22">
                  <c:v>20.451269837936511</c:v>
                </c:pt>
                <c:pt idx="23">
                  <c:v>20.417539679206349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'Propane-Use-Day4'!$L$41:$L$43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'Propane-Use-Day4'!$M$41:$M$43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'Propane-Use-Day4'!$L$50:$L$61</c:f>
              <c:numCache>
                <c:formatCode>0.000;\-0.000;0.000;@</c:formatCode>
                <c:ptCount val="12"/>
                <c:pt idx="0">
                  <c:v>0.55582252334132021</c:v>
                </c:pt>
                <c:pt idx="1">
                  <c:v>0.57471040237957516</c:v>
                </c:pt>
                <c:pt idx="2">
                  <c:v>0.59359828141783011</c:v>
                </c:pt>
                <c:pt idx="3">
                  <c:v>0.61248616045608517</c:v>
                </c:pt>
                <c:pt idx="4">
                  <c:v>0.63137403949434012</c:v>
                </c:pt>
                <c:pt idx="5">
                  <c:v>0.65026191853259507</c:v>
                </c:pt>
                <c:pt idx="6">
                  <c:v>0.66914979757085002</c:v>
                </c:pt>
                <c:pt idx="7">
                  <c:v>0.68803767660910498</c:v>
                </c:pt>
                <c:pt idx="8">
                  <c:v>0.70692555564735993</c:v>
                </c:pt>
                <c:pt idx="9">
                  <c:v>0.72581343468561499</c:v>
                </c:pt>
                <c:pt idx="10">
                  <c:v>0.74470131372386994</c:v>
                </c:pt>
                <c:pt idx="11">
                  <c:v>0.76358919276212489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257800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067425"/>
          <a:ext cx="5419725" cy="274320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067425"/>
          <a:ext cx="5419725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2.41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2" tableBorderDxfId="21">
  <autoFilter ref="B7:D22" xr:uid="{54D38F27-53A3-4E24-9E84-90EF95A9A65D}"/>
  <tableColumns count="3">
    <tableColumn id="1" xr3:uid="{50A0F3A2-E162-46C4-837A-DC05922AAF3E}" name="X" dataDxfId="20"/>
    <tableColumn id="2" xr3:uid="{B53705B3-471E-46FE-A5FC-E295D297C414}" name="Time (hours)" dataDxfId="19">
      <calculatedColumnFormula>(_tTankWeight[[#This Row],[X]]-INDEX($B$8,1,1))*24</calculatedColumnFormula>
    </tableColumn>
    <tableColumn id="3" xr3:uid="{B3B5534E-647A-4915-9C71-7D67E3F5C2DA}" name="Weight (lbs)" dataDxfId="18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16" tableBorderDxfId="15">
  <autoFilter ref="B7:D18" xr:uid="{54D38F27-53A3-4E24-9E84-90EF95A9A65D}"/>
  <tableColumns count="3">
    <tableColumn id="1" xr3:uid="{9E925115-B54F-4B4C-AF74-BCDF7C7A568F}" name="X" dataDxfId="14"/>
    <tableColumn id="2" xr3:uid="{496E99EF-94CF-4D0A-B048-1B2C0AE9F694}" name="Time (hours)" dataDxfId="13">
      <calculatedColumnFormula>(_tTankWeight2[[#This Row],[X]]-INDEX('Propane-Use-Day2'!$B$8,1,1))*24</calculatedColumnFormula>
    </tableColumn>
    <tableColumn id="3" xr3:uid="{ECD2A7D4-374E-475D-AFEC-98EEA0B9C174}" name="Weight (lbs)" dataDxfId="12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0" tableBorderDxfId="9">
  <autoFilter ref="B7:D15" xr:uid="{54D38F27-53A3-4E24-9E84-90EF95A9A65D}"/>
  <tableColumns count="3">
    <tableColumn id="1" xr3:uid="{97B1BA55-1722-4D93-BB88-758CE5343A2A}" name="X" dataDxfId="8"/>
    <tableColumn id="2" xr3:uid="{4D171C35-268F-4B9D-80C9-888D0938537F}" name="Time (hours)" dataDxfId="7">
      <calculatedColumnFormula>(_tTankWeight24[[#This Row],[X]]-INDEX('Propane-Use-Day3'!$B$8,1,1))*24</calculatedColumnFormula>
    </tableColumn>
    <tableColumn id="3" xr3:uid="{4D7DC68D-F1A9-4E70-A339-66AB49B8ACA6}" name="Weight (lbs)" dataDxfId="6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245" displayName="_tTankWeight245" ref="B7:D10" totalsRowShown="0" headerRowDxfId="4" tableBorderDxfId="3">
  <autoFilter ref="B7:D10" xr:uid="{54D38F27-53A3-4E24-9E84-90EF95A9A65D}"/>
  <tableColumns count="3">
    <tableColumn id="1" xr3:uid="{3B43DB70-94E1-459B-8FB3-761B425FC480}" name="X" dataDxfId="2"/>
    <tableColumn id="2" xr3:uid="{182F14ED-38CE-440A-A952-5B718E8962E5}" name="Time (hours)" dataDxfId="1">
      <calculatedColumnFormula>(_tTankWeight24[[#This Row],[X]]-INDEX('Propane-Use-Day3'!$B$8,1,1))*24</calculatedColumnFormula>
    </tableColumn>
    <tableColumn id="3" xr3:uid="{CAF6B0C6-7671-4815-AA0F-C7EC06E66BB3}" name="Weight (lbs)" dataDxfId="0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">
      <c r="E4" s="24" t="s">
        <v>28</v>
      </c>
      <c r="F4" s="24"/>
      <c r="G4" s="24"/>
      <c r="H4" s="24"/>
      <c r="I4" s="24"/>
      <c r="J4" s="24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2">
    <cfRule type="expression" dxfId="2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5" x14ac:dyDescent="0.25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5" x14ac:dyDescent="0.25">
      <c r="A51" s="3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</sheetData>
  <conditionalFormatting sqref="K8:M37 L38:M38">
    <cfRule type="expression" dxfId="17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20" sqref="D20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45124.356944444444</v>
      </c>
      <c r="C8" s="11">
        <f>(_tTankWeight24[[#This Row],[X]]-INDEX('Propane-Use-Day3'!$B$8,1,1))*24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">
      <c r="B9" s="10">
        <v>45124.402083333334</v>
      </c>
      <c r="C9" s="11">
        <f>(_tTankWeight24[[#This Row],[X]]-INDEX('Propane-Use-Day3'!$B$8,1,1))*24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">
      <c r="B10" s="10">
        <v>45124.440972222219</v>
      </c>
      <c r="C10" s="11">
        <f>(_tTankWeight24[[#This Row],[X]]-INDEX('Propane-Use-Day3'!$B$8,1,1))*24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">
      <c r="B11" s="10">
        <v>45124.493750000001</v>
      </c>
      <c r="C11" s="11">
        <f>(_tTankWeight24[[#This Row],[X]]-INDEX('Propane-Use-Day3'!$B$8,1,1))*24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">
      <c r="B12" s="10">
        <v>45124.536111111112</v>
      </c>
      <c r="C12" s="11">
        <f>(_tTankWeight24[[#This Row],[X]]-INDEX('Propane-Use-Day3'!$B$8,1,1))*24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">
      <c r="B13" s="10">
        <v>45124.580555555556</v>
      </c>
      <c r="C13" s="11">
        <f>(_tTankWeight24[[#This Row],[X]]-INDEX('Propane-Use-Day3'!$B$8,1,1))*24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">
      <c r="B14" s="10">
        <v>45124.622916666667</v>
      </c>
      <c r="C14" s="11">
        <f>(_tTankWeight24[[#This Row],[X]]-INDEX('Propane-Use-Day3'!$B$8,1,1))*24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">
      <c r="B15" s="25">
        <v>45124.800694444442</v>
      </c>
      <c r="C15" s="11">
        <f>(_tTankWeight24[[#This Row],[X]]-INDEX('Propane-Use-Day3'!$B$8,1,1))*24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21.5</v>
      </c>
      <c r="L41">
        <f>K41-17</f>
        <v>4.5</v>
      </c>
      <c r="M41" s="22">
        <v>0.64</v>
      </c>
    </row>
    <row r="42" spans="2:13" x14ac:dyDescent="0.2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">
      <c r="K43">
        <v>27.85</v>
      </c>
      <c r="L43">
        <f t="shared" si="1"/>
        <v>10.850000000000001</v>
      </c>
      <c r="M43" s="22">
        <v>0.76</v>
      </c>
    </row>
    <row r="56" spans="1:1" ht="15" x14ac:dyDescent="0.25">
      <c r="A56" s="3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</sheetData>
  <conditionalFormatting sqref="K8:M31">
    <cfRule type="expression" dxfId="1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1"/>
  <sheetViews>
    <sheetView showGridLines="0" tabSelected="1" topLeftCell="A18" workbookViewId="0">
      <selection activeCell="E13" sqref="E13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25">
        <v>45125.282638888886</v>
      </c>
      <c r="C8" s="11">
        <f>(_tTankWeight24[[#This Row],[X]]-INDEX('Propane-Use-Day3'!$B$8,1,1))*24</f>
        <v>0</v>
      </c>
      <c r="D8" s="19">
        <v>21.193333330000002</v>
      </c>
      <c r="G8" s="17" cm="1">
        <f t="array" ref="G8:H8">LINEST(_tTankWeight245[Weight (lbs)],_tTankWeight245[Time (hours)])</f>
        <v>-0.10035451161958595</v>
      </c>
      <c r="H8" s="17">
        <v>21.199255215339456</v>
      </c>
      <c r="K8" s="14" cm="1">
        <f t="array" ref="K8:K31">_xlfn.SEQUENCE(24,1,0,1)</f>
        <v>0</v>
      </c>
      <c r="L8" s="15">
        <f>_nInt+_nSlope*K8</f>
        <v>21.199255215339456</v>
      </c>
      <c r="M8" s="15">
        <f>INDEX(_tTankWeight245[Weight (lbs)],1,1)-$G$16/24*K8</f>
        <v>21.193333330000002</v>
      </c>
    </row>
    <row r="9" spans="1:13" x14ac:dyDescent="0.2">
      <c r="B9" s="25">
        <v>45125.387499999997</v>
      </c>
      <c r="C9" s="11">
        <f>(_tTankWeight24[[#This Row],[X]]-INDEX('Propane-Use-Day3'!$B$8,1,1))*24</f>
        <v>1.0833333333721384</v>
      </c>
      <c r="D9" s="19">
        <v>21.103333330000002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21.09890070371987</v>
      </c>
      <c r="M9" s="15">
        <f>INDEX(_tTankWeight245[Weight (lbs)],1,1)-$G$16/24*K9</f>
        <v>21.159603171269843</v>
      </c>
    </row>
    <row r="10" spans="1:13" x14ac:dyDescent="0.2">
      <c r="B10" s="25">
        <v>45125.504166666666</v>
      </c>
      <c r="C10" s="11">
        <f>(_tTankWeight24[[#This Row],[X]]-INDEX('Propane-Use-Day3'!$B$8,1,1))*24</f>
        <v>2.0166666666045785</v>
      </c>
      <c r="D10" s="19">
        <v>20.99</v>
      </c>
      <c r="K10" s="14">
        <v>2</v>
      </c>
      <c r="L10" s="15">
        <f t="shared" si="0"/>
        <v>20.998546192100285</v>
      </c>
      <c r="M10" s="15">
        <f>INDEX(_tTankWeight245[Weight (lbs)],1,1)-$G$16/24*K10</f>
        <v>21.125873012539685</v>
      </c>
    </row>
    <row r="11" spans="1:13" x14ac:dyDescent="0.2">
      <c r="G11" s="4" t="s">
        <v>17</v>
      </c>
      <c r="K11" s="14">
        <v>3</v>
      </c>
      <c r="L11" s="15">
        <f t="shared" si="0"/>
        <v>20.898191680480696</v>
      </c>
      <c r="M11" s="15">
        <f>INDEX(_tTankWeight245[Weight (lbs)],1,1)-$G$16/24*K11</f>
        <v>21.092142853809527</v>
      </c>
    </row>
    <row r="12" spans="1:13" x14ac:dyDescent="0.2">
      <c r="G12" s="22">
        <f>ABS(24*_nSlope)</f>
        <v>2.4085082788700625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20.797837168861111</v>
      </c>
      <c r="M12" s="15">
        <f>INDEX(_tTankWeight245[Weight (lbs)],1,1)-$G$16/24*K12</f>
        <v>21.058412695079365</v>
      </c>
    </row>
    <row r="13" spans="1:13" x14ac:dyDescent="0.2">
      <c r="K13" s="14">
        <v>5</v>
      </c>
      <c r="L13" s="15">
        <f t="shared" si="0"/>
        <v>20.697482657241526</v>
      </c>
      <c r="M13" s="15">
        <f>INDEX(_tTankWeight245[Weight (lbs)],1,1)-$G$16/24*K13</f>
        <v>21.024682536349207</v>
      </c>
    </row>
    <row r="14" spans="1:13" x14ac:dyDescent="0.2">
      <c r="K14" s="14">
        <v>6</v>
      </c>
      <c r="L14" s="15">
        <f t="shared" si="0"/>
        <v>20.597128145621941</v>
      </c>
      <c r="M14" s="15">
        <f>INDEX(_tTankWeight245[Weight (lbs)],1,1)-$G$16/24*K14</f>
        <v>20.990952377619049</v>
      </c>
    </row>
    <row r="15" spans="1:13" x14ac:dyDescent="0.2">
      <c r="G15" s="4" t="s">
        <v>34</v>
      </c>
      <c r="K15" s="14">
        <v>7</v>
      </c>
      <c r="L15" s="15">
        <f t="shared" si="0"/>
        <v>20.496773634002356</v>
      </c>
      <c r="M15" s="15">
        <f>INDEX(_tTankWeight245[Weight (lbs)],1,1)-$G$16/24*K15</f>
        <v>20.957222218888891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20.396419122382767</v>
      </c>
      <c r="M16" s="15">
        <f>INDEX(_tTankWeight245[Weight (lbs)],1,1)-$G$16/24*K16</f>
        <v>20.923492060158733</v>
      </c>
    </row>
    <row r="17" spans="1:13" x14ac:dyDescent="0.2">
      <c r="G17" s="22"/>
      <c r="K17" s="14">
        <v>9</v>
      </c>
      <c r="L17" s="15">
        <f t="shared" si="0"/>
        <v>20.296064610763182</v>
      </c>
      <c r="M17" s="15">
        <f>INDEX(_tTankWeight245[Weight (lbs)],1,1)-$G$16/24*K17</f>
        <v>20.889761901428574</v>
      </c>
    </row>
    <row r="18" spans="1:13" x14ac:dyDescent="0.2">
      <c r="K18" s="14">
        <v>10</v>
      </c>
      <c r="L18" s="15">
        <f t="shared" si="0"/>
        <v>20.195710099143596</v>
      </c>
      <c r="M18" s="15">
        <f>INDEX(_tTankWeight245[Weight (lbs)],1,1)-$G$16/24*K18</f>
        <v>20.856031742698413</v>
      </c>
    </row>
    <row r="19" spans="1:13" x14ac:dyDescent="0.2">
      <c r="K19" s="14">
        <v>11</v>
      </c>
      <c r="L19" s="15">
        <f t="shared" si="0"/>
        <v>20.095355587524011</v>
      </c>
      <c r="M19" s="15">
        <f>INDEX(_tTankWeight245[Weight (lbs)],1,1)-$G$16/24*K19</f>
        <v>20.822301583968255</v>
      </c>
    </row>
    <row r="20" spans="1:13" x14ac:dyDescent="0.2">
      <c r="K20" s="14">
        <v>12</v>
      </c>
      <c r="L20" s="15">
        <f t="shared" si="0"/>
        <v>19.995001075904426</v>
      </c>
      <c r="M20" s="15">
        <f>INDEX(_tTankWeight245[Weight (lbs)],1,1)-$G$16/24*K20</f>
        <v>20.788571425238096</v>
      </c>
    </row>
    <row r="21" spans="1:13" x14ac:dyDescent="0.2">
      <c r="K21" s="14">
        <v>13</v>
      </c>
      <c r="L21" s="15">
        <f t="shared" si="0"/>
        <v>19.894646564284837</v>
      </c>
      <c r="M21" s="15">
        <f>INDEX(_tTankWeight245[Weight (lbs)],1,1)-$G$16/24*K21</f>
        <v>20.754841266507938</v>
      </c>
    </row>
    <row r="22" spans="1:13" x14ac:dyDescent="0.2">
      <c r="K22" s="14">
        <v>14</v>
      </c>
      <c r="L22" s="15">
        <f t="shared" si="0"/>
        <v>19.794292052665252</v>
      </c>
      <c r="M22" s="15">
        <f>INDEX(_tTankWeight245[Weight (lbs)],1,1)-$G$16/24*K22</f>
        <v>20.72111110777778</v>
      </c>
    </row>
    <row r="23" spans="1:13" x14ac:dyDescent="0.2">
      <c r="K23" s="14">
        <v>15</v>
      </c>
      <c r="L23" s="15">
        <f t="shared" si="0"/>
        <v>19.693937541045667</v>
      </c>
      <c r="M23" s="15">
        <f>INDEX(_tTankWeight245[Weight (lbs)],1,1)-$G$16/24*K23</f>
        <v>20.687380949047622</v>
      </c>
    </row>
    <row r="24" spans="1:13" x14ac:dyDescent="0.2">
      <c r="K24" s="14">
        <v>16</v>
      </c>
      <c r="L24" s="15">
        <f t="shared" si="0"/>
        <v>19.593583029426082</v>
      </c>
      <c r="M24" s="15">
        <f>INDEX(_tTankWeight245[Weight (lbs)],1,1)-$G$16/24*K24</f>
        <v>20.65365079031746</v>
      </c>
    </row>
    <row r="25" spans="1:13" x14ac:dyDescent="0.2">
      <c r="K25" s="14">
        <v>17</v>
      </c>
      <c r="L25" s="15">
        <f t="shared" si="0"/>
        <v>19.493228517806493</v>
      </c>
      <c r="M25" s="15">
        <f>INDEX(_tTankWeight245[Weight (lbs)],1,1)-$G$16/24*K25</f>
        <v>20.619920631587302</v>
      </c>
    </row>
    <row r="26" spans="1:13" x14ac:dyDescent="0.2">
      <c r="G26" t="str">
        <f>"Measured Propane Burn Rate = "&amp;TEXT($G$12,"0.00")&amp;" lbs/day"</f>
        <v>Measured Propane Burn Rate = 2.41 lbs/day</v>
      </c>
      <c r="K26" s="14">
        <v>18</v>
      </c>
      <c r="L26" s="15">
        <f t="shared" si="0"/>
        <v>19.392874006186908</v>
      </c>
      <c r="M26" s="15">
        <f>INDEX(_tTankWeight245[Weight (lbs)],1,1)-$G$16/24*K26</f>
        <v>20.586190472857144</v>
      </c>
    </row>
    <row r="27" spans="1:13" x14ac:dyDescent="0.2">
      <c r="K27" s="14">
        <v>19</v>
      </c>
      <c r="L27" s="15">
        <f t="shared" si="0"/>
        <v>19.292519494567323</v>
      </c>
      <c r="M27" s="15">
        <f>INDEX(_tTankWeight245[Weight (lbs)],1,1)-$G$16/24*K27</f>
        <v>20.552460314126986</v>
      </c>
    </row>
    <row r="28" spans="1:13" x14ac:dyDescent="0.2">
      <c r="K28" s="14">
        <v>20</v>
      </c>
      <c r="L28" s="15">
        <f t="shared" si="0"/>
        <v>19.192164982947737</v>
      </c>
      <c r="M28" s="15">
        <f>INDEX(_tTankWeight245[Weight (lbs)],1,1)-$G$16/24*K28</f>
        <v>20.518730155396828</v>
      </c>
    </row>
    <row r="29" spans="1:13" x14ac:dyDescent="0.2">
      <c r="F29" s="20"/>
      <c r="K29" s="14">
        <v>21</v>
      </c>
      <c r="L29" s="15">
        <f t="shared" si="0"/>
        <v>19.091810471328152</v>
      </c>
      <c r="M29" s="15">
        <f>INDEX(_tTankWeight245[Weight (lbs)],1,1)-$G$16/24*K29</f>
        <v>20.484999996666669</v>
      </c>
    </row>
    <row r="30" spans="1:13" x14ac:dyDescent="0.2">
      <c r="K30" s="14">
        <v>22</v>
      </c>
      <c r="L30" s="15">
        <f t="shared" si="0"/>
        <v>18.991455959708563</v>
      </c>
      <c r="M30" s="15">
        <f>INDEX(_tTankWeight245[Weight (lbs)],1,1)-$G$16/24*K30</f>
        <v>20.451269837936511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18.891101448088978</v>
      </c>
      <c r="M31" s="15">
        <f>INDEX(_tTankWeight245[Weight (lbs)],1,1)-$G$16/24*K31</f>
        <v>20.417539679206349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7.058310801395896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21.5</v>
      </c>
      <c r="L41">
        <f>K41-17</f>
        <v>4.5</v>
      </c>
      <c r="M41" s="22">
        <v>0.64</v>
      </c>
    </row>
    <row r="42" spans="2:13" x14ac:dyDescent="0.2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">
      <c r="K43">
        <v>27.85</v>
      </c>
      <c r="L43">
        <f t="shared" si="1"/>
        <v>10.850000000000001</v>
      </c>
      <c r="M43" s="22">
        <v>0.76</v>
      </c>
    </row>
    <row r="45" spans="2:13" ht="15" x14ac:dyDescent="0.25">
      <c r="K45" s="3" t="s">
        <v>43</v>
      </c>
    </row>
    <row r="47" spans="2:13" x14ac:dyDescent="0.2">
      <c r="K47" cm="1">
        <f t="array" ref="K47:L47">LINEST(M41:M43,L41:L43)</f>
        <v>1.8887879038254972E-2</v>
      </c>
      <c r="L47">
        <v>0.55582252334132021</v>
      </c>
    </row>
    <row r="49" spans="1:16" x14ac:dyDescent="0.2">
      <c r="L49" t="s">
        <v>5</v>
      </c>
    </row>
    <row r="50" spans="1:16" x14ac:dyDescent="0.2">
      <c r="K50" cm="1">
        <f t="array" ref="K50:K61">_xlfn.SEQUENCE(12,1,0,1)</f>
        <v>0</v>
      </c>
      <c r="L50" s="26">
        <f>$L$47+K50*$K$47</f>
        <v>0.55582252334132021</v>
      </c>
    </row>
    <row r="51" spans="1:16" x14ac:dyDescent="0.2">
      <c r="K51">
        <v>1</v>
      </c>
      <c r="L51" s="26">
        <f t="shared" ref="L51:L61" si="2">$L$47+K51*$K$47</f>
        <v>0.57471040237957516</v>
      </c>
    </row>
    <row r="52" spans="1:16" x14ac:dyDescent="0.2">
      <c r="K52">
        <v>2</v>
      </c>
      <c r="L52" s="26">
        <f t="shared" si="2"/>
        <v>0.59359828141783011</v>
      </c>
    </row>
    <row r="53" spans="1:16" x14ac:dyDescent="0.2">
      <c r="K53">
        <v>3</v>
      </c>
      <c r="L53" s="26">
        <f t="shared" si="2"/>
        <v>0.61248616045608517</v>
      </c>
    </row>
    <row r="54" spans="1:16" x14ac:dyDescent="0.2">
      <c r="K54">
        <v>4</v>
      </c>
      <c r="L54" s="26">
        <f t="shared" si="2"/>
        <v>0.63137403949434012</v>
      </c>
    </row>
    <row r="55" spans="1:16" x14ac:dyDescent="0.2">
      <c r="K55">
        <v>5</v>
      </c>
      <c r="L55" s="26">
        <f t="shared" si="2"/>
        <v>0.65026191853259507</v>
      </c>
    </row>
    <row r="56" spans="1:16" ht="15" x14ac:dyDescent="0.25">
      <c r="A56" s="3" t="s">
        <v>36</v>
      </c>
      <c r="K56">
        <v>6</v>
      </c>
      <c r="L56" s="26">
        <f t="shared" si="2"/>
        <v>0.66914979757085002</v>
      </c>
      <c r="O56" t="s">
        <v>9</v>
      </c>
      <c r="P56" t="s">
        <v>44</v>
      </c>
    </row>
    <row r="57" spans="1:16" x14ac:dyDescent="0.2">
      <c r="K57">
        <v>7</v>
      </c>
      <c r="L57" s="26">
        <f t="shared" si="2"/>
        <v>0.68803767660910498</v>
      </c>
      <c r="O57" t="s">
        <v>10</v>
      </c>
      <c r="P57" t="s">
        <v>45</v>
      </c>
    </row>
    <row r="58" spans="1:16" x14ac:dyDescent="0.2">
      <c r="A58" t="s">
        <v>37</v>
      </c>
      <c r="K58">
        <v>8</v>
      </c>
      <c r="L58" s="26">
        <f t="shared" si="2"/>
        <v>0.70692555564735993</v>
      </c>
      <c r="O58" t="s">
        <v>11</v>
      </c>
      <c r="P58" t="s">
        <v>46</v>
      </c>
    </row>
    <row r="59" spans="1:16" x14ac:dyDescent="0.2">
      <c r="A59" t="s">
        <v>38</v>
      </c>
      <c r="K59">
        <v>9</v>
      </c>
      <c r="L59" s="26">
        <f t="shared" si="2"/>
        <v>0.72581343468561499</v>
      </c>
    </row>
    <row r="60" spans="1:16" x14ac:dyDescent="0.2">
      <c r="K60">
        <v>10</v>
      </c>
      <c r="L60" s="26">
        <f t="shared" si="2"/>
        <v>0.74470131372386994</v>
      </c>
    </row>
    <row r="61" spans="1:16" x14ac:dyDescent="0.2">
      <c r="K61">
        <v>11</v>
      </c>
      <c r="L61" s="26">
        <f t="shared" si="2"/>
        <v>0.76358919276212489</v>
      </c>
    </row>
  </sheetData>
  <conditionalFormatting sqref="K8:M31">
    <cfRule type="expression" dxfId="5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Propane-Use-Day1</vt:lpstr>
      <vt:lpstr>Propane-Use-Day2</vt:lpstr>
      <vt:lpstr>Propane-Use-Day3</vt:lpstr>
      <vt:lpstr>Propane-Use-Day4</vt:lpstr>
      <vt:lpstr>'Propane-Use-Day2'!_nInt</vt:lpstr>
      <vt:lpstr>'Propane-Use-Day3'!_nInt</vt:lpstr>
      <vt:lpstr>'Propane-Use-Day4'!_nInt</vt:lpstr>
      <vt:lpstr>_nInt</vt:lpstr>
      <vt:lpstr>'Propane-Use-Day2'!_nSlope</vt:lpstr>
      <vt:lpstr>'Propane-Use-Day3'!_nSlope</vt:lpstr>
      <vt:lpstr>'Propane-Use-Day4'!_nSlope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2023-07-18T17:09:13Z</dcterms:modified>
</cp:coreProperties>
</file>