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54A16F4-B729-438A-A092-7660822FD339}" xr6:coauthVersionLast="47" xr6:coauthVersionMax="47" xr10:uidLastSave="{00000000-0000-0000-0000-000000000000}"/>
  <bookViews>
    <workbookView xWindow="-22110" yWindow="330" windowWidth="21600" windowHeight="11295" activeTab="3" xr2:uid="{AD5FE48E-9CE6-4EDE-8F69-E8FD3B4EAF42}"/>
  </bookViews>
  <sheets>
    <sheet name="Report" sheetId="34" r:id="rId1"/>
    <sheet name="2025" sheetId="1" r:id="rId2"/>
    <sheet name="2026" sheetId="11" r:id="rId3"/>
    <sheet name="LongTermTraining" sheetId="3" r:id="rId4"/>
    <sheet name="Table15" sheetId="33" r:id="rId5"/>
    <sheet name="Sheet7" sheetId="32" r:id="rId6"/>
    <sheet name="Sheet6" sheetId="31" r:id="rId7"/>
    <sheet name="Bread" sheetId="29" r:id="rId8"/>
    <sheet name="GermanPractice" sheetId="27" r:id="rId9"/>
    <sheet name="GermanText" sheetId="28" r:id="rId10"/>
    <sheet name="GermanBakingWords" sheetId="30" r:id="rId11"/>
    <sheet name="AddRows" sheetId="26" r:id="rId12"/>
    <sheet name="Python" sheetId="21" r:id="rId13"/>
    <sheet name="DataDrill" sheetId="25" r:id="rId14"/>
    <sheet name="PythonMore" sheetId="22" r:id="rId15"/>
    <sheet name="PointTraining" sheetId="4" r:id="rId16"/>
    <sheet name="Table 1 (2)" sheetId="20" r:id="rId17"/>
    <sheet name="water_levels_export" sheetId="24" r:id="rId18"/>
    <sheet name="LakeLevel" sheetId="23" r:id="rId19"/>
    <sheet name="Append1" sheetId="19" r:id="rId20"/>
    <sheet name="Table 3" sheetId="18" r:id="rId21"/>
    <sheet name="Table 2" sheetId="17" r:id="rId22"/>
    <sheet name="Table 1" sheetId="16" r:id="rId23"/>
    <sheet name="Hockey" sheetId="15" r:id="rId24"/>
    <sheet name="Sheet5" sheetId="13" r:id="rId25"/>
    <sheet name="Sheet4" sheetId="12" r:id="rId26"/>
    <sheet name="RAOBF" sheetId="8" r:id="rId27"/>
    <sheet name="BP_Data" sheetId="9" r:id="rId28"/>
    <sheet name="Sheet1" sheetId="5" r:id="rId29"/>
    <sheet name="Sheet2" sheetId="6" r:id="rId30"/>
    <sheet name="Sheet3" sheetId="10" r:id="rId31"/>
    <sheet name="DataValidation" sheetId="14" r:id="rId32"/>
    <sheet name="SH3_Correction_Table" sheetId="7" r:id="rId33"/>
  </sheets>
  <definedNames>
    <definedName name="__xL">RAOBF!$C$12</definedName>
    <definedName name="_AOB">RAOBF!$C$1</definedName>
    <definedName name="_AP">Bread!$D$11</definedName>
    <definedName name="_AS">Report!$E$1</definedName>
    <definedName name="_AT">Report!$B$1</definedName>
    <definedName name="_B">RAOBF!$C$2</definedName>
    <definedName name="_BP">Bread!$C$25</definedName>
    <definedName name="_d">_xlfn.DROP(_xlfn._TRO_ALL('2026'!$C:$K),1)</definedName>
    <definedName name="_data">PythonMore!#REF!</definedName>
    <definedName name="_date" localSheetId="2">_xlfn.DROP(_xlfn._TRO_ALL('2026'!$B:$B),12)</definedName>
    <definedName name="_date">_xlfn.DROP(_xlfn._TRO_ALL('2026'!$B:$B),1)</definedName>
    <definedName name="_f">'2026'!$AB$147</definedName>
    <definedName name="_xlnm._FilterDatabase" localSheetId="1" hidden="1">'2025'!$O$24:$O$60</definedName>
    <definedName name="_xlnm._FilterDatabase" localSheetId="2" hidden="1">'2026'!$O$19:$O$55</definedName>
    <definedName name="_xlnm._FilterDatabase" localSheetId="27" hidden="1">BP_Data!$A$3:$M$3</definedName>
    <definedName name="_xlnm._FilterDatabase" localSheetId="30" hidden="1">Sheet3!$B$5:$E$16</definedName>
    <definedName name="_xlnm._FilterDatabase" localSheetId="25"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2">'2026'!$C$4:$K$4</definedName>
    <definedName name="_nHd">'2025'!$C$9:$K$9</definedName>
    <definedName name="_nP">Bread!$D$6</definedName>
    <definedName name="_nT">Bread!$D$4</definedName>
    <definedName name="_nYpSKnot">0.562603</definedName>
    <definedName name="_R">RAOBF!$C$3</definedName>
    <definedName name="_R0">Report!$B$1</definedName>
    <definedName name="_rpt" localSheetId="2">_xlfn.DROP(_xlfn._TRO_ALL('2026'!$O:$X),1)</definedName>
    <definedName name="_RS">Report!$E$3</definedName>
    <definedName name="_RT">Report!$B$3</definedName>
    <definedName name="_SpillManager_RefreshMode" comment="Spill Manager setting" hidden="1">"auto"</definedName>
    <definedName name="_Theta">RAOBF!$C$10</definedName>
    <definedName name="_v">RAOBF!$C$5</definedName>
    <definedName name="_V0">Report!$B$2</definedName>
    <definedName name="_VS">Report!$E$2</definedName>
    <definedName name="_vSub">RAOBF!$C$6</definedName>
    <definedName name="_VT">Report!$B$2</definedName>
    <definedName name="_vyps">RAOBF!$C$13</definedName>
    <definedName name="_xleta.ATAN" hidden="1" xlm="1">#NAME?</definedName>
    <definedName name="_xleta.COUNTA" hidden="1" xlm="1">#NAME?</definedName>
    <definedName name="_xleta.SUM" hidden="1" xlm="1">#NAME?</definedName>
    <definedName name="_xleta.T"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2">_xlfn.DROP(_xlfn.TRIMRANGE('2026'!$B:$K),1)</definedName>
    <definedName name="Banded">_xlfn.DROP(_xlfn.TRIMRANGE('2025'!$B:$K),1)</definedName>
    <definedName name="Banded2" localSheetId="2">_xlfn._TRO_ALL('2026'!$O:$X)</definedName>
    <definedName name="Banded2">_xlfn._TRO_ALL('2025'!$O:$X)</definedName>
    <definedName name="D_Flour_Increase">'2026'!$AB$134</definedName>
    <definedName name="D_Vital__Gluten">'2026'!$AB$135</definedName>
    <definedName name="data" localSheetId="2">'2026'!$L$5</definedName>
    <definedName name="data">_xlfn.DROP(Banded,11,1)</definedName>
    <definedName name="Dynamic" localSheetId="2">_xlfn.VSTACK('2026'!$O$4:$X$4,'2026'!Banded2)</definedName>
    <definedName name="Dynamic">_xlfn.VSTACK('2025'!$O$9:$X$9,Banded2)</definedName>
    <definedName name="ExternalData_1" localSheetId="13" hidden="1">DataDrill!$F$20:$G$29</definedName>
    <definedName name="ExternalData_1" localSheetId="22" hidden="1">'Table 1'!$A$1:$J$4</definedName>
    <definedName name="ExternalData_1" localSheetId="4" hidden="1">Table15!$A$1:$E$17</definedName>
    <definedName name="ExternalData_1" localSheetId="17" hidden="1">water_levels_export!$A$1:$D$575</definedName>
    <definedName name="ExternalData_2" localSheetId="21" hidden="1">'Table 2'!$A$1:$J$8</definedName>
    <definedName name="ExternalData_3" localSheetId="20" hidden="1">'Table 3'!$A$1:$J$14</definedName>
    <definedName name="ExternalData_4" localSheetId="19" hidden="1">Append1!$A$1:$L$24</definedName>
    <definedName name="ExternalData_5" localSheetId="16" hidden="1">'Table 1 (2)'!$A$1:$L$26</definedName>
    <definedName name="fmt" localSheetId="1">_xlfn.DROP(_xlfn._TRO_ALL('2025'!$C:$K),12)</definedName>
    <definedName name="fmt" localSheetId="2">_xlfn.DROP(_xlfn._TRO_ALL('2026'!$C:$K),12)</definedName>
    <definedName name="HD_Date" localSheetId="6">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2">_xlfn.DROP(_xlfn._TRO_ALL('2026'!$L:$L),1)</definedName>
    <definedName name="ix">_xlfn.DROP(_xlfn._TRO_ALL('2025'!$L:$L),0)</definedName>
    <definedName name="m_Flour">'2026'!$AB$136</definedName>
    <definedName name="_xlnm.Print_Area" localSheetId="1">_xlfn.DROP(_xlfn._TRO_ALL('2025'!$B:$K),1)</definedName>
    <definedName name="_xlnm.Print_Area" localSheetId="2">_xlfn.DROP(_xlfn._TRO_ALL('2026'!$B:$K),1)</definedName>
    <definedName name="_xlnm.Print_Area" localSheetId="3">_xlfn.DROP(_xlfn.TRIMRANGE(LongTermTraining!$D:$Y),1)</definedName>
    <definedName name="solver_adj" localSheetId="7" hidden="1">Bread!$B$58:$B$59</definedName>
    <definedName name="solver_cvg" localSheetId="7" hidden="1">0.0001</definedName>
    <definedName name="solver_drv" localSheetId="7" hidden="1">1</definedName>
    <definedName name="solver_eng" localSheetId="7" hidden="1">1</definedName>
    <definedName name="solver_est" localSheetId="7" hidden="1">1</definedName>
    <definedName name="solver_itr" localSheetId="7" hidden="1">2147483647</definedName>
    <definedName name="solver_lhs1" localSheetId="7" hidden="1">Bread!$B$60</definedName>
    <definedName name="solver_mip" localSheetId="7" hidden="1">2147483647</definedName>
    <definedName name="solver_mni" localSheetId="7" hidden="1">30</definedName>
    <definedName name="solver_mrt" localSheetId="7" hidden="1">0.075</definedName>
    <definedName name="solver_msl" localSheetId="7" hidden="1">2</definedName>
    <definedName name="solver_neg" localSheetId="7" hidden="1">1</definedName>
    <definedName name="solver_nod" localSheetId="7" hidden="1">2147483647</definedName>
    <definedName name="solver_num" localSheetId="7" hidden="1">1</definedName>
    <definedName name="solver_nwt" localSheetId="7" hidden="1">1</definedName>
    <definedName name="solver_opt" localSheetId="7" hidden="1">Bread!$C$60</definedName>
    <definedName name="solver_pre" localSheetId="7" hidden="1">0.000001</definedName>
    <definedName name="solver_rbv" localSheetId="7" hidden="1">1</definedName>
    <definedName name="solver_rel1" localSheetId="7" hidden="1">2</definedName>
    <definedName name="solver_rhs1" localSheetId="7" hidden="1">450</definedName>
    <definedName name="solver_rlx" localSheetId="7" hidden="1">2</definedName>
    <definedName name="solver_rsd" localSheetId="7" hidden="1">0</definedName>
    <definedName name="solver_scl" localSheetId="7" hidden="1">1</definedName>
    <definedName name="solver_sho" localSheetId="7" hidden="1">2</definedName>
    <definedName name="solver_ssz" localSheetId="7" hidden="1">100</definedName>
    <definedName name="solver_tim" localSheetId="7" hidden="1">2147483647</definedName>
    <definedName name="solver_tol" localSheetId="7" hidden="1">0.01</definedName>
    <definedName name="solver_typ" localSheetId="7" hidden="1">3</definedName>
    <definedName name="solver_val" localSheetId="7" hidden="1">0.14</definedName>
    <definedName name="solver_ver" localSheetId="7" hidden="1">3</definedName>
  </definedNames>
  <calcPr calcId="191029"/>
  <pivotCaches>
    <pivotCache cacheId="2" r:id="rId34"/>
    <pivotCache cacheId="3" r:id="rId35"/>
    <pivotCache cacheId="4" r:id="rId3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 i="34" l="1"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B8" i="34" l="1"/>
  <c r="E20" i="34"/>
  <c r="C24" i="34"/>
  <c r="C26" i="34"/>
  <c r="F21" i="34"/>
  <c r="F16" i="34"/>
  <c r="E19" i="34"/>
  <c r="E23" i="34"/>
  <c r="G23" i="34" s="1"/>
  <c r="F8" i="34"/>
  <c r="B19" i="34"/>
  <c r="C22" i="34"/>
  <c r="F24" i="34"/>
  <c r="E26" i="34"/>
  <c r="G26" i="34" s="1"/>
  <c r="H26" i="34" s="1"/>
  <c r="C8" i="34"/>
  <c r="B11" i="34"/>
  <c r="B12" i="34"/>
  <c r="F12" i="34"/>
  <c r="C13" i="34"/>
  <c r="F14" i="34"/>
  <c r="B16" i="34"/>
  <c r="B17" i="34"/>
  <c r="C18" i="34"/>
  <c r="F19" i="34"/>
  <c r="F20" i="34"/>
  <c r="G20" i="34" s="1"/>
  <c r="E21" i="34"/>
  <c r="B23" i="34"/>
  <c r="B25" i="34"/>
  <c r="F26" i="34"/>
  <c r="B9" i="34"/>
  <c r="E8" i="34"/>
  <c r="G8" i="34" s="1"/>
  <c r="B22" i="34"/>
  <c r="D22" i="34" s="1"/>
  <c r="B26" i="34"/>
  <c r="D26" i="34" s="1"/>
  <c r="C9" i="34"/>
  <c r="C10" i="34"/>
  <c r="E11" i="34"/>
  <c r="E12" i="34"/>
  <c r="E13" i="34"/>
  <c r="E14" i="34"/>
  <c r="F15" i="34"/>
  <c r="F17" i="34"/>
  <c r="E18" i="34"/>
  <c r="B20" i="34"/>
  <c r="F22" i="34"/>
  <c r="E24" i="34"/>
  <c r="G24" i="34" s="1"/>
  <c r="F9" i="34"/>
  <c r="B10" i="34"/>
  <c r="D10" i="34" s="1"/>
  <c r="F10" i="34"/>
  <c r="C11" i="34"/>
  <c r="F11" i="34"/>
  <c r="C12" i="34"/>
  <c r="B13" i="34"/>
  <c r="D13" i="34" s="1"/>
  <c r="F13" i="34"/>
  <c r="G13" i="34" s="1"/>
  <c r="H13" i="34" s="1"/>
  <c r="C14" i="34"/>
  <c r="E15" i="34"/>
  <c r="G15" i="34" s="1"/>
  <c r="C17" i="34"/>
  <c r="F18" i="34"/>
  <c r="G18" i="34" s="1"/>
  <c r="C20" i="34"/>
  <c r="C21" i="34"/>
  <c r="E22" i="34"/>
  <c r="G22" i="34" s="1"/>
  <c r="H22" i="34" s="1"/>
  <c r="F23" i="34"/>
  <c r="F25" i="34"/>
  <c r="E9" i="34"/>
  <c r="B15" i="34"/>
  <c r="C16" i="34"/>
  <c r="E17" i="34"/>
  <c r="B21" i="34"/>
  <c r="B24" i="34"/>
  <c r="C25" i="34"/>
  <c r="E10" i="34"/>
  <c r="B14" i="34"/>
  <c r="C15" i="34"/>
  <c r="E16" i="34"/>
  <c r="B18" i="34"/>
  <c r="C19" i="34"/>
  <c r="C23" i="34"/>
  <c r="E25" i="34"/>
  <c r="G14" i="34"/>
  <c r="G19" i="34"/>
  <c r="G16" i="34"/>
  <c r="G25" i="34"/>
  <c r="G12" i="34"/>
  <c r="G17" i="34"/>
  <c r="G9" i="34"/>
  <c r="G10" i="34"/>
  <c r="H10" i="34" s="1"/>
  <c r="G11" i="34"/>
  <c r="G21" i="34"/>
  <c r="E7" i="34"/>
  <c r="F7" i="34"/>
  <c r="B7" i="34"/>
  <c r="C7" i="34"/>
  <c r="D7" i="34" s="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D20" i="34" l="1"/>
  <c r="D24" i="34"/>
  <c r="H24" i="34" s="1"/>
  <c r="D18" i="34"/>
  <c r="H18" i="34" s="1"/>
  <c r="D8" i="34"/>
  <c r="H8" i="34" s="1"/>
  <c r="D19" i="34"/>
  <c r="H19" i="34" s="1"/>
  <c r="D11" i="34"/>
  <c r="H11" i="34" s="1"/>
  <c r="D12" i="34"/>
  <c r="H12" i="34" s="1"/>
  <c r="D16" i="34"/>
  <c r="H16" i="34" s="1"/>
  <c r="D17" i="34"/>
  <c r="H17" i="34" s="1"/>
  <c r="D23" i="34"/>
  <c r="H23" i="34" s="1"/>
  <c r="D25" i="34"/>
  <c r="H25" i="34" s="1"/>
  <c r="D9" i="34"/>
  <c r="H9" i="34" s="1"/>
  <c r="D21" i="34"/>
  <c r="H21" i="34" s="1"/>
  <c r="D15" i="34"/>
  <c r="H15" i="34" s="1"/>
  <c r="D14" i="34"/>
  <c r="H14" i="34" s="1"/>
  <c r="H20" i="34"/>
  <c r="G7" i="34"/>
  <c r="H7" i="34" s="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l="1"/>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<sst xmlns="http://schemas.openxmlformats.org/spreadsheetml/2006/main" count="6406" uniqueCount="2838">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</sst>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pivotCacheDefinition" Target="pivotCache/pivotCacheDefinition1.xml"/><Relationship Id="rId42" Type="http://schemas.microsoft.com/office/2022/10/relationships/richValueRel" Target="richData/richValueRel.xml"/><Relationship Id="rId47" Type="http://schemas.microsoft.com/office/2017/06/relationships/rdSupportingPropertyBagStructure" Target="richData/rdsupportingpropertybagstructure.xml"/><Relationship Id="rId50" Type="http://schemas.microsoft.com/office/2022/11/relationships/FeaturePropertyBag" Target="featurePropertyBag/featurePropertyBag.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17/06/relationships/rdArray" Target="richData/rdarray.xml"/><Relationship Id="rId53"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Structure" Target="richData/rdrichvaluestructure.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2.xml"/><Relationship Id="rId43" Type="http://schemas.microsoft.com/office/2017/06/relationships/rdRichValue" Target="richData/rdrichvalue.xml"/><Relationship Id="rId48" Type="http://schemas.microsoft.com/office/2017/06/relationships/rdSupportingPropertyBag" Target="richData/rdsupportingpropertybag.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microsoft.com/office/2017/06/relationships/richStyles" Target="richData/richStyles.xml"/><Relationship Id="rId20" Type="http://schemas.openxmlformats.org/officeDocument/2006/relationships/worksheet" Target="worksheets/sheet20.xml"/><Relationship Id="rId41" Type="http://schemas.openxmlformats.org/officeDocument/2006/relationships/sheetMetadata" Target="metadata.xml"/><Relationship Id="rId54" Type="http://schemas.microsoft.com/office/2023/09/relationships/Python" Target="pytho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3.xml"/><Relationship Id="rId49"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Report!$A$7:$A$26</c:f>
              <c:numCache>
                <c:formatCode>General</c:formatCode>
                <c:ptCount val="20"/>
                <c:pt idx="0">
                  <c:v>0</c:v>
                </c:pt>
                <c:pt idx="1">
                  <c:v>250</c:v>
                </c:pt>
                <c:pt idx="2">
                  <c:v>500</c:v>
                </c:pt>
                <c:pt idx="3">
                  <c:v>750</c:v>
                </c:pt>
                <c:pt idx="4">
                  <c:v>1000</c:v>
                </c:pt>
                <c:pt idx="5">
                  <c:v>1250</c:v>
                </c:pt>
                <c:pt idx="6">
                  <c:v>1500</c:v>
                </c:pt>
                <c:pt idx="7">
                  <c:v>1750</c:v>
                </c:pt>
                <c:pt idx="8">
                  <c:v>2000</c:v>
                </c:pt>
                <c:pt idx="9">
                  <c:v>2250</c:v>
                </c:pt>
                <c:pt idx="10">
                  <c:v>2500</c:v>
                </c:pt>
                <c:pt idx="11">
                  <c:v>2750</c:v>
                </c:pt>
                <c:pt idx="12">
                  <c:v>3000</c:v>
                </c:pt>
                <c:pt idx="13">
                  <c:v>3250</c:v>
                </c:pt>
                <c:pt idx="14">
                  <c:v>3500</c:v>
                </c:pt>
                <c:pt idx="15">
                  <c:v>3750</c:v>
                </c:pt>
                <c:pt idx="16">
                  <c:v>4000</c:v>
                </c:pt>
                <c:pt idx="17">
                  <c:v>4250</c:v>
                </c:pt>
                <c:pt idx="18">
                  <c:v>4500</c:v>
                </c:pt>
                <c:pt idx="19">
                  <c:v>4750</c:v>
                </c:pt>
              </c:numCache>
            </c:numRef>
          </c:xVal>
          <c:yVal>
            <c:numRef>
              <c:f>Report!$H$7:$H$26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yVal>
          <c:smooth val="0"/>
          <c:extLst>
            <c:ext xmlns:c16="http://schemas.microsoft.com/office/drawing/2014/chart" uri="{C3380CC4-5D6E-409C-BE32-E72D297353CC}">
              <c16:uniqueId val="{00000000-6072-4273-B0C2-C573749F5E61}"/>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1"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_rels/drawing7.xml.rels><?xml version="1.0" encoding="UTF-8" standalone="yes"?>
<Relationships xmlns="http://schemas.openxmlformats.org/package/2006/relationships"><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15</xdr:row>
      <xdr:rowOff>47625</xdr:rowOff>
    </xdr:from>
    <xdr:to>
      <xdr:col>18</xdr:col>
      <xdr:colOff>228600</xdr:colOff>
      <xdr:row>32</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2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12"/>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0x7FC39DFA8E60&gt;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1:H26"/>
  <sheetViews>
    <sheetView workbookViewId="0">
      <selection activeCell="C7" sqref="C7"/>
    </sheetView>
  </sheetViews>
  <sheetFormatPr defaultRowHeight="12.75" x14ac:dyDescent="0.2"/>
  <sheetData>
    <row r="1" spans="1:8" x14ac:dyDescent="0.2">
      <c r="A1" t="s">
        <v>2837</v>
      </c>
      <c r="B1">
        <v>60</v>
      </c>
      <c r="C1" t="s">
        <v>2836</v>
      </c>
      <c r="D1" t="s">
        <v>2835</v>
      </c>
      <c r="E1">
        <v>60</v>
      </c>
    </row>
    <row r="2" spans="1:8" x14ac:dyDescent="0.2">
      <c r="A2" t="s">
        <v>2834</v>
      </c>
      <c r="B2">
        <v>15</v>
      </c>
      <c r="C2" t="s">
        <v>2833</v>
      </c>
      <c r="D2" t="s">
        <v>2832</v>
      </c>
      <c r="E2">
        <v>15</v>
      </c>
    </row>
    <row r="3" spans="1:8" x14ac:dyDescent="0.2">
      <c r="A3" t="s">
        <v>2831</v>
      </c>
      <c r="B3">
        <v>10000</v>
      </c>
      <c r="C3" t="s">
        <v>2830</v>
      </c>
      <c r="D3" t="s">
        <v>2829</v>
      </c>
      <c r="E3">
        <v>10000</v>
      </c>
    </row>
    <row r="6" spans="1:8" x14ac:dyDescent="0.2">
      <c r="B6" t="s">
        <v>2828</v>
      </c>
      <c r="C6" t="s">
        <v>2827</v>
      </c>
      <c r="D6" t="s">
        <v>2824</v>
      </c>
      <c r="E6" t="s">
        <v>2826</v>
      </c>
      <c r="F6" t="s">
        <v>2825</v>
      </c>
      <c r="G6" t="s">
        <v>2824</v>
      </c>
    </row>
    <row r="7" spans="1:8" x14ac:dyDescent="0.2">
      <c r="A7" cm="1">
        <f t="array" ref="A7:A26">_xlfn.SEQUENCE(20,1,0,250)</f>
        <v>0</v>
      </c>
      <c r="B7">
        <f t="shared" ref="B7:B26" si="0">_RT+COS(PI()/180*_AT)*A7*_V0</f>
        <v>10000</v>
      </c>
      <c r="C7">
        <f t="shared" ref="C7:C26" si="1">SIN(PI()/180*_AT)*_V0*A7</f>
        <v>0</v>
      </c>
      <c r="D7">
        <f>ATAN2(B7,C7)*180/PI()</f>
        <v>0</v>
      </c>
      <c r="E7">
        <f t="shared" ref="E7:E26" si="2">_RS+COS(PI()/180*_AS)*_VS*A7</f>
        <v>10000</v>
      </c>
      <c r="F7">
        <f t="shared" ref="F7:F26" si="3">SIN(PI()/180*_AS)*_VS*A7</f>
        <v>0</v>
      </c>
      <c r="G7">
        <f>ATAN2(E7,F7)*180/PI()</f>
        <v>0</v>
      </c>
      <c r="H7">
        <f>G7-D7</f>
        <v>0</v>
      </c>
    </row>
    <row r="8" spans="1:8" x14ac:dyDescent="0.2">
      <c r="A8">
        <v>250</v>
      </c>
      <c r="B8">
        <f t="shared" si="0"/>
        <v>11875</v>
      </c>
      <c r="C8">
        <f t="shared" si="1"/>
        <v>3247.5952641916447</v>
      </c>
      <c r="D8">
        <f t="shared" ref="D8:D26" si="4">ATAN2(B8,C8)*180/PI()</f>
        <v>15.295344301404729</v>
      </c>
      <c r="E8">
        <f t="shared" si="2"/>
        <v>11875</v>
      </c>
      <c r="F8">
        <f t="shared" si="3"/>
        <v>3247.5952641916447</v>
      </c>
      <c r="G8">
        <f t="shared" ref="G8:G26" si="5">ATAN2(E8,F8)*180/PI()</f>
        <v>15.295344301404729</v>
      </c>
      <c r="H8">
        <f t="shared" ref="H8:H26" si="6">G8-D8</f>
        <v>0</v>
      </c>
    </row>
    <row r="9" spans="1:8" x14ac:dyDescent="0.2">
      <c r="A9">
        <v>500</v>
      </c>
      <c r="B9">
        <f t="shared" si="0"/>
        <v>13750</v>
      </c>
      <c r="C9">
        <f t="shared" si="1"/>
        <v>6495.1905283832893</v>
      </c>
      <c r="D9">
        <f t="shared" si="4"/>
        <v>25.284996046051784</v>
      </c>
      <c r="E9">
        <f t="shared" si="2"/>
        <v>13750</v>
      </c>
      <c r="F9">
        <f t="shared" si="3"/>
        <v>6495.1905283832893</v>
      </c>
      <c r="G9">
        <f t="shared" si="5"/>
        <v>25.284996046051784</v>
      </c>
      <c r="H9">
        <f t="shared" si="6"/>
        <v>0</v>
      </c>
    </row>
    <row r="10" spans="1:8" x14ac:dyDescent="0.2">
      <c r="A10">
        <v>750</v>
      </c>
      <c r="B10">
        <f t="shared" si="0"/>
        <v>15625</v>
      </c>
      <c r="C10">
        <f t="shared" si="1"/>
        <v>9742.785792574934</v>
      </c>
      <c r="D10">
        <f t="shared" si="4"/>
        <v>31.945119084503823</v>
      </c>
      <c r="E10">
        <f t="shared" si="2"/>
        <v>15625</v>
      </c>
      <c r="F10">
        <f t="shared" si="3"/>
        <v>9742.785792574934</v>
      </c>
      <c r="G10">
        <f t="shared" si="5"/>
        <v>31.945119084503823</v>
      </c>
      <c r="H10">
        <f t="shared" si="6"/>
        <v>0</v>
      </c>
    </row>
    <row r="11" spans="1:8" x14ac:dyDescent="0.2">
      <c r="A11">
        <v>1000</v>
      </c>
      <c r="B11">
        <f t="shared" si="0"/>
        <v>17500</v>
      </c>
      <c r="C11">
        <f t="shared" si="1"/>
        <v>12990.381056766579</v>
      </c>
      <c r="D11">
        <f t="shared" si="4"/>
        <v>36.586775553629465</v>
      </c>
      <c r="E11">
        <f t="shared" si="2"/>
        <v>17500</v>
      </c>
      <c r="F11">
        <f t="shared" si="3"/>
        <v>12990.381056766579</v>
      </c>
      <c r="G11">
        <f t="shared" si="5"/>
        <v>36.586775553629465</v>
      </c>
      <c r="H11">
        <f t="shared" si="6"/>
        <v>0</v>
      </c>
    </row>
    <row r="12" spans="1:8" x14ac:dyDescent="0.2">
      <c r="A12">
        <v>1250</v>
      </c>
      <c r="B12">
        <f t="shared" si="0"/>
        <v>19375</v>
      </c>
      <c r="C12">
        <f t="shared" si="1"/>
        <v>16237.976320958223</v>
      </c>
      <c r="D12">
        <f t="shared" si="4"/>
        <v>39.966006475277965</v>
      </c>
      <c r="E12">
        <f t="shared" si="2"/>
        <v>19375</v>
      </c>
      <c r="F12">
        <f t="shared" si="3"/>
        <v>16237.976320958223</v>
      </c>
      <c r="G12">
        <f t="shared" si="5"/>
        <v>39.966006475277965</v>
      </c>
      <c r="H12">
        <f t="shared" si="6"/>
        <v>0</v>
      </c>
    </row>
    <row r="13" spans="1:8" x14ac:dyDescent="0.2">
      <c r="A13">
        <v>1500</v>
      </c>
      <c r="B13">
        <f t="shared" si="0"/>
        <v>21250</v>
      </c>
      <c r="C13">
        <f t="shared" si="1"/>
        <v>19485.571585149868</v>
      </c>
      <c r="D13">
        <f t="shared" si="4"/>
        <v>42.51982979723963</v>
      </c>
      <c r="E13">
        <f t="shared" si="2"/>
        <v>21250</v>
      </c>
      <c r="F13">
        <f t="shared" si="3"/>
        <v>19485.571585149868</v>
      </c>
      <c r="G13">
        <f t="shared" si="5"/>
        <v>42.51982979723963</v>
      </c>
      <c r="H13">
        <f t="shared" si="6"/>
        <v>0</v>
      </c>
    </row>
    <row r="14" spans="1:8" x14ac:dyDescent="0.2">
      <c r="A14">
        <v>1750</v>
      </c>
      <c r="B14">
        <f t="shared" si="0"/>
        <v>23125.000000000004</v>
      </c>
      <c r="C14">
        <f t="shared" si="1"/>
        <v>22733.166849341513</v>
      </c>
      <c r="D14">
        <f t="shared" si="4"/>
        <v>44.510450569186439</v>
      </c>
      <c r="E14">
        <f t="shared" si="2"/>
        <v>23125.000000000004</v>
      </c>
      <c r="F14">
        <f t="shared" si="3"/>
        <v>22733.166849341513</v>
      </c>
      <c r="G14">
        <f t="shared" si="5"/>
        <v>44.510450569186439</v>
      </c>
      <c r="H14">
        <f t="shared" si="6"/>
        <v>0</v>
      </c>
    </row>
    <row r="15" spans="1:8" x14ac:dyDescent="0.2">
      <c r="A15">
        <v>2000</v>
      </c>
      <c r="B15">
        <f t="shared" si="0"/>
        <v>25000.000000000004</v>
      </c>
      <c r="C15">
        <f t="shared" si="1"/>
        <v>25980.762113533157</v>
      </c>
      <c r="D15">
        <f t="shared" si="4"/>
        <v>46.10211375198601</v>
      </c>
      <c r="E15">
        <f t="shared" si="2"/>
        <v>25000.000000000004</v>
      </c>
      <c r="F15">
        <f t="shared" si="3"/>
        <v>25980.762113533157</v>
      </c>
      <c r="G15">
        <f t="shared" si="5"/>
        <v>46.10211375198601</v>
      </c>
      <c r="H15">
        <f t="shared" si="6"/>
        <v>0</v>
      </c>
    </row>
    <row r="16" spans="1:8" x14ac:dyDescent="0.2">
      <c r="A16">
        <v>2250</v>
      </c>
      <c r="B16">
        <f t="shared" si="0"/>
        <v>26875.000000000004</v>
      </c>
      <c r="C16">
        <f t="shared" si="1"/>
        <v>29228.357377724802</v>
      </c>
      <c r="D16">
        <f t="shared" si="4"/>
        <v>47.401967571120849</v>
      </c>
      <c r="E16">
        <f t="shared" si="2"/>
        <v>26875.000000000004</v>
      </c>
      <c r="F16">
        <f t="shared" si="3"/>
        <v>29228.357377724802</v>
      </c>
      <c r="G16">
        <f t="shared" si="5"/>
        <v>47.401967571120849</v>
      </c>
      <c r="H16">
        <f t="shared" si="6"/>
        <v>0</v>
      </c>
    </row>
    <row r="17" spans="1:8" x14ac:dyDescent="0.2">
      <c r="A17">
        <v>2500</v>
      </c>
      <c r="B17">
        <f t="shared" si="0"/>
        <v>28750.000000000004</v>
      </c>
      <c r="C17">
        <f t="shared" si="1"/>
        <v>32475.952641916447</v>
      </c>
      <c r="D17">
        <f t="shared" si="4"/>
        <v>48.482484118105845</v>
      </c>
      <c r="E17">
        <f t="shared" si="2"/>
        <v>28750.000000000004</v>
      </c>
      <c r="F17">
        <f t="shared" si="3"/>
        <v>32475.952641916447</v>
      </c>
      <c r="G17">
        <f t="shared" si="5"/>
        <v>48.482484118105845</v>
      </c>
      <c r="H17">
        <f t="shared" si="6"/>
        <v>0</v>
      </c>
    </row>
    <row r="18" spans="1:8" x14ac:dyDescent="0.2">
      <c r="A18">
        <v>2750</v>
      </c>
      <c r="B18">
        <f t="shared" si="0"/>
        <v>30625.000000000004</v>
      </c>
      <c r="C18">
        <f t="shared" si="1"/>
        <v>35723.547906108091</v>
      </c>
      <c r="D18">
        <f t="shared" si="4"/>
        <v>49.394252792668581</v>
      </c>
      <c r="E18">
        <f t="shared" si="2"/>
        <v>30625.000000000004</v>
      </c>
      <c r="F18">
        <f t="shared" si="3"/>
        <v>35723.547906108091</v>
      </c>
      <c r="G18">
        <f t="shared" si="5"/>
        <v>49.394252792668581</v>
      </c>
      <c r="H18">
        <f t="shared" si="6"/>
        <v>0</v>
      </c>
    </row>
    <row r="19" spans="1:8" x14ac:dyDescent="0.2">
      <c r="A19">
        <v>3000</v>
      </c>
      <c r="B19">
        <f t="shared" si="0"/>
        <v>32500.000000000004</v>
      </c>
      <c r="C19">
        <f t="shared" si="1"/>
        <v>38971.143170299736</v>
      </c>
      <c r="D19">
        <f t="shared" si="4"/>
        <v>50.173570184167723</v>
      </c>
      <c r="E19">
        <f t="shared" si="2"/>
        <v>32500.000000000004</v>
      </c>
      <c r="F19">
        <f t="shared" si="3"/>
        <v>38971.143170299736</v>
      </c>
      <c r="G19">
        <f t="shared" si="5"/>
        <v>50.173570184167723</v>
      </c>
      <c r="H19">
        <f t="shared" si="6"/>
        <v>0</v>
      </c>
    </row>
    <row r="20" spans="1:8" x14ac:dyDescent="0.2">
      <c r="A20">
        <v>3250</v>
      </c>
      <c r="B20">
        <f t="shared" si="0"/>
        <v>34375.000000000007</v>
      </c>
      <c r="C20">
        <f t="shared" si="1"/>
        <v>42218.738434491381</v>
      </c>
      <c r="D20">
        <f t="shared" si="4"/>
        <v>50.847108395602568</v>
      </c>
      <c r="E20">
        <f t="shared" si="2"/>
        <v>34375.000000000007</v>
      </c>
      <c r="F20">
        <f t="shared" si="3"/>
        <v>42218.738434491381</v>
      </c>
      <c r="G20">
        <f t="shared" si="5"/>
        <v>50.847108395602568</v>
      </c>
      <c r="H20">
        <f t="shared" si="6"/>
        <v>0</v>
      </c>
    </row>
    <row r="21" spans="1:8" x14ac:dyDescent="0.2">
      <c r="A21">
        <v>3500</v>
      </c>
      <c r="B21">
        <f t="shared" si="0"/>
        <v>36250.000000000007</v>
      </c>
      <c r="C21">
        <f t="shared" si="1"/>
        <v>45466.333698683025</v>
      </c>
      <c r="D21">
        <f t="shared" si="4"/>
        <v>51.434881662485004</v>
      </c>
      <c r="E21">
        <f t="shared" si="2"/>
        <v>36250.000000000007</v>
      </c>
      <c r="F21">
        <f t="shared" si="3"/>
        <v>45466.333698683025</v>
      </c>
      <c r="G21">
        <f t="shared" si="5"/>
        <v>51.434881662485004</v>
      </c>
      <c r="H21">
        <f t="shared" si="6"/>
        <v>0</v>
      </c>
    </row>
    <row r="22" spans="1:8" x14ac:dyDescent="0.2">
      <c r="A22">
        <v>3750</v>
      </c>
      <c r="B22">
        <f t="shared" si="0"/>
        <v>38125.000000000007</v>
      </c>
      <c r="C22">
        <f t="shared" si="1"/>
        <v>48713.92896287467</v>
      </c>
      <c r="D22">
        <f t="shared" si="4"/>
        <v>51.952187507449892</v>
      </c>
      <c r="E22">
        <f t="shared" si="2"/>
        <v>38125.000000000007</v>
      </c>
      <c r="F22">
        <f t="shared" si="3"/>
        <v>48713.92896287467</v>
      </c>
      <c r="G22">
        <f t="shared" si="5"/>
        <v>51.952187507449892</v>
      </c>
      <c r="H22">
        <f t="shared" si="6"/>
        <v>0</v>
      </c>
    </row>
    <row r="23" spans="1:8" x14ac:dyDescent="0.2">
      <c r="A23">
        <v>4000</v>
      </c>
      <c r="B23">
        <f t="shared" si="0"/>
        <v>40000.000000000007</v>
      </c>
      <c r="C23">
        <f t="shared" si="1"/>
        <v>51961.524227066315</v>
      </c>
      <c r="D23">
        <f t="shared" si="4"/>
        <v>52.410910531025046</v>
      </c>
      <c r="E23">
        <f t="shared" si="2"/>
        <v>40000.000000000007</v>
      </c>
      <c r="F23">
        <f t="shared" si="3"/>
        <v>51961.524227066315</v>
      </c>
      <c r="G23">
        <f t="shared" si="5"/>
        <v>52.410910531025046</v>
      </c>
      <c r="H23">
        <f t="shared" si="6"/>
        <v>0</v>
      </c>
    </row>
    <row r="24" spans="1:8" x14ac:dyDescent="0.2">
      <c r="A24">
        <v>4250</v>
      </c>
      <c r="B24">
        <f t="shared" si="0"/>
        <v>41875.000000000007</v>
      </c>
      <c r="C24">
        <f t="shared" si="1"/>
        <v>55209.119491257959</v>
      </c>
      <c r="D24">
        <f t="shared" si="4"/>
        <v>52.820418830929491</v>
      </c>
      <c r="E24">
        <f t="shared" si="2"/>
        <v>41875.000000000007</v>
      </c>
      <c r="F24">
        <f t="shared" si="3"/>
        <v>55209.119491257959</v>
      </c>
      <c r="G24">
        <f t="shared" si="5"/>
        <v>52.820418830929491</v>
      </c>
      <c r="H24">
        <f t="shared" si="6"/>
        <v>0</v>
      </c>
    </row>
    <row r="25" spans="1:8" x14ac:dyDescent="0.2">
      <c r="A25">
        <v>4500</v>
      </c>
      <c r="B25">
        <f t="shared" si="0"/>
        <v>43750.000000000007</v>
      </c>
      <c r="C25">
        <f t="shared" si="1"/>
        <v>58456.714755449604</v>
      </c>
      <c r="D25">
        <f t="shared" si="4"/>
        <v>53.18819340123779</v>
      </c>
      <c r="E25">
        <f t="shared" si="2"/>
        <v>43750.000000000007</v>
      </c>
      <c r="F25">
        <f t="shared" si="3"/>
        <v>58456.714755449604</v>
      </c>
      <c r="G25">
        <f t="shared" si="5"/>
        <v>53.18819340123779</v>
      </c>
      <c r="H25">
        <f t="shared" si="6"/>
        <v>0</v>
      </c>
    </row>
    <row r="26" spans="1:8" x14ac:dyDescent="0.2">
      <c r="A26">
        <v>4750</v>
      </c>
      <c r="B26">
        <f t="shared" si="0"/>
        <v>45625.000000000007</v>
      </c>
      <c r="C26">
        <f t="shared" si="1"/>
        <v>61704.310019641249</v>
      </c>
      <c r="D26">
        <f t="shared" si="4"/>
        <v>53.520278476242851</v>
      </c>
      <c r="E26">
        <f t="shared" si="2"/>
        <v>45625.000000000007</v>
      </c>
      <c r="F26">
        <f t="shared" si="3"/>
        <v>61704.310019641249</v>
      </c>
      <c r="G26">
        <f t="shared" si="5"/>
        <v>53.520278476242851</v>
      </c>
      <c r="H26">
        <f t="shared" si="6"/>
        <v>0</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61" activePane="bottomLeft" state="frozen"/>
      <selection pane="bottomLeft" activeCell="B169" sqref="B169"/>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7" ca="1">TEXT(DATE(2026,1,_xlfn.SEQUENCE(1+_xlfn.DAYS(TODAY(),DATE(2026,1,1)))),"dd-mmm")</f>
        <v>01-Jan</v>
      </c>
      <c r="C5" s="5">
        <v>1</v>
      </c>
      <c r="D5" s="5">
        <v>1</v>
      </c>
      <c r="E5" s="5">
        <v>0</v>
      </c>
      <c r="F5" s="5">
        <v>0</v>
      </c>
      <c r="G5" s="5">
        <v>1</v>
      </c>
      <c r="H5" s="5">
        <v>1</v>
      </c>
      <c r="I5" s="5">
        <v>1</v>
      </c>
      <c r="J5" s="5">
        <v>1</v>
      </c>
      <c r="K5" s="5">
        <v>1</v>
      </c>
      <c r="L5" cm="1">
        <f t="array" aca="1" ref="L5:L167" ca="1">_xlfn.BYROW(_xlfn.TAKE(Banded,,1),_xleta.WEEKNUM)</f>
        <v>1</v>
      </c>
      <c r="M5" cm="1">
        <f t="array" ref="M5:M167">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6</v>
      </c>
      <c r="Q28" s="5">
        <f ca="1"/>
        <v>6</v>
      </c>
      <c r="R28" s="5">
        <f ca="1"/>
        <v>6</v>
      </c>
      <c r="S28" s="5">
        <f ca="1"/>
        <v>6</v>
      </c>
      <c r="T28" s="5">
        <f ca="1"/>
        <v>6</v>
      </c>
      <c r="U28" s="5">
        <f ca="1"/>
        <v>6</v>
      </c>
      <c r="V28" s="5">
        <f ca="1"/>
        <v>6</v>
      </c>
      <c r="W28" s="5">
        <f ca="1"/>
        <v>6</v>
      </c>
      <c r="X28" s="5">
        <f ca="1"/>
        <v>6</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x14ac:dyDescent="0.2">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x14ac:dyDescent="0.2">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6"/>
  <sheetViews>
    <sheetView tabSelected="1" topLeftCell="A4" workbookViewId="0">
      <pane ySplit="5" topLeftCell="A527" activePane="bottomLeft" state="frozen"/>
      <selection activeCell="A4" sqref="A4"/>
      <selection pane="bottomLeft" activeCell="D539" sqref="D539"/>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6">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x14ac:dyDescent="0.2">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x14ac:dyDescent="0.2">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sheetData>
  <conditionalFormatting sqref="D9:Y339">
    <cfRule type="expression" dxfId="95"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12-Jun-2026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12-Jun-2026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37</vt:i4>
      </vt:variant>
    </vt:vector>
  </HeadingPairs>
  <TitlesOfParts>
    <vt:vector size="70" baseType="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_R0</vt:lpstr>
      <vt:lpstr>_RS</vt:lpstr>
      <vt:lpstr>_RT</vt:lpstr>
      <vt:lpstr>_Theta</vt:lpstr>
      <vt:lpstr>_v</vt:lpstr>
      <vt:lpstr>_V0</vt:lpstr>
      <vt:lpstr>_VS</vt:lpstr>
      <vt:lpstr>_vSub</vt:lpstr>
      <vt:lpstr>_VT</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2026-06-13T00:28:02Z</dcterms:modified>
</cp:coreProperties>
</file>