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20" documentId="8_{8671CA69-F2BC-43D2-A869-23A4D7A60A73}" xr6:coauthVersionLast="47" xr6:coauthVersionMax="47" xr10:uidLastSave="{13AE077C-25E0-4357-B7DC-DA911A8918C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32">BP_Data!$O$24:$S$31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 i="9" l="1" a="1"/>
  <c r="L17" i="9" a="1"/>
  <c r="K18" i="9" a="1"/>
  <c r="L18" i="9" a="1"/>
  <c r="K19" i="9" a="1"/>
  <c r="L19" i="9" a="1"/>
  <c r="K16" i="9" a="1"/>
  <c r="L16" i="9" a="1"/>
  <c r="K15" i="9" a="1"/>
  <c r="L15" i="9" a="1"/>
  <c r="G5" i="2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J22" i="38"/>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K15" i="38" l="1"/>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<sst xmlns="http://schemas.openxmlformats.org/spreadsheetml/2006/main" count="6947" uniqueCount="3119">
  <si>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</si>
  <si>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</si>
  <si>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</si>
  <si>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</si>
  <si>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</si>
  <si>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</si>
  <si>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</si>
  <si>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</si>
  <si>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</si>
  <si>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</si>
  <si>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</si>
  <si>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</si>
  <si>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</si>
  <si>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</si>
  <si>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</si>
  <si>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</si>
  <si>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</si>
  <si>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</si>
  <si>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</si>
  <si>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</si>
  <si>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</si>
  <si>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</si>
  <si>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</si>
  <si>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</si>
  <si>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</si>
  <si>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</si>
  <si>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</si>
  <si>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</si>
  <si>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</si>
  <si>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</si>
  <si>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</si>
  <si>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</si>
  <si>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</si>
  <si>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</si>
  <si>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</si>
  <si>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</si>
  <si>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</si>
  <si>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</si>
  <si>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</si>
  <si>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</si>
  <si>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</si>
  <si>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</si>
  <si>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</si>
  <si>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</si>
  <si>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</si>
  <si>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</si>
  <si>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</si>
  <si>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</si>
  <si>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</si>
  <si>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</si>
  <si>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</si>
  <si>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</si>
  <si>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</si>
  <si>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</si>
  <si>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</si>
  <si>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</si>
  <si>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</si>
  <si>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</si>
  <si>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</si>
  <si>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</si>
  <si>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</si>
  <si>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</si>
  <si>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</si>
  <si>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</si>
  <si>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</si>
  <si>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</si>
  <si>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</si>
  <si>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</si>
  <si>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</si>
  <si>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</si>
  <si>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</si>
  <si>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</si>
  <si>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</si>
  <si>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</si>
  <si>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</si>
  <si>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</si>
  <si>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</si>
  <si>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</si>
  <si>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</si>
  <si>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</si>
  <si>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</si>
  <si>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</si>
  <si>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</si>
  <si>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</si>
  <si>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</si>
  <si>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</si>
  <si>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</si>
  <si>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</si>
  <si>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</si>
  <si>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</si>
  <si>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</si>
  <si>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</si>
  <si>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</si>
  <si>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</si>
  <si>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</si>
  <si>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</si>
  <si>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</si>
  <si>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</si>
  <si>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</si>
  <si>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</si>
  <si>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</si>
  <si>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</si>
  <si>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</si>
  <si>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</si>
  <si>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</si>
  <si>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</si>
  <si>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</si>
  <si>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</si>
  <si>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</si>
  <si>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</si>
  <si>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</si>
  <si>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</si>
  <si>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</si>
  <si>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</si>
  <si>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</si>
  <si>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</si>
  <si>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</si>
  <si>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</si>
  <si>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</si>
  <si>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</si>
  <si>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</si>
  <si>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</si>
  <si>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</si>
  <si>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</si>
  <si>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</si>
  <si>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</si>
  <si>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</si>
  <si>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</si>
  <si>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</si>
  <si>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</si>
  <si>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</si>
  <si>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</si>
  <si>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</si>
  <si>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</si>
  <si>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</si>
  <si>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</si>
  <si>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</si>
  <si>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</si>
  <si>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</si>
  <si>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</si>
  <si>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</si>
  <si>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</si>
  <si>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</si>
  <si>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</si>
  <si>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</si>
  <si>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</si>
  <si>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</si>
  <si>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</si>
  <si>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</si>
  <si>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</si>
  <si>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</si>
  <si>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</si>
  <si>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</si>
  <si>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</si>
  <si>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</si>
  <si>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</si>
  <si>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</si>
  <si>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</si>
  <si>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</si>
  <si>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</si>
  <si>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</si>
  <si>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</si>
  <si>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</si>
  <si>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</si>
  <si>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</si>
  <si>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</si>
  <si>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</si>
  <si>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</si>
  <si>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</si>
  <si>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</si>
  <si>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</si>
  <si>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</si>
  <si>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</si>
  <si>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</si>
  <si>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</si>
  <si>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</si>
  <si>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</si>
  <si>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</si>
  <si>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</si>
  <si>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</si>
  <si>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</si>
  <si>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</si>
  <si>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</si>
  <si>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</si>
  <si>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</si>
  <si>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</si>
  <si>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</si>
  <si>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</si>
  <si>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</si>
  <si>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</si>
  <si>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</si>
  <si>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</si>
  <si>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</si>
  <si>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</si>
  <si>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</si>
  <si>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</si>
  <si>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</si>
  <si>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</si>
  <si>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</si>
  <si>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</si>
  <si>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</si>
  <si>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</si>
  <si>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</si>
  <si>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</si>
  <si>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</si>
  <si>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</si>
  <si>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</si>
  <si>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</si>
  <si>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</si>
  <si>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</si>
  <si>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</si>
  <si>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</si>
  <si>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</si>
  <si>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</si>
  <si>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</si>
  <si>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</si>
  <si>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</si>
  <si>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</si>
  <si>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</si>
  <si>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</si>
  <si>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</si>
  <si>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</si>
  <si>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</si>
  <si>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</si>
  <si>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</si>
  <si>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</si>
  <si>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</si>
  <si>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</si>
  <si>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</si>
  <si>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</si>
  <si>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</si>
  <si>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</si>
  <si>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</si>
  <si>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</si>
  <si>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</si>
  <si>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</si>
  <si>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</si>
  <si>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</si>
  <si>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</si>
  <si>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</si>
  <si>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</si>
  <si>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</si>
  <si>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</si>
  <si>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</si>
  <si>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</si>
  <si>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</si>
  <si>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</si>
  <si>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</si>
  <si>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</si>
  <si>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</si>
  <si>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</si>
  <si>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</si>
  <si>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</si>
  <si>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</si>
  <si>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</si>
  <si>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</si>
  <si>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</si>
  <si>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</si>
  <si>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</si>
  <si>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</si>
  <si>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</si>
  <si>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</si>
  <si>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</si>
  <si>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</si>
  <si>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</si>
  <si>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</si>
  <si>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</si>
  <si>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</si>
  <si>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</si>
  <si>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</si>
  <si>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</si>
  <si>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</si>
  <si>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</si>
  <si>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</si>
  <si>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</si>
  <si>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</si>
  <si>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</si>
  <si>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</si>
  <si>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</si>
  <si>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</si>
  <si>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</si>
  <si>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</si>
  <si>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</si>
  <si>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</si>
  <si>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</si>
  <si>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</si>
  <si>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</si>
  <si>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</si>
  <si>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</si>
  <si>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</si>
  <si>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</si>
  <si>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</si>
  <si>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</si>
  <si>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</si>
  <si>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</si>
  <si>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</si>
  <si>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</si>
  <si>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</si>
  <si>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</si>
  <si>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</si>
  <si>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</si>
  <si>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</si>
  <si>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</si>
  <si>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</si>
  <si>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</si>
  <si>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</si>
  <si>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</si>
  <si>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</si>
  <si>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</si>
  <si>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</si>
  <si>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</si>
  <si>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</si>
  <si>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</si>
  <si>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</si>
  <si>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</si>
  <si>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</si>
  <si>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</si>
  <si>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</si>
  <si>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</si>
  <si>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</si>
  <si>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</si>
  <si>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</si>
  <si>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</si>
  <si>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</si>
  <si>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</si>
  <si>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</si>
  <si>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</si>
  <si>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</si>
  <si>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</si>
  <si>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</si>
  <si>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</si>
  <si>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</si>
  <si>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</si>
  <si>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</si>
  <si>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</si>
  <si>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</si>
  <si>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</si>
  <si>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</si>
  <si>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</si>
  <si>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</si>
  <si>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</si>
  <si>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</si>
  <si>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</si>
  <si>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</si>
  <si>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</si>
  <si>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</si>
  <si>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</si>
  <si>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</si>
  <si>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</si>
  <si>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</si>
  <si>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</si>
  <si>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</si>
  <si>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</si>
  <si>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</si>
  <si>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</si>
  <si>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</si>
  <si>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</si>
  <si>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</si>
  <si>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</si>
  <si>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</si>
  <si>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</si>
  <si>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</si>
  <si>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</si>
  <si>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</si>
  <si>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</si>
  <si>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</si>
  <si>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</si>
  <si>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</si>
  <si>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</si>
  <si>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</si>
  <si>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</si>
  <si>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</si>
  <si>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</si>
  <si>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</si>
  <si>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</si>
  <si>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</si>
  <si>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</si>
  <si>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</si>
  <si>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</si>
  <si>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</si>
  <si>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</si>
  <si>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</si>
  <si>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</si>
  <si>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</si>
  <si>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</si>
  <si>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</si>
  <si>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</si>
  <si>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</si>
  <si>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</si>
  <si>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</si>
  <si>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</si>
  <si>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</si>
  <si>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</si>
  <si>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</si>
  <si>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</si>
  <si>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</si>
  <si>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</si>
  <si>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</si>
  <si>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</si>
  <si>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</si>
  <si>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</si>
  <si>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</si>
  <si>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</si>
  <si>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</si>
  <si>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</si>
  <si>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</si>
  <si>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</si>
  <si>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</si>
  <si>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</si>
  <si>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</si>
  <si>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</si>
  <si>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</si>
  <si>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</si>
  <si>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</si>
  <si>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</si>
  <si>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</si>
  <si>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</si>
  <si>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</si>
  <si>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</si>
  <si>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</si>
  <si>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</si>
  <si>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</si>
  <si>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</si>
  <si>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</si>
  <si>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</si>
  <si>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</si>
  <si>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</si>
  <si>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</si>
  <si>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</si>
  <si>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</si>
  <si>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</si>
  <si>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</si>
  <si>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</si>
  <si>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</si>
  <si>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</si>
  <si>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</si>
  <si>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</si>
  <si>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</si>
  <si>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</si>
  <si>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</si>
  <si>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</si>
  <si>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</si>
  <si>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</si>
  <si>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</si>
  <si>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</si>
  <si>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</si>
  <si>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</si>
  <si>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</si>
  <si>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</si>
  <si>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</si>
  <si>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</si>
  <si>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</si>
  <si>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</si>
  <si>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</si>
  <si>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</si>
  <si>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</si>
  <si>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</si>
  <si>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</si>
  <si>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</si>
  <si>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</si>
  <si>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</si>
  <si>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</si>
  <si>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</si>
  <si>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</si>
  <si>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</si>
  <si>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</si>
  <si>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</si>
  <si>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</si>
  <si>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</si>
  <si>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</si>
  <si>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</si>
  <si>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</si>
  <si>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</si>
  <si>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</si>
  <si>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</si>
  <si>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</si>
  <si>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</si>
  <si>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</si>
  <si>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</si>
  <si>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</si>
  <si>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</si>
  <si>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</si>
  <si>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</si>
  <si>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</si>
  <si>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</si>
  <si>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</si>
  <si>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</si>
  <si>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</si>
  <si>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</si>
  <si>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</si>
  <si>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</si>
  <si>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</si>
  <si>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</si>
  <si>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</si>
  <si>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</si>
  <si>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</si>
  <si>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</si>
  <si>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</si>
  <si>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</si>
  <si>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</si>
  <si>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</si>
  <si>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</si>
  <si>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</si>
  <si>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</si>
  <si>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</si>
  <si>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</si>
  <si>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</si>
  <si>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</si>
  <si>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</si>
  <si>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</si>
  <si>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</si>
  <si>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</si>
  <si>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</si>
  <si>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</si>
  <si>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</si>
  <si>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</si>
  <si>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</si>
  <si>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</si>
  <si>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</si>
  <si>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</si>
  <si>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</si>
  <si>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</si>
  <si>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</si>
  <si>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</si>
  <si>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</si>
  <si>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</si>
  <si>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</si>
  <si>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</si>
  <si>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</si>
  <si>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</si>
  <si>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</si>
  <si>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</si>
  <si>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</si>
  <si>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</si>
  <si>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</si>
  <si>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</si>
  <si>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</si>
  <si>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</si>
  <si>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</si>
  <si>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</si>
  <si>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</si>
  <si>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</si>
  <si>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</si>
  <si>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</si>
  <si>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</si>
  <si>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</si>
  <si>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</si>
  <si>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</si>
  <si>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</si>
  <si>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</si>
  <si>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</si>
  <si>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</si>
  <si>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</si>
  <si>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</si>
  <si>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</si>
  <si>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</si>
  <si>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</si>
  <si>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</si>
  <si>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</si>
  <si>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</si>
  <si>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</si>
  <si>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</si>
  <si>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</si>
  <si>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</si>
  <si>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</si>
  <si>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</si>
  <si>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</si>
  <si>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</si>
  <si>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</si>
  <si>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</si>
  <si>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</si>
  <si>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</si>
  <si>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</si>
  <si>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</si>
  <si>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</si>
  <si>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</si>
  <si>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</si>
  <si>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</si>
  <si>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</si>
  <si>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</si>
  <si>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</si>
  <si>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</si>
  <si>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</si>
  <si>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</si>
  <si>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</si>
  <si>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</si>
  <si>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</si>
  <si>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</si>
  <si>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</si>
  <si>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</si>
  <si>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</si>
  <si>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</si>
  <si>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</si>
  <si>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</si>
  <si>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</si>
  <si>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</si>
  <si>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</si>
  <si>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</si>
  <si>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</si>
  <si>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</si>
  <si>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</si>
  <si>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</si>
  <si>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</si>
  <si>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</si>
  <si>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</si>
  <si>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</si>
  <si>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</si>
  <si>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</si>
  <si>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</si>
  <si>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</si>
  <si>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</si>
  <si>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</si>
  <si>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</si>
  <si>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</si>
  <si>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</si>
  <si>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</si>
  <si>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</si>
  <si>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</si>
  <si>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</si>
  <si>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</si>
  <si>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</si>
  <si>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</si>
  <si>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</si>
  <si>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</si>
  <si>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</si>
  <si>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</si>
  <si>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</si>
  <si>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</si>
  <si>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</si>
  <si>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</si>
  <si>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</si>
  <si>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</si>
  <si>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</si>
  <si>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</si>
  <si>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</si>
  <si>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</si>
  <si>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</si>
  <si>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</si>
  <si>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</si>
  <si>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</si>
  <si>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</si>
  <si>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</si>
  <si>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</si>
  <si>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</si>
  <si>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</si>
  <si>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</si>
  <si>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</si>
  <si>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</si>
  <si>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</si>
  <si>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</si>
  <si>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</si>
  <si>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</si>
  <si>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</si>
  <si>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</si>
  <si>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</si>
  <si>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</si>
  <si>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</si>
  <si>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</si>
  <si>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</si>
  <si>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</si>
  <si>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</si>
  <si>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</si>
  <si>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</si>
  <si>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</si>
  <si>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</si>
  <si>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</si>
  <si>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</si>
  <si>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</si>
  <si>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</si>
  <si>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</si>
  <si>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</si>
  <si>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</si>
  <si>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</si>
  <si>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</si>
  <si>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</si>
  <si>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</si>
  <si>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</si>
  <si>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</si>
  <si>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</si>
  <si>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</si>
  <si>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</si>
  <si>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</si>
  <si>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</si>
  <si>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</si>
  <si>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</si>
  <si>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</si>
  <si>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</si>
  <si>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</si>
  <si>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</si>
  <si>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</si>
  <si>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</si>
  <si>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</si>
  <si>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</si>
  <si>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</si>
  <si>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</si>
  <si>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</si>
  <si>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</si>
  <si>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</si>
  <si>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</si>
  <si>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</si>
  <si>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</si>
  <si>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</si>
  <si>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</si>
  <si>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</si>
  <si>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</si>
  <si>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</si>
  <si>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</si>
  <si>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</si>
  <si>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</si>
  <si>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</si>
  <si>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</si>
  <si>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</si>
  <si>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</si>
  <si>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</si>
  <si>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</si>
  <si>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</si>
  <si>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</si>
  <si>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</si>
  <si>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</si>
  <si>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</si>
  <si>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</si>
  <si>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</si>
  <si>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</si>
  <si>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</si>
  <si>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</si>
  <si>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</si>
  <si>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</si>
  <si>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</si>
  <si>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</si>
  <si>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</si>
  <si>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</si>
  <si>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</si>
  <si>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</si>
  <si>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</si>
  <si>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</si>
  <si>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</si>
  <si>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</si>
  <si>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</si>
  <si>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</si>
  <si>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</si>
  <si>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</si>
  <si>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</si>
  <si>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</si>
  <si>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</si>
  <si>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</si>
  <si>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</si>
  <si>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</si>
  <si>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</si>
  <si>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</si>
  <si>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</si>
  <si>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</si>
  <si>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</si>
  <si>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</si>
  <si>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</si>
  <si>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</si>
  <si>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</si>
  <si>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</si>
  <si>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</si>
  <si>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</si>
  <si>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</si>
  <si>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</si>
  <si>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</si>
  <si>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</si>
  <si>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</si>
  <si>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</si>
  <si>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</si>
  <si>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</si>
  <si>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</si>
  <si>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</si>
  <si>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</si>
  <si>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</si>
  <si>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</si>
  <si>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</si>
  <si>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</si>
  <si>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</si>
  <si>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</si>
  <si>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</si>
  <si>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</si>
  <si>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</si>
  <si>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</si>
  <si>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</si>
  <si>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</si>
  <si>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</si>
  <si>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</si>
  <si>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</si>
  <si>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</si>
  <si>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</si>
  <si>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</si>
  <si>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</si>
  <si>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</si>
  <si>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</si>
  <si>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</si>
  <si>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</si>
  <si>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</si>
  <si>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</si>
  <si>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</si>
  <si>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</si>
  <si>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</si>
  <si>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</si>
  <si>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</si>
  <si>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</si>
  <si>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</si>
  <si>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</si>
  <si>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</si>
  <si>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</si>
  <si>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</si>
  <si>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</si>
  <si>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</si>
  <si>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</si>
  <si>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</si>
  <si>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</si>
  <si>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</si>
  <si>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</si>
  <si>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</si>
  <si>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</si>
  <si>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</si>
  <si>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</si>
  <si>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</si>
  <si>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</si>
  <si>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</si>
  <si>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</si>
  <si>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</si>
  <si>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</si>
  <si>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</si>
  <si>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</si>
  <si>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</si>
  <si>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</si>
  <si>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</si>
  <si>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</si>
  <si>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</si>
  <si>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</si>
  <si>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</si>
  <si>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</si>
  <si>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</si>
  <si>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</si>
  <si>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</si>
  <si>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</si>
  <si>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</si>
  <si>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</si>
  <si>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</si>
  <si>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</si>
  <si>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</si>
  <si>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</si>
  <si>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</si>
  <si>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</si>
  <si>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</si>
  <si>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</si>
  <si>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</si>
  <si>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</si>
  <si>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</si>
  <si>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</si>
  <si>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</si>
  <si>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</si>
  <si>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</si>
  <si>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</si>
  <si>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</si>
  <si>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</si>
  <si>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</si>
  <si>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</si>
  <si>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</si>
  <si>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</si>
  <si>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</si>
  <si>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</si>
  <si>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</si>
  <si>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</si>
  <si>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</si>
  <si>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</si>
  <si>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</si>
  <si>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</si>
  <si>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</si>
  <si>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</si>
  <si>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</si>
  <si>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</si>
  <si>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</si>
  <si>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</si>
  <si>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</si>
  <si>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</si>
  <si>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</si>
  <si>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</si>
  <si>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</si>
  <si>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</si>
  <si>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</si>
  <si>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</si>
  <si>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</si>
  <si>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</si>
  <si>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</si>
  <si>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</si>
  <si>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</si>
  <si>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</si>
  <si>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</si>
  <si>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</si>
  <si>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</si>
  <si>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</si>
  <si>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</si>
  <si>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</si>
  <si>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</si>
  <si>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</si>
  <si>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</si>
  <si>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</si>
  <si>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</si>
  <si>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</si>
  <si>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</si>
  <si>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</si>
  <si>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</si>
  <si>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</si>
  <si>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</si>
  <si>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</si>
  <si>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</si>
  <si>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</si>
  <si>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</si>
  <si>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</si>
  <si>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</si>
  <si>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</si>
  <si>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</si>
  <si>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</si>
  <si>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</si>
  <si>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</si>
  <si>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</si>
  <si>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</si>
  <si>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</si>
  <si>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</si>
  <si>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</si>
  <si>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</si>
  <si>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</si>
  <si>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</si>
  <si>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</si>
  <si>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</si>
  <si>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</si>
  <si>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</si>
  <si>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</si>
  <si>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</si>
  <si>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</si>
  <si>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</si>
  <si>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</si>
  <si>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</si>
  <si>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</si>
  <si>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</si>
  <si>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</si>
  <si>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</si>
  <si>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</si>
  <si>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</si>
  <si>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</si>
  <si>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</si>
  <si>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</si>
  <si>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</si>
  <si>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</si>
  <si>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</si>
  <si>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</si>
  <si>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</si>
  <si>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</si>
  <si>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</si>
  <si>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</si>
  <si>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</si>
  <si>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</si>
  <si>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</si>
  <si>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</si>
  <si>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</si>
  <si>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</si>
  <si>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</si>
  <si>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</si>
  <si>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</si>
  <si>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</si>
  <si>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</si>
  <si>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</si>
  <si>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</si>
  <si>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</si>
  <si>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</si>
  <si>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</si>
  <si>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</si>
  <si>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</si>
  <si>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</si>
  <si>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</si>
  <si>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</si>
  <si>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</si>
  <si>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</si>
  <si>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</si>
  <si>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</si>
  <si>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</si>
  <si>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</si>
  <si>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</si>
  <si>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</si>
  <si>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</si>
  <si>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</si>
  <si>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</si>
  <si>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</si>
  <si>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</si>
  <si>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</si>
  <si>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</si>
  <si>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</si>
  <si>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</si>
  <si>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</si>
  <si>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</si>
  <si>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</si>
  <si>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</si>
  <si>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</si>
  <si>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</si>
  <si>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</si>
  <si>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</si>
  <si>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</si>
  <si>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</si>
  <si>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</si>
  <si>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</si>
  <si>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</si>
  <si>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</si>
  <si>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</si>
  <si>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</si>
  <si>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</si>
  <si>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</si>
  <si>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</si>
  <si>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</si>
  <si>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</si>
  <si>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</si>
  <si>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</si>
  <si>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</si>
  <si>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</si>
  <si>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</si>
  <si>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</si>
  <si>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</si>
  <si>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</si>
  <si>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</si>
  <si>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</si>
  <si>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</si>
  <si>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</si>
  <si>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</si>
  <si>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</si>
  <si>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</si>
  <si>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</si>
  <si>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</si>
  <si>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</si>
  <si>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</si>
  <si>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</si>
  <si>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</si>
  <si>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</si>
  <si>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</si>
  <si>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</si>
  <si>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</si>
  <si>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</si>
  <si>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</si>
  <si>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</si>
  <si>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</si>
  <si>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</si>
  <si>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</si>
  <si>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</si>
  <si>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</si>
  <si>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</si>
  <si>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</si>
  <si>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</si>
  <si>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</si>
  <si>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</si>
  <si>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</si>
  <si>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</si>
  <si>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</si>
  <si>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</si>
  <si>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</si>
  <si>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</si>
  <si>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</si>
  <si>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</si>
  <si>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</si>
  <si>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</si>
  <si>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</si>
  <si>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</si>
  <si>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</si>
  <si>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</si>
  <si>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</si>
  <si>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</si>
  <si>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</si>
  <si>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</si>
  <si>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</si>
  <si>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</si>
  <si>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</si>
  <si>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</si>
  <si>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</si>
  <si>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</si>
  <si>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</si>
  <si>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</si>
  <si>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</si>
  <si>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</si>
  <si>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</si>
  <si>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</si>
  <si>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</si>
  <si>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</si>
  <si>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</si>
  <si>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</si>
  <si>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</si>
  <si>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</si>
  <si>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</si>
  <si>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</si>
  <si>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</si>
  <si>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</si>
  <si>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</si>
  <si>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</si>
  <si>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</si>
  <si>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</si>
  <si>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</si>
  <si>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</si>
  <si>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</si>
  <si>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</si>
  <si>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</si>
  <si>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</si>
  <si>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</si>
  <si>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</si>
  <si>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</si>
  <si>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</si>
  <si>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</si>
  <si>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</si>
  <si>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</si>
  <si>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</si>
  <si>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</si>
  <si>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</si>
  <si>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</si>
  <si>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</si>
  <si>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</si>
  <si>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</si>
  <si>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</si>
  <si>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</si>
  <si>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</si>
  <si>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</si>
  <si>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</si>
  <si>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</si>
  <si>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</si>
  <si>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</si>
  <si>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</si>
  <si>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</si>
  <si>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</si>
  <si>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</si>
  <si>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</si>
  <si>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</si>
  <si>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</si>
  <si>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</si>
  <si>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</si>
  <si>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</si>
  <si>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</si>
  <si>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</si>
  <si>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</si>
  <si>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</si>
  <si>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</si>
  <si>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</si>
  <si>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</si>
  <si>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</si>
  <si>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</si>
  <si>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</si>
  <si>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</si>
  <si>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</si>
  <si>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</si>
  <si>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</si>
  <si>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</si>
  <si>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</si>
  <si>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</si>
  <si>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</si>
  <si>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</si>
  <si>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</si>
  <si>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</si>
  <si>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</si>
  <si>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</si>
  <si>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</si>
  <si>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</si>
  <si>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</si>
  <si>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</si>
  <si>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</si>
  <si>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</si>
  <si>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</si>
  <si>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</si>
  <si>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</si>
  <si>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</si>
  <si>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</si>
  <si>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</si>
  <si>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</si>
  <si>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</si>
  <si>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</si>
  <si>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</si>
  <si>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</si>
  <si>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</si>
  <si>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</si>
  <si>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</si>
  <si>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</si>
  <si>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</si>
  <si>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</si>
  <si>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</si>
  <si>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</si>
  <si>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</si>
  <si>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</si>
  <si>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</si>
  <si>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</si>
  <si>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</si>
  <si>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</si>
  <si>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</si>
  <si>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</si>
  <si>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</si>
  <si>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</si>
  <si>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</si>
  <si>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</si>
  <si>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</si>
  <si>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</si>
  <si>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</si>
  <si>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</si>
  <si>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</si>
  <si>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</si>
  <si>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</si>
  <si>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</si>
  <si>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</si>
  <si>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</si>
  <si>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</si>
  <si>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</si>
  <si>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</si>
  <si>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</si>
  <si>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</si>
  <si>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</si>
  <si>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</si>
  <si>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</si>
  <si>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</si>
  <si>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</si>
  <si>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</si>
  <si>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</si>
  <si>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</si>
  <si>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</si>
  <si>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</si>
  <si>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</si>
  <si>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</si>
  <si>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</si>
  <si>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</si>
  <si>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</si>
  <si>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</si>
  <si>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</si>
  <si>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</si>
  <si>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</si>
  <si>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</si>
  <si>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</si>
  <si>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</si>
  <si>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</si>
  <si>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</si>
  <si>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</si>
  <si>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</si>
  <si>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</si>
  <si>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</si>
  <si>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</si>
  <si>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</si>
  <si>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</si>
  <si>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</si>
  <si>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</si>
  <si>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</si>
  <si>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</si>
  <si>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</si>
  <si>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</si>
  <si>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</si>
  <si>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</si>
  <si>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</si>
  <si>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</si>
  <si>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</si>
  <si>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</si>
  <si>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</si>
  <si>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</si>
  <si>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</si>
  <si>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</si>
  <si>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</si>
  <si>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</si>
  <si>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</si>
  <si>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</si>
  <si>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</si>
  <si>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</si>
  <si>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</si>
  <si>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</si>
  <si>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</si>
  <si>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</si>
  <si>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</si>
  <si>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</si>
  <si>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</si>
  <si>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</si>
  <si>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</si>
  <si>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</si>
  <si>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</si>
  <si>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</si>
  <si>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</si>
  <si>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</si>
  <si>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</si>
  <si>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</si>
  <si>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</si>
  <si>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</si>
  <si>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</si>
  <si>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</si>
  <si>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</si>
  <si>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</si>
  <si>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</si>
  <si>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</si>
  <si>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</si>
  <si>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</si>
  <si>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</si>
  <si>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</si>
  <si>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</si>
  <si>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</si>
  <si>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</si>
  <si>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</si>
  <si>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</si>
  <si>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</si>
  <si>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</si>
  <si>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</si>
  <si>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</si>
  <si>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</si>
  <si>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</si>
  <si>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</si>
  <si>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</si>
  <si>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</si>
  <si>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</si>
  <si>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</si>
  <si>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</si>
  <si>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</si>
  <si>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</si>
  <si>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</si>
  <si>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</si>
  <si>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</si>
  <si>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</si>
  <si>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</si>
  <si>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</si>
  <si>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</si>
  <si>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</si>
  <si>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</si>
  <si>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</si>
  <si>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</si>
  <si>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</si>
  <si>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</si>
  <si>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</si>
  <si>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</si>
  <si>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</si>
  <si>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</si>
  <si>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</si>
  <si>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</si>
  <si>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</si>
  <si>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</si>
  <si>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</si>
  <si>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</si>
  <si>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</si>
  <si>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</si>
  <si>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</si>
  <si>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</si>
  <si>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</si>
  <si>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</si>
  <si>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</si>
  <si>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</si>
  <si>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</si>
  <si>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</si>
  <si>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</si>
  <si>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</si>
  <si>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</si>
  <si>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</si>
  <si>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</si>
  <si>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</si>
  <si>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</si>
  <si>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</si>
  <si>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</si>
  <si>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</si>
  <si>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</si>
  <si>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</si>
  <si>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</si>
  <si>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</si>
  <si>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</si>
  <si>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</si>
  <si>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</si>
  <si>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</si>
  <si>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</si>
  <si>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</si>
  <si>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</si>
  <si>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</si>
  <si>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</si>
  <si>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</si>
  <si>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</si>
  <si>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</si>
  <si>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</si>
  <si>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</si>
  <si>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</si>
  <si>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</si>
  <si>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</si>
  <si>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</si>
  <si>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</si>
  <si>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</si>
  <si>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</si>
  <si>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</si>
  <si>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</si>
  <si>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</si>
  <si>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</si>
  <si>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</si>
  <si>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</si>
  <si>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</si>
  <si>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</si>
  <si>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</si>
  <si>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</si>
  <si>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</si>
  <si>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</si>
  <si>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</si>
  <si>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</si>
  <si>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</si>
  <si>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</si>
  <si>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</si>
  <si>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</si>
  <si>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</si>
  <si>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</si>
  <si>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</si>
  <si>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</si>
  <si>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</si>
  <si>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</si>
  <si>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</si>
  <si>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</si>
  <si>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</si>
  <si>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</si>
  <si>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</si>
  <si>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</si>
  <si>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</si>
  <si>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</si>
  <si>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</si>
  <si>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</si>
  <si>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</si>
  <si>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</si>
  <si>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</si>
  <si>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</si>
  <si>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</si>
  <si>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</si>
  <si>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</si>
  <si>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</si>
  <si>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</si>
  <si>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</si>
  <si>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</si>
  <si>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</si>
  <si>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</si>
  <si>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</si>
  <si>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</si>
  <si>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</si>
  <si>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</si>
  <si>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</si>
  <si>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</si>
  <si>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</si>
  <si>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</si>
  <si>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</si>
  <si>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</si>
  <si>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</si>
  <si>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</si>
  <si>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</si>
  <si>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</si>
  <si>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</si>
  <si>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</si>
  <si>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</si>
  <si>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</si>
  <si>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</si>
  <si>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</si>
  <si>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</si>
  <si>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</si>
  <si>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</si>
  <si>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</si>
  <si>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</si>
  <si>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</si>
  <si>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</si>
  <si>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</si>
  <si>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</si>
  <si>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</si>
  <si>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</si>
  <si>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</si>
  <si>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</si>
  <si>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</si>
  <si>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</si>
  <si>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</si>
  <si>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</si>
  <si>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</si>
  <si>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</si>
  <si>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</si>
  <si>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</si>
  <si>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</si>
  <si>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</si>
  <si>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</si>
  <si>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</si>
  <si>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</si>
  <si>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</si>
  <si>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</si>
  <si>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</si>
  <si>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</si>
  <si>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</si>
  <si>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</si>
  <si>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</si>
  <si>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</si>
  <si>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</si>
  <si>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</si>
  <si>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</si>
  <si>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</si>
  <si>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</si>
  <si>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</si>
  <si>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</si>
  <si>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</si>
  <si>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</si>
  <si>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</si>
  <si>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</si>
  <si>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</si>
  <si>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</si>
  <si>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</si>
  <si>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</si>
  <si>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</si>
  <si>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</si>
  <si>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</si>
  <si>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</si>
  <si>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</si>
  <si>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</si>
  <si>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</si>
  <si>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</si>
  <si>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</si>
  <si>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</si>
  <si>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</si>
  <si>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</si>
  <si>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</si>
  <si>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</si>
  <si>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</si>
  <si>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</si>
  <si>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</si>
  <si>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</si>
  <si>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</si>
  <si>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</si>
  <si>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</si>
  <si>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</si>
  <si>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</si>
  <si>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</si>
  <si>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</si>
  <si>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</si>
  <si>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</si>
  <si>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</si>
  <si>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</si>
  <si>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</si>
  <si>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</si>
  <si>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</si>
  <si>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</si>
  <si>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</si>
  <si>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</si>
  <si>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</si>
  <si>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</si>
  <si>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</si>
  <si>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</si>
  <si>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</si>
  <si>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</si>
  <si>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</si>
  <si>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</si>
  <si>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</si>
  <si>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</si>
  <si>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</si>
  <si>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</si>
  <si>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</si>
  <si>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</si>
  <si>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</si>
  <si>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</si>
  <si>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</si>
  <si>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</si>
  <si>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</si>
  <si>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</si>
  <si>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</si>
  <si>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</si>
  <si>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</si>
  <si>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</si>
  <si>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</si>
  <si>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</si>
  <si>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</si>
  <si>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</si>
  <si>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</si>
  <si>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</si>
  <si>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</si>
  <si>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</si>
  <si>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</si>
  <si>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</si>
  <si>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</si>
  <si>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</si>
  <si>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</si>
  <si>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</si>
  <si>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</si>
  <si>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</si>
  <si>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</si>
  <si>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</si>
  <si>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</si>
  <si>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</si>
  <si>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</si>
  <si>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</si>
  <si>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</si>
  <si>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</si>
  <si>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</si>
  <si>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</si>
  <si>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</si>
  <si>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</si>
  <si>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</si>
  <si>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</si>
  <si>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</si>
  <si>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</si>
  <si>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</si>
  <si>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</si>
  <si>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</si>
  <si>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</si>
  <si>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</si>
  <si>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</si>
  <si>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</si>
  <si>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</si>
  <si>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</si>
  <si>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</si>
  <si>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</si>
  <si>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</si>
  <si>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</si>
  <si>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</si>
  <si>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</si>
  <si>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</si>
  <si>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</si>
  <si>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</si>
  <si>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</si>
  <si>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</si>
  <si>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</si>
  <si>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</si>
  <si>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</si>
  <si>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</si>
  <si>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</si>
  <si>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</si>
  <si>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</si>
  <si>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</si>
  <si>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</si>
  <si>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</si>
  <si>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</si>
  <si>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</si>
  <si>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</si>
  <si>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</si>
  <si>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</si>
  <si>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</si>
  <si>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</si>
  <si>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</si>
  <si>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</si>
  <si>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</si>
  <si>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</si>
  <si>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</si>
  <si>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</si>
  <si>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</si>
  <si>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</si>
  <si>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</si>
  <si>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</si>
  <si>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</si>
  <si>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</si>
  <si>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</si>
  <si>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</si>
  <si>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</si>
  <si>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</si>
  <si>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</si>
  <si>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</si>
  <si>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</si>
  <si>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</si>
  <si>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</si>
  <si>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</si>
  <si>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</si>
  <si>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</si>
  <si>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</si>
  <si>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</si>
  <si>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</si>
  <si>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</si>
  <si>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</si>
  <si>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</si>
  <si>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</si>
  <si>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</si>
  <si>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</si>
  <si>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</si>
  <si>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</si>
  <si>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</si>
  <si>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</si>
  <si>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</si>
  <si>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</si>
  <si>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</si>
  <si>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</si>
  <si>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</si>
  <si>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</si>
  <si>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</si>
  <si>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</si>
  <si>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</si>
  <si>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</si>
  <si>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</si>
  <si>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</si>
  <si>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</si>
  <si>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</si>
  <si>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</si>
  <si>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</si>
  <si>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</si>
  <si>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</si>
  <si>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</si>
  <si>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</si>
  <si>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</si>
  <si>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</si>
  <si>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</si>
  <si>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</si>
  <si>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</si>
  <si>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</si>
  <si>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</si>
  <si>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</si>
  <si>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</si>
  <si>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</si>
  <si>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</si>
  <si>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</si>
  <si>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</si>
  <si>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</si>
  <si>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</si>
  <si>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</si>
  <si>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</si>
  <si>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</si>
  <si>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</si>
  <si>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</si>
  <si>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</si>
  <si>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</si>
  <si>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</si>
  <si>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</si>
  <si>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</si>
  <si>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</si>
  <si>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</si>
  <si>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</si>
  <si>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</si>
  <si>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</si>
  <si>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</si>
  <si>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</si>
  <si>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</si>
  <si>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</si>
  <si>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</si>
  <si>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</si>
  <si>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</si>
  <si>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</si>
  <si>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</si>
  <si>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</si>
  <si>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</si>
  <si>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</si>
  <si>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</si>
  <si>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</si>
  <si>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</si>
  <si>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</si>
  <si>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</si>
  <si>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</si>
  <si>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</si>
  <si>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</si>
  <si>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</si>
  <si>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</si>
  <si>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</si>
  <si>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</si>
  <si>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</si>
  <si>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</si>
  <si>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</si>
  <si>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</si>
  <si>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</si>
  <si>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</si>
  <si>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</si>
  <si>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</si>
  <si>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</si>
  <si>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</si>
  <si>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</si>
  <si>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</si>
  <si>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</si>
  <si>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</si>
  <si>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</si>
  <si>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</si>
  <si>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</si>
  <si>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</si>
  <si>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</si>
  <si>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</si>
  <si>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</si>
  <si>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</si>
  <si>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</si>
  <si>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</si>
  <si>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</si>
  <si>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</si>
  <si>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</si>
  <si>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</si>
  <si>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</si>
  <si>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</si>
  <si>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</si>
  <si>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</si>
  <si>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</si>
  <si>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</si>
  <si>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</si>
  <si>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</si>
  <si>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</si>
  <si>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</si>
  <si>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</si>
  <si>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</si>
  <si>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</si>
  <si>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</si>
  <si>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</si>
  <si>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</si>
  <si>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</si>
  <si>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</si>
  <si>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</si>
  <si>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</si>
  <si>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</si>
  <si>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</si>
  <si>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</si>
  <si>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</si>
  <si>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</si>
  <si>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</si>
  <si>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</si>
  <si>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</si>
  <si>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</si>
  <si>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</si>
  <si>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</si>
  <si>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</si>
  <si>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</si>
  <si>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</si>
  <si>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</si>
  <si>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</si>
  <si>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</si>
  <si>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</si>
  <si>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</si>
  <si>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</si>
  <si>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</si>
  <si>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</si>
  <si>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</si>
  <si>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</si>
  <si>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</si>
  <si>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</si>
  <si>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</si>
  <si>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</si>
  <si>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</si>
  <si>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</si>
  <si>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</si>
  <si>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</si>
  <si>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</si>
  <si>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</si>
  <si>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</si>
  <si>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</si>
  <si>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</si>
  <si>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</si>
  <si>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</si>
  <si>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</si>
  <si>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</si>
  <si>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</si>
  <si>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</si>
  <si>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</si>
  <si>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</si>
  <si>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</si>
  <si>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</si>
  <si>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</si>
  <si>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</si>
  <si>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</si>
  <si>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</si>
  <si>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</si>
  <si>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</si>
  <si>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</si>
  <si>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</si>
  <si>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</si>
  <si>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</si>
  <si>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</si>
  <si>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</si>
  <si>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</si>
  <si>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</si>
  <si>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</si>
  <si>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</si>
  <si>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</si>
  <si>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</si>
  <si>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</si>
  <si>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</si>
  <si>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</si>
  <si>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</si>
  <si>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</si>
  <si>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</si>
  <si>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</si>
  <si>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</si>
  <si>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</si>
  <si>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</si>
  <si>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</si>
  <si>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</si>
  <si>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</si>
  <si>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</si>
  <si>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</si>
  <si>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</si>
  <si>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</si>
  <si>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</si>
  <si>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</si>
  <si>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</si>
  <si>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</si>
  <si>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</si>
  <si>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</si>
  <si>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</si>
  <si>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</si>
  <si>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</si>
  <si>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</si>
  <si>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</si>
  <si>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</si>
  <si>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</si>
  <si>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</si>
  <si>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</si>
  <si>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</si>
  <si>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</si>
  <si>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</si>
  <si>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</si>
  <si>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</si>
  <si>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</si>
  <si>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</si>
  <si>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</si>
  <si>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</si>
  <si>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</si>
  <si>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</si>
  <si>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</si>
  <si>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</si>
  <si>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</si>
  <si>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</si>
  <si>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</si>
  <si>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</si>
  <si>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</si>
  <si>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</si>
  <si>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</si>
  <si>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</si>
  <si>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</si>
  <si>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</si>
  <si>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</si>
  <si>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</si>
  <si>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</si>
  <si>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</si>
  <si>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</si>
  <si>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</si>
  <si>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</si>
  <si>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</si>
  <si>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</si>
  <si>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</si>
  <si>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</si>
  <si>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</si>
  <si>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</si>
  <si>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</si>
  <si>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</si>
  <si>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</si>
  <si>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</si>
  <si>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</si>
  <si>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</si>
  <si>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</si>
  <si>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</si>
  <si>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</si>
  <si>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</si>
  <si>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</si>
  <si>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</si>
  <si>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</si>
  <si>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</si>
  <si>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</si>
  <si>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</si>
  <si>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</si>
  <si>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</si>
  <si>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</si>
  <si>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</si>
  <si>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</si>
  <si>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</si>
  <si>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</si>
  <si>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</si>
  <si>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</si>
  <si>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</si>
  <si>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</si>
  <si>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</si>
  <si>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</si>
  <si>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</si>
  <si>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</si>
  <si>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</si>
  <si>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</si>
  <si>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</si>
  <si>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</si>
  <si>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</si>
  <si>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</si>
  <si>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</si>
  <si>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</si>
  <si>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</si>
  <si>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</si>
  <si>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</si>
  <si>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</si>
  <si>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</si>
  <si>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</si>
  <si>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</si>
  <si>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</si>
  <si>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</si>
  <si>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</si>
  <si>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</si>
  <si>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</si>
  <si>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</si>
  <si>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</si>
  <si>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</si>
  <si>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</si>
  <si>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</si>
  <si>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</si>
  <si>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</si>
  <si>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</si>
  <si>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</si>
  <si>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</si>
  <si>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</si>
  <si>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</si>
  <si>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</si>
  <si>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</si>
  <si>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</si>
  <si>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</si>
  <si>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</si>
  <si>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</si>
  <si>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</si>
  <si>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</si>
  <si>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</si>
  <si>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</si>
  <si>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</si>
  <si>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</si>
  <si>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</si>
  <si>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</si>
  <si>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</si>
  <si>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</si>
  <si>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</si>
  <si>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</si>
  <si>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</si>
  <si>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</si>
  <si>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</si>
  <si>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</si>
  <si>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</si>
  <si>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</si>
  <si>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</si>
  <si>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</si>
  <si>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</si>
  <si>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</si>
  <si>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</si>
  <si>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</si>
  <si>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</si>
  <si>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</si>
  <si>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</si>
  <si>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</si>
  <si>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</si>
  <si>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</si>
  <si>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</si>
  <si>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</si>
  <si>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</si>
  <si>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</si>
  <si>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</si>
  <si>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</si>
  <si>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</si>
  <si>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</si>
  <si>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</si>
  <si>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</si>
  <si>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</si>
  <si>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</si>
  <si>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</si>
  <si>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</si>
  <si>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</si>
  <si>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</si>
  <si>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</si>
  <si>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</si>
  <si>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</si>
  <si>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</si>
  <si>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</si>
  <si>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</si>
  <si>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</si>
  <si>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</si>
  <si>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</si>
  <si>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</si>
  <si>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</si>
  <si>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</si>
  <si>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</si>
  <si>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</si>
  <si>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</si>
  <si>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</si>
  <si>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</si>
  <si>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</si>
  <si>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</si>
  <si>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</si>
  <si>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</si>
  <si>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</si>
  <si>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</si>
  <si>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</si>
  <si>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</si>
  <si>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</si>
  <si>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</si>
  <si>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</si>
  <si>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</si>
  <si>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</si>
  <si>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</si>
  <si>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</si>
  <si>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</si>
  <si>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</si>
  <si>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</si>
  <si>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</si>
  <si>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</si>
  <si>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</si>
  <si>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</si>
  <si>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</si>
  <si>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</si>
  <si>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</si>
  <si>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</si>
  <si>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</si>
  <si>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</si>
  <si>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</si>
  <si>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</si>
  <si>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</si>
  <si>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</si>
  <si>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</si>
  <si>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</si>
  <si>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</si>
  <si>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</si>
  <si>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</si>
  <si>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</si>
  <si>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</si>
  <si>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</si>
  <si>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</si>
  <si>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</si>
  <si>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</si>
  <si>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</si>
  <si>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</si>
  <si>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</si>
  <si>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</si>
  <si>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</si>
  <si>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</si>
  <si>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</si>
  <si>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</si>
  <si>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</si>
  <si>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</si>
  <si>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</si>
  <si>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</si>
  <si>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</si>
  <si>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</si>
  <si>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</si>
  <si>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</si>
  <si>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</si>
  <si>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</si>
  <si>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</si>
  <si>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</si>
  <si>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</si>
  <si>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</si>
  <si>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</si>
  <si>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</si>
  <si>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</si>
  <si>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</si>
  <si>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</si>
  <si>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</si>
  <si>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</si>
  <si>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</si>
  <si>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</si>
  <si>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</si>
  <si>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</si>
  <si>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</si>
  <si>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</si>
  <si>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</si>
  <si>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</si>
  <si>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</si>
  <si>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</si>
  <si>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</si>
  <si>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</si>
  <si>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</si>
  <si>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</si>
  <si>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</si>
  <si>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</si>
  <si>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</si>
  <si>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</si>
  <si>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</si>
  <si>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</si>
  <si>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</si>
  <si>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</si>
  <si>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</si>
  <si>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</si>
  <si>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</si>
  <si>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</si>
  <si>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</si>
  <si>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</si>
  <si>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</si>
  <si>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</si>
  <si>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</si>
  <si>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</si>
  <si>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</si>
  <si>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</si>
  <si>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</si>
  <si>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</si>
  <si>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</si>
  <si>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</si>
  <si>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</si>
  <si>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</si>
  <si>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</si>
  <si>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</si>
  <si>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</si>
  <si>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</si>
  <si>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</si>
  <si>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</si>
  <si>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</si>
  <si>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</si>
  <si>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</si>
  <si>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</si>
  <si>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</si>
  <si>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</si>
  <si>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</si>
  <si>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</si>
  <si>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</si>
  <si>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</si>
  <si>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</si>
  <si>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</si>
  <si>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</si>
  <si>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</si>
  <si>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</si>
  <si>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</si>
  <si>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</si>
  <si>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</si>
  <si>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</si>
  <si>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</si>
  <si>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</si>
  <si>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</si>
  <si>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</si>
  <si>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</si>
  <si>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</si>
  <si>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</si>
  <si>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</si>
  <si>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</si>
  <si>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</si>
  <si>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</si>
  <si>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</si>
  <si>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</si>
  <si>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</si>
  <si>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</si>
  <si>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</si>
  <si>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</si>
  <si>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</si>
  <si>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</si>
  <si>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</si>
  <si>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</si>
  <si>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</si>
  <si>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</si>
  <si>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</si>
  <si>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</si>
  <si>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</si>
  <si>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</si>
  <si>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</si>
  <si>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</si>
  <si>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</si>
  <si>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</si>
  <si>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</si>
  <si>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</si>
  <si>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</si>
  <si>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</si>
  <si>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</si>
  <si>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</si>
  <si>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</si>
  <si>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</si>
  <si>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</si>
  <si>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</si>
  <si>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</si>
  <si>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</si>
  <si>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</si>
  <si>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</si>
  <si>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</si>
  <si>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</si>
  <si>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</si>
  <si>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</si>
  <si>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</si>
  <si>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</si>
  <si>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</si>
  <si>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</si>
  <si>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</si>
  <si>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</si>
  <si>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</si>
  <si>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</si>
  <si>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</si>
  <si>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</si>
  <si>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</si>
  <si>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</si>
  <si>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</si>
  <si>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</si>
  <si>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</si>
  <si>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</si>
  <si>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</si>
  <si>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</si>
  <si>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</si>
  <si>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</si>
  <si>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</si>
  <si>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</si>
  <si>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</si>
  <si>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</si>
  <si>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</si>
  <si>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</si>
  <si>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</si>
  <si>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</si>
  <si>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</si>
  <si>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</si>
  <si>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</si>
  <si>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</si>
  <si>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</si>
  <si>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</si>
  <si>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</si>
  <si>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</si>
  <si>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</si>
  <si>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</si>
  <si>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</si>
  <si>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</si>
  <si>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</si>
  <si>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</si>
  <si>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</si>
  <si>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</si>
  <si>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</si>
  <si>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</si>
  <si>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</si>
  <si>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</si>
  <si>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</si>
  <si>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</si>
  <si>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</si>
  <si>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</si>
  <si>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</si>
  <si>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</si>
  <si>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</si>
  <si>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</si>
  <si>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</si>
  <si>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</si>
  <si>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</si>
  <si>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</si>
  <si>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</si>
  <si>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</si>
  <si>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</si>
  <si>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</si>
  <si>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</si>
  <si>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</si>
  <si>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</si>
  <si>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</si>
  <si>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</si>
  <si>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</si>
  <si>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</si>
  <si>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</si>
  <si>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</si>
  <si>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</si>
  <si>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</si>
  <si>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</si>
  <si>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</si>
  <si>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</si>
  <si>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</si>
  <si>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</si>
  <si>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</si>
  <si>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</si>
  <si>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</si>
  <si>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</si>
  <si>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</si>
  <si>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</si>
  <si>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</si>
  <si>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</si>
  <si>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</si>
  <si>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</si>
  <si>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</si>
  <si>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</si>
  <si>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</si>
  <si>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</si>
  <si>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</si>
  <si>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</si>
  <si>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</si>
  <si>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</si>
  <si>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</si>
  <si>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</si>
  <si>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</si>
  <si>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</si>
  <si>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</si>
  <si>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</si>
  <si>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</si>
  <si>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</si>
  <si>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</si>
  <si>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</si>
  <si>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</si>
  <si>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</si>
  <si>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</si>
  <si>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</si>
  <si>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</si>
  <si>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</si>
  <si>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</si>
  <si>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</si>
  <si>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</si>
  <si>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</si>
  <si>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</si>
  <si>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</si>
  <si>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</si>
  <si>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</si>
  <si>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</si>
  <si>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</si>
  <si>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</si>
  <si>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</si>
  <si>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</si>
  <si>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</si>
  <si>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</si>
  <si>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</si>
  <si>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</si>
  <si>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</si>
  <si>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</si>
  <si>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</si>
  <si>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</si>
  <si>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</si>
  <si>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</si>
  <si>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</si>
  <si>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</si>
  <si>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</si>
  <si>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</si>
  <si>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</si>
  <si>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</si>
  <si>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</si>
  <si>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</si>
  <si>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</si>
  <si>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</si>
  <si>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</si>
  <si>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</si>
  <si>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</si>
  <si>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</si>
  <si>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</si>
  <si>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</si>
  <si>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</si>
  <si>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</si>
  <si>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</si>
  <si>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</si>
  <si>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</si>
  <si>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</si>
  <si>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</si>
  <si>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</si>
  <si>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</si>
  <si>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</si>
  <si>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</si>
  <si>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</si>
  <si>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</si>
  <si>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</si>
  <si>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</si>
  <si>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</si>
  <si>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</si>
  <si>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</si>
  <si>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</si>
  <si>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</si>
  <si>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</si>
  <si>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</si>
  <si>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</si>
  <si>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</si>
  <si>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</si>
  <si>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</si>
  <si>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</si>
  <si>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</si>
  <si>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</si>
  <si>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</si>
  <si>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</si>
  <si>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</si>
  <si>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</si>
  <si>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</si>
  <si>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</si>
  <si>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</si>
  <si>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</si>
  <si>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</si>
  <si>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</si>
  <si>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</si>
  <si>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</si>
  <si>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</si>
  <si>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</si>
  <si>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</si>
  <si>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</si>
  <si>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</si>
  <si>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</si>
  <si>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</si>
  <si>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</si>
  <si>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</si>
  <si>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</si>
  <si>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</si>
  <si>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</si>
  <si>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</si>
  <si>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</si>
  <si>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</si>
  <si>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</si>
  <si>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</si>
  <si>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</si>
  <si>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</si>
  <si>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</si>
  <si>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</si>
  <si>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</si>
  <si>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</si>
  <si>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</si>
  <si>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</si>
  <si>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</si>
  <si>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</si>
  <si>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</si>
  <si>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</si>
  <si>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</si>
  <si>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</si>
  <si>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</si>
  <si>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</si>
  <si>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</si>
  <si>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</si>
  <si>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</si>
  <si>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</si>
  <si>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</si>
  <si>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</si>
  <si>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</si>
  <si>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</si>
  <si>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</si>
  <si>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</si>
  <si>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</si>
  <si>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</si>
  <si>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</si>
  <si>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</si>
  <si>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</si>
  <si>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</si>
  <si>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</si>
  <si>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</si>
  <si>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</si>
  <si>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</si>
  <si>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</si>
  <si>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</si>
  <si>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</si>
  <si>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</si>
  <si>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</si>
  <si>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</si>
  <si>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</si>
  <si>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</si>
  <si>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</si>
  <si>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</si>
  <si>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</si>
  <si>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</si>
  <si>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</si>
  <si>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</si>
  <si>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</si>
  <si>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</si>
  <si>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</si>
  <si>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</si>
  <si>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</si>
  <si>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</si>
  <si>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</si>
  <si>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</si>
  <si>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</si>
  <si>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</si>
  <si>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</si>
  <si>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</si>
  <si>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</si>
  <si>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</si>
  <si>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</si>
  <si>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</si>
  <si>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</si>
  <si>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</si>
  <si>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</si>
  <si>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</si>
  <si>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</si>
  <si>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</si>
  <si>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</si>
  <si>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</si>
  <si>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</si>
  <si>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</si>
  <si>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</si>
  <si>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</si>
  <si>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</si>
  <si>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</si>
  <si>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</si>
  <si>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</si>
  <si>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</si>
  <si>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</si>
  <si>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</si>
  <si>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</si>
  <si>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</si>
  <si>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</si>
  <si>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</si>
  <si>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</si>
  <si>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</si>
  <si>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</si>
  <si>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</si>
  <si>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</si>
  <si>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</si>
  <si>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</si>
  <si>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</si>
  <si>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</si>
  <si>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</si>
  <si>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</si>
  <si>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</si>
  <si>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</si>
  <si>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</si>
  <si>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</si>
  <si>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</si>
  <si>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</si>
  <si>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</si>
  <si>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</si>
  <si>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</si>
  <si>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</si>
  <si>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</si>
  <si>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</si>
  <si>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</si>
  <si>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</si>
  <si>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</si>
  <si>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</si>
  <si>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</si>
  <si>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</si>
  <si>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</si>
  <si>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</si>
  <si>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</si>
  <si>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</si>
  <si>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</si>
  <si>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</si>
  <si>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</si>
  <si>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</si>
  <si>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</si>
  <si>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</si>
  <si>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</si>
  <si>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</si>
  <si>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</si>
  <si>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</si>
  <si>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</si>
  <si>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</si>
  <si>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</si>
  <si>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</si>
  <si>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</si>
  <si>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</si>
  <si>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</si>
  <si>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</si>
  <si>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</si>
  <si>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</si>
  <si>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</si>
  <si>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</si>
  <si>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</si>
  <si>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</si>
  <si>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</si>
  <si>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</si>
  <si>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</si>
  <si>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</si>
  <si>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</si>
  <si>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</si>
  <si>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</si>
  <si>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</si>
  <si>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</si>
  <si>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</si>
  <si>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</si>
  <si>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</si>
  <si>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</si>
  <si>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</si>
  <si>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</si>
  <si>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</si>
  <si>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</si>
  <si>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</si>
  <si>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</si>
  <si>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</si>
  <si>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</si>
  <si>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</si>
  <si>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</si>
  <si>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</si>
  <si>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</si>
  <si>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</si>
  <si>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</si>
  <si>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</si>
  <si>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</si>
  <si>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</si>
  <si>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</si>
  <si>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</si>
  <si>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</si>
  <si>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</si>
  <si>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</si>
  <si>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</si>
  <si>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</si>
  <si>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</si>
  <si>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</si>
  <si>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</si>
  <si>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</si>
  <si>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</si>
  <si>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</si>
  <si>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</si>
  <si>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</si>
  <si>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</si>
  <si>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</si>
  <si>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</si>
  <si>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</si>
  <si>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</si>
  <si>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</si>
  <si>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</si>
  <si>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</si>
  <si>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</si>
  <si>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</si>
  <si>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</si>
  <si>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</si>
  <si>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</si>
  <si>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</si>
  <si>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</si>
  <si>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</si>
  <si>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</si>
  <si>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</si>
  <si>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</si>
  <si>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</si>
  <si>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</si>
  <si>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</si>
  <si>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</si>
  <si>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</si>
  <si>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</si>
  <si>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</si>
  <si>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</si>
  <si>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</si>
  <si>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</si>
  <si>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</si>
  <si>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</si>
  <si>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</si>
  <si>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</si>
  <si>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</si>
  <si>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</si>
  <si>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</si>
  <si>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</si>
  <si>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</si>
  <si>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</si>
  <si>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</si>
  <si>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</si>
  <si>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</si>
  <si>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</si>
  <si>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</si>
  <si>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</si>
  <si>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</si>
  <si>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</si>
  <si>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</si>
  <si>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</si>
  <si>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</si>
  <si>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</si>
  <si>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</si>
  <si>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</si>
  <si>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</si>
  <si>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</si>
  <si>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</si>
  <si>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</si>
  <si>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</si>
  <si>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</si>
  <si>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</si>
  <si>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</si>
  <si>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</si>
  <si>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</si>
  <si>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</si>
  <si>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</si>
  <si>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</si>
  <si>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</si>
  <si>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</si>
  <si>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</si>
  <si>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</si>
  <si>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</si>
  <si>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</si>
  <si>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</si>
  <si>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</si>
  <si>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</si>
  <si>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</si>
  <si>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</si>
  <si>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</si>
  <si>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</si>
  <si>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</si>
  <si>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</si>
  <si>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</si>
  <si>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</si>
  <si>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</si>
  <si>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</si>
  <si>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</si>
  <si>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</si>
  <si>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</si>
  <si>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</si>
  <si>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</si>
  <si>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</si>
  <si>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</si>
  <si>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</si>
  <si>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</si>
  <si>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</si>
  <si>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</si>
  <si>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</si>
  <si>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</si>
  <si>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</si>
  <si>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</si>
  <si>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</si>
  <si>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</si>
  <si>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</si>
  <si>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</si>
  <si>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</si>
  <si>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</si>
  <si>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</si>
  <si>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</si>
  <si>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</si>
  <si>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</si>
  <si>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</si>
  <si>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</si>
  <si>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</si>
  <si>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</si>
  <si>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</si>
  <si>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</si>
  <si>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</si>
  <si>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</si>
  <si>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</si>
  <si>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</si>
  <si>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</si>
  <si>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</si>
  <si>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</si>
  <si>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</si>
  <si>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</si>
  <si>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</si>
  <si>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</si>
  <si>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</si>
  <si>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</si>
  <si>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</si>
  <si>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</si>
  <si>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</si>
  <si>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</si>
  <si>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</si>
  <si>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</si>
  <si>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</si>
  <si>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</si>
  <si>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</si>
  <si>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</si>
  <si>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</si>
  <si>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</si>
  <si>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</si>
  <si>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</si>
  <si>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</si>
  <si>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</si>
  <si>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</si>
  <si>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</si>
  <si>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</si>
  <si>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</si>
  <si>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</si>
  <si>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</si>
  <si>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</si>
  <si>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</si>
  <si>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</si>
  <si>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</si>
  <si>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</si>
  <si>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</si>
  <si>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</si>
  <si>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</si>
  <si>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</si>
  <si>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</si>
  <si>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</si>
  <si>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</si>
  <si>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</si>
  <si>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</si>
  <si>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</si>
  <si>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</si>
  <si>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</si>
  <si>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</si>
  <si>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</si>
  <si>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</si>
  <si>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</si>
  <si>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</si>
  <si>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</si>
  <si>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</si>
  <si>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</si>
  <si>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</si>
  <si>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</si>
  <si>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</si>
  <si>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</si>
  <si>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</si>
  <si>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</si>
  <si>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</si>
  <si>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</si>
  <si>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</si>
  <si>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</si>
  <si>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</si>
  <si>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</si>
  <si>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</si>
  <si>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</si>
  <si>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</si>
  <si>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</si>
  <si>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</si>
  <si>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</si>
  <si>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</si>
  <si>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</si>
  <si>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</si>
  <si>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</si>
  <si>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</si>
  <si>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</si>
  <si>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</si>
  <si>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</si>
  <si>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</si>
  <si>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</si>
  <si>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</si>
  <si>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</si>
  <si>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</si>
  <si>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</si>
  <si>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</si>
  <si>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</si>
  <si>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</si>
  <si>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</si>
  <si>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</si>
  <si>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</si>
  <si>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</si>
  <si>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</si>
  <si>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</si>
  <si>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</si>
  <si>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</si>
  <si>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</si>
  <si>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</si>
  <si>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</si>
  <si>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</si>
  <si>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</si>
  <si>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</si>
  <si>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</si>
  <si>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</si>
  <si>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</si>
  <si>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</si>
  <si>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</si>
  <si>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</si>
  <si>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</si>
  <si>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</si>
  <si>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</si>
  <si>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</si>
  <si>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</si>
  <si>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</si>
  <si>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</si>
  <si>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</si>
  <si>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</si>
  <si>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</si>
  <si>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</si>
  <si>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</si>
  <si>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</si>
  <si>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</si>
  <si>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</si>
  <si>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</si>
  <si>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</si>
  <si>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</si>
  <si>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</si>
  <si>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</si>
  <si>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</si>
  <si>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</si>
  <si>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</si>
  <si>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</si>
  <si>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</si>
  <si>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</si>
  <si>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</si>
  <si>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</si>
  <si>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</si>
  <si>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</si>
  <si>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</si>
  <si>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</si>
  <si>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</si>
  <si>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</si>
  <si>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</si>
  <si>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</si>
  <si>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</si>
  <si>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</si>
  <si>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</si>
  <si>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</si>
  <si>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</si>
  <si>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</si>
  <si>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</si>
  <si>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</si>
  <si>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</si>
  <si>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</si>
  <si>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</si>
  <si>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</si>
  <si>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</si>
  <si>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</si>
  <si>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</si>
  <si>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</si>
  <si>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</si>
  <si>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</si>
  <si>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</si>
  <si>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</si>
  <si>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</si>
  <si>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</si>
  <si>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</si>
  <si>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</si>
  <si>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</si>
  <si>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</si>
  <si>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</si>
  <si>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</si>
  <si>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</si>
  <si>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</si>
  <si>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</si>
  <si>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</si>
  <si>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</si>
  <si>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</si>
  <si>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</si>
  <si>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</si>
  <si>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</si>
  <si>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</si>
  <si>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</si>
  <si>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</si>
  <si>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</si>
  <si>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</si>
  <si>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</si>
  <si>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</si>
  <si>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</si>
  <si>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</si>
  <si>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</si>
  <si>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</si>
  <si>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</si>
  <si>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</si>
  <si>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</si>
  <si>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</si>
  <si>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</si>
  <si>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</si>
  <si>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</si>
  <si>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</si>
  <si>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</si>
  <si>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</si>
  <si>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</si>
  <si>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</si>
  <si>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</si>
  <si>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</si>
  <si>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</si>
  <si>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</si>
  <si>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</si>
  <si>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</si>
  <si>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</si>
  <si>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</si>
  <si>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</si>
  <si>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</si>
  <si>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</si>
  <si>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</si>
  <si>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</si>
  <si>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</si>
  <si>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</si>
  <si>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</si>
  <si>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</si>
  <si>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</si>
  <si>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</si>
  <si>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</si>
  <si>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</si>
  <si>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</si>
  <si>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</si>
  <si>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</si>
  <si>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</si>
  <si>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</si>
  <si>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</si>
  <si>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</si>
  <si>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</si>
  <si>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</si>
  <si>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</si>
  <si>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</si>
  <si>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</si>
  <si>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</si>
  <si>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</si>
  <si>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</si>
  <si>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</si>
  <si>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</si>
  <si>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</si>
  <si>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</si>
  <si>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</si>
  <si>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</si>
  <si>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</si>
  <si>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</si>
  <si>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</si>
  <si>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</si>
  <si>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</si>
  <si>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</si>
  <si>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</si>
  <si>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</si>
  <si>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</si>
  <si>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</si>
  <si>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</si>
  <si>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</si>
  <si>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</si>
  <si>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</si>
  <si>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</si>
  <si>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</si>
  <si>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</si>
  <si>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</si>
  <si>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</si>
  <si>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</si>
  <si>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</si>
  <si>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</si>
  <si>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</si>
  <si>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</si>
  <si>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</si>
  <si>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</si>
  <si>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</si>
  <si>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</si>
  <si>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</si>
  <si>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</si>
  <si>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</si>
  <si>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</si>
  <si>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</si>
  <si>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</si>
  <si>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</si>
  <si>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</si>
  <si>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</si>
  <si>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</si>
  <si>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</si>
  <si>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</si>
  <si>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</si>
  <si>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</si>
  <si>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</si>
  <si>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</si>
  <si>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</si>
  <si>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</si>
  <si>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</si>
  <si>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</si>
  <si>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</si>
  <si>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</si>
  <si>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</si>
  <si>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</si>
  <si>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</si>
  <si>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</si>
  <si>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</si>
  <si>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</si>
  <si>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</si>
  <si>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</si>
  <si>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</si>
  <si>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</si>
  <si>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</si>
  <si>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</si>
  <si>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</si>
  <si>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</si>
  <si>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</si>
  <si>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</si>
  <si>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</si>
  <si>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</si>
  <si>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</si>
  <si>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</si>
  <si>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</si>
  <si>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</si>
  <si>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</si>
  <si>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</si>
  <si>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</si>
  <si>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</si>
  <si>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</si>
  <si>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</si>
  <si>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</si>
  <si>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</si>
  <si>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</si>
  <si>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</si>
  <si>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</si>
  <si>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</si>
  <si>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</si>
  <si>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</si>
  <si>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</si>
  <si>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</si>
  <si>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</si>
  <si>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</si>
  <si>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</si>
  <si>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</si>
  <si>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</si>
  <si>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</si>
  <si>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</si>
  <si>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</si>
  <si>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</si>
  <si>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</si>
  <si>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</si>
  <si>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</si>
  <si>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</si>
  <si>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</si>
  <si>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</si>
  <si>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</si>
  <si>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</si>
  <si>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</si>
  <si>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</si>
  <si>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</si>
  <si>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</si>
  <si>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</si>
  <si>
    <t>Das Foto zeigt meine Hütte in Nord-Minnesota.</t>
  </si>
  <si>
    <t>Die Hütte liegt neben an einem See.</t>
  </si>
  <si>
    <t>Es gibt einen Spielplatz für meine Enkelkinder.</t>
  </si>
  <si>
    <t>Ich habe eine Garage für meine Arbeit.</t>
  </si>
  <si>
    <t>Ich habe ein Boot für Angeln.</t>
  </si>
  <si>
    <t>Ich gehe jeden Tag wandern.</t>
  </si>
  <si>
    <t>Ich sehe oft Elche und Wölfe.</t>
  </si>
  <si>
    <t>Ich bereite mich auf den Winter vor.</t>
  </si>
  <si>
    <t>Dose</t>
  </si>
  <si>
    <t>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</si>
</sst>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 numFmtId="174" formatCode="dd/mmm/yy\ "/>
    <numFmt numFmtId="175" formatCode="0\ ;\-0\ ;0\ ;@"/>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xf numFmtId="174" fontId="0" fillId="0" borderId="13" xfId="0" applyNumberFormat="1" applyBorder="1" applyAlignment="1">
      <alignment vertical="center"/>
    </xf>
    <xf numFmtId="175" fontId="0" fillId="0" borderId="13" xfId="0" applyNumberFormat="1" applyBorder="1" applyAlignment="1">
      <alignment vertical="center"/>
    </xf>
    <xf numFmtId="0" fontId="0" fillId="0" borderId="0" xfId="0"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6" tint="0.79998168889431442"/>
        </patternFill>
      </fil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207"/>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254</xdr:row>
          <xdr:rowOff>70629</xdr:rowOff>
        </xdr:from>
        <xdr:to>
          <xdr:col>24</xdr:col>
          <xdr:colOff>3810</xdr:colOff>
          <xdr:row>304</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14"/>
                </a:ext>
              </a:extLst>
            </xdr:cNvPicPr>
          </xdr:nvPicPr>
          <xdr:blipFill>
            <a:blip xmlns:r="http://schemas.openxmlformats.org/officeDocument/2006/relationships" r:embed="rId1"/>
            <a:srcRect/>
            <a:stretch>
              <a:fillRect/>
            </a:stretch>
          </xdr:blipFill>
          <xdr:spPr bwMode="auto">
            <a:xfrm>
              <a:off x="4454769" y="41705137"/>
              <a:ext cx="2436349" cy="784244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31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31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90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90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3">
      <pivotArea fieldPosition="0">
        <references count="2">
          <reference field="4294967294" count="1" selected="0">
            <x v="1"/>
          </reference>
          <reference field="9" count="0"/>
        </references>
      </pivotArea>
    </format>
    <format dxfId="82">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0x7F011FF2BF80&gt;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6"/>
    <tableColumn id="7" xr3:uid="{DF9F3537-4724-4AF7-9517-5C23DD02FB18}" uniqueName="7" name=" Address" queryTableFieldId="7" dataDxfId="95"/>
    <tableColumn id="8" xr3:uid="{B9E95B21-454B-4F5B-8D43-8FC5EE4A1CDC}" uniqueName="8" name=" Phone" queryTableFieldId="8" dataDxfId="94"/>
    <tableColumn id="9" xr3:uid="{2623A064-FAB1-42E3-BD17-881D6B64E5DE}" uniqueName="9" name=" Email" queryTableFieldId="9" dataDxfId="93"/>
    <tableColumn id="10" xr3:uid="{AE1F144F-CA52-4104-A242-CC26512B6A4D}" uniqueName="10" name=" Kids" queryTableFieldId="10" dataDxfId="9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1" headerRowBorderDxfId="90" headerRowCellStyle="Normal 2" dataCellStyle="Normal 2">
  <autoFilter ref="A5:E370" xr:uid="{373A30EB-BD66-4EA3-BBBC-CF90A5BC047F}"/>
  <tableColumns count="5">
    <tableColumn id="1" xr3:uid="{155F25D9-C692-4D1A-A4FE-37CB75F0F064}" name="Date" dataDxfId="89" dataCellStyle="Normal 2"/>
    <tableColumn id="2" xr3:uid="{1FCAFB6D-CCCB-40DD-9529-EF0C57255B24}" name="Coral Coast" dataDxfId="88" dataCellStyle="Normal 2"/>
    <tableColumn id="3" xr3:uid="{4DA4AF32-EFCC-4A32-BAED-3881A66149E9}" name="Red Desert" dataDxfId="87" dataCellStyle="Normal 2"/>
    <tableColumn id="4" xr3:uid="{B153EF18-4F4D-42F7-BBFF-421CB4833695}" name="Silver Plains" dataDxfId="86" dataCellStyle="Normal 2"/>
    <tableColumn id="5" xr3:uid="{D59945C8-F13D-4F0D-A21F-BD81028FC476}" name="Sapphire Range" dataDxfId="8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4"/>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1"/>
    <tableColumn id="3" xr3:uid="{9C3FFCBB-91DD-4642-A90F-B17302A1D5AF}" uniqueName="3" name="Last Name" queryTableFieldId="3" dataDxfId="80"/>
    <tableColumn id="4" xr3:uid="{D873C24D-C1C0-423B-BC40-B9C74A44B50A}" uniqueName="4" name="Pos" queryTableFieldId="4" dataDxfId="79"/>
    <tableColumn id="5" xr3:uid="{4E457B49-3368-4F12-A5BB-E51B57CFAC79}" uniqueName="5" name="Ht (cm)" queryTableFieldId="5" dataDxfId="78"/>
    <tableColumn id="6" xr3:uid="{07AF9F17-B627-4405-AC09-43CF7E505721}" uniqueName="6" name="Wt (kg)" queryTableFieldId="6" dataDxfId="77"/>
    <tableColumn id="7" xr3:uid="{F940E2C8-94D6-4BDA-8743-6ECC39D754C0}" uniqueName="7" name="Birthdate" queryTableFieldId="7" dataDxfId="76"/>
    <tableColumn id="8" xr3:uid="{3BA1FDD2-BDF6-49B4-87BC-FB70CB339729}" uniqueName="8" name="S/C" queryTableFieldId="8" dataDxfId="75"/>
    <tableColumn id="9" xr3:uid="{88445FE4-62A9-4DAC-B4B5-3180E13E08C8}" uniqueName="9" name="Hometown.1" queryTableFieldId="9" dataDxfId="74"/>
    <tableColumn id="10" xr3:uid="{FDC6576F-CB3E-426A-8E72-6DCE0A95AFC5}" uniqueName="10" name="Hometown.2" queryTableFieldId="10" dataDxfId="73"/>
    <tableColumn id="11" xr3:uid="{EF296E25-3CB0-4E01-8F2C-87FD6E528D5C}" uniqueName="11" name="Most Recent Team (League)" queryTableFieldId="11" dataDxfId="72"/>
    <tableColumn id="12" xr3:uid="{FFED3C66-7BEF-402E-8362-4E5409FCCA38}" uniqueName="12" name="U.S. College (League) (if applicable)" queryTableFieldId="12" dataDxfId="7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70">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9"/>
    <tableColumn id="4" xr3:uid="{1CD539A2-F0EE-48D3-BDA1-7377B0CF1910}" uniqueName="4" name="DATUM_ADJ" queryTableFieldId="4" dataDxfId="6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7"/>
    <tableColumn id="3" xr3:uid="{1097BE4B-5C43-4118-B021-E84ADEB8CE10}" uniqueName="3" name="Position" queryTableFieldId="3" dataDxfId="66"/>
    <tableColumn id="4" xr3:uid="{77A79E0E-9969-48C1-926D-1F42EF3A3DA3}" uniqueName="4" name="Height (CM)" queryTableFieldId="4" dataDxfId="65"/>
    <tableColumn id="5" xr3:uid="{6BB94BCF-6F27-4AF3-B638-7F5C516868D9}" uniqueName="5" name="Weight (KG)" queryTableFieldId="5" dataDxfId="64"/>
    <tableColumn id="6" xr3:uid="{345B8CC2-12AE-4907-9724-4AD009824330}" uniqueName="6" name="D.O.B." queryTableFieldId="6" dataDxfId="63"/>
    <tableColumn id="7" xr3:uid="{53C4E96A-1695-47C6-85DB-1B03702B0647}" uniqueName="7" name="Shoots/Catches" queryTableFieldId="7" dataDxfId="62"/>
    <tableColumn id="8" xr3:uid="{BF29C712-7C5A-4232-A45A-129CE56D523C}" uniqueName="8" name="Hometown.1" queryTableFieldId="8" dataDxfId="61"/>
    <tableColumn id="9" xr3:uid="{21040255-7D76-4E9F-8DDB-589B99E1EBDA}" uniqueName="9" name="Hometown.2" queryTableFieldId="9" dataDxfId="60"/>
    <tableColumn id="10" xr3:uid="{37C12A8A-B3E3-4093-A6E9-2099D8889FB7}" uniqueName="10" name="Most Recent Team (League)" queryTableFieldId="10" dataDxfId="59"/>
    <tableColumn id="11" xr3:uid="{E92E2B08-9477-4072-9CE8-80049DC44518}" uniqueName="11" name="College Team (League)" queryTableFieldId="11" dataDxfId="58"/>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7"/>
    <tableColumn id="3" xr3:uid="{DEDF3196-9505-4D7E-A51B-D81AEFB82521}" uniqueName="3" name="Position" queryTableFieldId="3" dataDxfId="56"/>
    <tableColumn id="4" xr3:uid="{7729D8E5-1137-4380-8B85-B615D037AB8E}" uniqueName="4" name="Height (CM)" queryTableFieldId="4" dataDxfId="55"/>
    <tableColumn id="5" xr3:uid="{7B734501-6C16-4182-B005-D068BDDECC82}" uniqueName="5" name="Weight (KG)" queryTableFieldId="5" dataDxfId="54"/>
    <tableColumn id="6" xr3:uid="{AF2DB2A1-E43F-4650-A6FF-6745665E190B}" uniqueName="6" name="D.O.B." queryTableFieldId="6" dataDxfId="53"/>
    <tableColumn id="7" xr3:uid="{0B8E4C58-096F-4E98-B96B-AA2B344F6D06}" uniqueName="7" name="Shoots/Catches" queryTableFieldId="7" dataDxfId="52"/>
    <tableColumn id="8" xr3:uid="{ACEA76FA-BD5E-41F4-924A-7A32E1D70F1D}" uniqueName="8" name="Hometown" queryTableFieldId="8" dataDxfId="51"/>
    <tableColumn id="9" xr3:uid="{9650733E-DB21-402C-AB52-EE16AFBAA2A3}" uniqueName="9" name="Most Recent Team (League)" queryTableFieldId="9" dataDxfId="50"/>
    <tableColumn id="10" xr3:uid="{59F91B36-F099-41C5-8BAC-FFFD76F6788E}" uniqueName="10" name="College Team (League)" queryTableFieldId="10" dataDxfId="4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8"/>
    <tableColumn id="3" xr3:uid="{7945FB26-3E0B-431D-ADD5-7C48535C361B}" uniqueName="3" name="Position" queryTableFieldId="3" dataDxfId="47"/>
    <tableColumn id="4" xr3:uid="{63CD2A89-580C-4BE8-B668-48A4ACD77E31}" uniqueName="4" name="Height (CM)" queryTableFieldId="4" dataDxfId="46"/>
    <tableColumn id="5" xr3:uid="{FCD1A316-D228-45ED-9D1F-C9D43FDDF824}" uniqueName="5" name="Weight (KG)" queryTableFieldId="5" dataDxfId="45"/>
    <tableColumn id="6" xr3:uid="{9DFA98B2-9BE6-4CBA-8043-415E7A555E72}" uniqueName="6" name="D.O.B." queryTableFieldId="6" dataDxfId="44"/>
    <tableColumn id="7" xr3:uid="{773C1AFE-F3DE-46B9-9E3E-0CB4BB754A9E}" uniqueName="7" name="Shoots/Catches" queryTableFieldId="7" dataDxfId="43"/>
    <tableColumn id="8" xr3:uid="{40F3430D-4829-4CF7-AD53-48B090D658A9}" uniqueName="8" name="Hometown" queryTableFieldId="8" dataDxfId="42"/>
    <tableColumn id="9" xr3:uid="{08D87531-572B-430C-A196-0F7000F9E15E}" uniqueName="9" name="Most Recent Team (League)" queryTableFieldId="9" dataDxfId="41"/>
    <tableColumn id="10" xr3:uid="{873CB82D-D3CE-4DFA-8D4B-8AD72C1EE353}" uniqueName="10" name="College Team (League)" queryTableFieldId="10" dataDxfId="4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9"/>
    <tableColumn id="3" xr3:uid="{9BB03E49-2FFA-4625-BDEA-CEEDBDA987BC}" uniqueName="3" name="Position" queryTableFieldId="3" dataDxfId="38"/>
    <tableColumn id="4" xr3:uid="{D9E0CA2C-B30E-4C81-825D-0133CA487804}" uniqueName="4" name="Height (CM)" queryTableFieldId="4" dataDxfId="37"/>
    <tableColumn id="5" xr3:uid="{D078A6BE-5B92-44EE-BE85-7FE5594ECC22}" uniqueName="5" name="Weight (KG)" queryTableFieldId="5" dataDxfId="36"/>
    <tableColumn id="6" xr3:uid="{6FCC2632-AFDC-4A96-9F6B-EDFC4ABD13BB}" uniqueName="6" name="D.O.B." queryTableFieldId="6" dataDxfId="35"/>
    <tableColumn id="7" xr3:uid="{17EC0189-C979-4E24-AA6D-721963A40816}" uniqueName="7" name="Shoots/Catches" queryTableFieldId="7" dataDxfId="34"/>
    <tableColumn id="8" xr3:uid="{DA7FCD24-68D6-42E2-9224-ECD7B5EFE98C}" uniqueName="8" name="Hometown" queryTableFieldId="8" dataDxfId="33"/>
    <tableColumn id="9" xr3:uid="{9AC8AE6D-86FD-464F-A1BF-FCD36F7BB723}" uniqueName="9" name="Most Recent Team (League)" queryTableFieldId="9" dataDxfId="32"/>
    <tableColumn id="10" xr3:uid="{3E6B8E69-CDC2-4206-98DC-8A08EFD4C8C9}" uniqueName="10" name="College Team (League)" queryTableFieldId="10" dataDxfId="3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30" priority="25" stopIfTrue="1">
      <formula>MOD(ROW(N9)-ROW($B$9),2)</formula>
    </cfRule>
  </conditionalFormatting>
  <conditionalFormatting sqref="O10:X60">
    <cfRule type="expression" dxfId="29" priority="64">
      <formula>MOD(ROW(O10)-ROW($O$258),2)</formula>
    </cfRule>
  </conditionalFormatting>
  <conditionalFormatting sqref="O45">
    <cfRule type="expression" dxfId="28" priority="20">
      <formula>MOD(ROW(O45)-ROW($O$258),2)</formula>
    </cfRule>
  </conditionalFormatting>
  <conditionalFormatting sqref="O46:O52">
    <cfRule type="expression" dxfId="27" priority="19">
      <formula>MOD(ROW(O46)-ROW($O$258),2)</formula>
    </cfRule>
  </conditionalFormatting>
  <conditionalFormatting sqref="P46:X46">
    <cfRule type="expression" dxfId="26" priority="18">
      <formula>MOD(ROW(P46)-ROW($O$258),2)</formula>
    </cfRule>
  </conditionalFormatting>
  <conditionalFormatting sqref="O48:X48">
    <cfRule type="expression" dxfId="25" priority="17">
      <formula>MOD(ROW(O48)-ROW($O$258),2)</formula>
    </cfRule>
  </conditionalFormatting>
  <conditionalFormatting sqref="P48:X48">
    <cfRule type="expression" dxfId="24" priority="16">
      <formula>MOD(ROW(P48)-ROW($O$258),2)</formula>
    </cfRule>
  </conditionalFormatting>
  <conditionalFormatting sqref="O49:X49">
    <cfRule type="expression" dxfId="23" priority="14">
      <formula>MOD(ROW(O49)-ROW($O$258),2)</formula>
    </cfRule>
  </conditionalFormatting>
  <conditionalFormatting sqref="O50:X50">
    <cfRule type="expression" dxfId="22" priority="13">
      <formula>MOD(ROW(O50)-ROW($O$258),2)</formula>
    </cfRule>
  </conditionalFormatting>
  <conditionalFormatting sqref="P50:X50">
    <cfRule type="expression" dxfId="21" priority="12">
      <formula>MOD(ROW(P50)-ROW($O$258),2)</formula>
    </cfRule>
  </conditionalFormatting>
  <conditionalFormatting sqref="O51:X51">
    <cfRule type="expression" dxfId="20" priority="10">
      <formula>MOD(ROW(O51)-ROW($O$258),2)</formula>
    </cfRule>
  </conditionalFormatting>
  <conditionalFormatting sqref="O52:X52">
    <cfRule type="expression" dxfId="19" priority="9">
      <formula>MOD(ROW(O52)-ROW($O$258),2)</formula>
    </cfRule>
  </conditionalFormatting>
  <conditionalFormatting sqref="O52:X52">
    <cfRule type="expression" dxfId="18" priority="8">
      <formula>MOD(ROW(O52)-ROW($O$258),2)</formula>
    </cfRule>
  </conditionalFormatting>
  <conditionalFormatting sqref="P52:X52">
    <cfRule type="expression" dxfId="17" priority="7">
      <formula>MOD(ROW(P52)-ROW($O$258),2)</formula>
    </cfRule>
  </conditionalFormatting>
  <conditionalFormatting sqref="P54:X54">
    <cfRule type="expression" dxfId="16" priority="2">
      <formula>MOD(ROW(P54)-ROW($O$258),2)</formula>
    </cfRule>
  </conditionalFormatting>
  <conditionalFormatting sqref="P53:X53">
    <cfRule type="expression" dxfId="15" priority="1">
      <formula>MOD(ROW(P53)-ROW($O$258),2)</formula>
    </cfRule>
  </conditionalFormatting>
  <conditionalFormatting sqref="J375">
    <cfRule type="expression" dxfId="14" priority="65" stopIfTrue="1">
      <formula>MOD(ROW(J375)-ROW($B$9),2)</formula>
    </cfRule>
  </conditionalFormatting>
  <conditionalFormatting sqref="B10:K374">
    <cfRule type="expression" dxfId="13"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9" activePane="bottomLeft" state="frozen"/>
      <selection activeCell="P541" sqref="P541"/>
      <selection pane="bottomLeft" activeCell="B301" sqref="B30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4" ca="1">TEXT(DATE(2026,1,_xlfn.SEQUENCE(1+_xlfn.DAYS(TODAY(),DATE(2026,1,1)))),"dd-mmm")</f>
        <v>01-Jan</v>
      </c>
      <c r="C5" s="5">
        <v>1</v>
      </c>
      <c r="D5" s="5">
        <v>1</v>
      </c>
      <c r="E5" s="5">
        <v>0</v>
      </c>
      <c r="F5" s="5">
        <v>0</v>
      </c>
      <c r="G5" s="5">
        <v>1</v>
      </c>
      <c r="H5" s="5">
        <v>1</v>
      </c>
      <c r="I5" s="5">
        <v>1</v>
      </c>
      <c r="J5" s="5">
        <v>1</v>
      </c>
      <c r="K5" s="5">
        <v>1</v>
      </c>
      <c r="L5" cm="1">
        <f t="array" aca="1" ref="L5:L304" ca="1">_xlfn.BYROW(_xlfn.TAKE(Banded,,1),_xleta.WEEKNUM)</f>
        <v>1</v>
      </c>
      <c r="M5" cm="1">
        <f t="array" ref="M5:M304">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3</v>
      </c>
      <c r="Q48" s="5">
        <f ca="1"/>
        <v>3</v>
      </c>
      <c r="R48" s="5">
        <f ca="1"/>
        <v>3</v>
      </c>
      <c r="S48" s="5">
        <f ca="1"/>
        <v>3</v>
      </c>
      <c r="T48" s="5">
        <f ca="1"/>
        <v>3</v>
      </c>
      <c r="U48" s="5">
        <f ca="1"/>
        <v>3</v>
      </c>
      <c r="V48" s="5">
        <f ca="1"/>
        <v>3</v>
      </c>
      <c r="W48" s="5">
        <f ca="1"/>
        <v>3</v>
      </c>
      <c r="X48" s="5">
        <f ca="1"/>
        <v>3</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8">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8">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8">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8">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8">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8">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c r="AB294" t="s">
        <v>3109</v>
      </c>
    </row>
    <row r="295" spans="2:28">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c r="AB295" t="s">
        <v>3110</v>
      </c>
    </row>
    <row r="296" spans="2:28">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c r="AB296" t="s">
        <v>3111</v>
      </c>
    </row>
    <row r="297" spans="2:28">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c r="AB297" t="s">
        <v>3112</v>
      </c>
    </row>
    <row r="298" spans="2:28">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c r="AB298" t="s">
        <v>3113</v>
      </c>
    </row>
    <row r="299" spans="2:28">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c r="AB299" t="s">
        <v>3114</v>
      </c>
    </row>
    <row r="300" spans="2:28">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c r="AB300" t="s">
        <v>3115</v>
      </c>
    </row>
    <row r="301" spans="2:28">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c r="AB301" t="s">
        <v>3116</v>
      </c>
    </row>
    <row r="302" spans="2:28">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28">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28">
      <c r="B304" s="40" t="str">
        <f ca="1"/>
        <v>27-Oct</v>
      </c>
      <c r="C304" s="5">
        <v>1</v>
      </c>
      <c r="D304" s="5">
        <v>1</v>
      </c>
      <c r="E304" s="5">
        <v>1</v>
      </c>
      <c r="F304" s="5">
        <v>1</v>
      </c>
      <c r="G304" s="5">
        <v>1</v>
      </c>
      <c r="H304" s="5">
        <v>1</v>
      </c>
      <c r="I304" s="5">
        <v>1</v>
      </c>
      <c r="J304" s="5">
        <v>1</v>
      </c>
      <c r="K304" s="5">
        <v>1</v>
      </c>
      <c r="L304">
        <f ca="1"/>
        <v>44</v>
      </c>
      <c r="M304">
        <v>9</v>
      </c>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12" priority="7">
      <formula>AND(LEN($O5)&gt;0,MOD(ROW(O5)-ROW($O$4),2))</formula>
    </cfRule>
  </conditionalFormatting>
  <conditionalFormatting sqref="O5:O95">
    <cfRule type="expression" dxfId="11" priority="6">
      <formula>LEN(O5)=0</formula>
    </cfRule>
  </conditionalFormatting>
  <conditionalFormatting sqref="B5:K65 B66:G67 I66:K67 B68:K361">
    <cfRule type="expression" dxfId="10" priority="4" stopIfTrue="1">
      <formula>LEN($B5)=0</formula>
    </cfRule>
    <cfRule type="expression" dxfId="9" priority="5" stopIfTrue="1">
      <formula>(LEN($B5)&gt;0)*(MOD(ROW(B5)-ROW(B$4),2)=0)</formula>
    </cfRule>
    <cfRule type="expression" dxfId="8" priority="8" stopIfTrue="1">
      <formula>AND(LEN($B5)&gt;0,MOD(ROW(B5)-ROW(B$4),2)=1)</formula>
    </cfRule>
  </conditionalFormatting>
  <conditionalFormatting sqref="H66">
    <cfRule type="expression" dxfId="7" priority="73" stopIfTrue="1">
      <formula>LEN($B67)=0</formula>
    </cfRule>
    <cfRule type="expression" dxfId="6" priority="74" stopIfTrue="1">
      <formula>(LEN($B67)&gt;0)*(MOD(ROW(H66)-ROW(H$4),2)=0)</formula>
    </cfRule>
    <cfRule type="expression" dxfId="5" priority="75" stopIfTrue="1">
      <formula>AND(LEN($B67)&gt;0,MOD(ROW(H66)-ROW(H$4),2)=1)</formula>
    </cfRule>
  </conditionalFormatting>
  <conditionalFormatting sqref="H67">
    <cfRule type="expression" dxfId="4" priority="1" stopIfTrue="1">
      <formula>LEN($B67)=0</formula>
    </cfRule>
    <cfRule type="expression" dxfId="3" priority="2" stopIfTrue="1">
      <formula>(LEN($B67)&gt;0)*(MOD(ROW(H67)-ROW(H$4),2)=0)</formula>
    </cfRule>
    <cfRule type="expression" dxfId="2"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3"/>
  <sheetViews>
    <sheetView topLeftCell="A4" workbookViewId="0">
      <pane ySplit="5" topLeftCell="A655" activePane="bottomLeft" state="frozen"/>
      <selection activeCell="Y145" sqref="Y145"/>
      <selection pane="bottomLeft" activeCell="D676" sqref="D67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sheetData>
  <conditionalFormatting sqref="E9:Y673">
    <cfRule type="expression" dxfId="1"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1" t="s">
        <v>3059</v>
      </c>
    </row>
    <row r="145" spans="2:2">
      <c r="B145" s="151" t="s">
        <v>3060</v>
      </c>
    </row>
    <row r="146" spans="2:2">
      <c r="B146" s="151" t="s">
        <v>3061</v>
      </c>
    </row>
    <row r="147" spans="2:2">
      <c r="B147" s="151" t="s">
        <v>3062</v>
      </c>
    </row>
    <row r="148" spans="2:2">
      <c r="B148" s="151"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52">
        <v>868</v>
      </c>
      <c r="D139" s="155">
        <f>(868-907)/907</f>
        <v>-4.2998897464167588E-2</v>
      </c>
    </row>
    <row r="140" spans="1:4">
      <c r="B140" s="128" t="s">
        <v>3024</v>
      </c>
      <c r="C140" s="152">
        <v>811</v>
      </c>
      <c r="D140" s="155">
        <f>(C140-C139)/C139</f>
        <v>-6.5668202764976952E-2</v>
      </c>
    </row>
    <row r="141" spans="1:4">
      <c r="B141" s="128" t="s">
        <v>3028</v>
      </c>
      <c r="C141" s="156">
        <v>796</v>
      </c>
      <c r="D141" s="155">
        <f>(C141-C140)/C140</f>
        <v>-1.8495684340320593E-2</v>
      </c>
    </row>
    <row r="142" spans="1:4">
      <c r="B142" s="151" t="s">
        <v>3085</v>
      </c>
      <c r="D142" s="70">
        <f>(796-907)/907</f>
        <v>-0.12238147739801543</v>
      </c>
    </row>
    <row r="143" spans="1:4">
      <c r="B143" s="151"/>
      <c r="D143" s="70"/>
    </row>
    <row r="144" spans="1:4">
      <c r="A144" s="76" t="s">
        <v>169</v>
      </c>
    </row>
    <row r="145" spans="2:6">
      <c r="B145" s="151" t="s">
        <v>3059</v>
      </c>
      <c r="C145" s="153"/>
      <c r="D145" t="s">
        <v>3075</v>
      </c>
      <c r="E145">
        <v>1911</v>
      </c>
      <c r="F145" t="s">
        <v>2637</v>
      </c>
    </row>
    <row r="146" spans="2:6">
      <c r="B146" s="151" t="s">
        <v>3060</v>
      </c>
      <c r="C146" s="153"/>
      <c r="D146" t="s">
        <v>3074</v>
      </c>
      <c r="E146">
        <v>232</v>
      </c>
      <c r="F146" t="s">
        <v>2637</v>
      </c>
    </row>
    <row r="147" spans="2:6">
      <c r="B147" s="151" t="s">
        <v>3061</v>
      </c>
      <c r="C147" s="153"/>
    </row>
    <row r="148" spans="2:6">
      <c r="B148" s="151" t="s">
        <v>3062</v>
      </c>
      <c r="C148" s="153"/>
    </row>
    <row r="149" spans="2:6">
      <c r="B149" s="151" t="s">
        <v>3063</v>
      </c>
      <c r="C149" s="154"/>
    </row>
    <row r="151" spans="2:6">
      <c r="B151" s="151"/>
    </row>
    <row r="152" spans="2:6">
      <c r="B152" s="151"/>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2" t="s">
        <v>2565</v>
      </c>
      <c r="C3" s="163" t="s">
        <v>3089</v>
      </c>
      <c r="D3" s="163" t="s">
        <v>3090</v>
      </c>
      <c r="E3" s="163" t="s">
        <v>3091</v>
      </c>
      <c r="F3" s="163" t="s">
        <v>3039</v>
      </c>
      <c r="H3" s="162" t="s">
        <v>3016</v>
      </c>
      <c r="I3" s="163" t="s">
        <v>3017</v>
      </c>
      <c r="J3" s="163" t="s">
        <v>3018</v>
      </c>
      <c r="K3" s="163" t="s">
        <v>3019</v>
      </c>
      <c r="L3" s="163" t="s">
        <v>2617</v>
      </c>
    </row>
    <row r="4" spans="1:12" ht="13.5" thickTop="1">
      <c r="B4" s="86" t="s">
        <v>3092</v>
      </c>
      <c r="C4" s="88" t="s">
        <v>3093</v>
      </c>
      <c r="D4" s="88" t="s">
        <v>3094</v>
      </c>
      <c r="E4" s="88">
        <v>404</v>
      </c>
      <c r="F4" s="88" t="s">
        <v>3107</v>
      </c>
      <c r="H4" s="165">
        <v>0.11700000000000001</v>
      </c>
      <c r="I4" s="125">
        <v>0.122</v>
      </c>
      <c r="J4" s="125">
        <v>0.8</v>
      </c>
      <c r="K4" s="125">
        <v>0.14000000000000001</v>
      </c>
      <c r="L4" s="88" cm="1">
        <f t="array" ref="L4:L6">MMULT(MINVERSE(H4:J6),K4:K6)*E9</f>
        <v>370.2333821376281</v>
      </c>
    </row>
    <row r="5" spans="1:12">
      <c r="B5" s="158" t="s">
        <v>2567</v>
      </c>
      <c r="C5" s="160" t="s">
        <v>3095</v>
      </c>
      <c r="D5" s="160" t="s">
        <v>3096</v>
      </c>
      <c r="E5" s="160">
        <v>4</v>
      </c>
      <c r="F5" s="160" t="s">
        <v>3107</v>
      </c>
      <c r="H5" s="158">
        <v>1</v>
      </c>
      <c r="I5" s="160">
        <v>1</v>
      </c>
      <c r="J5" s="160">
        <v>1</v>
      </c>
      <c r="K5" s="160">
        <v>1</v>
      </c>
      <c r="L5" s="160">
        <v>42.7</v>
      </c>
    </row>
    <row r="6" spans="1:12">
      <c r="B6" s="86" t="s">
        <v>2558</v>
      </c>
      <c r="C6" s="88" t="s">
        <v>3097</v>
      </c>
      <c r="D6" s="88" t="s">
        <v>3098</v>
      </c>
      <c r="E6" s="88">
        <v>5</v>
      </c>
      <c r="F6" s="88" t="s">
        <v>3107</v>
      </c>
      <c r="H6" s="86">
        <v>0</v>
      </c>
      <c r="I6" s="88">
        <v>1</v>
      </c>
      <c r="J6" s="88">
        <v>0</v>
      </c>
      <c r="K6" s="88">
        <v>0.1</v>
      </c>
      <c r="L6" s="88">
        <v>14.066617862371888</v>
      </c>
    </row>
    <row r="7" spans="1:12">
      <c r="B7" s="158" t="s">
        <v>3099</v>
      </c>
      <c r="C7" s="160" t="s">
        <v>3100</v>
      </c>
      <c r="D7" s="160" t="s">
        <v>3101</v>
      </c>
      <c r="E7" s="160">
        <v>36</v>
      </c>
      <c r="F7" s="160" t="s">
        <v>3107</v>
      </c>
    </row>
    <row r="8" spans="1:12">
      <c r="B8" s="86" t="s">
        <v>3102</v>
      </c>
      <c r="C8" s="88" t="s">
        <v>3100</v>
      </c>
      <c r="D8" s="88" t="s">
        <v>3103</v>
      </c>
      <c r="E8" s="88">
        <v>23</v>
      </c>
      <c r="F8" s="88" t="s">
        <v>3107</v>
      </c>
    </row>
    <row r="9" spans="1:12">
      <c r="B9" s="159" t="s">
        <v>3104</v>
      </c>
      <c r="C9" s="161" t="s">
        <v>3105</v>
      </c>
      <c r="D9" s="161" t="s">
        <v>3106</v>
      </c>
      <c r="E9" s="161">
        <v>427</v>
      </c>
      <c r="F9" s="161" t="s">
        <v>3107</v>
      </c>
    </row>
    <row r="10" spans="1:12">
      <c r="D10" s="164"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7">
        <f t="shared" ref="E15:N15" si="2">E14/E12</f>
        <v>0.02</v>
      </c>
      <c r="F15" s="157">
        <f t="shared" si="2"/>
        <v>0.03</v>
      </c>
      <c r="G15" s="157">
        <f t="shared" si="2"/>
        <v>0.04</v>
      </c>
      <c r="H15" s="157">
        <f t="shared" si="2"/>
        <v>0.05</v>
      </c>
      <c r="I15" s="157">
        <f t="shared" si="2"/>
        <v>0.06</v>
      </c>
      <c r="J15" s="157">
        <f t="shared" si="2"/>
        <v>0.08</v>
      </c>
      <c r="K15" s="157">
        <f t="shared" si="2"/>
        <v>0.09</v>
      </c>
      <c r="L15" s="157">
        <f t="shared" si="2"/>
        <v>0.1</v>
      </c>
      <c r="M15" s="157">
        <f t="shared" si="2"/>
        <v>0.11</v>
      </c>
      <c r="N15" s="157">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7">
        <f t="shared" ref="E20:N20" si="5">E19/E17</f>
        <v>0.04</v>
      </c>
      <c r="F20" s="157">
        <f t="shared" si="5"/>
        <v>0.06</v>
      </c>
      <c r="G20" s="157">
        <f t="shared" si="5"/>
        <v>0.08</v>
      </c>
      <c r="H20" s="157">
        <f t="shared" si="5"/>
        <v>0.1</v>
      </c>
      <c r="I20" s="157">
        <f t="shared" si="5"/>
        <v>0.12</v>
      </c>
      <c r="J20" s="157">
        <f t="shared" si="5"/>
        <v>0.16</v>
      </c>
      <c r="K20" s="157">
        <f t="shared" si="5"/>
        <v>0.18</v>
      </c>
      <c r="L20" s="157">
        <f t="shared" si="5"/>
        <v>0.2</v>
      </c>
      <c r="M20" s="157">
        <f t="shared" si="5"/>
        <v>0.22</v>
      </c>
      <c r="N20" s="157">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7">
        <f t="shared" ref="E25:N25" si="8">E24/E22</f>
        <v>0.08</v>
      </c>
      <c r="F25" s="157">
        <f t="shared" si="8"/>
        <v>0.12</v>
      </c>
      <c r="G25" s="157">
        <f t="shared" si="8"/>
        <v>0.16</v>
      </c>
      <c r="H25" s="157">
        <f t="shared" si="8"/>
        <v>0.2</v>
      </c>
      <c r="I25" s="157">
        <f t="shared" si="8"/>
        <v>0.24</v>
      </c>
      <c r="J25" s="157">
        <f t="shared" si="8"/>
        <v>0.32</v>
      </c>
      <c r="K25" s="157">
        <f t="shared" si="8"/>
        <v>0.36</v>
      </c>
      <c r="L25" s="157">
        <f t="shared" si="8"/>
        <v>0.4</v>
      </c>
      <c r="M25" s="157">
        <f t="shared" si="8"/>
        <v>0.44</v>
      </c>
      <c r="N25" s="157">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27-Oct-2026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S31"/>
  <sheetViews>
    <sheetView topLeftCell="C1" workbookViewId="0">
      <selection activeCell="N11" sqref="N1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 min="15" max="15" width="11.5703125" customWidth="1"/>
    <col min="16" max="16" width="10.5703125" customWidth="1"/>
    <col min="17" max="17" width="11.28515625" customWidth="1"/>
    <col min="18" max="18" width="11.42578125" customWidth="1"/>
    <col min="19" max="19" width="12.85546875" customWidth="1"/>
  </cols>
  <sheetData>
    <row r="1" spans="1:15">
      <c r="C1" s="35" t="s">
        <v>164</v>
      </c>
      <c r="D1" s="35"/>
      <c r="E1" s="35"/>
      <c r="F1" s="35"/>
      <c r="G1" s="35"/>
      <c r="H1" s="35"/>
      <c r="I1" s="35"/>
      <c r="J1" s="35"/>
      <c r="K1" s="36" t="s">
        <v>165</v>
      </c>
      <c r="L1" s="36"/>
    </row>
    <row r="2" spans="1:15">
      <c r="C2" s="34">
        <v>1</v>
      </c>
      <c r="D2" s="34"/>
      <c r="E2" s="34">
        <v>2</v>
      </c>
      <c r="F2" s="34"/>
      <c r="G2" s="34">
        <v>3</v>
      </c>
      <c r="H2" s="34"/>
      <c r="I2" s="34">
        <v>4</v>
      </c>
      <c r="J2" s="34"/>
      <c r="K2" s="37" t="s">
        <v>160</v>
      </c>
      <c r="L2" s="37" t="s">
        <v>160</v>
      </c>
    </row>
    <row r="3" spans="1:15"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5"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5">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5">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5">
      <c r="A7" s="31">
        <v>46014.770833333336</v>
      </c>
      <c r="B7" s="31" t="s">
        <v>167</v>
      </c>
      <c r="C7">
        <v>141</v>
      </c>
      <c r="D7">
        <v>80</v>
      </c>
      <c r="K7" cm="1">
        <f t="array" ref="K7">ROUND(AVERAGE(_xlfn._xlws.FILTER($C7:$J7,($C$3:$J$3=K$3)*(--ISNUMBER(C7:J7)))),0)</f>
        <v>141</v>
      </c>
      <c r="L7" cm="1">
        <f t="array" ref="L7">ROUND(AVERAGE(_xlfn._xlws.FILTER($C7:$J7,($C$3:$J$3=L$3)*(--ISNUMBER(C7:J7)))),0)</f>
        <v>80</v>
      </c>
    </row>
    <row r="8" spans="1:15">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5">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5">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5">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5">
      <c r="A12" s="31">
        <v>46020.9375</v>
      </c>
      <c r="B12" s="31" t="s">
        <v>167</v>
      </c>
      <c r="C12">
        <v>143</v>
      </c>
      <c r="D12">
        <v>79</v>
      </c>
      <c r="K12" cm="1">
        <f t="array" ref="K12">ROUND(AVERAGE(_xlfn._xlws.FILTER($C12:$J12,($C$3:$J$3=K$3)*(--ISNUMBER(C12:J12)))),0)</f>
        <v>143</v>
      </c>
      <c r="L12" cm="1">
        <f t="array" ref="L12">ROUND(AVERAGE(_xlfn._xlws.FILTER($C12:$J12,($C$3:$J$3=L$3)*(--ISNUMBER(C12:J12)))),0)</f>
        <v>79</v>
      </c>
    </row>
    <row r="13" spans="1:15">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5">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5">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5">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c r="O16" t="s">
        <v>3064</v>
      </c>
    </row>
    <row r="17" spans="1:19">
      <c r="A17" s="31">
        <v>46322.948611111111</v>
      </c>
      <c r="B17" s="31" t="s">
        <v>167</v>
      </c>
      <c r="C17">
        <v>121</v>
      </c>
      <c r="D17">
        <v>70</v>
      </c>
      <c r="K17" cm="1">
        <f t="array" ref="K17">ROUND(AVERAGE(_xlfn._xlws.FILTER($C17:$J17,($C$3:$J$3=K$3)*(--ISNUMBER(C17:J17)))),0)</f>
        <v>121</v>
      </c>
      <c r="L17" cm="1">
        <f t="array" ref="L17">ROUND(AVERAGE(_xlfn._xlws.FILTER($C17:$J17,($C$3:$J$3=L$3)*(--ISNUMBER(C17:J17)))),0)</f>
        <v>70</v>
      </c>
      <c r="O17" t="s">
        <v>3065</v>
      </c>
    </row>
    <row r="18" spans="1:19">
      <c r="A18" s="31">
        <v>46322.949305555558</v>
      </c>
      <c r="B18" s="31" t="s">
        <v>167</v>
      </c>
      <c r="C18">
        <v>117</v>
      </c>
      <c r="D18">
        <v>70</v>
      </c>
      <c r="K18" cm="1">
        <f t="array" ref="K18">ROUND(AVERAGE(_xlfn._xlws.FILTER($C18:$J18,($C$3:$J$3=K$3)*(--ISNUMBER(C18:J18)))),0)</f>
        <v>117</v>
      </c>
      <c r="L18" cm="1">
        <f t="array" ref="L18">ROUND(AVERAGE(_xlfn._xlws.FILTER($C18:$J18,($C$3:$J$3=L$3)*(--ISNUMBER(C18:J18)))),0)</f>
        <v>70</v>
      </c>
      <c r="O18" t="s">
        <v>3066</v>
      </c>
    </row>
    <row r="19" spans="1:19">
      <c r="A19" s="31">
        <v>46322.949305555558</v>
      </c>
      <c r="B19" s="31" t="s">
        <v>168</v>
      </c>
      <c r="C19">
        <v>115</v>
      </c>
      <c r="D19">
        <v>65</v>
      </c>
      <c r="E19">
        <v>114</v>
      </c>
      <c r="F19">
        <v>50</v>
      </c>
      <c r="G19">
        <v>116</v>
      </c>
      <c r="H19">
        <v>70</v>
      </c>
      <c r="I19">
        <v>114</v>
      </c>
      <c r="J19">
        <v>70</v>
      </c>
      <c r="K19" cm="1">
        <f t="array" ref="K19">ROUND(AVERAGE(_xlfn._xlws.FILTER($C19:$J19,($C$3:$J$3=K$3)*(--ISNUMBER(C19:J19)))),0)</f>
        <v>115</v>
      </c>
      <c r="L19" cm="1">
        <f t="array" ref="L19">ROUND(AVERAGE(_xlfn._xlws.FILTER($C19:$J19,($C$3:$J$3=L$3)*(--ISNUMBER(C19:J19)))),0)</f>
        <v>64</v>
      </c>
      <c r="O19" t="s">
        <v>3067</v>
      </c>
    </row>
    <row r="20" spans="1:19">
      <c r="O20" t="s">
        <v>3068</v>
      </c>
    </row>
    <row r="21" spans="1:19">
      <c r="O21" t="s">
        <v>3069</v>
      </c>
    </row>
    <row r="24" spans="1:19" ht="13.5" thickBot="1">
      <c r="O24" s="149" t="s">
        <v>927</v>
      </c>
      <c r="P24" s="149" t="s">
        <v>3117</v>
      </c>
      <c r="Q24" s="149" t="s">
        <v>161</v>
      </c>
      <c r="R24" s="149" t="s">
        <v>162</v>
      </c>
      <c r="S24" s="148" t="s">
        <v>3118</v>
      </c>
    </row>
    <row r="25" spans="1:19" ht="14.1" customHeight="1" thickTop="1">
      <c r="O25" s="166">
        <v>46014.770833333336</v>
      </c>
      <c r="P25" s="167">
        <v>5</v>
      </c>
      <c r="Q25" s="167">
        <v>141</v>
      </c>
      <c r="R25" s="167">
        <v>80</v>
      </c>
      <c r="S25" s="168" t="s">
        <v>167</v>
      </c>
    </row>
    <row r="26" spans="1:19" ht="14.1" customHeight="1">
      <c r="O26" s="166">
        <v>46014.854166666664</v>
      </c>
      <c r="P26" s="167">
        <v>5</v>
      </c>
      <c r="Q26" s="167">
        <v>134</v>
      </c>
      <c r="R26" s="167">
        <v>78</v>
      </c>
      <c r="S26" s="168" t="s">
        <v>168</v>
      </c>
    </row>
    <row r="27" spans="1:19" ht="14.1" customHeight="1">
      <c r="O27" s="166">
        <v>46263</v>
      </c>
      <c r="P27" s="167">
        <v>5</v>
      </c>
      <c r="Q27" s="167">
        <v>138</v>
      </c>
      <c r="R27" s="167">
        <v>74</v>
      </c>
      <c r="S27" s="168" t="s">
        <v>168</v>
      </c>
    </row>
    <row r="28" spans="1:19" ht="14.1" customHeight="1">
      <c r="O28" s="166">
        <v>46319.964583333334</v>
      </c>
      <c r="P28" s="167">
        <v>20</v>
      </c>
      <c r="Q28" s="167">
        <v>126</v>
      </c>
      <c r="R28" s="167">
        <v>65</v>
      </c>
      <c r="S28" s="168" t="s">
        <v>168</v>
      </c>
    </row>
    <row r="29" spans="1:19" ht="14.1" customHeight="1">
      <c r="O29" s="166">
        <v>46322.948611111111</v>
      </c>
      <c r="P29" s="167">
        <v>20</v>
      </c>
      <c r="Q29" s="167">
        <v>121</v>
      </c>
      <c r="R29" s="167">
        <v>70</v>
      </c>
      <c r="S29" s="168" t="s">
        <v>167</v>
      </c>
    </row>
    <row r="30" spans="1:19" ht="14.1" customHeight="1">
      <c r="O30" s="166">
        <v>46322.949305555558</v>
      </c>
      <c r="P30" s="167">
        <v>20</v>
      </c>
      <c r="Q30" s="167">
        <v>117</v>
      </c>
      <c r="R30" s="167">
        <v>70</v>
      </c>
      <c r="S30" s="168" t="s">
        <v>167</v>
      </c>
    </row>
    <row r="31" spans="1:19" ht="14.1" customHeight="1">
      <c r="O31" s="166">
        <v>46322.949305555558</v>
      </c>
      <c r="P31" s="167">
        <v>20</v>
      </c>
      <c r="Q31" s="167">
        <v>115</v>
      </c>
      <c r="R31" s="167">
        <v>64</v>
      </c>
      <c r="S31" s="168" t="s">
        <v>168</v>
      </c>
    </row>
  </sheetData>
  <autoFilter ref="A3:M3" xr:uid="{17434AD6-609A-4984-A47E-CE86E855F2FD}"/>
  <conditionalFormatting sqref="O25:S31">
    <cfRule type="expression" dxfId="0" priority="1">
      <formula>MOD(ROW(O25)-ROW($O$24),2)</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27-Oct-2026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27-Oct-2026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57</vt:i4>
      </vt:variant>
    </vt:vector>
  </HeadingPairs>
  <TitlesOfParts>
    <vt:vector size="95"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BP_Data!Print_Area</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2026-10-28T04:03:17Z</cp:lastPrinted>
  <dcterms:created xsi:type="dcterms:W3CDTF">2021-09-27T12:19:57Z</dcterms:created>
  <dcterms:modified xsi:type="dcterms:W3CDTF">2026-10-28T04:06:00Z</dcterms:modified>
</cp:coreProperties>
</file>