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70" documentId="8_{E52E9538-16AC-4C83-9985-386637D8DDE3}" xr6:coauthVersionLast="47" xr6:coauthVersionMax="47" xr10:uidLastSave="{557D9DBB-7FFC-4FDA-AE6A-32C06B08AB67}"/>
  <bookViews>
    <workbookView xWindow="-120" yWindow="-120" windowWidth="29040" windowHeight="1584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7" l="1"/>
  <c r="E2" i="7"/>
  <c r="G12" i="7"/>
  <c r="L8" i="7"/>
  <c r="G8" i="7" a="1"/>
  <c r="G8" i="7" s="1"/>
  <c r="M8" i="7"/>
  <c r="C10" i="7"/>
  <c r="C11" i="7"/>
  <c r="C12" i="7"/>
  <c r="B3" i="7"/>
  <c r="K50" i="7" a="1"/>
  <c r="K50" i="7" s="1"/>
  <c r="L44" i="7"/>
  <c r="L43" i="7"/>
  <c r="L42" i="7"/>
  <c r="L41" i="7"/>
  <c r="G16" i="7"/>
  <c r="K8" i="7" a="1"/>
  <c r="M26" i="7" s="1"/>
  <c r="L34" i="5"/>
  <c r="M34" i="5"/>
  <c r="K8" i="5" a="1"/>
  <c r="K8" i="5" s="1"/>
  <c r="M8" i="5" s="1"/>
  <c r="L33" i="5"/>
  <c r="M33" i="5"/>
  <c r="L32" i="5"/>
  <c r="M32" i="5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7"/>
  <c r="I12" i="5"/>
  <c r="I12" i="4"/>
  <c r="M33" i="7" l="1"/>
  <c r="L26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K8" i="7"/>
  <c r="M10" i="7"/>
  <c r="M12" i="7"/>
  <c r="M18" i="7"/>
  <c r="M22" i="7"/>
  <c r="M19" i="7"/>
  <c r="M14" i="7"/>
  <c r="M17" i="7"/>
  <c r="M21" i="7"/>
  <c r="M25" i="7"/>
  <c r="M29" i="7"/>
  <c r="G8" i="5" a="1"/>
  <c r="G8" i="5" s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L21" i="7" l="1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M41" i="7"/>
  <c r="K47" i="7" s="1" a="1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K47" i="7" l="1"/>
  <c r="L61" i="7" s="1"/>
  <c r="H40" i="7"/>
  <c r="K47" i="5"/>
  <c r="L52" i="5"/>
  <c r="L51" i="5"/>
  <c r="L60" i="5"/>
  <c r="L55" i="5"/>
  <c r="L58" i="5"/>
  <c r="L56" i="5"/>
  <c r="L53" i="5"/>
  <c r="L50" i="5"/>
  <c r="L57" i="5"/>
  <c r="L54" i="5"/>
  <c r="L61" i="5"/>
  <c r="L59" i="5"/>
  <c r="H34" i="5"/>
  <c r="G26" i="4"/>
  <c r="G8" i="3"/>
  <c r="L33" i="3" s="1"/>
  <c r="G8" i="1" a="1"/>
  <c r="G8" i="1" s="1"/>
  <c r="L55" i="7" l="1"/>
  <c r="L59" i="7"/>
  <c r="L52" i="7"/>
  <c r="L56" i="7"/>
  <c r="L57" i="7"/>
  <c r="L51" i="7"/>
  <c r="L54" i="7"/>
  <c r="L60" i="7"/>
  <c r="L50" i="7"/>
  <c r="L53" i="7"/>
  <c r="L58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<sst xmlns="http://schemas.openxmlformats.org/spreadsheetml/2006/main" count="222" uniqueCount="50">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</sst>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70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70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70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'Propane-Use-Day-5'!$C$10:$C$12</c:f>
              <c:numCache>
                <c:formatCode>0.00</c:formatCode>
                <c:ptCount val="3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</c:numCache>
            </c:numRef>
          </c:xVal>
          <c:yVal>
            <c:numRef>
              <c:f>'Propane-Use-Day-5'!$D$10:$D$12</c:f>
              <c:numCache>
                <c:formatCode>0.00;\-0.00;0.00;@</c:formatCode>
                <c:ptCount val="3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36.91018641875165</c:v>
                </c:pt>
                <c:pt idx="1">
                  <c:v>36.887435769779017</c:v>
                </c:pt>
                <c:pt idx="2">
                  <c:v>36.864685120806385</c:v>
                </c:pt>
                <c:pt idx="3">
                  <c:v>36.841934471833753</c:v>
                </c:pt>
                <c:pt idx="4">
                  <c:v>36.81918382286112</c:v>
                </c:pt>
                <c:pt idx="5">
                  <c:v>36.796433173888488</c:v>
                </c:pt>
                <c:pt idx="6">
                  <c:v>36.773682524915856</c:v>
                </c:pt>
                <c:pt idx="7">
                  <c:v>36.750931875943223</c:v>
                </c:pt>
                <c:pt idx="8">
                  <c:v>36.728181226970591</c:v>
                </c:pt>
                <c:pt idx="9">
                  <c:v>36.705430577997959</c:v>
                </c:pt>
                <c:pt idx="10">
                  <c:v>36.682679929025326</c:v>
                </c:pt>
                <c:pt idx="11">
                  <c:v>36.659929280052694</c:v>
                </c:pt>
                <c:pt idx="12">
                  <c:v>36.637178631080062</c:v>
                </c:pt>
                <c:pt idx="13">
                  <c:v>36.614427982107429</c:v>
                </c:pt>
                <c:pt idx="14">
                  <c:v>36.591677333134797</c:v>
                </c:pt>
                <c:pt idx="15">
                  <c:v>36.568926684162165</c:v>
                </c:pt>
                <c:pt idx="16">
                  <c:v>36.546176035189532</c:v>
                </c:pt>
                <c:pt idx="17">
                  <c:v>36.5234253862169</c:v>
                </c:pt>
                <c:pt idx="18">
                  <c:v>36.500674737244267</c:v>
                </c:pt>
                <c:pt idx="19">
                  <c:v>36.477924088271635</c:v>
                </c:pt>
                <c:pt idx="20">
                  <c:v>36.455173439299003</c:v>
                </c:pt>
                <c:pt idx="21">
                  <c:v>36.43242279032637</c:v>
                </c:pt>
                <c:pt idx="22">
                  <c:v>36.409672141353738</c:v>
                </c:pt>
                <c:pt idx="23">
                  <c:v>36.386921492381106</c:v>
                </c:pt>
                <c:pt idx="24">
                  <c:v>36.364170843408473</c:v>
                </c:pt>
                <c:pt idx="25">
                  <c:v>36.341420194435841</c:v>
                </c:pt>
                <c:pt idx="26">
                  <c:v>36.318669545463209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36.86626984126984</c:v>
                </c:pt>
                <c:pt idx="2">
                  <c:v>36.832539682539682</c:v>
                </c:pt>
                <c:pt idx="3">
                  <c:v>36.798809523809524</c:v>
                </c:pt>
                <c:pt idx="4">
                  <c:v>36.765079365079366</c:v>
                </c:pt>
                <c:pt idx="5">
                  <c:v>36.731349206349208</c:v>
                </c:pt>
                <c:pt idx="6">
                  <c:v>36.69761904761905</c:v>
                </c:pt>
                <c:pt idx="7">
                  <c:v>36.663888888888884</c:v>
                </c:pt>
                <c:pt idx="8">
                  <c:v>36.630158730158726</c:v>
                </c:pt>
                <c:pt idx="9">
                  <c:v>36.596428571428568</c:v>
                </c:pt>
                <c:pt idx="10">
                  <c:v>36.56269841269841</c:v>
                </c:pt>
                <c:pt idx="11">
                  <c:v>36.528968253968252</c:v>
                </c:pt>
                <c:pt idx="12">
                  <c:v>36.495238095238093</c:v>
                </c:pt>
                <c:pt idx="13">
                  <c:v>36.461507936507935</c:v>
                </c:pt>
                <c:pt idx="14">
                  <c:v>36.427777777777777</c:v>
                </c:pt>
                <c:pt idx="15">
                  <c:v>36.394047619047619</c:v>
                </c:pt>
                <c:pt idx="16">
                  <c:v>36.360317460317461</c:v>
                </c:pt>
                <c:pt idx="17">
                  <c:v>36.326587301587303</c:v>
                </c:pt>
                <c:pt idx="18">
                  <c:v>36.292857142857144</c:v>
                </c:pt>
                <c:pt idx="19">
                  <c:v>36.259126984126979</c:v>
                </c:pt>
                <c:pt idx="20">
                  <c:v>36.225396825396821</c:v>
                </c:pt>
                <c:pt idx="21">
                  <c:v>36.191666666666663</c:v>
                </c:pt>
                <c:pt idx="22">
                  <c:v>36.157936507936505</c:v>
                </c:pt>
                <c:pt idx="23">
                  <c:v>36.124206349206347</c:v>
                </c:pt>
                <c:pt idx="24">
                  <c:v>36.090476190476188</c:v>
                </c:pt>
                <c:pt idx="25">
                  <c:v>36.05674603174603</c:v>
                </c:pt>
                <c:pt idx="26">
                  <c:v>36.023015873015872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37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856481422968196"/>
          <c:y val="0.396545895680565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'Propane-Use-Day-5'!$M$41:$M$44</c:f>
              <c:numCache>
                <c:formatCode>0.00;\-0.00;0.00;@</c:formatCode>
                <c:ptCount val="4"/>
                <c:pt idx="0">
                  <c:v>0.54601557534317635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'Propane-Use-Day-5'!$L$50:$L$61</c:f>
              <c:numCache>
                <c:formatCode>0.000;\-0.000;0.000;@</c:formatCode>
                <c:ptCount val="12"/>
                <c:pt idx="0">
                  <c:v>0.47484660362839282</c:v>
                </c:pt>
                <c:pt idx="1">
                  <c:v>0.50171343201376906</c:v>
                </c:pt>
                <c:pt idx="2">
                  <c:v>0.5285802603991453</c:v>
                </c:pt>
                <c:pt idx="3">
                  <c:v>0.55544708878452143</c:v>
                </c:pt>
                <c:pt idx="4">
                  <c:v>0.58231391716989767</c:v>
                </c:pt>
                <c:pt idx="5">
                  <c:v>0.60918074555527391</c:v>
                </c:pt>
                <c:pt idx="6">
                  <c:v>0.63604757394065015</c:v>
                </c:pt>
                <c:pt idx="7">
                  <c:v>0.66291440232602628</c:v>
                </c:pt>
                <c:pt idx="8">
                  <c:v>0.68978123071140252</c:v>
                </c:pt>
                <c:pt idx="9">
                  <c:v>0.71664805909677876</c:v>
                </c:pt>
                <c:pt idx="10">
                  <c:v>0.743514887482155</c:v>
                </c:pt>
                <c:pt idx="11">
                  <c:v>0.77038171586753124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593407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t>Measured Propane Burn Rate = 0.55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1178540" y="6475095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4" tableBorderDxfId="23">
  <autoFilter ref="B7:D18" xr:uid="{54D38F27-53A3-4E24-9E84-90EF95A9A65D}"/>
  <tableColumns count="3">
    <tableColumn id="1" xr3:uid="{9E925115-B54F-4B4C-AF74-BCDF7C7A568F}" name="X" dataDxfId="22"/>
    <tableColumn id="2" xr3:uid="{496E99EF-94CF-4D0A-B048-1B2C0AE9F694}" name="Time (hours)" dataDxfId="21">
      <calculatedColumnFormula>(_tTankWeight2[[#This Row],[X]]-INDEX('Propane-Use-Day-2'!$B$8,1,1))*24</calculatedColumnFormula>
    </tableColumn>
    <tableColumn id="3" xr3:uid="{ECD2A7D4-374E-475D-AFEC-98EEA0B9C174}" name="Weight (lbs)" dataDxfId="2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9" tableBorderDxfId="18">
  <autoFilter ref="B7:D15" xr:uid="{54D38F27-53A3-4E24-9E84-90EF95A9A65D}"/>
  <tableColumns count="3">
    <tableColumn id="1" xr3:uid="{97B1BA55-1722-4D93-BB88-758CE5343A2A}" name="X" dataDxfId="17"/>
    <tableColumn id="2" xr3:uid="{4D171C35-268F-4B9D-80C9-888D0938537F}" name="Time (hours)" dataDxfId="16">
      <calculatedColumnFormula>(_tTankWeight24[[#This Row],[X]]-INDEX('Propane-Use-Day-3'!$B$8,1,1))*24</calculatedColumnFormula>
    </tableColumn>
    <tableColumn id="3" xr3:uid="{4D7DC68D-F1A9-4E70-A339-66AB49B8ACA6}" name="Weight (lbs)" dataDxfId="15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4" tableBorderDxfId="13">
  <autoFilter ref="B7:D15" xr:uid="{54D38F27-53A3-4E24-9E84-90EF95A9A65D}"/>
  <tableColumns count="3">
    <tableColumn id="1" xr3:uid="{3B43DB70-94E1-459B-8FB3-761B425FC480}" name="X" dataDxfId="12"/>
    <tableColumn id="2" xr3:uid="{182F14ED-38CE-440A-A952-5B718E8962E5}" name="Time (hours)" dataDxfId="11">
      <calculatedColumnFormula>(_tTankWeight4[[#This Row],[X]]-INDEX('Propane-Use-Day-4'!$B$8,1,1))*24</calculatedColumnFormula>
    </tableColumn>
    <tableColumn id="3" xr3:uid="{CAF6B0C6-7671-4815-AA0F-C7EC06E66BB3}" name="Weight (lbs)" dataDxfId="1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12" totalsRowShown="0" headerRowDxfId="9" tableBorderDxfId="8">
  <autoFilter ref="B9:D12" xr:uid="{54D38F27-53A3-4E24-9E84-90EF95A9A65D}"/>
  <tableColumns count="3">
    <tableColumn id="1" xr3:uid="{5E8842F1-EA49-43DF-A3E1-1B5CC76346AB}" name="X" dataDxfId="5"/>
    <tableColumn id="2" xr3:uid="{36D8FF9C-5836-47BE-A23B-22C78B1E531D}" name="Time (hours)" dataDxfId="6">
      <calculatedColumnFormula>(_tTankWeight46[[#This Row],[X]]-INDEX('Propane-Use-Day-5'!$B$10,1,1))*24</calculatedColumnFormula>
    </tableColumn>
    <tableColumn id="3" xr3:uid="{D37109D9-5908-44EB-9F93-C839A91BAC3F}" name="Weight (lbs)" dataDxfId="7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36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63"/>
  <sheetViews>
    <sheetView showGridLines="0" tabSelected="1" workbookViewId="0">
      <selection activeCell="E13" sqref="E13"/>
    </sheetView>
  </sheetViews>
  <sheetFormatPr defaultRowHeight="12.75" x14ac:dyDescent="0.2"/>
  <cols>
    <col min="2" max="2" width="23.57031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LINEST(_tTankWeight46[Weight (lbs)],_tTankWeight46[Time (hours)])</f>
        <v>-2.2750648972632348E-2</v>
      </c>
      <c r="H8" s="17">
        <v>36.91018641875165</v>
      </c>
      <c r="K8" s="14" cm="1">
        <f t="array" ref="K8:K34">_xlfn.SEQUENCE(27,1,0,1)</f>
        <v>0</v>
      </c>
      <c r="L8" s="15">
        <f>_nInt+_nSlope*K8</f>
        <v>36.91018641875165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36.887435769779017</v>
      </c>
      <c r="M9" s="15">
        <f>INDEX(_tTankWeight46[Weight (lbs)],1,1)-$G$16/24*K9</f>
        <v>36.86626984126984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2</v>
      </c>
      <c r="L10" s="15">
        <f t="shared" si="0"/>
        <v>36.864685120806385</v>
      </c>
      <c r="M10" s="15">
        <f>INDEX(_tTankWeight46[Weight (lbs)],1,1)-$G$16/24*K10</f>
        <v>36.832539682539682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3</v>
      </c>
      <c r="L11" s="15">
        <f t="shared" si="0"/>
        <v>36.841934471833753</v>
      </c>
      <c r="M11" s="15">
        <f>INDEX(_tTankWeight46[Weight (lbs)],1,1)-$G$16/24*K11</f>
        <v>36.798809523809524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0.54601557534317635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36.81918382286112</v>
      </c>
      <c r="M12" s="15">
        <f>INDEX(_tTankWeight46[Weight (lbs)],1,1)-$G$16/24*K12</f>
        <v>36.765079365079366</v>
      </c>
    </row>
    <row r="13" spans="1:13" x14ac:dyDescent="0.2">
      <c r="K13" s="14">
        <v>5</v>
      </c>
      <c r="L13" s="15">
        <f t="shared" si="0"/>
        <v>36.796433173888488</v>
      </c>
      <c r="M13" s="15">
        <f>INDEX(_tTankWeight46[Weight (lbs)],1,1)-$G$16/24*K13</f>
        <v>36.731349206349208</v>
      </c>
    </row>
    <row r="14" spans="1:13" x14ac:dyDescent="0.2">
      <c r="K14" s="14">
        <v>6</v>
      </c>
      <c r="L14" s="15">
        <f t="shared" si="0"/>
        <v>36.773682524915856</v>
      </c>
      <c r="M14" s="15">
        <f>INDEX(_tTankWeight46[Weight (lbs)],1,1)-$G$16/24*K14</f>
        <v>36.69761904761905</v>
      </c>
    </row>
    <row r="15" spans="1:13" x14ac:dyDescent="0.2">
      <c r="G15" s="4" t="s">
        <v>34</v>
      </c>
      <c r="K15" s="14">
        <v>7</v>
      </c>
      <c r="L15" s="15">
        <f t="shared" si="0"/>
        <v>36.750931875943223</v>
      </c>
      <c r="M15" s="15">
        <f>INDEX(_tTankWeight46[Weight (lbs)],1,1)-$G$16/24*K15</f>
        <v>36.663888888888884</v>
      </c>
    </row>
    <row r="16" spans="1:13" x14ac:dyDescent="0.2">
      <c r="G16" s="22">
        <f>H39/21</f>
        <v>0.80952380952380953</v>
      </c>
      <c r="H16" t="s">
        <v>22</v>
      </c>
      <c r="K16" s="14">
        <v>8</v>
      </c>
      <c r="L16" s="15">
        <f t="shared" si="0"/>
        <v>36.728181226970591</v>
      </c>
      <c r="M16" s="15">
        <f>INDEX(_tTankWeight46[Weight (lbs)],1,1)-$G$16/24*K16</f>
        <v>36.630158730158726</v>
      </c>
    </row>
    <row r="17" spans="7:13" x14ac:dyDescent="0.2">
      <c r="G17" s="22"/>
      <c r="K17" s="14">
        <v>9</v>
      </c>
      <c r="L17" s="15">
        <f t="shared" si="0"/>
        <v>36.705430577997959</v>
      </c>
      <c r="M17" s="15">
        <f>INDEX(_tTankWeight46[Weight (lbs)],1,1)-$G$16/24*K17</f>
        <v>36.596428571428568</v>
      </c>
    </row>
    <row r="18" spans="7:13" x14ac:dyDescent="0.2">
      <c r="K18" s="14">
        <v>10</v>
      </c>
      <c r="L18" s="15">
        <f t="shared" si="0"/>
        <v>36.682679929025326</v>
      </c>
      <c r="M18" s="15">
        <f>INDEX(_tTankWeight46[Weight (lbs)],1,1)-$G$16/24*K18</f>
        <v>36.56269841269841</v>
      </c>
    </row>
    <row r="19" spans="7:13" x14ac:dyDescent="0.2">
      <c r="K19" s="14">
        <v>11</v>
      </c>
      <c r="L19" s="15">
        <f t="shared" si="0"/>
        <v>36.659929280052694</v>
      </c>
      <c r="M19" s="15">
        <f>INDEX(_tTankWeight46[Weight (lbs)],1,1)-$G$16/24*K19</f>
        <v>36.528968253968252</v>
      </c>
    </row>
    <row r="20" spans="7:13" x14ac:dyDescent="0.2">
      <c r="K20" s="14">
        <v>12</v>
      </c>
      <c r="L20" s="15">
        <f t="shared" si="0"/>
        <v>36.637178631080062</v>
      </c>
      <c r="M20" s="15">
        <f>INDEX(_tTankWeight46[Weight (lbs)],1,1)-$G$16/24*K20</f>
        <v>36.495238095238093</v>
      </c>
    </row>
    <row r="21" spans="7:13" x14ac:dyDescent="0.2">
      <c r="K21" s="14">
        <v>13</v>
      </c>
      <c r="L21" s="15">
        <f t="shared" si="0"/>
        <v>36.614427982107429</v>
      </c>
      <c r="M21" s="15">
        <f>INDEX(_tTankWeight46[Weight (lbs)],1,1)-$G$16/24*K21</f>
        <v>36.461507936507935</v>
      </c>
    </row>
    <row r="22" spans="7:13" x14ac:dyDescent="0.2">
      <c r="K22" s="14">
        <v>14</v>
      </c>
      <c r="L22" s="15">
        <f t="shared" si="0"/>
        <v>36.591677333134797</v>
      </c>
      <c r="M22" s="15">
        <f>INDEX(_tTankWeight46[Weight (lbs)],1,1)-$G$16/24*K22</f>
        <v>36.427777777777777</v>
      </c>
    </row>
    <row r="23" spans="7:13" x14ac:dyDescent="0.2">
      <c r="K23" s="14">
        <v>15</v>
      </c>
      <c r="L23" s="15">
        <f t="shared" si="0"/>
        <v>36.568926684162165</v>
      </c>
      <c r="M23" s="15">
        <f>INDEX(_tTankWeight46[Weight (lbs)],1,1)-$G$16/24*K23</f>
        <v>36.394047619047619</v>
      </c>
    </row>
    <row r="24" spans="7:13" x14ac:dyDescent="0.2">
      <c r="K24" s="14">
        <v>16</v>
      </c>
      <c r="L24" s="15">
        <f t="shared" si="0"/>
        <v>36.546176035189532</v>
      </c>
      <c r="M24" s="15">
        <f>INDEX(_tTankWeight46[Weight (lbs)],1,1)-$G$16/24*K24</f>
        <v>36.360317460317461</v>
      </c>
    </row>
    <row r="25" spans="7:13" x14ac:dyDescent="0.2">
      <c r="K25" s="14">
        <v>17</v>
      </c>
      <c r="L25" s="15">
        <f t="shared" si="0"/>
        <v>36.5234253862169</v>
      </c>
      <c r="M25" s="15">
        <f>INDEX(_tTankWeight46[Weight (lbs)],1,1)-$G$16/24*K25</f>
        <v>36.326587301587303</v>
      </c>
    </row>
    <row r="26" spans="7:13" x14ac:dyDescent="0.2">
      <c r="K26" s="14">
        <v>18</v>
      </c>
      <c r="L26" s="15">
        <f t="shared" si="0"/>
        <v>36.500674737244267</v>
      </c>
      <c r="M26" s="15">
        <f>INDEX(_tTankWeight46[Weight (lbs)],1,1)-$G$16/24*K26</f>
        <v>36.292857142857144</v>
      </c>
    </row>
    <row r="27" spans="7:13" x14ac:dyDescent="0.2">
      <c r="K27" s="14">
        <v>19</v>
      </c>
      <c r="L27" s="15">
        <f t="shared" si="0"/>
        <v>36.477924088271635</v>
      </c>
      <c r="M27" s="15">
        <f>INDEX(_tTankWeight46[Weight (lbs)],1,1)-$G$16/24*K27</f>
        <v>36.259126984126979</v>
      </c>
    </row>
    <row r="28" spans="7:13" x14ac:dyDescent="0.2">
      <c r="K28" s="14">
        <v>20</v>
      </c>
      <c r="L28" s="15">
        <f t="shared" si="0"/>
        <v>36.455173439299003</v>
      </c>
      <c r="M28" s="15">
        <f>INDEX(_tTankWeight46[Weight (lbs)],1,1)-$G$16/24*K28</f>
        <v>36.225396825396821</v>
      </c>
    </row>
    <row r="29" spans="7:13" x14ac:dyDescent="0.2">
      <c r="K29" s="14">
        <v>21</v>
      </c>
      <c r="L29" s="15">
        <f t="shared" si="0"/>
        <v>36.43242279032637</v>
      </c>
      <c r="M29" s="15">
        <f>INDEX(_tTankWeight46[Weight (lbs)],1,1)-$G$16/24*K29</f>
        <v>36.191666666666663</v>
      </c>
    </row>
    <row r="30" spans="7:13" x14ac:dyDescent="0.2">
      <c r="G30" t="str">
        <f>"Measured Propane Burn Rate = "&amp;TEXT($G$12,"0.00")&amp;" lbs/day"</f>
        <v>Measured Propane Burn Rate = 0.55 lbs/day</v>
      </c>
      <c r="K30" s="14">
        <v>22</v>
      </c>
      <c r="L30" s="15">
        <f t="shared" si="0"/>
        <v>36.409672141353738</v>
      </c>
      <c r="M30" s="15">
        <f>INDEX(_tTankWeight46[Weight (lbs)],1,1)-$G$16/24*K30</f>
        <v>36.157936507936505</v>
      </c>
    </row>
    <row r="31" spans="7:13" x14ac:dyDescent="0.2">
      <c r="K31" s="14">
        <v>23</v>
      </c>
      <c r="L31" s="15">
        <f t="shared" si="0"/>
        <v>36.386921492381106</v>
      </c>
      <c r="M31" s="15">
        <f>INDEX(_tTankWeight46[Weight (lbs)],1,1)-$G$16/24*K31</f>
        <v>36.124206349206347</v>
      </c>
    </row>
    <row r="32" spans="7:13" x14ac:dyDescent="0.2">
      <c r="K32">
        <v>24</v>
      </c>
      <c r="L32" s="15">
        <f t="shared" ref="L32" si="1">_nInt+_nSlope*K32</f>
        <v>36.364170843408473</v>
      </c>
      <c r="M32" s="15">
        <f>INDEX(_tTankWeight46[Weight (lbs)],1,1)-$G$16/24*K32</f>
        <v>36.090476190476188</v>
      </c>
    </row>
    <row r="33" spans="1:13" x14ac:dyDescent="0.2">
      <c r="K33">
        <v>25</v>
      </c>
      <c r="L33" s="15">
        <f t="shared" ref="L33" si="2">_nInt+_nSlope*K33</f>
        <v>36.341420194435841</v>
      </c>
      <c r="M33" s="15">
        <f>INDEX(_tTankWeight46[Weight (lbs)],1,1)-$G$16/24*K33</f>
        <v>36.05674603174603</v>
      </c>
    </row>
    <row r="34" spans="1:13" x14ac:dyDescent="0.2">
      <c r="K34">
        <v>26</v>
      </c>
      <c r="L34" s="15">
        <f t="shared" ref="L34" si="3">_nInt+_nSlope*K34</f>
        <v>36.318669545463209</v>
      </c>
      <c r="M34" s="15">
        <f>INDEX(_tTankWeight46[Weight (lbs)],1,1)-$G$16/24*K34</f>
        <v>36.023015873015872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31.134642980313018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f>ABS(24*_nSlope)</f>
        <v>0.54601557534317635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6" spans="1:13" ht="15" x14ac:dyDescent="0.25">
      <c r="K46" s="3" t="s">
        <v>43</v>
      </c>
    </row>
    <row r="47" spans="1:13" x14ac:dyDescent="0.2">
      <c r="K47" cm="1">
        <f t="array" ref="K47:L47">LINEST(M41:M44,L41:L44)</f>
        <v>2.6866828385376216E-2</v>
      </c>
      <c r="L47">
        <v>0.47484660362839282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0.47484660362839282</v>
      </c>
    </row>
    <row r="51" spans="1:16" x14ac:dyDescent="0.2">
      <c r="K51">
        <v>1</v>
      </c>
      <c r="L51" s="25">
        <f t="shared" ref="L51:L61" si="5">$L$47+K51*$K$47</f>
        <v>0.50171343201376906</v>
      </c>
    </row>
    <row r="52" spans="1:16" x14ac:dyDescent="0.2">
      <c r="K52">
        <v>2</v>
      </c>
      <c r="L52" s="25">
        <f t="shared" si="5"/>
        <v>0.5285802603991453</v>
      </c>
    </row>
    <row r="53" spans="1:16" x14ac:dyDescent="0.2">
      <c r="K53">
        <v>3</v>
      </c>
      <c r="L53" s="25">
        <f t="shared" si="5"/>
        <v>0.55544708878452143</v>
      </c>
    </row>
    <row r="54" spans="1:16" x14ac:dyDescent="0.2">
      <c r="K54">
        <v>4</v>
      </c>
      <c r="L54" s="25">
        <f t="shared" si="5"/>
        <v>0.58231391716989767</v>
      </c>
    </row>
    <row r="55" spans="1:16" x14ac:dyDescent="0.2">
      <c r="K55">
        <v>5</v>
      </c>
      <c r="L55" s="25">
        <f t="shared" si="5"/>
        <v>0.60918074555527391</v>
      </c>
    </row>
    <row r="56" spans="1:16" x14ac:dyDescent="0.2">
      <c r="K56">
        <v>6</v>
      </c>
      <c r="L56" s="25">
        <f t="shared" si="5"/>
        <v>0.63604757394065015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0.66291440232602628</v>
      </c>
      <c r="O57" t="s">
        <v>10</v>
      </c>
      <c r="P57" t="s">
        <v>45</v>
      </c>
    </row>
    <row r="58" spans="1:16" x14ac:dyDescent="0.2">
      <c r="K58">
        <v>8</v>
      </c>
      <c r="L58" s="25">
        <f t="shared" si="5"/>
        <v>0.68978123071140252</v>
      </c>
      <c r="O58" t="s">
        <v>11</v>
      </c>
      <c r="P58" t="s">
        <v>46</v>
      </c>
    </row>
    <row r="59" spans="1:16" x14ac:dyDescent="0.2">
      <c r="K59">
        <v>9</v>
      </c>
      <c r="L59" s="25">
        <f t="shared" si="5"/>
        <v>0.71664805909677876</v>
      </c>
    </row>
    <row r="60" spans="1:16" ht="15" x14ac:dyDescent="0.25">
      <c r="A60" s="3" t="s">
        <v>36</v>
      </c>
      <c r="K60">
        <v>10</v>
      </c>
      <c r="L60" s="25">
        <f t="shared" si="5"/>
        <v>0.743514887482155</v>
      </c>
      <c r="O60" t="s">
        <v>47</v>
      </c>
    </row>
    <row r="61" spans="1:16" x14ac:dyDescent="0.2">
      <c r="K61">
        <v>11</v>
      </c>
      <c r="L61" s="25">
        <f t="shared" si="5"/>
        <v>0.77038171586753124</v>
      </c>
    </row>
    <row r="62" spans="1:16" x14ac:dyDescent="0.2">
      <c r="A62" t="s">
        <v>37</v>
      </c>
      <c r="O62" t="s">
        <v>48</v>
      </c>
    </row>
    <row r="63" spans="1:16" x14ac:dyDescent="0.2">
      <c r="A63" t="s">
        <v>38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2023-08-04T12:37:26Z</dcterms:modified>
</cp:coreProperties>
</file>