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57B4EA2-60B9-4F37-A0B6-91B910DC5E03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Alt">Report!$D$23</definedName>
    <definedName name="_d">Report!$D$8</definedName>
    <definedName name="_h">Report!$D$11</definedName>
    <definedName name="_L">Report!$D$7</definedName>
    <definedName name="_PX">Report!$D$20</definedName>
    <definedName name="_PZ">Report!$D$21</definedName>
    <definedName name="_t">Report!$D$9</definedName>
    <definedName name="_Z">Report!$D$12</definedName>
    <definedName name="_ZPA">Report!$D$24</definedName>
    <definedName name="_ZX">Report!$D$22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8" i="1" l="1"/>
  <c r="D27" i="1"/>
  <c r="C28" i="1"/>
  <c r="K8" i="1"/>
  <c r="N11" i="1"/>
  <c r="D24" i="1"/>
  <c r="D21" i="1"/>
  <c r="D20" i="1"/>
  <c r="C14" i="1"/>
  <c r="C15" i="1" s="1"/>
  <c r="D11" i="1"/>
  <c r="M8" i="1"/>
  <c r="L8" i="1"/>
  <c r="B3" i="3" a="1"/>
  <c r="B3" i="3" s="1"/>
  <c r="B3" i="2" a="1"/>
  <c r="B3" i="2" s="1"/>
  <c r="E11" i="1" l="1"/>
  <c r="D22" i="1"/>
  <c r="C26" i="1" s="1"/>
  <c r="C27" i="1" s="1"/>
  <c r="D12" i="1"/>
  <c r="D2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<sst xmlns="http://schemas.openxmlformats.org/spreadsheetml/2006/main" count="54" uniqueCount="34">
  <si>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</si>
  <si>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</si>
  <si>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</si>
  <si>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</si>
  <si>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</si>
  <si>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</si>
  <si>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</si>
  <si>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</si>
  <si>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</si>
  <si>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</si>
  <si>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</si>
  <si>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</si>
  <si>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</si>
  <si>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</si>
  <si>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</si>
  <si>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</si>
  <si>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</si>
  <si>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</si>
  <si>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</si>
  <si>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</si>
  <si>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</si>
  <si>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_L</t>
  </si>
  <si>
    <t>_d</t>
  </si>
  <si>
    <t>_t</t>
  </si>
  <si>
    <t>_h</t>
  </si>
  <si>
    <t>_Z</t>
  </si>
  <si>
    <t>https://www.siranah.de/html/sail042e.htm</t>
  </si>
  <si>
    <t>I need to understand the definition of azimuth better.</t>
  </si>
  <si>
    <t>_PX</t>
  </si>
  <si>
    <t>_PZ</t>
  </si>
  <si>
    <t>_ZX</t>
  </si>
  <si>
    <t>_Alt</t>
  </si>
  <si>
    <t>_ZPA</t>
  </si>
  <si>
    <t>https://astronavigationdemystified.com/calculating-azimuth-and-altitude-at-the-assumed-position-by-spherical-trigonometry/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</si>
</sst>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0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3</xdr:col>
      <xdr:colOff>371473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20027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  <xdr:twoCellAnchor editAs="oneCell">
    <xdr:from>
      <xdr:col>16</xdr:col>
      <xdr:colOff>0</xdr:colOff>
      <xdr:row>7</xdr:row>
      <xdr:rowOff>0</xdr:rowOff>
    </xdr:from>
    <xdr:to>
      <xdr:col>28</xdr:col>
      <xdr:colOff>326823</xdr:colOff>
      <xdr:row>28</xdr:row>
      <xdr:rowOff>503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528ADD8-582F-3B1A-9AE9-032478281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00" y="1200150"/>
          <a:ext cx="7649643" cy="36009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62835"/>
          <a:ext cx="2200275" cy="45535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2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C2:N28"/>
  <sheetViews>
    <sheetView tabSelected="1" topLeftCell="A10" workbookViewId="0">
      <selection activeCell="J19" sqref="J19"/>
    </sheetView>
  </sheetViews>
  <sheetFormatPr defaultRowHeight="13.2" x14ac:dyDescent="0.25"/>
  <sheetData>
    <row r="2" spans="3:14" x14ac:dyDescent="0.25">
      <c r="F2" t="s">
        <v>26</v>
      </c>
    </row>
    <row r="5" spans="3:14" x14ac:dyDescent="0.25">
      <c r="H5" t="s">
        <v>33</v>
      </c>
    </row>
    <row r="7" spans="3:14" x14ac:dyDescent="0.25">
      <c r="C7" t="s">
        <v>21</v>
      </c>
      <c r="D7">
        <v>-20</v>
      </c>
      <c r="I7" s="9">
        <v>49</v>
      </c>
      <c r="J7" s="9">
        <v>49</v>
      </c>
      <c r="K7" s="9">
        <v>49</v>
      </c>
      <c r="L7" s="9">
        <v>68</v>
      </c>
      <c r="M7" s="9">
        <v>-20</v>
      </c>
      <c r="N7">
        <v>36</v>
      </c>
    </row>
    <row r="8" spans="3:14" x14ac:dyDescent="0.25">
      <c r="C8" t="s">
        <v>22</v>
      </c>
      <c r="D8">
        <v>22.05</v>
      </c>
      <c r="I8" s="9">
        <v>12.1</v>
      </c>
      <c r="J8" s="9">
        <v>45.18333333333333</v>
      </c>
      <c r="K8" s="9">
        <f>74+16/60</f>
        <v>74.266666666666666</v>
      </c>
      <c r="L8" s="9">
        <f>21+8/60</f>
        <v>21.133333333333333</v>
      </c>
      <c r="M8" s="9">
        <f>22+3/60</f>
        <v>22.05</v>
      </c>
      <c r="N8">
        <v>28.091666666666665</v>
      </c>
    </row>
    <row r="9" spans="3:14" x14ac:dyDescent="0.25">
      <c r="C9" t="s">
        <v>23</v>
      </c>
      <c r="D9">
        <v>63</v>
      </c>
      <c r="I9" s="9">
        <v>58</v>
      </c>
      <c r="J9" s="9">
        <v>259</v>
      </c>
      <c r="K9" s="9">
        <v>347</v>
      </c>
      <c r="L9" s="9">
        <v>329</v>
      </c>
      <c r="M9" s="9">
        <v>63</v>
      </c>
      <c r="N9">
        <v>68</v>
      </c>
    </row>
    <row r="11" spans="3:14" x14ac:dyDescent="0.25">
      <c r="C11" t="s">
        <v>24</v>
      </c>
      <c r="D11">
        <f>_xlfn.LET(
_xlpm.L,_L*PI()/180,
_xlpm.t,_t*PI()/180,
_xlpm.d,_d*PI()/180,
ASIN(COS(_xlpm.L)*COS(_xlpm.d)*COS(_xlpm.t)+SIN(_xlpm.L)*SIN(_xlpm.d))*180/PI())</f>
        <v>15.486303643338168</v>
      </c>
      <c r="E11" t="str">
        <f>INT(_h)&amp;"° "&amp;TEXT(ROUND(MOD(_h,1)*60,1),"0.0")</f>
        <v>15° 29.2</v>
      </c>
      <c r="I11">
        <v>29.87672961514842</v>
      </c>
      <c r="J11">
        <v>26.55981084518049</v>
      </c>
      <c r="K11">
        <v>64.128051808531652</v>
      </c>
      <c r="L11">
        <v>39.330371718485488</v>
      </c>
      <c r="N11">
        <f>32+58/60</f>
        <v>32.966666666666669</v>
      </c>
    </row>
    <row r="12" spans="3:14" x14ac:dyDescent="0.25">
      <c r="C12" t="s">
        <v>25</v>
      </c>
      <c r="D12">
        <f>_xlfn.LET(
_xlpm.d,_d*PI()/180,
_xlpm.t,_t*PI()/180,
_xlpm.h,_h*PI()/180,
ASIN(COS(_xlpm.d)*SIN(_xlpm.t)/COS(_xlpm.h))*180/PI())</f>
        <v>58.975538982785935</v>
      </c>
      <c r="I12">
        <v>72.999137827422672</v>
      </c>
      <c r="J12">
        <v>-50.671216761659181</v>
      </c>
      <c r="K12">
        <v>-8.0355468673109627</v>
      </c>
      <c r="L12">
        <v>-38.394152431161189</v>
      </c>
      <c r="N12">
        <v>77.099999999999994</v>
      </c>
    </row>
    <row r="14" spans="3:14" x14ac:dyDescent="0.25">
      <c r="C14">
        <f>_xlfn.LET(
_xlpm.t,_t*PI()/180,
_xlpm.L,_L*PI()/180,
_xlpm.d,_d*PI()/180,
180/PI()*ATAN2(-SIN(_xlpm.t),COS(_xlpm.L)*TAN(_xlpm.d)-SIN(_xlpm.L)*COS(_xlpm.t)))</f>
        <v>148.97553898278593</v>
      </c>
    </row>
    <row r="15" spans="3:14" x14ac:dyDescent="0.25">
      <c r="C15">
        <f>180+C14</f>
        <v>328.97553898278591</v>
      </c>
    </row>
    <row r="18" spans="3:4" x14ac:dyDescent="0.25">
      <c r="C18" t="s">
        <v>27</v>
      </c>
    </row>
    <row r="20" spans="3:4" x14ac:dyDescent="0.25">
      <c r="C20" t="s">
        <v>28</v>
      </c>
      <c r="D20">
        <f>90-_d</f>
        <v>67.95</v>
      </c>
    </row>
    <row r="21" spans="3:4" x14ac:dyDescent="0.25">
      <c r="C21" t="s">
        <v>29</v>
      </c>
      <c r="D21">
        <f>90-_L</f>
        <v>110</v>
      </c>
    </row>
    <row r="22" spans="3:4" x14ac:dyDescent="0.25">
      <c r="C22" t="s">
        <v>30</v>
      </c>
      <c r="D22">
        <f>90-_h</f>
        <v>74.513696356661825</v>
      </c>
    </row>
    <row r="23" spans="3:4" x14ac:dyDescent="0.25">
      <c r="C23" t="s">
        <v>31</v>
      </c>
      <c r="D23">
        <f>90-_ZX</f>
        <v>15.486303643338175</v>
      </c>
    </row>
    <row r="24" spans="3:4" x14ac:dyDescent="0.25">
      <c r="C24" t="s">
        <v>32</v>
      </c>
      <c r="D24">
        <f>_t</f>
        <v>63</v>
      </c>
    </row>
    <row r="26" spans="3:4" x14ac:dyDescent="0.25">
      <c r="C26">
        <f>(COS(_PX*PI()/180)-COS(_ZX*PI()/180)*COS(_PZ*PI()/180))/(SIN(_ZX*PI()/180)*SIN(_PZ*PI()/180))</f>
        <v>0.51540397435955743</v>
      </c>
    </row>
    <row r="27" spans="3:4" x14ac:dyDescent="0.25">
      <c r="C27">
        <f>ACOS(C26)*180/PI()</f>
        <v>58.975538982785935</v>
      </c>
      <c r="D27" t="str">
        <f>INT(C27)&amp;"° "&amp;TEXT(ROUND(MOD(C27,1)*60,1),"0.0")</f>
        <v>58° 58.5</v>
      </c>
    </row>
    <row r="28" spans="3:4" x14ac:dyDescent="0.25">
      <c r="C28">
        <f>180-C27</f>
        <v>121.02446101721407</v>
      </c>
      <c r="D28" t="str">
        <f>INT(C28)&amp;"° "&amp;TEXT(ROUND(MOD(C28,1)*60,1),"0.0")</f>
        <v>121° 1.5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23-May-2025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23-May-2025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Report</vt:lpstr>
      <vt:lpstr>Formats</vt:lpstr>
      <vt:lpstr>Lists</vt:lpstr>
      <vt:lpstr>_Alt</vt:lpstr>
      <vt:lpstr>_d</vt:lpstr>
      <vt:lpstr>_h</vt:lpstr>
      <vt:lpstr>_L</vt:lpstr>
      <vt:lpstr>_PX</vt:lpstr>
      <vt:lpstr>_PZ</vt:lpstr>
      <vt:lpstr>_t</vt:lpstr>
      <vt:lpstr>_Z</vt:lpstr>
      <vt:lpstr>_ZPA</vt:lpstr>
      <vt:lpstr>_ZX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2025-05-24T04:19:04Z</dcterms:modified>
</cp:coreProperties>
</file>