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drawings/drawing5.xml" ContentType="application/vnd.openxmlformats-officedocument.drawing+xml"/>
  <Override PartName="/xl/tables/table3.xml" ContentType="application/vnd.openxmlformats-officedocument.spreadsheetml.table+xml"/>
  <Override PartName="/xl/drawings/drawing6.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8.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1.xml" ContentType="application/vnd.openxmlformats-officedocument.drawing+xml"/>
  <Override PartName="/xl/drawings/drawing12.xml" ContentType="application/vnd.openxmlformats-officedocument.drawing+xml"/>
  <Override PartName="/xl/tables/table16.xml" ContentType="application/vnd.openxmlformats-officedocument.spreadsheetml.table+xml"/>
  <Override PartName="/xl/drawings/drawing13.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16"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452" documentId="13_ncr:1_{2B7BE907-C94C-4DA9-999B-64A4F26CBBD2}" xr6:coauthVersionLast="47" xr6:coauthVersionMax="47" xr10:uidLastSave="{75711A2A-EDFA-4659-A79C-698B44A18E0A}"/>
  <bookViews>
    <workbookView xWindow="3105" yWindow="1485" windowWidth="21600" windowHeight="11295" firstSheet="3" activeTab="4" xr2:uid="{AD5FE48E-9CE6-4EDE-8F69-E8FD3B4EAF42}"/>
  </bookViews>
  <sheets>
    <sheet name="Model" sheetId="35" r:id="rId1"/>
    <sheet name="Report" sheetId="34" r:id="rId2"/>
    <sheet name="2025" sheetId="1" r:id="rId3"/>
    <sheet name="2026" sheetId="11" r:id="rId4"/>
    <sheet name="LongTermTraining" sheetId="3" r:id="rId5"/>
    <sheet name="Updated-Lake-Depth-Data"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'Updated-Lake-Depth-Data'!$A$1:$E$17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Bread!$A$109:$D$140</definedName>
    <definedName name="_xlnm.Print_Area" localSheetId="4">_xlfn.DROP(_xlfn.TRIMRANGE(LongTermTraining!$D:$Y),1)</definedName>
    <definedName name="solver_adj" localSheetId="8" hidden="1">Bread!#REF!</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Bread!#REF!</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Bread!#REF!</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10" i="29" l="1"/>
  <c r="F57" i="29" a="1"/>
  <c r="C70" i="29"/>
  <c r="C73" i="29" s="1"/>
  <c r="C94" i="29"/>
  <c r="E52" i="29"/>
  <c r="E51" i="29"/>
  <c r="E113" i="33"/>
  <c r="F113" i="33" s="1"/>
  <c r="E114" i="33"/>
  <c r="F114" i="33" s="1"/>
  <c r="E115" i="33"/>
  <c r="F115" i="33" s="1"/>
  <c r="E112" i="33"/>
  <c r="F112" i="33" s="1"/>
  <c r="G5" i="21" a="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C84" i="29" l="1"/>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89" i="29" l="1"/>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95" i="29" l="1"/>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7"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<sst xmlns="http://schemas.openxmlformats.org/spreadsheetml/2006/main" count="6697" uniqueCount="3054">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</sst>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5">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s>
  <fills count="21">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s>
  <borders count="27">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46">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EBFFEB"/>
      <color rgb="FFCCFFCC"/>
      <color rgb="FFFBEEC9"/>
      <color rgb="FFCC66FF"/>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5.x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drawing6.xml.rels><?xml version="1.0" encoding="UTF-8" standalone="yes"?>
<Relationships xmlns="http://schemas.openxmlformats.org/package/2006/relationships"><Relationship Id="rId1" Type="http://schemas.openxmlformats.org/officeDocument/2006/relationships/image" Target="../media/image13.png"/></Relationships>
</file>

<file path=xl/drawings/_rels/drawing8.xml.rels><?xml version="1.0" encoding="UTF-8" standalone="yes"?>
<Relationships xmlns="http://schemas.openxmlformats.org/package/2006/relationships"><Relationship Id="rId1" Type="http://schemas.openxmlformats.org/officeDocument/2006/relationships/image" Target="../media/image14.png"/></Relationships>
</file>

<file path=xl/drawings/_rels/drawing9.xml.rels><?xml version="1.0" encoding="UTF-8" standalone="yes"?>
<Relationships xmlns="http://schemas.openxmlformats.org/package/2006/relationships"><Relationship Id="rId1" Type="http://schemas.openxmlformats.org/officeDocument/2006/relationships/image" Target="../media/image15.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6.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7.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704"/>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1172</xdr:colOff>
          <xdr:row>202</xdr:row>
          <xdr:rowOff>66828</xdr:rowOff>
        </xdr:from>
        <xdr:to>
          <xdr:col>24</xdr:col>
          <xdr:colOff>0</xdr:colOff>
          <xdr:row>242</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9" spid="_x0000_s299210"/>
                </a:ext>
              </a:extLst>
            </xdr:cNvPicPr>
          </xdr:nvPicPr>
          <xdr:blipFill>
            <a:blip xmlns:r="http://schemas.openxmlformats.org/officeDocument/2006/relationships" r:embed="rId1"/>
            <a:srcRect/>
            <a:stretch>
              <a:fillRect/>
            </a:stretch>
          </xdr:blipFill>
          <xdr:spPr bwMode="auto">
            <a:xfrm>
              <a:off x="4426634" y="34034443"/>
              <a:ext cx="2409385" cy="638086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112</xdr:row>
          <xdr:rowOff>19050</xdr:rowOff>
        </xdr:from>
        <xdr:to>
          <xdr:col>3</xdr:col>
          <xdr:colOff>9525</xdr:colOff>
          <xdr:row>122</xdr:row>
          <xdr:rowOff>66675</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1311"/>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126</xdr:row>
          <xdr:rowOff>0</xdr:rowOff>
        </xdr:from>
        <xdr:to>
          <xdr:col>3</xdr:col>
          <xdr:colOff>314325</xdr:colOff>
          <xdr:row>131</xdr:row>
          <xdr:rowOff>47625</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1312"/>
                </a:ext>
              </a:extLst>
            </xdr:cNvPicPr>
          </xdr:nvPicPr>
          <xdr:blipFill>
            <a:blip xmlns:r="http://schemas.openxmlformats.org/officeDocument/2006/relationships" r:embed="rId2"/>
            <a:srcRect/>
            <a:stretch>
              <a:fillRect/>
            </a:stretch>
          </xdr:blipFill>
          <xdr:spPr bwMode="auto">
            <a:xfrm>
              <a:off x="638175" y="21012150"/>
              <a:ext cx="3876675" cy="85725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1.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0x7F731FD7C170&gt;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2.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5" priority="25" stopIfTrue="1">
      <formula>MOD(ROW(N9)-ROW($B$9),2)</formula>
    </cfRule>
  </conditionalFormatting>
  <conditionalFormatting sqref="O10:X60">
    <cfRule type="expression" dxfId="94" priority="64">
      <formula>MOD(ROW(O10)-ROW($O$258),2)</formula>
    </cfRule>
  </conditionalFormatting>
  <conditionalFormatting sqref="O45">
    <cfRule type="expression" dxfId="93" priority="20">
      <formula>MOD(ROW(O45)-ROW($O$258),2)</formula>
    </cfRule>
  </conditionalFormatting>
  <conditionalFormatting sqref="O46:O52">
    <cfRule type="expression" dxfId="92" priority="19">
      <formula>MOD(ROW(O46)-ROW($O$258),2)</formula>
    </cfRule>
  </conditionalFormatting>
  <conditionalFormatting sqref="P46:X46">
    <cfRule type="expression" dxfId="91" priority="18">
      <formula>MOD(ROW(P46)-ROW($O$258),2)</formula>
    </cfRule>
  </conditionalFormatting>
  <conditionalFormatting sqref="O48:X48">
    <cfRule type="expression" dxfId="90" priority="17">
      <formula>MOD(ROW(O48)-ROW($O$258),2)</formula>
    </cfRule>
  </conditionalFormatting>
  <conditionalFormatting sqref="P48:X48">
    <cfRule type="expression" dxfId="89" priority="16">
      <formula>MOD(ROW(P48)-ROW($O$258),2)</formula>
    </cfRule>
  </conditionalFormatting>
  <conditionalFormatting sqref="O49:X49">
    <cfRule type="expression" dxfId="88" priority="14">
      <formula>MOD(ROW(O49)-ROW($O$258),2)</formula>
    </cfRule>
  </conditionalFormatting>
  <conditionalFormatting sqref="O50:X50">
    <cfRule type="expression" dxfId="87" priority="13">
      <formula>MOD(ROW(O50)-ROW($O$258),2)</formula>
    </cfRule>
  </conditionalFormatting>
  <conditionalFormatting sqref="P50:X50">
    <cfRule type="expression" dxfId="86" priority="12">
      <formula>MOD(ROW(P50)-ROW($O$258),2)</formula>
    </cfRule>
  </conditionalFormatting>
  <conditionalFormatting sqref="O51:X51">
    <cfRule type="expression" dxfId="85" priority="10">
      <formula>MOD(ROW(O51)-ROW($O$258),2)</formula>
    </cfRule>
  </conditionalFormatting>
  <conditionalFormatting sqref="O52:X52">
    <cfRule type="expression" dxfId="84" priority="9">
      <formula>MOD(ROW(O52)-ROW($O$258),2)</formula>
    </cfRule>
  </conditionalFormatting>
  <conditionalFormatting sqref="O52:X52">
    <cfRule type="expression" dxfId="83" priority="8">
      <formula>MOD(ROW(O52)-ROW($O$258),2)</formula>
    </cfRule>
  </conditionalFormatting>
  <conditionalFormatting sqref="P52:X52">
    <cfRule type="expression" dxfId="82" priority="7">
      <formula>MOD(ROW(P52)-ROW($O$258),2)</formula>
    </cfRule>
  </conditionalFormatting>
  <conditionalFormatting sqref="P54:X54">
    <cfRule type="expression" dxfId="81" priority="2">
      <formula>MOD(ROW(P54)-ROW($O$258),2)</formula>
    </cfRule>
  </conditionalFormatting>
  <conditionalFormatting sqref="P53:X53">
    <cfRule type="expression" dxfId="80" priority="1">
      <formula>MOD(ROW(P53)-ROW($O$258),2)</formula>
    </cfRule>
  </conditionalFormatting>
  <conditionalFormatting sqref="J375">
    <cfRule type="expression" dxfId="79" priority="65" stopIfTrue="1">
      <formula>MOD(ROW(J375)-ROW($B$9),2)</formula>
    </cfRule>
  </conditionalFormatting>
  <conditionalFormatting sqref="B10:K374">
    <cfRule type="expression" dxfId="78"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zoomScale="130" zoomScaleNormal="130" workbookViewId="0">
      <pane ySplit="4" topLeftCell="A239" activePane="bottomLeft" state="frozen"/>
      <selection activeCell="P541" sqref="P541"/>
      <selection pane="bottomLeft" activeCell="O246" sqref="O246"/>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42" ca="1">TEXT(DATE(2026,1,_xlfn.SEQUENCE(1+_xlfn.DAYS(TODAY(),DATE(2026,1,1)))),"dd-mmm")</f>
        <v>01-Jan</v>
      </c>
      <c r="C5" s="5">
        <v>1</v>
      </c>
      <c r="D5" s="5">
        <v>1</v>
      </c>
      <c r="E5" s="5">
        <v>0</v>
      </c>
      <c r="F5" s="5">
        <v>0</v>
      </c>
      <c r="G5" s="5">
        <v>1</v>
      </c>
      <c r="H5" s="5">
        <v>1</v>
      </c>
      <c r="I5" s="5">
        <v>1</v>
      </c>
      <c r="J5" s="5">
        <v>1</v>
      </c>
      <c r="K5" s="5">
        <v>1</v>
      </c>
      <c r="L5" cm="1">
        <f t="array" aca="1" ref="L5:L242" ca="1">_xlfn.BYROW(_xlfn.TAKE(Banded,,1),_xleta.WEEKNUM)</f>
        <v>1</v>
      </c>
      <c r="M5" cm="1">
        <f t="array" ref="M5:M242">_xlfn.BYROW(_xlfn.DROP(Banded,,1),_xleta.SUM)</f>
        <v>7</v>
      </c>
      <c r="O5" s="38" cm="1">
        <f t="array" aca="1" ref="O5:X39"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3</v>
      </c>
      <c r="Q39" s="5">
        <f ca="1"/>
        <v>4</v>
      </c>
      <c r="R39" s="5">
        <f ca="1"/>
        <v>3</v>
      </c>
      <c r="S39" s="5">
        <f ca="1"/>
        <v>3</v>
      </c>
      <c r="T39" s="5">
        <f ca="1"/>
        <v>4</v>
      </c>
      <c r="U39" s="5">
        <f ca="1"/>
        <v>4</v>
      </c>
      <c r="V39" s="5">
        <f ca="1"/>
        <v>4</v>
      </c>
      <c r="W39" s="5">
        <f ca="1"/>
        <v>3</v>
      </c>
      <c r="X39" s="5">
        <f ca="1"/>
        <v>4</v>
      </c>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24">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24">
      <c r="B242" s="40" t="str">
        <f ca="1"/>
        <v>26-Aug</v>
      </c>
      <c r="C242" s="5">
        <v>0</v>
      </c>
      <c r="D242" s="5">
        <v>1</v>
      </c>
      <c r="E242" s="5">
        <v>0</v>
      </c>
      <c r="F242" s="5">
        <v>0</v>
      </c>
      <c r="G242" s="5">
        <v>1</v>
      </c>
      <c r="H242" s="5">
        <v>1</v>
      </c>
      <c r="I242" s="5">
        <v>1</v>
      </c>
      <c r="J242" s="5">
        <v>0</v>
      </c>
      <c r="K242" s="5">
        <v>1</v>
      </c>
      <c r="L242">
        <f ca="1"/>
        <v>35</v>
      </c>
      <c r="M242">
        <v>5</v>
      </c>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77" priority="7">
      <formula>AND(LEN($O5)&gt;0,MOD(ROW(O5)-ROW($O$4),2))</formula>
    </cfRule>
  </conditionalFormatting>
  <conditionalFormatting sqref="O5:O95">
    <cfRule type="expression" dxfId="76" priority="6">
      <formula>LEN(O5)=0</formula>
    </cfRule>
  </conditionalFormatting>
  <conditionalFormatting sqref="B5:K65 B66:G67 I66:K67 B68:K369">
    <cfRule type="expression" dxfId="75" priority="4" stopIfTrue="1">
      <formula>LEN($B5)=0</formula>
    </cfRule>
    <cfRule type="expression" dxfId="74" priority="5" stopIfTrue="1">
      <formula>(LEN($B5)&gt;0)*(MOD(ROW(B5)-ROW(B$4),2)=0)</formula>
    </cfRule>
    <cfRule type="expression" dxfId="73" priority="8" stopIfTrue="1">
      <formula>AND(LEN($B5)&gt;0,MOD(ROW(B5)-ROW(B$4),2)=1)</formula>
    </cfRule>
  </conditionalFormatting>
  <conditionalFormatting sqref="H66">
    <cfRule type="expression" dxfId="72" priority="73" stopIfTrue="1">
      <formula>LEN($B67)=0</formula>
    </cfRule>
    <cfRule type="expression" dxfId="71" priority="74" stopIfTrue="1">
      <formula>(LEN($B67)&gt;0)*(MOD(ROW(H66)-ROW(H$4),2)=0)</formula>
    </cfRule>
    <cfRule type="expression" dxfId="70" priority="75" stopIfTrue="1">
      <formula>AND(LEN($B67)&gt;0,MOD(ROW(H66)-ROW(H$4),2)=1)</formula>
    </cfRule>
  </conditionalFormatting>
  <conditionalFormatting sqref="H67">
    <cfRule type="expression" dxfId="69" priority="1" stopIfTrue="1">
      <formula>LEN($B67)=0</formula>
    </cfRule>
    <cfRule type="expression" dxfId="68" priority="2" stopIfTrue="1">
      <formula>(LEN($B67)&gt;0)*(MOD(ROW(H67)-ROW(H$4),2)=0)</formula>
    </cfRule>
    <cfRule type="expression" dxfId="67"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11"/>
  <sheetViews>
    <sheetView tabSelected="1" topLeftCell="A4" workbookViewId="0">
      <pane ySplit="5" topLeftCell="A600" activePane="bottomLeft" state="frozen"/>
      <selection activeCell="Y145" sqref="Y145"/>
      <selection pane="bottomLeft" activeCell="C608" sqref="C608"/>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11"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11">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sheetData>
  <conditionalFormatting sqref="E9:Y611">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 t="shared" ref="E113:E115" si="4">C113+0</f>
        <v>5.25</v>
      </c>
      <c r="F113" s="79">
        <f t="shared" ref="F113:F115" si="5">E113+1371.76</f>
        <v>1377.01</v>
      </c>
    </row>
    <row r="114" spans="2:6">
      <c r="B114" s="84" t="s">
        <v>3012</v>
      </c>
      <c r="C114" s="84" t="s">
        <v>3013</v>
      </c>
      <c r="E114" s="79">
        <f t="shared" si="4"/>
        <v>5.2</v>
      </c>
      <c r="F114" s="79">
        <f t="shared" si="5"/>
        <v>1376.96</v>
      </c>
    </row>
    <row r="115" spans="2:6">
      <c r="B115" s="84" t="s">
        <v>3014</v>
      </c>
      <c r="C115" s="84" t="s">
        <v>3015</v>
      </c>
      <c r="E115" s="79">
        <f t="shared" si="4"/>
        <v>5.21</v>
      </c>
      <c r="F115" s="79">
        <f t="shared" si="5"/>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A25" sqref="A25"/>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pageSetUpPr fitToPage="1"/>
  </sheetPr>
  <dimension ref="A1:L140"/>
  <sheetViews>
    <sheetView topLeftCell="A103" workbookViewId="0">
      <selection activeCell="E121" sqref="E121"/>
    </sheetView>
  </sheetViews>
  <sheetFormatPr defaultRowHeight="12.75"/>
  <cols>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4"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5" ht="15">
      <c r="A65" s="60" t="s">
        <v>3033</v>
      </c>
    </row>
    <row r="66" spans="1:5" ht="15">
      <c r="A66" s="60"/>
    </row>
    <row r="67" spans="1:5" ht="15.75" thickBot="1">
      <c r="A67" s="60"/>
      <c r="B67" s="118" t="s">
        <v>3037</v>
      </c>
      <c r="C67" s="123" t="s">
        <v>543</v>
      </c>
      <c r="D67" s="123" t="s">
        <v>3039</v>
      </c>
      <c r="E67" s="123" t="s">
        <v>3038</v>
      </c>
    </row>
    <row r="68" spans="1:5" ht="15.75" thickTop="1">
      <c r="A68" s="60"/>
      <c r="B68" s="115" t="s">
        <v>3036</v>
      </c>
      <c r="C68" s="124">
        <v>745</v>
      </c>
      <c r="D68" s="88" t="s">
        <v>2637</v>
      </c>
      <c r="E68" s="88"/>
    </row>
    <row r="69" spans="1:5" ht="15">
      <c r="A69" s="60"/>
      <c r="B69" s="115" t="s">
        <v>3041</v>
      </c>
      <c r="C69" s="125">
        <v>0.01</v>
      </c>
      <c r="D69" s="88"/>
      <c r="E69" s="88"/>
    </row>
    <row r="70" spans="1:5">
      <c r="B70" s="115" t="s">
        <v>3030</v>
      </c>
      <c r="C70" s="124">
        <f>C68/(1-C69)</f>
        <v>752.52525252525254</v>
      </c>
      <c r="D70" s="88" t="s">
        <v>2637</v>
      </c>
      <c r="E70" s="88"/>
    </row>
    <row r="71" spans="1:5">
      <c r="B71" s="115" t="s">
        <v>2568</v>
      </c>
      <c r="C71" s="125">
        <v>0.6</v>
      </c>
      <c r="D71" s="88"/>
      <c r="E71" s="88"/>
    </row>
    <row r="72" spans="1:5">
      <c r="B72" s="115" t="s">
        <v>3031</v>
      </c>
      <c r="C72" s="124">
        <v>22</v>
      </c>
      <c r="D72" s="88" t="s">
        <v>2637</v>
      </c>
      <c r="E72" s="88" t="s">
        <v>3040</v>
      </c>
    </row>
    <row r="73" spans="1:5">
      <c r="B73" s="115" t="s">
        <v>3032</v>
      </c>
      <c r="C73" s="124">
        <f>C70-C72</f>
        <v>730.52525252525254</v>
      </c>
      <c r="D73" s="88" t="s">
        <v>2637</v>
      </c>
      <c r="E73" s="88"/>
    </row>
    <row r="74" spans="1:5">
      <c r="C74" s="79"/>
    </row>
    <row r="75" spans="1:5" ht="15">
      <c r="A75" s="60" t="s">
        <v>3034</v>
      </c>
      <c r="C75" s="79"/>
    </row>
    <row r="76" spans="1:5">
      <c r="C76" s="79"/>
    </row>
    <row r="77" spans="1:5" ht="13.5" thickBot="1">
      <c r="B77" s="118" t="s">
        <v>2629</v>
      </c>
      <c r="C77" s="119" t="s">
        <v>734</v>
      </c>
    </row>
    <row r="78" spans="1:5" ht="13.5" thickTop="1">
      <c r="B78" s="86" t="s">
        <v>2556</v>
      </c>
      <c r="C78" s="87">
        <v>1</v>
      </c>
    </row>
    <row r="79" spans="1:5">
      <c r="B79" s="86" t="s">
        <v>2557</v>
      </c>
      <c r="C79" s="87">
        <v>0.55000000000000004</v>
      </c>
    </row>
    <row r="80" spans="1:5">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1.62</v>
      </c>
    </row>
    <row r="85" spans="1:5" ht="15">
      <c r="A85" s="60" t="s">
        <v>3035</v>
      </c>
    </row>
    <row r="87" spans="1:5" ht="13.5" thickBot="1">
      <c r="B87" s="130" t="s">
        <v>2629</v>
      </c>
      <c r="C87" s="131" t="s">
        <v>2566</v>
      </c>
    </row>
    <row r="88" spans="1:5" ht="13.5" thickTop="1">
      <c r="B88" s="115" t="s">
        <v>2556</v>
      </c>
      <c r="C88" s="121">
        <f>C73/C84</f>
        <v>450.94151390447684</v>
      </c>
    </row>
    <row r="89" spans="1:5">
      <c r="B89" s="132" t="s">
        <v>2557</v>
      </c>
      <c r="C89" s="133">
        <f>C79*C88</f>
        <v>248.01783264746228</v>
      </c>
    </row>
    <row r="90" spans="1:5">
      <c r="B90" s="115" t="s">
        <v>2561</v>
      </c>
      <c r="C90" s="121">
        <f>C80*C88</f>
        <v>9.0188302780895366</v>
      </c>
    </row>
    <row r="91" spans="1:5">
      <c r="B91" s="132" t="s">
        <v>2558</v>
      </c>
      <c r="C91" s="133">
        <f>C81*C88</f>
        <v>9.0188302780895366</v>
      </c>
    </row>
    <row r="92" spans="1:5">
      <c r="B92" s="115" t="s">
        <v>2567</v>
      </c>
      <c r="C92" s="121">
        <f>C82*C88</f>
        <v>9.0188302780895366</v>
      </c>
    </row>
    <row r="93" spans="1:5">
      <c r="B93" s="132" t="s">
        <v>2559</v>
      </c>
      <c r="C93" s="133">
        <f>C83*C88</f>
        <v>4.5094151390447683</v>
      </c>
    </row>
    <row r="94" spans="1:5" ht="13.5" thickBot="1">
      <c r="B94" s="116" t="s">
        <v>3031</v>
      </c>
      <c r="C94" s="122">
        <f>C72</f>
        <v>22</v>
      </c>
      <c r="E94" t="s">
        <v>3043</v>
      </c>
    </row>
    <row r="95" spans="1:5" ht="13.5" thickTop="1">
      <c r="B95" s="117" t="s">
        <v>3042</v>
      </c>
      <c r="C95" s="121">
        <f>SUM(C88:C94)</f>
        <v>752.52525252525265</v>
      </c>
      <c r="E95" t="s">
        <v>3044</v>
      </c>
    </row>
    <row r="96" spans="1:5">
      <c r="B96" s="117" t="s">
        <v>3036</v>
      </c>
      <c r="C96" s="88">
        <f>(1-C69)*C95</f>
        <v>745.00000000000011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390.85999448235771</v>
      </c>
    </row>
    <row r="104" spans="1:12">
      <c r="H104" s="138">
        <v>1</v>
      </c>
      <c r="I104" s="139">
        <v>1</v>
      </c>
      <c r="J104" s="139">
        <v>1</v>
      </c>
      <c r="K104" s="140">
        <v>1</v>
      </c>
      <c r="L104" s="141">
        <v>45.094151390447685</v>
      </c>
    </row>
    <row r="105" spans="1:12" ht="13.5" thickBot="1">
      <c r="H105" s="142">
        <v>0</v>
      </c>
      <c r="I105" s="143">
        <v>1</v>
      </c>
      <c r="J105" s="143">
        <v>0</v>
      </c>
      <c r="K105" s="144">
        <v>0.1</v>
      </c>
      <c r="L105" s="145">
        <v>14.987368031671487</v>
      </c>
    </row>
    <row r="106" spans="1:12" ht="13.5" thickTop="1">
      <c r="K106" s="114" t="s">
        <v>3050</v>
      </c>
      <c r="L106" s="113">
        <f>SUM(_xlfn.ANCHORARRAY(L103))</f>
        <v>450.94151390447689</v>
      </c>
    </row>
    <row r="109" spans="1:12" ht="15">
      <c r="A109" s="60" t="s">
        <v>3020</v>
      </c>
    </row>
    <row r="110" spans="1:12">
      <c r="C110" t="str">
        <f>"Hydration: "&amp;TEXT(C79,"0.0%")</f>
        <v>Hydration: 55.0%</v>
      </c>
    </row>
    <row r="111" spans="1:12">
      <c r="A111" s="76" t="s">
        <v>3051</v>
      </c>
      <c r="C111" t="str">
        <f>"Dough Mass: "&amp; TEXT(C96,"0")&amp; " grams"</f>
        <v>Dough Mass: 745 grams</v>
      </c>
    </row>
    <row r="125" spans="1:1">
      <c r="A125" s="76" t="s">
        <v>3052</v>
      </c>
    </row>
    <row r="134" spans="1:4">
      <c r="A134" s="76" t="s">
        <v>3053</v>
      </c>
    </row>
    <row r="136" spans="1:4" ht="13.5" thickBot="1">
      <c r="B136" s="126" t="s">
        <v>3026</v>
      </c>
      <c r="C136" s="111" t="s">
        <v>3025</v>
      </c>
      <c r="D136" s="112" t="s">
        <v>3027</v>
      </c>
    </row>
    <row r="137" spans="1:4" ht="13.5" thickTop="1">
      <c r="B137" s="127" t="s">
        <v>3022</v>
      </c>
      <c r="C137" s="105">
        <f>C96</f>
        <v>745.00000000000011</v>
      </c>
      <c r="D137" s="108" t="s">
        <v>3029</v>
      </c>
    </row>
    <row r="138" spans="1:4">
      <c r="B138" s="128" t="s">
        <v>3023</v>
      </c>
      <c r="C138" s="106"/>
      <c r="D138" s="109"/>
    </row>
    <row r="139" spans="1:4">
      <c r="B139" s="128" t="s">
        <v>3024</v>
      </c>
      <c r="C139" s="107"/>
      <c r="D139" s="109"/>
    </row>
    <row r="140" spans="1:4">
      <c r="B140" s="129" t="s">
        <v>3028</v>
      </c>
      <c r="C140" s="107"/>
      <c r="D140" s="109"/>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26-Aug-2026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26-Aug-2026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26-Aug-2026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Updated-Lake-Depth-Data</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2026-08-26T02:28:09Z</cp:lastPrinted>
  <dcterms:created xsi:type="dcterms:W3CDTF">2021-09-27T12:19:57Z</dcterms:created>
  <dcterms:modified xsi:type="dcterms:W3CDTF">2026-08-26T17:46:47Z</dcterms:modified>
</cp:coreProperties>
</file>