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 Hearing Technologies\Downloads\"/>
    </mc:Choice>
  </mc:AlternateContent>
  <xr:revisionPtr revIDLastSave="0" documentId="13_ncr:1_{A89EF07A-0062-4B00-9C61-6FA25FF7B53A}" xr6:coauthVersionLast="47" xr6:coauthVersionMax="47" xr10:uidLastSave="{00000000-0000-0000-0000-000000000000}"/>
  <bookViews>
    <workbookView xWindow="-120" yWindow="-120" windowWidth="29040" windowHeight="15840" xr2:uid="{AD5FE48E-9CE6-4EDE-8F69-E8FD3B4EAF42}"/>
  </bookViews>
  <sheets>
    <sheet name="Propane-Use-Day1" sheetId="1" r:id="rId1"/>
    <sheet name="Propane-Use-Day2" sheetId="3" r:id="rId2"/>
  </sheets>
  <definedNames>
    <definedName name="_nInt" localSheetId="1">'Propane-Use-Day2'!$H$8</definedName>
    <definedName name="_nInt">'Propane-Use-Day1'!$H$8</definedName>
    <definedName name="_nSlope" localSheetId="1">'Propane-Use-Day2'!$G$8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8" i="3"/>
  <c r="G16" i="3"/>
  <c r="C14" i="3"/>
  <c r="C13" i="3"/>
  <c r="C12" i="3"/>
  <c r="C11" i="3" l="1"/>
  <c r="C9" i="3" l="1"/>
  <c r="C10" i="3"/>
  <c r="C8" i="3"/>
  <c r="B3" i="3"/>
  <c r="K8" i="3" a="1"/>
  <c r="K8" i="3" s="1"/>
  <c r="C22" i="1"/>
  <c r="C21" i="1"/>
  <c r="I12" i="3"/>
  <c r="G8" i="3" l="1" a="1"/>
  <c r="G8" i="3" s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12" i="3" l="1"/>
  <c r="H29" i="3" s="1"/>
  <c r="L25" i="3"/>
  <c r="L9" i="3"/>
  <c r="L16" i="3"/>
  <c r="L30" i="3"/>
  <c r="L24" i="3"/>
  <c r="L19" i="3"/>
  <c r="L29" i="3"/>
  <c r="L21" i="3"/>
  <c r="L32" i="3"/>
  <c r="L28" i="3"/>
  <c r="L17" i="3"/>
  <c r="L18" i="3"/>
  <c r="L14" i="3"/>
  <c r="L10" i="3"/>
  <c r="L31" i="3"/>
  <c r="L8" i="3"/>
  <c r="L23" i="3"/>
  <c r="L15" i="3"/>
  <c r="L22" i="3"/>
  <c r="L26" i="3"/>
  <c r="L13" i="3"/>
  <c r="L20" i="3"/>
  <c r="L12" i="3"/>
  <c r="L11" i="3"/>
  <c r="L27" i="3"/>
  <c r="G8" i="1" a="1"/>
  <c r="G8" i="1" s="1"/>
  <c r="G12" i="1" l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<sst xmlns="http://schemas.openxmlformats.org/spreadsheetml/2006/main" count="73" uniqueCount="36">
  <si>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</si>
  <si>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</si>
  <si>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</si>
  <si>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</si>
  <si>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</si>
  <si>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</si>
  <si>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</si>
  <si>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</si>
  <si>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</si>
  <si>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</si>
  <si>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</si>
  <si>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</si>
  <si>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</si>
  <si>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</si>
  <si>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</si>
  <si>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</si>
  <si>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</si>
  <si>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</si>
  <si>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</si>
  <si>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</si>
  <si>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</si>
  <si>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</si>
  <si>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</si>
  <si>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</si>
  <si>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</si>
  <si>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</si>
  <si>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</si>
  <si>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</si>
  <si>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</si>
  <si>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</si>
  <si>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</si>
  <si>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</si>
  <si>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</si>
  <si>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</si>
  <si>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</si>
  <si>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Rate of Use (lbs per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</si>
</sst>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 applyBorder="1"/>
    <xf numFmtId="2" fontId="0" fillId="0" borderId="0" xfId="0" applyNumberFormat="1" applyBorder="1"/>
    <xf numFmtId="2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0" fontId="0" fillId="0" borderId="0" xfId="0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2"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'Propane-Use-Day1'!$C$27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'Propane-Use-Day1'!$C$29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'Propane-Use-Day2'!$C$21</c:f>
          <c:strCache>
            <c:ptCount val="1"/>
            <c:pt idx="0">
              <c:v>Propane Rate of Use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'Propane-Use-Day2'!$C$8:$C$15</c:f>
              <c:numCache>
                <c:formatCode>0.00</c:formatCode>
                <c:ptCount val="8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4.683333333407063</c:v>
                </c:pt>
                <c:pt idx="5">
                  <c:v>5.433333333407063</c:v>
                </c:pt>
                <c:pt idx="6">
                  <c:v>5.9833333334536292</c:v>
                </c:pt>
                <c:pt idx="7">
                  <c:v>7.7666666666627862</c:v>
                </c:pt>
              </c:numCache>
            </c:numRef>
          </c:xVal>
          <c:yVal>
            <c:numRef>
              <c:f>'Propane-Use-Day2'!$D$8:$D$15</c:f>
              <c:numCache>
                <c:formatCode>0.00;\-0.00;0.00;@</c:formatCode>
                <c:ptCount val="8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24.35</c:v>
                </c:pt>
                <c:pt idx="5" formatCode="General">
                  <c:v>24.51</c:v>
                </c:pt>
                <c:pt idx="6" formatCode="General">
                  <c:v>24.55</c:v>
                </c:pt>
                <c:pt idx="7" formatCode="General">
                  <c:v>24.42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 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'Propane-Use-Day2'!$L$8:$L$32</c:f>
              <c:numCache>
                <c:formatCode>0.00;\-0.00;0.00;@</c:formatCode>
                <c:ptCount val="25"/>
                <c:pt idx="0">
                  <c:v>24.660538200123117</c:v>
                </c:pt>
                <c:pt idx="1">
                  <c:v>24.628990258375534</c:v>
                </c:pt>
                <c:pt idx="2">
                  <c:v>24.597442316627948</c:v>
                </c:pt>
                <c:pt idx="3">
                  <c:v>24.565894374880365</c:v>
                </c:pt>
                <c:pt idx="4">
                  <c:v>24.534346433132782</c:v>
                </c:pt>
                <c:pt idx="5">
                  <c:v>24.502798491385196</c:v>
                </c:pt>
                <c:pt idx="6">
                  <c:v>24.471250549637613</c:v>
                </c:pt>
                <c:pt idx="7">
                  <c:v>24.43970260789003</c:v>
                </c:pt>
                <c:pt idx="8">
                  <c:v>24.408154666142444</c:v>
                </c:pt>
                <c:pt idx="9">
                  <c:v>24.376606724394861</c:v>
                </c:pt>
                <c:pt idx="10">
                  <c:v>24.345058782647278</c:v>
                </c:pt>
                <c:pt idx="11">
                  <c:v>24.313510840899692</c:v>
                </c:pt>
                <c:pt idx="12">
                  <c:v>24.281962899152109</c:v>
                </c:pt>
                <c:pt idx="13">
                  <c:v>24.250414957404526</c:v>
                </c:pt>
                <c:pt idx="14">
                  <c:v>24.21886701565694</c:v>
                </c:pt>
                <c:pt idx="15">
                  <c:v>24.187319073909357</c:v>
                </c:pt>
                <c:pt idx="16">
                  <c:v>24.155771132161775</c:v>
                </c:pt>
                <c:pt idx="17">
                  <c:v>24.124223190414188</c:v>
                </c:pt>
                <c:pt idx="18">
                  <c:v>24.092675248666605</c:v>
                </c:pt>
                <c:pt idx="19">
                  <c:v>24.061127306919023</c:v>
                </c:pt>
                <c:pt idx="20">
                  <c:v>24.029579365171436</c:v>
                </c:pt>
                <c:pt idx="21">
                  <c:v>23.998031423423853</c:v>
                </c:pt>
                <c:pt idx="22">
                  <c:v>23.966483481676271</c:v>
                </c:pt>
                <c:pt idx="23">
                  <c:v>23.934935539928684</c:v>
                </c:pt>
                <c:pt idx="24">
                  <c:v>23.903387598181101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'Propane-Use-Day2'!$M$8:$M$32</c:f>
              <c:numCache>
                <c:formatCode>0.00;\-0.00;0.00;@</c:formatCode>
                <c:ptCount val="25"/>
                <c:pt idx="0">
                  <c:v>24.67</c:v>
                </c:pt>
                <c:pt idx="1">
                  <c:v>24.634285714285717</c:v>
                </c:pt>
                <c:pt idx="2">
                  <c:v>24.598571428571429</c:v>
                </c:pt>
                <c:pt idx="3">
                  <c:v>24.562857142857144</c:v>
                </c:pt>
                <c:pt idx="4">
                  <c:v>24.527142857142859</c:v>
                </c:pt>
                <c:pt idx="5">
                  <c:v>24.491428571428575</c:v>
                </c:pt>
                <c:pt idx="6">
                  <c:v>24.455714285714286</c:v>
                </c:pt>
                <c:pt idx="7">
                  <c:v>24.42</c:v>
                </c:pt>
                <c:pt idx="8">
                  <c:v>24.384285714285717</c:v>
                </c:pt>
                <c:pt idx="9">
                  <c:v>24.348571428571429</c:v>
                </c:pt>
                <c:pt idx="10">
                  <c:v>24.312857142857144</c:v>
                </c:pt>
                <c:pt idx="11">
                  <c:v>24.277142857142859</c:v>
                </c:pt>
                <c:pt idx="12">
                  <c:v>24.241428571428575</c:v>
                </c:pt>
                <c:pt idx="13">
                  <c:v>24.205714285714286</c:v>
                </c:pt>
                <c:pt idx="14">
                  <c:v>24.17</c:v>
                </c:pt>
                <c:pt idx="15">
                  <c:v>24.134285714285717</c:v>
                </c:pt>
                <c:pt idx="16">
                  <c:v>24.098571428571429</c:v>
                </c:pt>
                <c:pt idx="17">
                  <c:v>24.062857142857144</c:v>
                </c:pt>
                <c:pt idx="18">
                  <c:v>24.027142857142859</c:v>
                </c:pt>
                <c:pt idx="19">
                  <c:v>23.991428571428575</c:v>
                </c:pt>
                <c:pt idx="20">
                  <c:v>23.955714285714286</c:v>
                </c:pt>
                <c:pt idx="21">
                  <c:v>23.92</c:v>
                </c:pt>
                <c:pt idx="22">
                  <c:v>23.884285714285717</c:v>
                </c:pt>
                <c:pt idx="23">
                  <c:v>23.848571428571429</c:v>
                </c:pt>
                <c:pt idx="24">
                  <c:v>23.812857142857144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14879906268299"/>
          <c:y val="0.23169291338582676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8C808-15CE-4973-83EF-97D9B458B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2" tableBorderDxfId="11">
  <autoFilter ref="B7:D22" xr:uid="{54D38F27-53A3-4E24-9E84-90EF95A9A65D}"/>
  <tableColumns count="3">
    <tableColumn id="1" xr3:uid="{50A0F3A2-E162-46C4-837A-DC05922AAF3E}" name="X" dataDxfId="10"/>
    <tableColumn id="2" xr3:uid="{B53705B3-471E-46FE-A5FC-E295D297C414}" name="Time (hours)" dataDxfId="9">
      <calculatedColumnFormula>(_tTankWeight[[#This Row],[X]]-INDEX($B$8,1,1))*24</calculatedColumnFormula>
    </tableColumn>
    <tableColumn id="3" xr3:uid="{B3B5534E-647A-4915-9C71-7D67E3F5C2DA}" name="Weight (lbs)" dataDxfId="8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5" totalsRowShown="0" headerRowDxfId="4" tableBorderDxfId="3">
  <autoFilter ref="B7:D15" xr:uid="{54D38F27-53A3-4E24-9E84-90EF95A9A65D}"/>
  <tableColumns count="3">
    <tableColumn id="1" xr3:uid="{9E925115-B54F-4B4C-AF74-BCDF7C7A568F}" name="X" dataDxfId="2"/>
    <tableColumn id="2" xr3:uid="{496E99EF-94CF-4D0A-B048-1B2C0AE9F694}" name="Time (hours)" dataDxfId="1">
      <calculatedColumnFormula>(_tTankWeight2[[#This Row],[X]]-INDEX($B$8,1,1))*24</calculatedColumnFormula>
    </tableColumn>
    <tableColumn id="3" xr3:uid="{ECD2A7D4-374E-475D-AFEC-98EEA0B9C174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tabSelected="1" workbookViewId="0">
      <selection activeCell="H39" sqref="H39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5" t="s">
        <v>31</v>
      </c>
      <c r="F2" s="25"/>
      <c r="G2" s="25"/>
      <c r="H2" s="25"/>
      <c r="I2" s="25"/>
      <c r="J2" s="25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5" t="s">
        <v>27</v>
      </c>
      <c r="F3" s="25"/>
      <c r="G3" s="25"/>
      <c r="H3" s="25"/>
      <c r="I3" s="25"/>
      <c r="J3" s="25"/>
    </row>
    <row r="4" spans="1:12" x14ac:dyDescent="0.2">
      <c r="E4" s="25" t="s">
        <v>28</v>
      </c>
      <c r="F4" s="25"/>
      <c r="G4" s="25"/>
      <c r="H4" s="25"/>
      <c r="I4" s="25"/>
      <c r="J4" s="25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3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2">
        <v>45119.452777777777</v>
      </c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4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4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4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4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4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4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D23" s="26"/>
      <c r="K23" s="14">
        <v>15</v>
      </c>
      <c r="L23" s="15">
        <f t="shared" si="0"/>
        <v>27.732396479908637</v>
      </c>
    </row>
    <row r="24" spans="1:12" x14ac:dyDescent="0.2">
      <c r="B24" s="20"/>
      <c r="C24" s="21"/>
      <c r="D24" s="26"/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9</v>
      </c>
      <c r="C27" t="s">
        <v>26</v>
      </c>
      <c r="K27" s="14">
        <v>19</v>
      </c>
      <c r="L27" s="15">
        <f t="shared" si="0"/>
        <v>27.605069511769603</v>
      </c>
    </row>
    <row r="28" spans="1:12" x14ac:dyDescent="0.2">
      <c r="B28" s="4" t="s">
        <v>10</v>
      </c>
      <c r="C28" t="s">
        <v>6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B29" s="4" t="s">
        <v>11</v>
      </c>
      <c r="C29" t="s">
        <v>25</v>
      </c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0">
    <cfRule type="expression" dxfId="14" priority="2">
      <formula>MOD(ROW(K8)-ROW($K$7),2)</formula>
    </cfRule>
  </conditionalFormatting>
  <conditionalFormatting sqref="K31:L32">
    <cfRule type="expression" dxfId="13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32"/>
  <sheetViews>
    <sheetView showGridLines="0" topLeftCell="A7" workbookViewId="0">
      <selection activeCell="C8" sqref="C8:C15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5" t="s">
        <v>32</v>
      </c>
      <c r="F2" s="25"/>
      <c r="G2" s="25"/>
      <c r="H2" s="25"/>
      <c r="I2" s="25"/>
      <c r="J2" s="25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5" t="s">
        <v>27</v>
      </c>
      <c r="F3" s="25"/>
      <c r="G3" s="25"/>
      <c r="H3" s="25"/>
      <c r="I3" s="25"/>
      <c r="J3" s="25"/>
    </row>
    <row r="4" spans="1:13" x14ac:dyDescent="0.2">
      <c r="E4" s="25" t="s">
        <v>28</v>
      </c>
      <c r="F4" s="25"/>
      <c r="G4" s="25"/>
      <c r="H4" s="25"/>
      <c r="I4" s="25"/>
      <c r="J4" s="25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Row],[X]]-INDEX($B$8,1,1))*24</f>
        <v>0</v>
      </c>
      <c r="D8" s="19">
        <v>24.67</v>
      </c>
      <c r="G8" s="17" cm="1">
        <f t="array" ref="G8:H8">LINEST(_tTankWeight2[Weight (lbs)],_tTankWeight2[Time (hours)])</f>
        <v>-3.1547941747583984E-2</v>
      </c>
      <c r="H8" s="17">
        <v>24.660538200123117</v>
      </c>
      <c r="K8" s="14" cm="1">
        <f t="array" ref="K8:K32">_xlfn.SEQUENCE(25,1,0,1)</f>
        <v>0</v>
      </c>
      <c r="L8" s="15">
        <f t="shared" ref="L8:L32" si="0">_nInt+_nSlope*K8</f>
        <v>24.660538200123117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24.628990258375534</v>
      </c>
      <c r="M9" s="15">
        <f>INDEX(_tTankWeight2[Weight (lbs)],1,1)-$G$16/24*K9</f>
        <v>24.634285714285717</v>
      </c>
    </row>
    <row r="10" spans="1:13" x14ac:dyDescent="0.2">
      <c r="B10" s="10">
        <v>45120.377083333333</v>
      </c>
      <c r="C10" s="11">
        <f>(_tTankWeight2[[#This Row],[X]]-INDEX($B$8,1,1))*24</f>
        <v>2.0500000000465661</v>
      </c>
      <c r="D10" s="19">
        <v>24.6</v>
      </c>
      <c r="K10" s="14">
        <v>2</v>
      </c>
      <c r="L10" s="15">
        <f t="shared" si="0"/>
        <v>24.597442316627948</v>
      </c>
      <c r="M10" s="15">
        <f>INDEX(_tTankWeight2[Weight (lbs)],1,1)-$G$16/24*K10</f>
        <v>24.598571428571429</v>
      </c>
    </row>
    <row r="11" spans="1:13" x14ac:dyDescent="0.2">
      <c r="B11" s="10">
        <v>45120.442361111112</v>
      </c>
      <c r="C11" s="11">
        <f>(_tTankWeight2[[#This Row],[X]]-INDEX($B$8,1,1))*24</f>
        <v>3.6166666667559184</v>
      </c>
      <c r="D11" s="24">
        <v>24.58</v>
      </c>
      <c r="G11" s="4" t="s">
        <v>17</v>
      </c>
      <c r="K11" s="14">
        <v>3</v>
      </c>
      <c r="L11" s="15">
        <f t="shared" si="0"/>
        <v>24.565894374880365</v>
      </c>
      <c r="M11" s="15">
        <f>INDEX(_tTankWeight2[Weight (lbs)],1,1)-$G$16/24*K11</f>
        <v>24.562857142857144</v>
      </c>
    </row>
    <row r="12" spans="1:13" x14ac:dyDescent="0.2">
      <c r="B12" s="10">
        <v>45120.486805555556</v>
      </c>
      <c r="C12" s="11">
        <f>(_tTankWeight2[[#This Row],[X]]-INDEX($B$8,1,1))*24</f>
        <v>4.683333333407063</v>
      </c>
      <c r="D12" s="24">
        <v>24.35</v>
      </c>
      <c r="G12" s="23">
        <f>ABS(24*_nSlope)</f>
        <v>0.75715060194201556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24.534346433132782</v>
      </c>
      <c r="M12" s="15">
        <f>INDEX(_tTankWeight2[Weight (lbs)],1,1)-$G$16/24*K12</f>
        <v>24.527142857142859</v>
      </c>
    </row>
    <row r="13" spans="1:13" x14ac:dyDescent="0.2">
      <c r="B13" s="10">
        <v>45120.518055555556</v>
      </c>
      <c r="C13" s="11">
        <f>(_tTankWeight2[[#This Row],[X]]-INDEX($B$8,1,1))*24</f>
        <v>5.433333333407063</v>
      </c>
      <c r="D13" s="24">
        <v>24.51</v>
      </c>
      <c r="K13" s="14">
        <v>5</v>
      </c>
      <c r="L13" s="15">
        <f t="shared" si="0"/>
        <v>24.502798491385196</v>
      </c>
      <c r="M13" s="15">
        <f>INDEX(_tTankWeight2[Weight (lbs)],1,1)-$G$16/24*K13</f>
        <v>24.491428571428575</v>
      </c>
    </row>
    <row r="14" spans="1:13" x14ac:dyDescent="0.2">
      <c r="B14" s="10">
        <v>45120.540972222225</v>
      </c>
      <c r="C14" s="11">
        <f>(_tTankWeight2[[#This Row],[X]]-INDEX($B$8,1,1))*24</f>
        <v>5.9833333334536292</v>
      </c>
      <c r="D14" s="24">
        <v>24.55</v>
      </c>
      <c r="K14" s="14">
        <v>6</v>
      </c>
      <c r="L14" s="15">
        <f t="shared" si="0"/>
        <v>24.471250549637613</v>
      </c>
      <c r="M14" s="15">
        <f>INDEX(_tTankWeight2[Weight (lbs)],1,1)-$G$16/24*K14</f>
        <v>24.455714285714286</v>
      </c>
    </row>
    <row r="15" spans="1:13" x14ac:dyDescent="0.2">
      <c r="B15" s="10">
        <v>45120.615277777775</v>
      </c>
      <c r="C15" s="11">
        <f>(_tTankWeight2[[#This Row],[X]]-INDEX($B$8,1,1))*24</f>
        <v>7.7666666666627862</v>
      </c>
      <c r="D15" s="24">
        <v>24.42</v>
      </c>
      <c r="G15" s="4" t="s">
        <v>34</v>
      </c>
      <c r="K15" s="14">
        <v>7</v>
      </c>
      <c r="L15" s="15">
        <f t="shared" si="0"/>
        <v>24.43970260789003</v>
      </c>
      <c r="M15" s="15">
        <f>INDEX(_tTankWeight2[Weight (lbs)],1,1)-$G$16/24*K15</f>
        <v>24.42</v>
      </c>
    </row>
    <row r="16" spans="1:13" x14ac:dyDescent="0.2">
      <c r="G16" s="23">
        <f>H28/21</f>
        <v>0.8571428571428571</v>
      </c>
      <c r="H16" t="s">
        <v>22</v>
      </c>
      <c r="K16" s="14">
        <v>8</v>
      </c>
      <c r="L16" s="15">
        <f t="shared" si="0"/>
        <v>24.408154666142444</v>
      </c>
      <c r="M16" s="15">
        <f>INDEX(_tTankWeight2[Weight (lbs)],1,1)-$G$16/24*K16</f>
        <v>24.384285714285717</v>
      </c>
    </row>
    <row r="17" spans="1:13" x14ac:dyDescent="0.2">
      <c r="G17" s="23"/>
      <c r="K17" s="14">
        <v>9</v>
      </c>
      <c r="L17" s="15">
        <f t="shared" si="0"/>
        <v>24.376606724394861</v>
      </c>
      <c r="M17" s="15">
        <f>INDEX(_tTankWeight2[Weight (lbs)],1,1)-$G$16/24*K17</f>
        <v>24.348571428571429</v>
      </c>
    </row>
    <row r="18" spans="1:13" x14ac:dyDescent="0.2">
      <c r="K18" s="14">
        <v>10</v>
      </c>
      <c r="L18" s="15">
        <f t="shared" si="0"/>
        <v>24.345058782647278</v>
      </c>
      <c r="M18" s="15">
        <f>INDEX(_tTankWeight2[Weight (lbs)],1,1)-$G$16/24*K18</f>
        <v>24.312857142857144</v>
      </c>
    </row>
    <row r="19" spans="1:13" x14ac:dyDescent="0.2">
      <c r="K19" s="14">
        <v>11</v>
      </c>
      <c r="L19" s="15">
        <f t="shared" si="0"/>
        <v>24.313510840899692</v>
      </c>
      <c r="M19" s="15">
        <f>INDEX(_tTankWeight2[Weight (lbs)],1,1)-$G$16/24*K19</f>
        <v>24.277142857142859</v>
      </c>
    </row>
    <row r="20" spans="1:13" x14ac:dyDescent="0.2">
      <c r="K20" s="14">
        <v>12</v>
      </c>
      <c r="L20" s="15">
        <f t="shared" si="0"/>
        <v>24.281962899152109</v>
      </c>
      <c r="M20" s="15">
        <f>INDEX(_tTankWeight2[Weight (lbs)],1,1)-$G$16/24*K20</f>
        <v>24.241428571428575</v>
      </c>
    </row>
    <row r="21" spans="1:13" x14ac:dyDescent="0.2">
      <c r="B21" s="4" t="s">
        <v>9</v>
      </c>
      <c r="C21" t="s">
        <v>35</v>
      </c>
      <c r="K21" s="14">
        <v>13</v>
      </c>
      <c r="L21" s="15">
        <f t="shared" si="0"/>
        <v>24.250414957404526</v>
      </c>
      <c r="M21" s="15">
        <f>INDEX(_tTankWeight2[Weight (lbs)],1,1)-$G$16/24*K21</f>
        <v>24.205714285714286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24.21886701565694</v>
      </c>
      <c r="M22" s="15">
        <f>INDEX(_tTankWeight2[Weight (lbs)],1,1)-$G$16/24*K22</f>
        <v>24.17</v>
      </c>
    </row>
    <row r="23" spans="1:13" x14ac:dyDescent="0.2">
      <c r="B23" s="4" t="s">
        <v>11</v>
      </c>
      <c r="C23" t="s">
        <v>25</v>
      </c>
      <c r="F23" s="22"/>
      <c r="K23" s="14">
        <v>15</v>
      </c>
      <c r="L23" s="15">
        <f t="shared" si="0"/>
        <v>24.187319073909357</v>
      </c>
      <c r="M23" s="15">
        <f>INDEX(_tTankWeight2[Weight (lbs)],1,1)-$G$16/24*K23</f>
        <v>24.134285714285717</v>
      </c>
    </row>
    <row r="24" spans="1:13" x14ac:dyDescent="0.2">
      <c r="K24" s="14">
        <v>16</v>
      </c>
      <c r="L24" s="15">
        <f t="shared" si="0"/>
        <v>24.155771132161775</v>
      </c>
      <c r="M24" s="15">
        <f>INDEX(_tTankWeight2[Weight (lbs)],1,1)-$G$16/24*K24</f>
        <v>24.098571428571429</v>
      </c>
    </row>
    <row r="25" spans="1:13" x14ac:dyDescent="0.2">
      <c r="K25" s="14">
        <v>17</v>
      </c>
      <c r="L25" s="15">
        <f t="shared" si="0"/>
        <v>24.124223190414188</v>
      </c>
      <c r="M25" s="15">
        <f>INDEX(_tTankWeight2[Weight (lbs)],1,1)-$G$16/24*K25</f>
        <v>24.062857142857144</v>
      </c>
    </row>
    <row r="26" spans="1:13" ht="15" x14ac:dyDescent="0.25">
      <c r="A26" s="3" t="s">
        <v>15</v>
      </c>
      <c r="E26" s="3" t="s">
        <v>18</v>
      </c>
      <c r="K26" s="14">
        <v>18</v>
      </c>
      <c r="L26" s="15">
        <f t="shared" si="0"/>
        <v>24.092675248666605</v>
      </c>
      <c r="M26" s="15">
        <f>INDEX(_tTankWeight2[Weight (lbs)],1,1)-$G$16/24*K26</f>
        <v>24.027142857142859</v>
      </c>
    </row>
    <row r="27" spans="1:13" x14ac:dyDescent="0.2">
      <c r="K27" s="14">
        <v>19</v>
      </c>
      <c r="L27" s="15">
        <f t="shared" si="0"/>
        <v>24.061127306919023</v>
      </c>
      <c r="M27" s="15">
        <f>INDEX(_tTankWeight2[Weight (lbs)],1,1)-$G$16/24*K27</f>
        <v>23.991428571428575</v>
      </c>
    </row>
    <row r="28" spans="1:13" x14ac:dyDescent="0.2"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24.029579365171436</v>
      </c>
      <c r="M28" s="15">
        <f>INDEX(_tTankWeight2[Weight (lbs)],1,1)-$G$16/24*K28</f>
        <v>23.955714285714286</v>
      </c>
    </row>
    <row r="29" spans="1:13" x14ac:dyDescent="0.2">
      <c r="E29" t="s">
        <v>20</v>
      </c>
      <c r="H29" s="6">
        <f>H28/ABS(G12)</f>
        <v>23.773341728622814</v>
      </c>
      <c r="I29" s="16" t="s">
        <v>21</v>
      </c>
      <c r="K29" s="14">
        <v>21</v>
      </c>
      <c r="L29" s="15">
        <f t="shared" si="0"/>
        <v>23.998031423423853</v>
      </c>
      <c r="M29" s="15">
        <f>INDEX(_tTankWeight2[Weight (lbs)],1,1)-$G$16/24*K29</f>
        <v>23.92</v>
      </c>
    </row>
    <row r="30" spans="1:13" x14ac:dyDescent="0.2">
      <c r="K30" s="14">
        <v>22</v>
      </c>
      <c r="L30" s="15">
        <f t="shared" si="0"/>
        <v>23.966483481676271</v>
      </c>
      <c r="M30" s="15">
        <f>INDEX(_tTankWeight2[Weight (lbs)],1,1)-$G$16/24*K30</f>
        <v>23.884285714285717</v>
      </c>
    </row>
    <row r="31" spans="1:13" x14ac:dyDescent="0.2">
      <c r="K31" s="14">
        <v>23</v>
      </c>
      <c r="L31" s="15">
        <f t="shared" si="0"/>
        <v>23.934935539928684</v>
      </c>
      <c r="M31" s="15">
        <f>INDEX(_tTankWeight2[Weight (lbs)],1,1)-$G$16/24*K31</f>
        <v>23.848571428571429</v>
      </c>
    </row>
    <row r="32" spans="1:13" x14ac:dyDescent="0.2">
      <c r="K32" s="14">
        <v>24</v>
      </c>
      <c r="L32" s="15">
        <f t="shared" si="0"/>
        <v>23.903387598181101</v>
      </c>
      <c r="M32" s="15">
        <f>INDEX(_tTankWeight2[Weight (lbs)],1,1)-$G$16/24*K32</f>
        <v>23.812857142857144</v>
      </c>
    </row>
  </sheetData>
  <conditionalFormatting sqref="K8:L30">
    <cfRule type="expression" dxfId="7" priority="4">
      <formula>MOD(ROW(K8)-ROW($K$7),2)</formula>
    </cfRule>
  </conditionalFormatting>
  <conditionalFormatting sqref="K31:L32">
    <cfRule type="expression" dxfId="6" priority="3">
      <formula>MOD(ROW(K31)-ROW($K$7),2)</formula>
    </cfRule>
  </conditionalFormatting>
  <conditionalFormatting sqref="M8:M32">
    <cfRule type="expression" dxfId="5" priority="2">
      <formula>MOD(ROW(M8)-ROW($K$7),2)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Propane-Use-Day1</vt:lpstr>
      <vt:lpstr>Propane-Use-Day2</vt:lpstr>
      <vt:lpstr>'Propane-Use-Day2'!_nInt</vt:lpstr>
      <vt:lpstr>_nInt</vt:lpstr>
      <vt:lpstr>'Propane-Use-Day2'!_nSlope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2023-07-13T19:53:05Z</dcterms:modified>
</cp:coreProperties>
</file>