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48EE12B-660B-48E9-ADA9-8E38517AE36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state="hidden" r:id="rId2"/>
    <sheet name="Lists" sheetId="3" state="hidden" r:id="rId3"/>
  </sheets>
  <definedNames>
    <definedName name="_nEnd">Report!$C$10</definedName>
    <definedName name="_nI">Report!$C$8</definedName>
    <definedName name="_nIP">Report!$C$7</definedName>
    <definedName name="_nStart">Report!$C$9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10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4" i="1"/>
  <c r="C15" i="1"/>
  <c r="D15" i="1" s="1"/>
  <c r="E15" i="1" s="1"/>
  <c r="G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G31" i="1" s="1"/>
  <c r="C32" i="1"/>
  <c r="D32" i="1" s="1"/>
  <c r="E32" i="1" s="1"/>
  <c r="G32" i="1" s="1"/>
  <c r="C14" i="1"/>
  <c r="D14" i="1" s="1"/>
  <c r="E14" i="1" s="1"/>
  <c r="G14" i="1" s="1"/>
  <c r="B3" i="3" a="1"/>
  <c r="B3" i="3" s="1"/>
  <c r="B3" i="2" a="1"/>
  <c r="B3" i="2" s="1"/>
  <c r="G23" i="1" l="1"/>
  <c r="G16" i="1"/>
  <c r="G30" i="1"/>
  <c r="G22" i="1"/>
  <c r="J11" i="1"/>
  <c r="J12" i="1" s="1"/>
  <c r="G27" i="1"/>
  <c r="G26" i="1"/>
  <c r="G28" i="1"/>
  <c r="G17" i="1"/>
  <c r="G19" i="1"/>
  <c r="G20" i="1"/>
  <c r="G21" i="1"/>
  <c r="G18" i="1"/>
  <c r="G29" i="1"/>
  <c r="G25" i="1"/>
  <c r="G24" i="1"/>
  <c r="G33" i="1" l="1"/>
  <c r="G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<sst xmlns="http://schemas.openxmlformats.org/spreadsheetml/2006/main" count="69" uniqueCount="43">
  <si>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</si>
  <si>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</si>
  <si>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</si>
  <si>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</si>
  <si>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</si>
  <si>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</si>
  <si>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</si>
  <si>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</si>
  <si>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</si>
  <si>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</si>
  <si>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</si>
  <si>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</si>
  <si>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</si>
  <si>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</si>
  <si>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</si>
  <si>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</si>
  <si>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</si>
  <si>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</si>
  <si>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</si>
  <si>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</si>
  <si>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</si>
  <si>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Principal</t>
  </si>
  <si>
    <t>Interest</t>
  </si>
  <si>
    <t>per annum</t>
  </si>
  <si>
    <t>Leap Year</t>
  </si>
  <si>
    <t>Year Length</t>
  </si>
  <si>
    <t xml:space="preserve">Daily Interest </t>
  </si>
  <si>
    <t>Days Interest</t>
  </si>
  <si>
    <t>Start</t>
  </si>
  <si>
    <t>End</t>
  </si>
  <si>
    <t>Assume interest accrual begins this day (whole day)</t>
  </si>
  <si>
    <t>Assume interest accrual end this day (whole day)</t>
  </si>
  <si>
    <t>Interest Accrual Calculation</t>
  </si>
  <si>
    <t>Alternative Calculation</t>
  </si>
  <si>
    <t>Standard Calculation</t>
  </si>
  <si>
    <t>Years</t>
  </si>
  <si>
    <t>Days</t>
  </si>
  <si>
    <t>Total Interest Rate</t>
  </si>
  <si>
    <t>Principal+Int</t>
  </si>
  <si>
    <t>Int</t>
  </si>
  <si>
    <t>Int+Principal</t>
  </si>
  <si>
    <t>Interest accrued on start and end days</t>
  </si>
  <si>
    <t>I worked the problem two different ways and got the 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</si>
</sst>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7" formatCode="&quot;$&quot;#,##0.00"/>
  </numFmts>
  <fonts count="1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sz val="10"/>
      <color theme="0"/>
      <name val="Consolas"/>
      <family val="2"/>
      <scheme val="minor"/>
    </font>
    <font>
      <i/>
      <sz val="10"/>
      <color rgb="FF7F7F7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9" fontId="0" fillId="0" borderId="0" xfId="0" applyNumberFormat="1"/>
    <xf numFmtId="15" fontId="0" fillId="0" borderId="0" xfId="0" applyNumberFormat="1"/>
    <xf numFmtId="15" fontId="6" fillId="4" borderId="0" xfId="8" applyNumberFormat="1" applyAlignment="1">
      <alignment horizontal="left"/>
    </xf>
    <xf numFmtId="0" fontId="11" fillId="0" borderId="0" xfId="0" applyFont="1"/>
    <xf numFmtId="167" fontId="0" fillId="0" borderId="0" xfId="0" applyNumberFormat="1"/>
    <xf numFmtId="167" fontId="0" fillId="0" borderId="0" xfId="14" applyNumberFormat="1" applyFont="1"/>
    <xf numFmtId="0" fontId="12" fillId="0" borderId="3" xfId="0" applyFont="1" applyBorder="1"/>
    <xf numFmtId="0" fontId="0" fillId="0" borderId="3" xfId="0" applyBorder="1"/>
    <xf numFmtId="167" fontId="0" fillId="0" borderId="3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9" fontId="0" fillId="0" borderId="3" xfId="15" applyFont="1" applyBorder="1"/>
    <xf numFmtId="0" fontId="11" fillId="0" borderId="4" xfId="0" applyFont="1" applyBorder="1" applyAlignment="1">
      <alignment vertical="center"/>
    </xf>
    <xf numFmtId="0" fontId="11" fillId="0" borderId="5" xfId="0" applyFont="1" applyBorder="1" applyAlignment="1"/>
    <xf numFmtId="0" fontId="11" fillId="0" borderId="6" xfId="0" applyFont="1" applyBorder="1" applyAlignment="1"/>
    <xf numFmtId="167" fontId="11" fillId="0" borderId="3" xfId="0" applyNumberFormat="1" applyFont="1" applyBorder="1" applyAlignment="1"/>
    <xf numFmtId="0" fontId="7" fillId="0" borderId="0" xfId="9"/>
    <xf numFmtId="0" fontId="13" fillId="0" borderId="0" xfId="16"/>
  </cellXfs>
  <cellStyles count="17">
    <cellStyle name="Comment" xfId="9" xr:uid="{C4DDEBC2-DCD2-4316-AAE7-A5F6C47DBA99}"/>
    <cellStyle name="Currency" xfId="14" builtinId="4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5" builtinId="5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12</xdr:row>
      <xdr:rowOff>22860</xdr:rowOff>
    </xdr:from>
    <xdr:to>
      <xdr:col>2</xdr:col>
      <xdr:colOff>0</xdr:colOff>
      <xdr:row>13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96A698-DB8B-9EBF-DB94-962B00ACF255}"/>
            </a:ext>
          </a:extLst>
        </xdr:cNvPr>
        <xdr:cNvSpPr txBox="1"/>
      </xdr:nvSpPr>
      <xdr:spPr>
        <a:xfrm>
          <a:off x="754380" y="2400300"/>
          <a:ext cx="411480" cy="167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000" b="1"/>
            <a:t>Year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9.85776261574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4"/>
  <sheetViews>
    <sheetView tabSelected="1" topLeftCell="A4" workbookViewId="0">
      <selection activeCell="K21" sqref="K21"/>
    </sheetView>
  </sheetViews>
  <sheetFormatPr defaultRowHeight="13.2" x14ac:dyDescent="0.25"/>
  <cols>
    <col min="2" max="2" width="10.21875" customWidth="1"/>
    <col min="3" max="3" width="11.5546875" customWidth="1"/>
    <col min="4" max="4" width="12.109375" customWidth="1"/>
    <col min="5" max="5" width="16.77734375" customWidth="1"/>
    <col min="6" max="6" width="14.88671875" customWidth="1"/>
    <col min="7" max="7" width="12" bestFit="1" customWidth="1"/>
    <col min="10" max="10" width="12" bestFit="1" customWidth="1"/>
    <col min="12" max="12" width="12.33203125" customWidth="1"/>
  </cols>
  <sheetData>
    <row r="1" spans="1:12" x14ac:dyDescent="0.25">
      <c r="A1" s="1" t="s">
        <v>0</v>
      </c>
      <c r="B1" s="2" t="s">
        <v>1</v>
      </c>
      <c r="C1" s="2"/>
      <c r="D1" s="2"/>
    </row>
    <row r="2" spans="1:12" x14ac:dyDescent="0.25">
      <c r="A2" s="1" t="s">
        <v>2</v>
      </c>
      <c r="B2" s="2" t="s">
        <v>32</v>
      </c>
      <c r="C2" s="2"/>
      <c r="D2" s="2"/>
      <c r="F2" s="30" t="s">
        <v>42</v>
      </c>
    </row>
    <row r="3" spans="1:12" x14ac:dyDescent="0.25">
      <c r="A3" s="1" t="s">
        <v>3</v>
      </c>
      <c r="B3" s="12">
        <v>45389</v>
      </c>
      <c r="C3" s="2"/>
      <c r="D3" s="2"/>
    </row>
    <row r="5" spans="1:12" ht="14.4" x14ac:dyDescent="0.3">
      <c r="A5" s="4" t="s">
        <v>34</v>
      </c>
    </row>
    <row r="6" spans="1:12" ht="14.4" x14ac:dyDescent="0.3">
      <c r="J6" s="4" t="s">
        <v>33</v>
      </c>
    </row>
    <row r="7" spans="1:12" x14ac:dyDescent="0.25">
      <c r="B7" s="13" t="s">
        <v>21</v>
      </c>
      <c r="C7">
        <v>177500</v>
      </c>
    </row>
    <row r="8" spans="1:12" x14ac:dyDescent="0.25">
      <c r="B8" s="13" t="s">
        <v>22</v>
      </c>
      <c r="C8" s="10">
        <v>0.05</v>
      </c>
      <c r="D8" t="s">
        <v>23</v>
      </c>
      <c r="J8">
        <f>DATEDIF(_nStart-1,_nEnd,"Y")</f>
        <v>18</v>
      </c>
      <c r="K8" t="s">
        <v>35</v>
      </c>
    </row>
    <row r="9" spans="1:12" x14ac:dyDescent="0.25">
      <c r="B9" s="13" t="s">
        <v>28</v>
      </c>
      <c r="C9" s="11">
        <v>39268</v>
      </c>
      <c r="D9" t="s">
        <v>30</v>
      </c>
      <c r="J9">
        <f>DATEDIF(_nStart-1,_nEnd,"YD")</f>
        <v>1</v>
      </c>
      <c r="K9" t="s">
        <v>36</v>
      </c>
      <c r="L9" s="31" t="s">
        <v>41</v>
      </c>
    </row>
    <row r="10" spans="1:12" ht="13.8" thickBot="1" x14ac:dyDescent="0.3">
      <c r="B10" s="13" t="s">
        <v>29</v>
      </c>
      <c r="C10" s="11">
        <v>45843</v>
      </c>
      <c r="D10" t="s">
        <v>31</v>
      </c>
      <c r="J10" s="25">
        <f>_nI*(J8+J9/365)</f>
        <v>0.90013698630136985</v>
      </c>
      <c r="K10" s="17" t="s">
        <v>37</v>
      </c>
      <c r="L10" s="17"/>
    </row>
    <row r="11" spans="1:12" ht="13.8" thickTop="1" x14ac:dyDescent="0.25">
      <c r="J11" s="15">
        <f>_nIP*J10</f>
        <v>159774.31506849316</v>
      </c>
      <c r="K11" s="13" t="s">
        <v>39</v>
      </c>
    </row>
    <row r="12" spans="1:12" x14ac:dyDescent="0.25">
      <c r="J12" s="15">
        <f>J11+_nIP</f>
        <v>337274.31506849313</v>
      </c>
      <c r="K12" s="13" t="s">
        <v>40</v>
      </c>
    </row>
    <row r="13" spans="1:12" ht="13.8" thickBot="1" x14ac:dyDescent="0.3">
      <c r="B13" s="16">
        <v>2006</v>
      </c>
      <c r="C13" s="26" t="s">
        <v>24</v>
      </c>
      <c r="D13" s="27" t="s">
        <v>25</v>
      </c>
      <c r="E13" s="27" t="s">
        <v>26</v>
      </c>
      <c r="F13" s="28" t="s">
        <v>27</v>
      </c>
      <c r="G13" s="29" t="s">
        <v>22</v>
      </c>
    </row>
    <row r="14" spans="1:12" ht="13.8" thickTop="1" x14ac:dyDescent="0.25">
      <c r="B14">
        <v>2007</v>
      </c>
      <c r="C14" s="19" t="b">
        <f>IF(MOD(B14,4)=0,TRUE,FALSE)</f>
        <v>0</v>
      </c>
      <c r="D14" s="20">
        <f>IF(C14,366,365)</f>
        <v>365</v>
      </c>
      <c r="E14" s="20">
        <f>_nI/D14</f>
        <v>1.3698630136986303E-4</v>
      </c>
      <c r="F14" s="21">
        <f>MIN(DATE(B14,12,31+1)-_nStart,
     DATE(B14,12,31)-DATE(B13,12,31),
     _nEnd-DATE(B13,12,31))</f>
        <v>180</v>
      </c>
      <c r="G14" s="14">
        <f>E14*F14*_nIP</f>
        <v>4376.7123287671238</v>
      </c>
    </row>
    <row r="15" spans="1:12" x14ac:dyDescent="0.25">
      <c r="B15">
        <v>2008</v>
      </c>
      <c r="C15" s="19" t="b">
        <f t="shared" ref="C15:C32" si="0">IF(MOD(B15,4)=0,TRUE,FALSE)</f>
        <v>1</v>
      </c>
      <c r="D15" s="20">
        <f t="shared" ref="D15:D32" si="1">IF(C15,366,365)</f>
        <v>366</v>
      </c>
      <c r="E15" s="20">
        <f>_nI/D15</f>
        <v>1.366120218579235E-4</v>
      </c>
      <c r="F15" s="21">
        <f>MIN(DATE(B15,12,31+1)-_nStart,
     DATE(B15,12,31)-DATE(B14,12,31),
     _nEnd-DATE(B14,12,31))</f>
        <v>366</v>
      </c>
      <c r="G15" s="14">
        <f>E15*F15*_nIP</f>
        <v>8875</v>
      </c>
    </row>
    <row r="16" spans="1:12" x14ac:dyDescent="0.25">
      <c r="B16">
        <v>2009</v>
      </c>
      <c r="C16" s="19" t="b">
        <f t="shared" si="0"/>
        <v>0</v>
      </c>
      <c r="D16" s="20">
        <f t="shared" si="1"/>
        <v>365</v>
      </c>
      <c r="E16" s="20">
        <f>_nI/D16</f>
        <v>1.3698630136986303E-4</v>
      </c>
      <c r="F16" s="21">
        <f>MIN(DATE(B16,12,31+1)-_nStart,
     DATE(B16,12,31)-DATE(B15,12,31),
     _nEnd-DATE(B15,12,31))</f>
        <v>365</v>
      </c>
      <c r="G16" s="14">
        <f>E16*F16*_nIP</f>
        <v>8875.0000000000018</v>
      </c>
    </row>
    <row r="17" spans="2:7" x14ac:dyDescent="0.25">
      <c r="B17">
        <v>2010</v>
      </c>
      <c r="C17" s="19" t="b">
        <f t="shared" si="0"/>
        <v>0</v>
      </c>
      <c r="D17" s="20">
        <f t="shared" si="1"/>
        <v>365</v>
      </c>
      <c r="E17" s="20">
        <f>_nI/D17</f>
        <v>1.3698630136986303E-4</v>
      </c>
      <c r="F17" s="21">
        <f>MIN(DATE(B17,12,31+1)-_nStart,
     DATE(B17,12,31)-DATE(B16,12,31),
     _nEnd-DATE(B16,12,31))</f>
        <v>365</v>
      </c>
      <c r="G17" s="14">
        <f>E17*F17*_nIP</f>
        <v>8875.0000000000018</v>
      </c>
    </row>
    <row r="18" spans="2:7" x14ac:dyDescent="0.25">
      <c r="B18">
        <v>2011</v>
      </c>
      <c r="C18" s="19" t="b">
        <f t="shared" si="0"/>
        <v>0</v>
      </c>
      <c r="D18" s="20">
        <f t="shared" si="1"/>
        <v>365</v>
      </c>
      <c r="E18" s="20">
        <f>_nI/D18</f>
        <v>1.3698630136986303E-4</v>
      </c>
      <c r="F18" s="21">
        <f>MIN(DATE(B18,12,31+1)-_nStart,
     DATE(B18,12,31)-DATE(B17,12,31),
     _nEnd-DATE(B17,12,31))</f>
        <v>365</v>
      </c>
      <c r="G18" s="14">
        <f>E18*F18*_nIP</f>
        <v>8875.0000000000018</v>
      </c>
    </row>
    <row r="19" spans="2:7" x14ac:dyDescent="0.25">
      <c r="B19">
        <v>2012</v>
      </c>
      <c r="C19" s="19" t="b">
        <f t="shared" si="0"/>
        <v>1</v>
      </c>
      <c r="D19" s="20">
        <f t="shared" si="1"/>
        <v>366</v>
      </c>
      <c r="E19" s="20">
        <f>_nI/D19</f>
        <v>1.366120218579235E-4</v>
      </c>
      <c r="F19" s="21">
        <f>MIN(DATE(B19,12,31+1)-_nStart,
     DATE(B19,12,31)-DATE(B18,12,31),
     _nEnd-DATE(B18,12,31))</f>
        <v>366</v>
      </c>
      <c r="G19" s="14">
        <f>E19*F19*_nIP</f>
        <v>8875</v>
      </c>
    </row>
    <row r="20" spans="2:7" x14ac:dyDescent="0.25">
      <c r="B20">
        <v>2013</v>
      </c>
      <c r="C20" s="19" t="b">
        <f t="shared" si="0"/>
        <v>0</v>
      </c>
      <c r="D20" s="20">
        <f t="shared" si="1"/>
        <v>365</v>
      </c>
      <c r="E20" s="20">
        <f>_nI/D20</f>
        <v>1.3698630136986303E-4</v>
      </c>
      <c r="F20" s="21">
        <f>MIN(DATE(B20,12,31+1)-_nStart,
     DATE(B20,12,31)-DATE(B19,12,31),
     _nEnd-DATE(B19,12,31))</f>
        <v>365</v>
      </c>
      <c r="G20" s="14">
        <f>E20*F20*_nIP</f>
        <v>8875.0000000000018</v>
      </c>
    </row>
    <row r="21" spans="2:7" x14ac:dyDescent="0.25">
      <c r="B21">
        <v>2014</v>
      </c>
      <c r="C21" s="19" t="b">
        <f t="shared" si="0"/>
        <v>0</v>
      </c>
      <c r="D21" s="20">
        <f t="shared" si="1"/>
        <v>365</v>
      </c>
      <c r="E21" s="20">
        <f>_nI/D21</f>
        <v>1.3698630136986303E-4</v>
      </c>
      <c r="F21" s="21">
        <f>MIN(DATE(B21,12,31+1)-_nStart,
     DATE(B21,12,31)-DATE(B20,12,31),
     _nEnd-DATE(B20,12,31))</f>
        <v>365</v>
      </c>
      <c r="G21" s="14">
        <f>E21*F21*_nIP</f>
        <v>8875.0000000000018</v>
      </c>
    </row>
    <row r="22" spans="2:7" x14ac:dyDescent="0.25">
      <c r="B22">
        <v>2015</v>
      </c>
      <c r="C22" s="19" t="b">
        <f t="shared" si="0"/>
        <v>0</v>
      </c>
      <c r="D22" s="20">
        <f t="shared" si="1"/>
        <v>365</v>
      </c>
      <c r="E22" s="20">
        <f>_nI/D22</f>
        <v>1.3698630136986303E-4</v>
      </c>
      <c r="F22" s="21">
        <f>MIN(DATE(B22,12,31+1)-_nStart,
     DATE(B22,12,31)-DATE(B21,12,31),
     _nEnd-DATE(B21,12,31))</f>
        <v>365</v>
      </c>
      <c r="G22" s="14">
        <f>E22*F22*_nIP</f>
        <v>8875.0000000000018</v>
      </c>
    </row>
    <row r="23" spans="2:7" x14ac:dyDescent="0.25">
      <c r="B23">
        <v>2016</v>
      </c>
      <c r="C23" s="19" t="b">
        <f t="shared" si="0"/>
        <v>1</v>
      </c>
      <c r="D23" s="20">
        <f t="shared" si="1"/>
        <v>366</v>
      </c>
      <c r="E23" s="20">
        <f>_nI/D23</f>
        <v>1.366120218579235E-4</v>
      </c>
      <c r="F23" s="21">
        <f>MIN(DATE(B23,12,31+1)-_nStart,
     DATE(B23,12,31)-DATE(B22,12,31),
     _nEnd-DATE(B22,12,31))</f>
        <v>366</v>
      </c>
      <c r="G23" s="14">
        <f>E23*F23*_nIP</f>
        <v>8875</v>
      </c>
    </row>
    <row r="24" spans="2:7" x14ac:dyDescent="0.25">
      <c r="B24">
        <v>2017</v>
      </c>
      <c r="C24" s="19" t="b">
        <f t="shared" si="0"/>
        <v>0</v>
      </c>
      <c r="D24" s="20">
        <f t="shared" si="1"/>
        <v>365</v>
      </c>
      <c r="E24" s="20">
        <f>_nI/D24</f>
        <v>1.3698630136986303E-4</v>
      </c>
      <c r="F24" s="21">
        <f>MIN(DATE(B24,12,31+1)-_nStart,
     DATE(B24,12,31)-DATE(B23,12,31),
     _nEnd-DATE(B23,12,31))</f>
        <v>365</v>
      </c>
      <c r="G24" s="14">
        <f>E24*F24*_nIP</f>
        <v>8875.0000000000018</v>
      </c>
    </row>
    <row r="25" spans="2:7" x14ac:dyDescent="0.25">
      <c r="B25">
        <v>2018</v>
      </c>
      <c r="C25" s="19" t="b">
        <f t="shared" si="0"/>
        <v>0</v>
      </c>
      <c r="D25" s="20">
        <f t="shared" si="1"/>
        <v>365</v>
      </c>
      <c r="E25" s="20">
        <f>_nI/D25</f>
        <v>1.3698630136986303E-4</v>
      </c>
      <c r="F25" s="21">
        <f>MIN(DATE(B25,12,31+1)-_nStart,
     DATE(B25,12,31)-DATE(B24,12,31),
     _nEnd-DATE(B24,12,31))</f>
        <v>365</v>
      </c>
      <c r="G25" s="14">
        <f>E25*F25*_nIP</f>
        <v>8875.0000000000018</v>
      </c>
    </row>
    <row r="26" spans="2:7" x14ac:dyDescent="0.25">
      <c r="B26">
        <v>2019</v>
      </c>
      <c r="C26" s="19" t="b">
        <f t="shared" si="0"/>
        <v>0</v>
      </c>
      <c r="D26" s="20">
        <f t="shared" si="1"/>
        <v>365</v>
      </c>
      <c r="E26" s="20">
        <f>_nI/D26</f>
        <v>1.3698630136986303E-4</v>
      </c>
      <c r="F26" s="21">
        <f>MIN(DATE(B26,12,31+1)-_nStart,
     DATE(B26,12,31)-DATE(B25,12,31),
     _nEnd-DATE(B25,12,31))</f>
        <v>365</v>
      </c>
      <c r="G26" s="14">
        <f>E26*F26*_nIP</f>
        <v>8875.0000000000018</v>
      </c>
    </row>
    <row r="27" spans="2:7" x14ac:dyDescent="0.25">
      <c r="B27">
        <v>2020</v>
      </c>
      <c r="C27" s="19" t="b">
        <f t="shared" si="0"/>
        <v>1</v>
      </c>
      <c r="D27" s="20">
        <f t="shared" si="1"/>
        <v>366</v>
      </c>
      <c r="E27" s="20">
        <f>_nI/D27</f>
        <v>1.366120218579235E-4</v>
      </c>
      <c r="F27" s="21">
        <f>MIN(DATE(B27,12,31+1)-_nStart,
     DATE(B27,12,31)-DATE(B26,12,31),
     _nEnd-DATE(B26,12,31))</f>
        <v>366</v>
      </c>
      <c r="G27" s="14">
        <f>E27*F27*_nIP</f>
        <v>8875</v>
      </c>
    </row>
    <row r="28" spans="2:7" x14ac:dyDescent="0.25">
      <c r="B28">
        <v>2021</v>
      </c>
      <c r="C28" s="19" t="b">
        <f t="shared" si="0"/>
        <v>0</v>
      </c>
      <c r="D28" s="20">
        <f t="shared" si="1"/>
        <v>365</v>
      </c>
      <c r="E28" s="20">
        <f>_nI/D28</f>
        <v>1.3698630136986303E-4</v>
      </c>
      <c r="F28" s="21">
        <f>MIN(DATE(B28,12,31+1)-_nStart,
     DATE(B28,12,31)-DATE(B27,12,31),
     _nEnd-DATE(B27,12,31))</f>
        <v>365</v>
      </c>
      <c r="G28" s="14">
        <f>E28*F28*_nIP</f>
        <v>8875.0000000000018</v>
      </c>
    </row>
    <row r="29" spans="2:7" x14ac:dyDescent="0.25">
      <c r="B29">
        <v>2022</v>
      </c>
      <c r="C29" s="19" t="b">
        <f t="shared" si="0"/>
        <v>0</v>
      </c>
      <c r="D29" s="20">
        <f t="shared" si="1"/>
        <v>365</v>
      </c>
      <c r="E29" s="20">
        <f>_nI/D29</f>
        <v>1.3698630136986303E-4</v>
      </c>
      <c r="F29" s="21">
        <f>MIN(DATE(B29,12,31+1)-_nStart,
     DATE(B29,12,31)-DATE(B28,12,31),
     _nEnd-DATE(B28,12,31))</f>
        <v>365</v>
      </c>
      <c r="G29" s="14">
        <f>E29*F29*_nIP</f>
        <v>8875.0000000000018</v>
      </c>
    </row>
    <row r="30" spans="2:7" x14ac:dyDescent="0.25">
      <c r="B30">
        <v>2023</v>
      </c>
      <c r="C30" s="19" t="b">
        <f t="shared" si="0"/>
        <v>0</v>
      </c>
      <c r="D30" s="20">
        <f t="shared" si="1"/>
        <v>365</v>
      </c>
      <c r="E30" s="20">
        <f>_nI/D30</f>
        <v>1.3698630136986303E-4</v>
      </c>
      <c r="F30" s="21">
        <f>MIN(DATE(B30,12,31+1)-_nStart,
     DATE(B30,12,31)-DATE(B29,12,31),
     _nEnd-DATE(B29,12,31))</f>
        <v>365</v>
      </c>
      <c r="G30" s="14">
        <f>E30*F30*_nIP</f>
        <v>8875.0000000000018</v>
      </c>
    </row>
    <row r="31" spans="2:7" x14ac:dyDescent="0.25">
      <c r="B31">
        <v>2024</v>
      </c>
      <c r="C31" s="19" t="b">
        <f t="shared" si="0"/>
        <v>1</v>
      </c>
      <c r="D31" s="20">
        <f t="shared" si="1"/>
        <v>366</v>
      </c>
      <c r="E31" s="20">
        <f>_nI/D31</f>
        <v>1.366120218579235E-4</v>
      </c>
      <c r="F31" s="21">
        <f>MIN(DATE(B31,12,31+1)-_nStart,
     DATE(B31,12,31)-DATE(B30,12,31),
     _nEnd-DATE(B30,12,31))</f>
        <v>366</v>
      </c>
      <c r="G31" s="14">
        <f>E31*F31*_nIP</f>
        <v>8875</v>
      </c>
    </row>
    <row r="32" spans="2:7" ht="13.8" thickBot="1" x14ac:dyDescent="0.3">
      <c r="B32" s="17">
        <v>2025</v>
      </c>
      <c r="C32" s="22" t="b">
        <f t="shared" si="0"/>
        <v>0</v>
      </c>
      <c r="D32" s="23">
        <f t="shared" si="1"/>
        <v>365</v>
      </c>
      <c r="E32" s="23">
        <f>_nI/D32</f>
        <v>1.3698630136986303E-4</v>
      </c>
      <c r="F32" s="24">
        <f>MIN(DATE(B32,12,31+1)-_nStart,
     DATE(B32,12,31)-DATE(B31,12,31),
     _nEnd-DATE(B31,12,31))</f>
        <v>186</v>
      </c>
      <c r="G32" s="18">
        <f>E32*F32*_nIP</f>
        <v>4522.6027397260277</v>
      </c>
    </row>
    <row r="33" spans="6:7" ht="13.8" thickTop="1" x14ac:dyDescent="0.25">
      <c r="F33" s="13" t="s">
        <v>39</v>
      </c>
      <c r="G33" s="14">
        <f>SUM(G14:G32)</f>
        <v>159774.31506849316</v>
      </c>
    </row>
    <row r="34" spans="6:7" x14ac:dyDescent="0.25">
      <c r="F34" s="13" t="s">
        <v>38</v>
      </c>
      <c r="G34" s="14">
        <f>G33+_nIP</f>
        <v>337274.31506849313</v>
      </c>
    </row>
  </sheetData>
  <conditionalFormatting sqref="B14:G32">
    <cfRule type="expression" dxfId="0" priority="1">
      <formula>MOD(ROW(B14)-ROW($B$13),2)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07-Apr-2024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C35" sqref="C35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07-Apr-2024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_nEnd</vt:lpstr>
      <vt:lpstr>_nI</vt:lpstr>
      <vt:lpstr>_nIP</vt:lpstr>
      <vt:lpstr>_nStart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2024-04-08T03:48:00Z</dcterms:modified>
</cp:coreProperties>
</file>