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50B2A8E7-3B36-4BAB-97F8-D132387297B4}" xr6:coauthVersionLast="47" xr6:coauthVersionMax="47" xr10:uidLastSave="{00000000-0000-0000-0000-000000000000}"/>
  <bookViews>
    <workbookView xWindow="-108" yWindow="-108" windowWidth="23256" windowHeight="12456" xr2:uid="{7AACD38C-9D70-42DF-BFBB-A00DA8F337DD}"/>
  </bookViews>
  <sheets>
    <sheet name="Case" sheetId="1" r:id="rId1"/>
    <sheet name="Kites" sheetId="2" r:id="rId2"/>
    <sheet name="Food" sheetId="3" r:id="rId3"/>
    <sheet name="Cueca" sheetId="4" r:id="rId4"/>
    <sheet name="Horses" sheetId="5" r:id="rId5"/>
    <sheet name="Pig" sheetId="6" r:id="rId6"/>
    <sheet name="Answers" sheetId="7" r:id="rId7"/>
  </sheets>
  <definedNames>
    <definedName name="_c">Case!$K$165</definedName>
    <definedName name="_n">Case!$K$168</definedName>
    <definedName name="_nRise">Case!$K$167</definedName>
    <definedName name="_nT">Cueca!$A$2</definedName>
    <definedName name="_s">Case!$K$164</definedName>
    <definedName name="_tc">Case!$K$165</definedName>
    <definedName name="_tf">Case!$K$166</definedName>
    <definedName name="_tFoodCart">Table1[#All]</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2" i="1" l="1"/>
  <c r="R163" i="1"/>
  <c r="R164" i="1"/>
  <c r="R165" i="1"/>
  <c r="R166" i="1"/>
  <c r="R167" i="1"/>
  <c r="R168" i="1"/>
  <c r="R169" i="1"/>
  <c r="R170" i="1"/>
  <c r="R171" i="1"/>
  <c r="R172" i="1"/>
  <c r="R173" i="1"/>
  <c r="R174" i="1"/>
  <c r="R175" i="1"/>
  <c r="R176" i="1"/>
  <c r="R177" i="1"/>
  <c r="R178" i="1"/>
  <c r="R179" i="1"/>
  <c r="R180" i="1"/>
  <c r="R181" i="1"/>
  <c r="R182" i="1"/>
  <c r="R183" i="1"/>
  <c r="Q163" i="1"/>
  <c r="Q164" i="1"/>
  <c r="Q165" i="1"/>
  <c r="Q166" i="1"/>
  <c r="Q167" i="1"/>
  <c r="Q168" i="1"/>
  <c r="Q169" i="1"/>
  <c r="Q170" i="1"/>
  <c r="Q171" i="1"/>
  <c r="Q172" i="1"/>
  <c r="Q173" i="1"/>
  <c r="Q174" i="1"/>
  <c r="Q175" i="1"/>
  <c r="Q176" i="1"/>
  <c r="Q177" i="1"/>
  <c r="Q178" i="1"/>
  <c r="Q179" i="1"/>
  <c r="Q180" i="1"/>
  <c r="Q181" i="1"/>
  <c r="Q182" i="1"/>
  <c r="Q183" i="1"/>
  <c r="Q162" i="1"/>
  <c r="P163" i="1"/>
  <c r="P164" i="1"/>
  <c r="P165" i="1"/>
  <c r="P166" i="1"/>
  <c r="P167" i="1"/>
  <c r="P168" i="1"/>
  <c r="P169" i="1"/>
  <c r="P170" i="1"/>
  <c r="P171" i="1"/>
  <c r="P172" i="1"/>
  <c r="P173" i="1"/>
  <c r="P174" i="1"/>
  <c r="P175" i="1"/>
  <c r="P176" i="1"/>
  <c r="P177" i="1"/>
  <c r="P178" i="1"/>
  <c r="P179" i="1"/>
  <c r="P180" i="1"/>
  <c r="P181" i="1"/>
  <c r="P182" i="1"/>
  <c r="P183" i="1"/>
  <c r="P162" i="1"/>
  <c r="O163" i="1"/>
  <c r="O164" i="1"/>
  <c r="O165" i="1"/>
  <c r="O166" i="1"/>
  <c r="O167" i="1"/>
  <c r="O168" i="1"/>
  <c r="O169" i="1"/>
  <c r="O170" i="1"/>
  <c r="O171" i="1"/>
  <c r="O172" i="1"/>
  <c r="O173" i="1"/>
  <c r="O174" i="1"/>
  <c r="O175" i="1"/>
  <c r="O176" i="1"/>
  <c r="O177" i="1"/>
  <c r="O178" i="1"/>
  <c r="O179" i="1"/>
  <c r="O180" i="1"/>
  <c r="O181" i="1"/>
  <c r="O182" i="1"/>
  <c r="O183" i="1"/>
  <c r="O162" i="1"/>
  <c r="L164" i="1" a="1"/>
  <c r="L164" i="1" s="1"/>
  <c r="K164" i="1" a="1"/>
  <c r="K164" i="1" s="1"/>
  <c r="L159" i="1"/>
  <c r="K165" i="1" a="1"/>
  <c r="K165" i="1" s="1"/>
  <c r="K166" i="1" a="1"/>
  <c r="K166" i="1" s="1"/>
  <c r="P123" i="1" a="1"/>
  <c r="P123" i="1" s="1"/>
  <c r="P120" i="1" a="1"/>
  <c r="P118" i="1" a="1"/>
  <c r="P118" i="1" s="1"/>
  <c r="P117" i="1" a="1"/>
  <c r="P117" i="1" s="1"/>
  <c r="M80" i="1" a="1"/>
  <c r="L8" i="2" a="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39" i="1" a="1"/>
  <c r="M39" i="1" s="1"/>
  <c r="F275" i="7"/>
  <c r="F274" i="7"/>
  <c r="F273" i="7"/>
  <c r="F272" i="7"/>
  <c r="F271" i="7"/>
  <c r="F270" i="7"/>
  <c r="F269" i="7"/>
  <c r="F268" i="7"/>
  <c r="F267" i="7"/>
  <c r="F266" i="7"/>
  <c r="F265" i="7"/>
  <c r="F264" i="7"/>
  <c r="F263" i="7"/>
  <c r="F262" i="7"/>
  <c r="F261" i="7"/>
  <c r="F260" i="7"/>
  <c r="F259" i="7"/>
  <c r="F258" i="7"/>
  <c r="F257" i="7"/>
  <c r="F256" i="7"/>
  <c r="F254" i="7"/>
  <c r="F229" i="7"/>
  <c r="F228" i="7"/>
  <c r="F227" i="7"/>
  <c r="F226" i="7"/>
  <c r="F225" i="7"/>
  <c r="F224" i="7"/>
  <c r="F223" i="7"/>
  <c r="F222" i="7"/>
  <c r="F221" i="7"/>
  <c r="F220" i="7"/>
  <c r="F219" i="7"/>
  <c r="F218" i="7"/>
  <c r="F217" i="7"/>
  <c r="F216" i="7"/>
  <c r="F215" i="7"/>
  <c r="F214" i="7"/>
  <c r="F213" i="7"/>
  <c r="F212" i="7"/>
  <c r="F211" i="7"/>
  <c r="F210" i="7"/>
  <c r="F208" i="7"/>
  <c r="F183" i="7"/>
  <c r="F182" i="7"/>
  <c r="F181" i="7"/>
  <c r="F180" i="7"/>
  <c r="F179" i="7"/>
  <c r="F178" i="7"/>
  <c r="F177" i="7"/>
  <c r="F176" i="7"/>
  <c r="F175" i="7"/>
  <c r="F174" i="7"/>
  <c r="F173" i="7"/>
  <c r="F172" i="7"/>
  <c r="F171" i="7"/>
  <c r="F170" i="7"/>
  <c r="F169" i="7"/>
  <c r="F168" i="7"/>
  <c r="F167" i="7"/>
  <c r="F166" i="7"/>
  <c r="F165" i="7"/>
  <c r="F164" i="7"/>
  <c r="F162" i="7"/>
  <c r="F141" i="7"/>
  <c r="F140" i="7"/>
  <c r="F139" i="7"/>
  <c r="F138" i="7"/>
  <c r="F137" i="7"/>
  <c r="F136" i="7"/>
  <c r="F135" i="7"/>
  <c r="F134" i="7"/>
  <c r="F133" i="7"/>
  <c r="F132" i="7"/>
  <c r="F131" i="7"/>
  <c r="F130" i="7"/>
  <c r="F129" i="7"/>
  <c r="F128" i="7"/>
  <c r="F127" i="7"/>
  <c r="F126" i="7"/>
  <c r="F125" i="7"/>
  <c r="F124" i="7"/>
  <c r="F123" i="7"/>
  <c r="F122" i="7"/>
  <c r="F120" i="7"/>
  <c r="F101" i="7"/>
  <c r="F100" i="7"/>
  <c r="F99" i="7"/>
  <c r="F98" i="7"/>
  <c r="F97" i="7"/>
  <c r="F96" i="7"/>
  <c r="F95" i="7"/>
  <c r="F94" i="7"/>
  <c r="F93" i="7"/>
  <c r="F92" i="7"/>
  <c r="F91" i="7"/>
  <c r="F90" i="7"/>
  <c r="F89" i="7"/>
  <c r="F88" i="7"/>
  <c r="F87" i="7"/>
  <c r="F86" i="7"/>
  <c r="F85" i="7"/>
  <c r="F84" i="7"/>
  <c r="F83" i="7"/>
  <c r="F82" i="7"/>
  <c r="F80" i="7"/>
  <c r="F60" i="7"/>
  <c r="F59" i="7"/>
  <c r="F58" i="7"/>
  <c r="F57" i="7"/>
  <c r="F56" i="7"/>
  <c r="F55" i="7"/>
  <c r="F54" i="7"/>
  <c r="F53" i="7"/>
  <c r="F52" i="7"/>
  <c r="F51" i="7"/>
  <c r="F50" i="7"/>
  <c r="F49" i="7"/>
  <c r="F48" i="7"/>
  <c r="F47" i="7"/>
  <c r="F46" i="7"/>
  <c r="F45" i="7"/>
  <c r="F44" i="7"/>
  <c r="F43" i="7"/>
  <c r="F42" i="7"/>
  <c r="F41" i="7"/>
  <c r="F39" i="7"/>
  <c r="F21" i="7"/>
  <c r="F20" i="7"/>
  <c r="F19" i="7"/>
  <c r="F18" i="7"/>
  <c r="F17" i="7"/>
  <c r="E277" i="1"/>
  <c r="E231" i="1"/>
  <c r="E185" i="1"/>
  <c r="E143" i="1"/>
  <c r="E103" i="1"/>
  <c r="E62" i="1"/>
  <c r="K167" i="1" l="1"/>
  <c r="K168" i="1" s="1"/>
  <c r="K169" i="1" s="1"/>
  <c r="K170" i="1" s="1"/>
  <c r="P120" i="1"/>
  <c r="P121" i="1" s="1" a="1"/>
  <c r="P121" i="1" s="1"/>
  <c r="Q122" i="1" s="1"/>
  <c r="M80" i="1"/>
  <c r="L8" i="2"/>
  <c r="M8" i="2" s="1"/>
  <c r="M9" i="2"/>
  <c r="M11" i="2"/>
  <c r="M12" i="2"/>
  <c r="M14" i="2"/>
  <c r="M15" i="2"/>
  <c r="M16" i="2"/>
  <c r="M17" i="2"/>
  <c r="M18" i="2"/>
  <c r="M19" i="2"/>
  <c r="M20" i="2"/>
  <c r="M21" i="2"/>
  <c r="M22" i="2"/>
  <c r="M23" i="2"/>
  <c r="M24" i="2"/>
  <c r="M25" i="2"/>
  <c r="M26" i="2"/>
  <c r="M28" i="2"/>
  <c r="M29" i="2"/>
  <c r="M30" i="2"/>
  <c r="M32" i="2"/>
  <c r="M34" i="2"/>
  <c r="M36" i="2"/>
  <c r="M10" i="2"/>
  <c r="M27" i="2"/>
  <c r="M33" i="2"/>
  <c r="M37" i="2"/>
  <c r="M13" i="2"/>
  <c r="M35" i="2"/>
  <c r="M31" i="2"/>
  <c r="L26" i="7" a="1"/>
  <c r="L26" i="7" s="1"/>
  <c r="K171" i="1" l="1"/>
  <c r="K172" i="1" s="1"/>
  <c r="M16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<sst xmlns="http://schemas.openxmlformats.org/spreadsheetml/2006/main" count="1538" uniqueCount="272">
  <si>
    <t>Juan José Cifuentes</t>
  </si>
  <si>
    <t>EXCEL ESPORTS CHILE</t>
  </si>
  <si>
    <t>The Grand Excel Fair</t>
  </si>
  <si>
    <t>Author</t>
  </si>
  <si>
    <t>Instructions</t>
  </si>
  <si>
    <t>Ladies and Gentlemen, welcome! The 18th has arrived and the fair is on fire. Among music, kites, horses, and the smell of empanadas, we invite you to join our national festivities. Show your skills and crown yourself champion of champions, in The Grand Excel Fair!</t>
  </si>
  <si>
    <t>In each level of this case you will find traditional fair activities. Pay attention to the instructions, as most levels use information provided in secondary sheets.
The levels increase in difficulty, but are independent, so if you cannot solve one, you can always try the next!
Note: Some terms (dish names, dance steps, horse names, lyrics, “Chilean flag” color, etc.) are in Spanish. Treat them as fixed labels/tokens, their meaning is not required to solve the case.</t>
  </si>
  <si>
    <t>Bonus Questions</t>
  </si>
  <si>
    <t>To make the case more interesting, we’ve created 5 bonus questions. These can be answered at any time, though some depend on results from Levels 1–6</t>
  </si>
  <si>
    <t>Game #</t>
  </si>
  <si>
    <t>Level</t>
  </si>
  <si>
    <t>Points</t>
  </si>
  <si>
    <t>Answer</t>
  </si>
  <si>
    <t>Question</t>
  </si>
  <si>
    <t>Bonus 1</t>
  </si>
  <si>
    <t>To build a Chilean flag, you can use 1 kite with Chilean Flag color or 3 kites, 1 of each color: red, blue, and white. With one of each kite from the Kites sheet, how many flags can you build?</t>
  </si>
  <si>
    <t>Bonus 2</t>
  </si>
  <si>
    <t>The best score in the cueca made only 1 mistake. In which step number was it? (The complete cueca has 9 steps)</t>
  </si>
  <si>
    <t>Bonus 3</t>
  </si>
  <si>
    <t>How many meters did the fastest competitor have to climb to reach the top of the greased pole?</t>
  </si>
  <si>
    <t>Bonus 4</t>
  </si>
  <si>
    <t>Bonus 5</t>
  </si>
  <si>
    <t>How many times did the pig manage to avoid being caught?</t>
  </si>
  <si>
    <t>Questions</t>
  </si>
  <si>
    <t>Level 1</t>
  </si>
  <si>
    <t>Very Easy</t>
  </si>
  <si>
    <t>Add some pebre please!</t>
  </si>
  <si>
    <t>The smell of anticuchos and empanadas is irresistible. You move through the crowd to a food cart, where long lines and full trays await.</t>
  </si>
  <si>
    <t>Hunger strikes: it’s time to decide what to order!</t>
  </si>
  <si>
    <t>In the Food sheet you will find the list of dishes and drinks with their code and price. Based on the 3 items and quantities given, calculate the total bill.</t>
  </si>
  <si>
    <t>Example 1: The first dish is Choripan, at $4,000 each; 3 cost $12,000. The second dish is Anticucho, at $6,000 each; 4 cost $24,000.</t>
  </si>
  <si>
    <t>The third dish is Chicha, at $3,500 each; 2 cost $7,000. The total bill is $43,000.</t>
  </si>
  <si>
    <t>Quantity 1</t>
  </si>
  <si>
    <t>Quantity 2</t>
  </si>
  <si>
    <t>Quantity 3</t>
  </si>
  <si>
    <t>Example1</t>
  </si>
  <si>
    <t>Anticucho</t>
  </si>
  <si>
    <t>Chicha</t>
  </si>
  <si>
    <t>Terremoto</t>
  </si>
  <si>
    <t>Mote con Huesillo</t>
  </si>
  <si>
    <t>Sopaipillas</t>
  </si>
  <si>
    <t>Empanada de Pino</t>
  </si>
  <si>
    <t>Empanada de Queso</t>
  </si>
  <si>
    <t>Level Code</t>
  </si>
  <si>
    <t>Level 2</t>
  </si>
  <si>
    <t>Easy</t>
  </si>
  <si>
    <t>Let’s fly a kite!</t>
  </si>
  <si>
    <t>You move through the fair among music and the smell of anticuchos, until you come across a stand impossible to ignore: dozens of kites hanging high, fluttering in all colors.</t>
  </si>
  <si>
    <t>The kite master looks at you knowingly and says: "We’ve got it all: paper, cloth, big, small… just let me know and I’ll hand you yours."</t>
  </si>
  <si>
    <t>With so much variety, it won't be easy to find your favorite!</t>
  </si>
  <si>
    <t>In the Kites sheet you will find the list of available kites. Based on the given characteristics, identify the correct kite and answer with its name.</t>
  </si>
  <si>
    <t>Checking the Kites sheet, we find that this combination corresponds to Picaflor Blanco.</t>
  </si>
  <si>
    <t>Shape</t>
  </si>
  <si>
    <t>Size</t>
  </si>
  <si>
    <t>Material</t>
  </si>
  <si>
    <t>Color</t>
  </si>
  <si>
    <t>Example2</t>
  </si>
  <si>
    <t>Picaflor Blanco</t>
  </si>
  <si>
    <t>Fish</t>
  </si>
  <si>
    <t>Medium</t>
  </si>
  <si>
    <t>Silk Paper</t>
  </si>
  <si>
    <t>White</t>
  </si>
  <si>
    <t>Diamond</t>
  </si>
  <si>
    <t>Plastic</t>
  </si>
  <si>
    <t>Hexagonal</t>
  </si>
  <si>
    <t>Red</t>
  </si>
  <si>
    <t>Fabric</t>
  </si>
  <si>
    <t>Large</t>
  </si>
  <si>
    <t>Blue</t>
  </si>
  <si>
    <t>Small</t>
  </si>
  <si>
    <t>Chilean flag</t>
  </si>
  <si>
    <t>Rectangular</t>
  </si>
  <si>
    <t>Level 3</t>
  </si>
  <si>
    <t>The Cueca competition!</t>
  </si>
  <si>
    <t>In the Cueca sheet you will find the song lyrics with the ideal steps interspersed, each within brackets [].</t>
  </si>
  <si>
    <t>Extract the steps in order and compare them with the sequences to determine how many were executed correctly.</t>
  </si>
  <si>
    <t>Example 3: The dancer gets 1 point for starting with an [Entrada], but 0 points for following with a [Vuelta].</t>
  </si>
  <si>
    <t>Similarly, they get no points in steps 4 and 9, reaching a total of 6 points.</t>
  </si>
  <si>
    <t>Step 1</t>
  </si>
  <si>
    <t>Step 2</t>
  </si>
  <si>
    <t>Step 3</t>
  </si>
  <si>
    <t>Step 4</t>
  </si>
  <si>
    <t>Step 5</t>
  </si>
  <si>
    <t>Step 6</t>
  </si>
  <si>
    <t>Step 7</t>
  </si>
  <si>
    <t>Step 8</t>
  </si>
  <si>
    <t>Step 9</t>
  </si>
  <si>
    <t>Example3</t>
  </si>
  <si>
    <t>[Entrada]</t>
  </si>
  <si>
    <t>[Vuelta]</t>
  </si>
  <si>
    <t>[Zapateo]</t>
  </si>
  <si>
    <t>[Escobillado]</t>
  </si>
  <si>
    <t>[Remate]</t>
  </si>
  <si>
    <t>Level 4</t>
  </si>
  <si>
    <t>Hard</t>
  </si>
  <si>
    <t>Climbing the greasy pole!</t>
  </si>
  <si>
    <t>In front of you rises a huge and intimidating greased pole.</t>
  </si>
  <si>
    <t>It intimidates anyone, but the contest has already begun and you decide to join to test if you can be the fastest to reach the top.</t>
  </si>
  <si>
    <t>The pole is 10 meters tall. Each competitor has a cycle with a defined length in seconds. From the first until the second-to-last second of the cycle, they climb at their Speed.</t>
  </si>
  <si>
    <t>On the last second of the cycle, they descend their Fall Distance. Then they repeat the cycle until they reach the top of the pole.</t>
  </si>
  <si>
    <t>Calculate how many seconds, rounded up, each competitor takes to reach the top.</t>
  </si>
  <si>
    <t>Example 4: The competitor has a 6-second cycle. During the first 5 seconds, they climb 5 * 0.9 = 4.5 meters. On the 6th second they fall 2 meters, remaining at 2.5 meters.</t>
  </si>
  <si>
    <t>At 18 seconds they have just completed their third cycle and are at 7.5 meters. In the next 3 seconds they climb 2.7 meters and reach the top, without falling again, taking a total of 21 seconds.</t>
  </si>
  <si>
    <t>Speed (m/s)</t>
  </si>
  <si>
    <t>Cycle length (s)</t>
  </si>
  <si>
    <t>Fall distance (m)</t>
  </si>
  <si>
    <t>Example4</t>
  </si>
  <si>
    <t>Level 5</t>
  </si>
  <si>
    <t>The horse contest!</t>
  </si>
  <si>
    <t>The music fades and the announcer presents the horse contest. Amid applause, four at a time enter the arena.</t>
  </si>
  <si>
    <t>While you watch the show, one of the organizers approaches you. You’ve been chosen as a public judge!</t>
  </si>
  <si>
    <t>In the Horses sheet you will find the data for each horse. For each horse, calculate:</t>
  </si>
  <si>
    <t>1. Morphology: divide the morphology score by 10.</t>
  </si>
  <si>
    <t>2. Coat: look up the coat quality in the reference table in the Horses sheet and use that value as the score.</t>
  </si>
  <si>
    <t>3. Height: the ideal height is 143 to 147 cm. The score is 10 minus 1 for each cm outside that range.</t>
  </si>
  <si>
    <t>4. Body condition: calculate the Weight/Height × 10 index, rounded with no decimals. The ideal value is 31, and the score is 10 minus 1 for each point away from this value.</t>
  </si>
  <si>
    <t>Finally, average the 4 scores. The horse with the highest result is the winner; answer with its name.</t>
  </si>
  <si>
    <t>Example 5: Rocio Criollo has 80/10 = 8 points for morphology, 10 points for perfect coat, 8 points for height 2 cm outside the ideal range, and 9 points for body condition of 32, 1 away from the ideal.</t>
  </si>
  <si>
    <t>Similarly, Rocinante has 9, 4, 10, and 7 points; Condor del Valle has 9, 8, 9, and 4; Rayen Serena has 7, 6, 7, 10.</t>
  </si>
  <si>
    <t>Rocio Criollo is the winner, with an average of 8.75</t>
  </si>
  <si>
    <t>Horse 1</t>
  </si>
  <si>
    <t>Horse 2</t>
  </si>
  <si>
    <t>Horse 3</t>
  </si>
  <si>
    <t>Horse 4</t>
  </si>
  <si>
    <t>Example5</t>
  </si>
  <si>
    <t>Rocio Criollo</t>
  </si>
  <si>
    <t>Rocinante</t>
  </si>
  <si>
    <t>Condor del Valle</t>
  </si>
  <si>
    <t>Rayen Serena</t>
  </si>
  <si>
    <t>Cordillera Azul</t>
  </si>
  <si>
    <t>Sol Tricolor</t>
  </si>
  <si>
    <t>Relampago</t>
  </si>
  <si>
    <t>Chucao Alegre</t>
  </si>
  <si>
    <t>Brio Austral</t>
  </si>
  <si>
    <t>Estero Claro</t>
  </si>
  <si>
    <t>Centella Roja</t>
  </si>
  <si>
    <t>Trueno Andino</t>
  </si>
  <si>
    <t>Brisa Cordillerana</t>
  </si>
  <si>
    <t>Copihue Negro</t>
  </si>
  <si>
    <t>Lucero Blanco</t>
  </si>
  <si>
    <t>Maipo Alegre</t>
  </si>
  <si>
    <t>Copihue Rojo</t>
  </si>
  <si>
    <t>Estrella del Sur</t>
  </si>
  <si>
    <t>Mapocho Fiero</t>
  </si>
  <si>
    <t>Volcan Vivo</t>
  </si>
  <si>
    <t>Relincho Noble</t>
  </si>
  <si>
    <t>Diamante Negro</t>
  </si>
  <si>
    <t>Quillay Azul</t>
  </si>
  <si>
    <t>Viento Ligero</t>
  </si>
  <si>
    <t>Jote Ligero</t>
  </si>
  <si>
    <t>Huemul Dorado</t>
  </si>
  <si>
    <t>Quila Dorada</t>
  </si>
  <si>
    <t>Rayo Austral</t>
  </si>
  <si>
    <t>Horizonte</t>
  </si>
  <si>
    <t>Level 6</t>
  </si>
  <si>
    <t>Very Hard</t>
  </si>
  <si>
    <t>Chasing the pig!</t>
  </si>
  <si>
    <t>Each person starts from a different corner and the pig waits in the center, ready to run.</t>
  </si>
  <si>
    <t>Easy, right?</t>
  </si>
  <si>
    <t>Participants P1, P2, P3, and P4 start in cells A1, Y1, A25, Y25 respectively. The pig starts in M13, as shown in the Pig sheet.</t>
  </si>
  <si>
    <t>Each turn, the pig moves in the direction indicated by the arrows, and then the participants move toward the pig.</t>
  </si>
  <si>
    <t>Participants can move vertically, horizontally, or diagonally, and will always choose the move that brings them closest to the pig.</t>
  </si>
  <si>
    <t>Indicate the number of the first participant who reaches the pig. If no one reaches it in 10 turns, answer 0.</t>
  </si>
  <si>
    <t>Tip: The pig’s movements will never take it outside the A1:Y25 area.</t>
  </si>
  <si>
    <t>Example 6: The pig starts in cell M13 and immediately moves left (←) to cell L13, again left (←) to cell K13, then down-left (↙) to cell J14.</t>
  </si>
  <si>
    <t>Thus the pig continues through cells I14, H15, G16, F16, E16, and D17. Meanwhile, participant 3 starts at cell A25. The pig in L13 is up and to its right, so it moves diagonally to B24.</t>
  </si>
  <si>
    <t>The process repeats, with the participant moving through C23, D22, E21, F20, G19, F18, E17, and D17. Finally, the pig is caught by player 3, in turn 9 at cell D17.</t>
  </si>
  <si>
    <t>Movements</t>
  </si>
  <si>
    <t>Example6</t>
  </si>
  <si>
    <t>←←↙←↙↙←←↙↙</t>
  </si>
  <si>
    <t>←↙↙←←↙↓↓↓↙</t>
  </si>
  <si>
    <t>↖↑↗↗→↘↓↘↘↘</t>
  </si>
  <si>
    <t>←←↙←↙←←↖↑↗</t>
  </si>
  <si>
    <t>←↖←↖↑↖←↖↑↑</t>
  </si>
  <si>
    <t>↑↖↑↑↑↗↗↑↑↖</t>
  </si>
  <si>
    <t>↘→↗→↘↘→↗↗↗</t>
  </si>
  <si>
    <t>↑↗↑↖←←←↙←↖</t>
  </si>
  <si>
    <t>←←↙←←↙↓↙←↖</t>
  </si>
  <si>
    <t>↙↙↙↓↙↓↘↘↘↘</t>
  </si>
  <si>
    <t>↖←↙←↙↓↘→→↗</t>
  </si>
  <si>
    <t>↓↘→↘↓↙↙←←←</t>
  </si>
  <si>
    <t>↓↘→↗↑↑↑↗↗↑</t>
  </si>
  <si>
    <t>→↗→↗↑↑↖↖↑↗</t>
  </si>
  <si>
    <t>←←←↖←↙←↙↓↘</t>
  </si>
  <si>
    <t>↗↑↗→→↘↓↙←↙</t>
  </si>
  <si>
    <t>↖←↙←↖↖←←↖↖</t>
  </si>
  <si>
    <t>↑↗↗↗↗→→↘↓↘</t>
  </si>
  <si>
    <t>↙↓↓↘→→↘↓↓↓</t>
  </si>
  <si>
    <t>↗→↗↗↗↑↗→↘↘</t>
  </si>
  <si>
    <t>↙↙↓↘↘↓↙↙←↖</t>
  </si>
  <si>
    <t>Kites</t>
  </si>
  <si>
    <t>#</t>
  </si>
  <si>
    <t>Name</t>
  </si>
  <si>
    <t>Tricolor de la Fonda</t>
  </si>
  <si>
    <t>Patriota 1810</t>
  </si>
  <si>
    <t>Mar Chileno</t>
  </si>
  <si>
    <t>Tricolor Marino</t>
  </si>
  <si>
    <t>Copihue Volador</t>
  </si>
  <si>
    <t>Gran Huemul</t>
  </si>
  <si>
    <t>Viento del Puerto</t>
  </si>
  <si>
    <t>Diablillo Rojo</t>
  </si>
  <si>
    <t>Cima Blanca</t>
  </si>
  <si>
    <t>Ramada Mayor</t>
  </si>
  <si>
    <t>Cielo Claro</t>
  </si>
  <si>
    <t>Estrella Tricolor</t>
  </si>
  <si>
    <t>Costanera Blanca</t>
  </si>
  <si>
    <t>Salmonete Rojo</t>
  </si>
  <si>
    <t>Nevado Andino</t>
  </si>
  <si>
    <t>Cuequero Rojo</t>
  </si>
  <si>
    <t>Pececillo Patrio</t>
  </si>
  <si>
    <t>Desierto Blanco</t>
  </si>
  <si>
    <t>Jurel Dieciochero</t>
  </si>
  <si>
    <t>Copihue Chico</t>
  </si>
  <si>
    <t>Viento Austral</t>
  </si>
  <si>
    <t>Food Cart</t>
  </si>
  <si>
    <t>Dish</t>
  </si>
  <si>
    <t>Price</t>
  </si>
  <si>
    <t>Cueca</t>
  </si>
  <si>
    <t>Horses</t>
  </si>
  <si>
    <t>Coat Scoring</t>
  </si>
  <si>
    <t>Morphology</t>
  </si>
  <si>
    <t>Coat</t>
  </si>
  <si>
    <t>Height (cm)</t>
  </si>
  <si>
    <t>Weight (kg)</t>
  </si>
  <si>
    <t>Score</t>
  </si>
  <si>
    <t>Fine</t>
  </si>
  <si>
    <t>Mistreated</t>
  </si>
  <si>
    <t>Irregular</t>
  </si>
  <si>
    <t>Even</t>
  </si>
  <si>
    <t>Perfect</t>
  </si>
  <si>
    <t>Algarrobo Fiero</t>
  </si>
  <si>
    <t>P1</t>
  </si>
  <si>
    <t>P2</t>
  </si>
  <si>
    <t>Pig</t>
  </si>
  <si>
    <t>P3</t>
  </si>
  <si>
    <t>P4</t>
  </si>
  <si>
    <t>Dish 1</t>
  </si>
  <si>
    <t>Dish 2</t>
  </si>
  <si>
    <t>Dish 3</t>
  </si>
  <si>
    <t>Example 2: We look for a kite with fish shape, medium size, silk paper material, and white color.</t>
  </si>
  <si>
    <t>Choripan</t>
  </si>
  <si>
    <t>Together with three friends you run into the central arena to catch the greased pig.</t>
  </si>
  <si>
    <t>Guitars and clapping set off the Guaton Loyola. The dance floor fills with handkerchiefs in the air and dancers move to the zapateo rhythm.</t>
  </si>
  <si>
    <t>Rafaga Carmesi</t>
  </si>
  <si>
    <t>Alerce Carmesi</t>
  </si>
  <si>
    <t>Delfin Azul</t>
  </si>
  <si>
    <t>Valparaiso</t>
  </si>
  <si>
    <t>Condor Azul</t>
  </si>
  <si>
    <t>Nevazon</t>
  </si>
  <si>
    <t>What is the name of the horse with the highest score?</t>
  </si>
  <si>
    <t>[Entrada] En el rodeo 'e los Andes, comadre Lola, [Escobillado] le pegaron su puñete al Guaton Loyola, [Zapateo] por darselas de encachao', comadre Lola, [Vuelta] lo dejaron pa' la historia al Guaton Loyola. [Escobillado] Combo que se perdia, lo recibia el Guaton Loyola, [Zapateo] peleando con entereza, bajo las mesas, comadre Lola. [Vuelta] Bajo las mesas, si, como estropajo el Guaton Loyola, [Zapateo] el otro gallo arriba y el gordo abajo, comadre Lola. [Remate] Quedo como cacerola, comadre Lola, el Guaton Loyola.</t>
  </si>
  <si>
    <t>Puntaje Actual</t>
  </si>
  <si>
    <t>22000;25500;28000;34000;25000;27000;27500;25000;31500;35000;16500;26000;14500;42000;36000;37000;21000;16000;25500;11500</t>
  </si>
  <si>
    <t>Respuesta</t>
  </si>
  <si>
    <t>Cima Blanca;Alerce Carmesi;Nevazon;Valparaiso;Estrella del Sur;Salmonete Rojo;Patriota 1810;Diablillo Rojo;Viento del Puerto;Gran Huemul;Copihue Chico;Delfin Azul;Cordillera Azul;Cielo Claro;Costanera Blanca;Estrella Tricolor;Nevado Andino;Mar Chileno;Ramada Mayor;Copihue Volador</t>
  </si>
  <si>
    <t>6;7;7;5;7;6;7;7;7;7;8;7;7;7;7;7;7;6;6;6</t>
  </si>
  <si>
    <t>33;19;41;35;44;27;28;26;31;34;34;34;41;29;35;31;22;34;47;20</t>
  </si>
  <si>
    <t>Sol Tricolor;Brio Austral;Brio Austral;Brio Austral;Lucero Blanco;Brio Austral;Relincho Noble;Quillay Azul;Quillay Azul;Quila Dorada;Brio Austral;Diamante Negro;Cordillera Azul;Quila Dorada;Chucao Alegre;Chucao Alegre;Brio Austral;Rocio Criollo;Horizonte;Diamante Negro</t>
  </si>
  <si>
    <t>3;0;0;1;0;0;1;3;0;0;3;2;2;3;0;1;2;4;2;3</t>
  </si>
  <si>
    <t>Alt Answer</t>
  </si>
  <si>
    <t>This level has 2 valid answers</t>
  </si>
  <si>
    <t>speed</t>
  </si>
  <si>
    <t>cycle</t>
  </si>
  <si>
    <t>fall</t>
  </si>
  <si>
    <t>Distance Short</t>
  </si>
  <si>
    <t>Rise</t>
  </si>
  <si>
    <t>Time Increment</t>
  </si>
  <si>
    <t>Total Time</t>
  </si>
  <si>
    <t>Exact</t>
  </si>
  <si>
    <t>Cycles</t>
  </si>
  <si>
    <t>Partial Cycle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</si>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</sst>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5">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name val="Roboto"/>
    </font>
    <font>
      <sz val="11"/>
      <color theme="7" tint="-0.499984740745262"/>
      <name val="Roboto"/>
    </font>
    <font>
      <sz val="10"/>
      <color theme="7" tint="-0.499984740745262"/>
      <name val="Roboto"/>
    </font>
    <font>
      <sz val="11"/>
      <color theme="7" tint="-0.499984740745262"/>
      <name val="Fuente de cuerpo"/>
    </font>
    <font>
      <sz val="10"/>
      <color theme="7" tint="-0.499984740745262"/>
      <name val="Fuente de cuerpo"/>
      <family val="2"/>
    </font>
    <font>
      <sz val="11"/>
      <color theme="7" tint="-0.499984740745262"/>
      <name val="Fuente de cuerpo"/>
      <family val="2"/>
    </font>
    <font>
      <sz val="11"/>
      <name val="Roboto"/>
    </font>
    <font>
      <i/>
      <sz val="11"/>
      <color theme="1"/>
      <name val="Roboto"/>
    </font>
    <font>
      <sz val="14"/>
      <color theme="1"/>
      <name val="Roboto"/>
    </font>
    <font>
      <sz val="12"/>
      <color theme="1"/>
      <name val="Roboto"/>
    </font>
    <font>
      <sz val="12"/>
      <name val="Roboto"/>
    </font>
    <font>
      <sz val="11"/>
      <name val="Fuente de cuerpo"/>
      <family val="2"/>
    </font>
    <font>
      <b/>
      <sz val="11"/>
      <name val="Fuente de cuerpo"/>
    </font>
    <font>
      <b/>
      <sz val="18"/>
      <color theme="0"/>
      <name val="ROBOTotech GP"/>
    </font>
    <font>
      <b/>
      <sz val="36"/>
      <color theme="1"/>
      <name val="Roboto"/>
    </font>
  </fonts>
  <fills count="10">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FF00"/>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34">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2" fillId="2" borderId="0" xfId="0" applyFont="1" applyFill="1" applyAlignment="1">
      <alignment vertical="center"/>
    </xf>
    <xf numFmtId="0" fontId="11"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vertical="center"/>
    </xf>
    <xf numFmtId="0" fontId="11" fillId="2" borderId="0" xfId="0" applyFont="1" applyFill="1" applyAlignment="1">
      <alignment horizontal="left" vertical="center"/>
    </xf>
    <xf numFmtId="0" fontId="11" fillId="2" borderId="0" xfId="0" applyFont="1" applyFill="1" applyAlignment="1">
      <alignment vertical="center" wrapText="1"/>
    </xf>
    <xf numFmtId="0" fontId="11" fillId="2" borderId="0" xfId="0" applyFont="1" applyFill="1" applyAlignment="1">
      <alignment horizontal="left" vertical="center" wrapText="1"/>
    </xf>
    <xf numFmtId="0" fontId="20"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horizontal="left" vertical="center"/>
    </xf>
    <xf numFmtId="0" fontId="21" fillId="2" borderId="1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2" fillId="2" borderId="10" xfId="0" applyFont="1" applyFill="1" applyBorder="1" applyAlignment="1">
      <alignment horizontal="center" vertical="center" wrapText="1"/>
    </xf>
    <xf numFmtId="0" fontId="23" fillId="2" borderId="10" xfId="0" applyFont="1" applyFill="1" applyBorder="1" applyAlignment="1">
      <alignment horizontal="center" vertical="center"/>
    </xf>
    <xf numFmtId="0" fontId="24" fillId="2" borderId="10" xfId="0" applyFont="1" applyFill="1" applyBorder="1" applyAlignment="1">
      <alignment horizontal="center" vertical="center"/>
    </xf>
    <xf numFmtId="0" fontId="25" fillId="2" borderId="10" xfId="0" applyFont="1" applyFill="1" applyBorder="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horizontal="center" vertical="center"/>
    </xf>
    <xf numFmtId="0" fontId="15" fillId="2" borderId="15" xfId="0" applyFont="1" applyFill="1" applyBorder="1" applyAlignment="1">
      <alignment horizontal="center" vertical="center"/>
    </xf>
    <xf numFmtId="0" fontId="0" fillId="2" borderId="0" xfId="0" applyFill="1" applyAlignment="1">
      <alignment horizontal="center" vertical="center"/>
    </xf>
    <xf numFmtId="0" fontId="15" fillId="0" borderId="15" xfId="0" applyFont="1" applyBorder="1" applyAlignment="1">
      <alignment horizontal="center" vertical="center"/>
    </xf>
    <xf numFmtId="0" fontId="26" fillId="2" borderId="0" xfId="0" applyFont="1" applyFill="1"/>
    <xf numFmtId="3" fontId="19" fillId="2" borderId="0" xfId="0" applyNumberFormat="1" applyFont="1" applyFill="1" applyAlignment="1">
      <alignment horizontal="center" vertical="center"/>
    </xf>
    <xf numFmtId="0" fontId="27" fillId="2" borderId="0" xfId="0" applyFont="1" applyFill="1" applyAlignment="1">
      <alignment vertical="center"/>
    </xf>
    <xf numFmtId="0" fontId="26" fillId="2" borderId="0" xfId="0" applyFont="1" applyFill="1" applyAlignment="1">
      <alignment horizontal="left" vertical="center"/>
    </xf>
    <xf numFmtId="0" fontId="17" fillId="5" borderId="11" xfId="0" applyFont="1" applyFill="1" applyBorder="1" applyAlignment="1">
      <alignment horizontal="center" vertical="center"/>
    </xf>
    <xf numFmtId="0" fontId="28" fillId="0" borderId="0" xfId="0" applyFont="1" applyAlignment="1">
      <alignment vertical="center"/>
    </xf>
    <xf numFmtId="0" fontId="26" fillId="2" borderId="0" xfId="0" applyFont="1" applyFill="1" applyAlignment="1">
      <alignment vertical="center"/>
    </xf>
    <xf numFmtId="0" fontId="29" fillId="2" borderId="0" xfId="0" applyFont="1" applyFill="1" applyAlignment="1">
      <alignment vertical="center"/>
    </xf>
    <xf numFmtId="0" fontId="26" fillId="2" borderId="0" xfId="0" applyFont="1" applyFill="1" applyAlignment="1">
      <alignment horizontal="center" vertical="center"/>
    </xf>
    <xf numFmtId="0" fontId="18" fillId="7" borderId="6" xfId="0" applyFont="1" applyFill="1" applyBorder="1" applyAlignment="1">
      <alignment horizontal="center" vertical="center" wrapText="1"/>
    </xf>
    <xf numFmtId="0" fontId="30" fillId="2" borderId="0" xfId="0" applyFont="1" applyFill="1" applyAlignment="1">
      <alignment vertical="center"/>
    </xf>
    <xf numFmtId="0" fontId="29" fillId="2" borderId="0" xfId="0" applyFont="1" applyFill="1" applyAlignment="1">
      <alignment horizontal="left" vertical="center"/>
    </xf>
    <xf numFmtId="3" fontId="13" fillId="4" borderId="6" xfId="0" applyNumberFormat="1" applyFont="1" applyFill="1" applyBorder="1" applyAlignment="1">
      <alignment horizontal="center" vertical="center"/>
    </xf>
    <xf numFmtId="0" fontId="11" fillId="2" borderId="0" xfId="0" applyFont="1" applyFill="1" applyAlignment="1">
      <alignment horizontal="left" vertical="center" indent="2"/>
    </xf>
    <xf numFmtId="0" fontId="28" fillId="2" borderId="0" xfId="0" applyFont="1" applyFill="1" applyAlignment="1">
      <alignment vertical="center"/>
    </xf>
    <xf numFmtId="0" fontId="31" fillId="2" borderId="0" xfId="0" applyFont="1" applyFill="1"/>
    <xf numFmtId="0" fontId="32" fillId="2" borderId="1" xfId="0" applyFont="1" applyFill="1" applyBorder="1" applyAlignment="1">
      <alignment horizontal="left" vertical="center"/>
    </xf>
    <xf numFmtId="0" fontId="32" fillId="2" borderId="2" xfId="0" applyFont="1" applyFill="1" applyBorder="1" applyAlignment="1">
      <alignment horizontal="left" vertical="center"/>
    </xf>
    <xf numFmtId="0" fontId="32" fillId="2" borderId="2" xfId="0" applyFont="1" applyFill="1" applyBorder="1" applyAlignment="1">
      <alignment horizontal="center" vertical="center"/>
    </xf>
    <xf numFmtId="0" fontId="32" fillId="2" borderId="3" xfId="0" applyFont="1" applyFill="1" applyBorder="1" applyAlignment="1">
      <alignment horizontal="center" vertical="center"/>
    </xf>
    <xf numFmtId="0" fontId="31" fillId="2" borderId="5" xfId="0" applyFont="1" applyFill="1" applyBorder="1" applyAlignment="1">
      <alignment horizontal="left" vertical="center"/>
    </xf>
    <xf numFmtId="0" fontId="31" fillId="2" borderId="0" xfId="0" applyFont="1" applyFill="1" applyAlignment="1">
      <alignment horizontal="left" vertical="center"/>
    </xf>
    <xf numFmtId="0" fontId="31" fillId="2" borderId="0" xfId="0" applyFont="1" applyFill="1" applyAlignment="1">
      <alignment horizontal="center" vertical="center"/>
    </xf>
    <xf numFmtId="0" fontId="31" fillId="2" borderId="0" xfId="0" applyFont="1" applyFill="1" applyAlignment="1">
      <alignment horizontal="center"/>
    </xf>
    <xf numFmtId="0" fontId="31" fillId="2" borderId="16" xfId="0" applyFont="1" applyFill="1" applyBorder="1" applyAlignment="1">
      <alignment horizontal="center"/>
    </xf>
    <xf numFmtId="0" fontId="31" fillId="2" borderId="17" xfId="0" applyFont="1" applyFill="1" applyBorder="1" applyAlignment="1">
      <alignment horizontal="left" vertical="center"/>
    </xf>
    <xf numFmtId="0" fontId="31" fillId="2" borderId="18" xfId="0" applyFont="1" applyFill="1" applyBorder="1" applyAlignment="1">
      <alignment horizontal="left" vertical="center"/>
    </xf>
    <xf numFmtId="0" fontId="31" fillId="2" borderId="18" xfId="0" applyFont="1" applyFill="1" applyBorder="1" applyAlignment="1">
      <alignment horizontal="center" vertical="center"/>
    </xf>
    <xf numFmtId="0" fontId="31" fillId="2" borderId="18" xfId="0" applyFont="1" applyFill="1" applyBorder="1" applyAlignment="1">
      <alignment horizontal="center"/>
    </xf>
    <xf numFmtId="0" fontId="31" fillId="2" borderId="19" xfId="0" applyFont="1" applyFill="1" applyBorder="1" applyAlignment="1">
      <alignment horizontal="center"/>
    </xf>
    <xf numFmtId="0" fontId="31" fillId="2" borderId="0" xfId="0" applyFont="1" applyFill="1" applyAlignment="1">
      <alignment vertical="center"/>
    </xf>
    <xf numFmtId="0" fontId="31" fillId="2" borderId="20" xfId="0" applyFont="1" applyFill="1" applyBorder="1" applyAlignment="1">
      <alignment horizontal="left" vertical="center"/>
    </xf>
    <xf numFmtId="0" fontId="17" fillId="3" borderId="14" xfId="0" applyFont="1" applyFill="1" applyBorder="1" applyAlignment="1">
      <alignment horizontal="center" vertical="center"/>
    </xf>
    <xf numFmtId="0" fontId="32" fillId="2" borderId="14" xfId="0" applyFont="1" applyFill="1" applyBorder="1" applyAlignment="1">
      <alignment horizontal="center" vertical="center" wrapText="1"/>
    </xf>
    <xf numFmtId="0" fontId="31" fillId="2" borderId="1" xfId="0" applyFont="1" applyFill="1" applyBorder="1"/>
    <xf numFmtId="0" fontId="31" fillId="2" borderId="3" xfId="0" applyFont="1" applyFill="1" applyBorder="1" applyAlignment="1">
      <alignment horizontal="right"/>
    </xf>
    <xf numFmtId="0" fontId="31" fillId="2" borderId="4" xfId="0" applyFont="1" applyFill="1" applyBorder="1" applyAlignment="1">
      <alignment horizontal="left" vertical="center"/>
    </xf>
    <xf numFmtId="0" fontId="31" fillId="2" borderId="4" xfId="0" applyFont="1" applyFill="1" applyBorder="1" applyAlignment="1">
      <alignment horizontal="center" vertical="center"/>
    </xf>
    <xf numFmtId="0" fontId="31" fillId="2" borderId="4" xfId="0" applyFont="1" applyFill="1" applyBorder="1" applyAlignment="1">
      <alignment horizontal="center"/>
    </xf>
    <xf numFmtId="0" fontId="31" fillId="2" borderId="21" xfId="0" applyFont="1" applyFill="1" applyBorder="1" applyAlignment="1">
      <alignment horizontal="center"/>
    </xf>
    <xf numFmtId="0" fontId="31" fillId="2" borderId="5" xfId="0" applyFont="1" applyFill="1" applyBorder="1"/>
    <xf numFmtId="0" fontId="31" fillId="2" borderId="16" xfId="0" applyFont="1" applyFill="1" applyBorder="1"/>
    <xf numFmtId="0" fontId="31" fillId="2" borderId="17" xfId="0" applyFont="1" applyFill="1" applyBorder="1"/>
    <xf numFmtId="0" fontId="31" fillId="2" borderId="19" xfId="0" applyFont="1" applyFill="1" applyBorder="1"/>
    <xf numFmtId="0" fontId="32" fillId="8" borderId="22" xfId="0" applyFont="1" applyFill="1" applyBorder="1" applyAlignment="1">
      <alignment horizontal="center" vertical="center"/>
    </xf>
    <xf numFmtId="0" fontId="32" fillId="7" borderId="23" xfId="0" applyFont="1" applyFill="1" applyBorder="1" applyAlignment="1">
      <alignment vertical="center"/>
    </xf>
    <xf numFmtId="0" fontId="32" fillId="8" borderId="24" xfId="0" applyFont="1" applyFill="1" applyBorder="1" applyAlignment="1">
      <alignment horizontal="center" vertical="center"/>
    </xf>
    <xf numFmtId="0" fontId="32" fillId="7" borderId="25" xfId="0" applyFont="1" applyFill="1" applyBorder="1" applyAlignment="1">
      <alignment vertical="center"/>
    </xf>
    <xf numFmtId="0" fontId="32" fillId="7" borderId="0" xfId="0" applyFont="1" applyFill="1" applyAlignment="1">
      <alignment vertical="center"/>
    </xf>
    <xf numFmtId="0" fontId="32" fillId="7" borderId="26" xfId="0" applyFont="1" applyFill="1" applyBorder="1" applyAlignment="1">
      <alignment vertical="center"/>
    </xf>
    <xf numFmtId="0" fontId="32" fillId="7" borderId="25" xfId="0" applyFont="1" applyFill="1" applyBorder="1" applyAlignment="1">
      <alignment horizontal="left" vertical="center"/>
    </xf>
    <xf numFmtId="0" fontId="32" fillId="8" borderId="0" xfId="0" applyFont="1" applyFill="1" applyAlignment="1">
      <alignment horizontal="center" vertical="center"/>
    </xf>
    <xf numFmtId="0" fontId="32" fillId="8" borderId="27" xfId="0" applyFont="1" applyFill="1" applyBorder="1" applyAlignment="1">
      <alignment horizontal="center" vertical="center"/>
    </xf>
    <xf numFmtId="0" fontId="32" fillId="7" borderId="28" xfId="0" applyFont="1" applyFill="1" applyBorder="1" applyAlignment="1">
      <alignment vertical="center"/>
    </xf>
    <xf numFmtId="0" fontId="32" fillId="8" borderId="29" xfId="0" applyFont="1" applyFill="1" applyBorder="1" applyAlignment="1">
      <alignment horizontal="center" vertical="center"/>
    </xf>
    <xf numFmtId="0" fontId="17" fillId="5" borderId="6" xfId="0" applyFont="1" applyFill="1" applyBorder="1" applyAlignment="1">
      <alignment horizontal="center" vertical="center"/>
    </xf>
    <xf numFmtId="0" fontId="2" fillId="9" borderId="7" xfId="0" applyFont="1" applyFill="1" applyBorder="1" applyAlignment="1">
      <alignment vertical="center"/>
    </xf>
    <xf numFmtId="0" fontId="26" fillId="9" borderId="9" xfId="0" applyFont="1" applyFill="1" applyBorder="1" applyAlignment="1">
      <alignment vertical="center"/>
    </xf>
    <xf numFmtId="164" fontId="31" fillId="2" borderId="4" xfId="0" applyNumberFormat="1" applyFont="1" applyFill="1" applyBorder="1" applyAlignment="1">
      <alignment horizontal="center"/>
    </xf>
    <xf numFmtId="164" fontId="31" fillId="2" borderId="0" xfId="0" applyNumberFormat="1" applyFont="1" applyFill="1" applyAlignment="1">
      <alignment horizontal="center"/>
    </xf>
    <xf numFmtId="0" fontId="32" fillId="2" borderId="18" xfId="0" applyFont="1" applyFill="1" applyBorder="1" applyAlignment="1">
      <alignment horizontal="left" vertical="center"/>
    </xf>
    <xf numFmtId="0" fontId="32" fillId="2" borderId="18" xfId="0" applyFont="1" applyFill="1" applyBorder="1" applyAlignment="1">
      <alignment horizontal="center" vertical="center"/>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4" fillId="2" borderId="14" xfId="0" applyFont="1" applyFill="1" applyBorder="1" applyAlignment="1">
      <alignment vertical="center" wrapText="1"/>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33" fillId="3" borderId="1" xfId="0" applyFont="1" applyFill="1" applyBorder="1" applyAlignment="1">
      <alignment horizontal="center" vertical="center"/>
    </xf>
    <xf numFmtId="0" fontId="33" fillId="3" borderId="3" xfId="0" applyFont="1" applyFill="1" applyBorder="1" applyAlignment="1">
      <alignment horizontal="center" vertical="center"/>
    </xf>
    <xf numFmtId="0" fontId="34" fillId="0" borderId="20" xfId="0" applyFont="1" applyBorder="1" applyAlignment="1">
      <alignment horizontal="center" vertical="center"/>
    </xf>
    <xf numFmtId="0" fontId="34" fillId="0" borderId="21" xfId="0" applyFont="1" applyBorder="1" applyAlignment="1">
      <alignment horizontal="center" vertical="center"/>
    </xf>
    <xf numFmtId="0" fontId="34" fillId="0" borderId="5"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4" fillId="0" borderId="19" xfId="0" applyFont="1" applyBorder="1" applyAlignment="1">
      <alignment horizontal="center" vertical="center"/>
    </xf>
  </cellXfs>
  <cellStyles count="3">
    <cellStyle name="Hyperlink" xfId="2" builtinId="8"/>
    <cellStyle name="Normal" xfId="0" builtinId="0"/>
    <cellStyle name="Percent" xfId="1" builtinId="5"/>
  </cellStyles>
  <dxfs count="12">
    <dxf>
      <font>
        <b val="0"/>
        <i val="0"/>
        <strike val="0"/>
        <condense val="0"/>
        <extend val="0"/>
        <outline val="0"/>
        <shadow val="0"/>
        <u val="none"/>
        <vertAlign val="baseline"/>
        <sz val="11"/>
        <color auto="1"/>
        <name val="Fuente de cuerpo"/>
        <family val="2"/>
        <scheme val="none"/>
      </font>
      <numFmt numFmtId="16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bottom/>
        <vertical/>
        <horizontal/>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emf"/><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1099820</xdr:colOff>
      <xdr:row>18</xdr:row>
      <xdr:rowOff>421005</xdr:rowOff>
    </xdr:to>
    <xdr:sp macro="" textlink="">
      <xdr:nvSpPr>
        <xdr:cNvPr id="4" name="AutoShape 3" descr="Generated image">
          <a:extLst>
            <a:ext uri="{FF2B5EF4-FFF2-40B4-BE49-F238E27FC236}">
              <a16:creationId xmlns:a16="http://schemas.microsoft.com/office/drawing/2014/main" id="{6F9F9AA4-3237-4A85-AC84-0800F0B226D2}"/>
            </a:ext>
          </a:extLst>
        </xdr:cNvPr>
        <xdr:cNvSpPr>
          <a:spLocks noChangeAspect="1" noChangeArrowheads="1"/>
        </xdr:cNvSpPr>
      </xdr:nvSpPr>
      <xdr:spPr bwMode="auto">
        <a:xfrm>
          <a:off x="7515225" y="1543050"/>
          <a:ext cx="1464564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33020</xdr:colOff>
      <xdr:row>6</xdr:row>
      <xdr:rowOff>949945</xdr:rowOff>
    </xdr:to>
    <xdr:pic>
      <xdr:nvPicPr>
        <xdr:cNvPr id="6" name="Picture 5">
          <a:extLst>
            <a:ext uri="{FF2B5EF4-FFF2-40B4-BE49-F238E27FC236}">
              <a16:creationId xmlns:a16="http://schemas.microsoft.com/office/drawing/2014/main" id="{C5F78DAD-6692-4EAD-9584-06553723B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4820" y="1550670"/>
          <a:ext cx="5798820" cy="3850625"/>
        </a:xfrm>
        <a:prstGeom prst="rect">
          <a:avLst/>
        </a:prstGeom>
      </xdr:spPr>
    </xdr:pic>
    <xdr:clientData/>
  </xdr:twoCellAnchor>
  <xdr:twoCellAnchor editAs="oneCell">
    <xdr:from>
      <xdr:col>11</xdr:col>
      <xdr:colOff>0</xdr:colOff>
      <xdr:row>4</xdr:row>
      <xdr:rowOff>0</xdr:rowOff>
    </xdr:from>
    <xdr:to>
      <xdr:col>13</xdr:col>
      <xdr:colOff>2540</xdr:colOff>
      <xdr:row>5</xdr:row>
      <xdr:rowOff>2540</xdr:rowOff>
    </xdr:to>
    <xdr:pic>
      <xdr:nvPicPr>
        <xdr:cNvPr id="8" name="Picture 7">
          <a:extLst>
            <a:ext uri="{FF2B5EF4-FFF2-40B4-BE49-F238E27FC236}">
              <a16:creationId xmlns:a16="http://schemas.microsoft.com/office/drawing/2014/main" id="{F2889BC6-B746-BE74-1582-18AEF93271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71750" cy="2505075"/>
        </a:xfrm>
        <a:prstGeom prst="rect">
          <a:avLst/>
        </a:prstGeom>
      </xdr:spPr>
    </xdr:pic>
    <xdr:clientData/>
  </xdr:twoCellAnchor>
  <xdr:twoCellAnchor editAs="oneCell">
    <xdr:from>
      <xdr:col>1</xdr:col>
      <xdr:colOff>144780</xdr:colOff>
      <xdr:row>3</xdr:row>
      <xdr:rowOff>419099</xdr:rowOff>
    </xdr:from>
    <xdr:to>
      <xdr:col>4</xdr:col>
      <xdr:colOff>1221740</xdr:colOff>
      <xdr:row>6</xdr:row>
      <xdr:rowOff>949524</xdr:rowOff>
    </xdr:to>
    <xdr:pic>
      <xdr:nvPicPr>
        <xdr:cNvPr id="10" name="Picture 9">
          <a:extLst>
            <a:ext uri="{FF2B5EF4-FFF2-40B4-BE49-F238E27FC236}">
              <a16:creationId xmlns:a16="http://schemas.microsoft.com/office/drawing/2014/main" id="{516CDAE6-8E52-688A-DB1A-BF6B1A981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3855" y="1543049"/>
          <a:ext cx="3642360" cy="3864175"/>
        </a:xfrm>
        <a:prstGeom prst="rect">
          <a:avLst/>
        </a:prstGeom>
      </xdr:spPr>
    </xdr:pic>
    <xdr:clientData/>
  </xdr:twoCellAnchor>
  <xdr:twoCellAnchor editAs="oneCell">
    <xdr:from>
      <xdr:col>5</xdr:col>
      <xdr:colOff>160021</xdr:colOff>
      <xdr:row>162</xdr:row>
      <xdr:rowOff>182880</xdr:rowOff>
    </xdr:from>
    <xdr:to>
      <xdr:col>7</xdr:col>
      <xdr:colOff>284853</xdr:colOff>
      <xdr:row>182</xdr:row>
      <xdr:rowOff>281940</xdr:rowOff>
    </xdr:to>
    <xdr:pic>
      <xdr:nvPicPr>
        <xdr:cNvPr id="3" name="Picture 2">
          <a:extLst>
            <a:ext uri="{FF2B5EF4-FFF2-40B4-BE49-F238E27FC236}">
              <a16:creationId xmlns:a16="http://schemas.microsoft.com/office/drawing/2014/main" id="{D079DB56-D9F4-4715-8D84-AD2A3D4D43EB}"/>
            </a:ext>
          </a:extLst>
        </xdr:cNvPr>
        <xdr:cNvPicPr>
          <a:picLocks noChangeAspect="1"/>
        </xdr:cNvPicPr>
      </xdr:nvPicPr>
      <xdr:blipFill>
        <a:blip xmlns:r="http://schemas.openxmlformats.org/officeDocument/2006/relationships" r:embed="rId4"/>
        <a:stretch>
          <a:fillRect/>
        </a:stretch>
      </xdr:blipFill>
      <xdr:spPr>
        <a:xfrm>
          <a:off x="4709161" y="47061120"/>
          <a:ext cx="1808852" cy="57912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327660</xdr:colOff>
          <xdr:row>163</xdr:row>
          <xdr:rowOff>0</xdr:rowOff>
        </xdr:from>
        <xdr:to>
          <xdr:col>8</xdr:col>
          <xdr:colOff>274320</xdr:colOff>
          <xdr:row>183</xdr:row>
          <xdr:rowOff>7620</xdr:rowOff>
        </xdr:to>
        <xdr:pic>
          <xdr:nvPicPr>
            <xdr:cNvPr id="5" name="Picture 4">
              <a:extLst>
                <a:ext uri="{FF2B5EF4-FFF2-40B4-BE49-F238E27FC236}">
                  <a16:creationId xmlns:a16="http://schemas.microsoft.com/office/drawing/2014/main" id="{7FE897A7-AF67-EB81-3AEE-64505615E3FA}"/>
                </a:ext>
              </a:extLst>
            </xdr:cNvPr>
            <xdr:cNvPicPr>
              <a:picLocks noChangeAspect="1" noChangeArrowheads="1"/>
              <a:extLst>
                <a:ext uri="{84589F7E-364E-4C9E-8A38-B11213B215E9}">
                  <a14:cameraTool cellRange="$R$164:$R$183" spid="_x0000_s1027"/>
                </a:ext>
              </a:extLst>
            </xdr:cNvPicPr>
          </xdr:nvPicPr>
          <xdr:blipFill>
            <a:blip xmlns:r="http://schemas.openxmlformats.org/officeDocument/2006/relationships" r:embed="rId5"/>
            <a:srcRect/>
            <a:stretch>
              <a:fillRect/>
            </a:stretch>
          </xdr:blipFill>
          <xdr:spPr bwMode="auto">
            <a:xfrm>
              <a:off x="6560820" y="47068740"/>
              <a:ext cx="1219200" cy="57988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1085850</xdr:colOff>
      <xdr:row>18</xdr:row>
      <xdr:rowOff>421005</xdr:rowOff>
    </xdr:to>
    <xdr:sp macro="" textlink="">
      <xdr:nvSpPr>
        <xdr:cNvPr id="2" name="AutoShape 3" descr="Generated image">
          <a:extLst>
            <a:ext uri="{FF2B5EF4-FFF2-40B4-BE49-F238E27FC236}">
              <a16:creationId xmlns:a16="http://schemas.microsoft.com/office/drawing/2014/main" id="{84F3D2C8-91BB-4D54-BFFD-1E42F2987585}"/>
            </a:ext>
          </a:extLst>
        </xdr:cNvPr>
        <xdr:cNvSpPr>
          <a:spLocks noChangeAspect="1" noChangeArrowheads="1"/>
        </xdr:cNvSpPr>
      </xdr:nvSpPr>
      <xdr:spPr bwMode="auto">
        <a:xfrm>
          <a:off x="7515225" y="1543050"/>
          <a:ext cx="1464945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19050</xdr:colOff>
      <xdr:row>6</xdr:row>
      <xdr:rowOff>935975</xdr:rowOff>
    </xdr:to>
    <xdr:pic>
      <xdr:nvPicPr>
        <xdr:cNvPr id="3" name="Picture 2">
          <a:extLst>
            <a:ext uri="{FF2B5EF4-FFF2-40B4-BE49-F238E27FC236}">
              <a16:creationId xmlns:a16="http://schemas.microsoft.com/office/drawing/2014/main" id="{D7FD55BA-5884-4E02-A44F-53D98EA9F1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5" y="1552575"/>
          <a:ext cx="5810250" cy="3841100"/>
        </a:xfrm>
        <a:prstGeom prst="rect">
          <a:avLst/>
        </a:prstGeom>
      </xdr:spPr>
    </xdr:pic>
    <xdr:clientData/>
  </xdr:twoCellAnchor>
  <xdr:twoCellAnchor editAs="oneCell">
    <xdr:from>
      <xdr:col>11</xdr:col>
      <xdr:colOff>0</xdr:colOff>
      <xdr:row>4</xdr:row>
      <xdr:rowOff>0</xdr:rowOff>
    </xdr:from>
    <xdr:to>
      <xdr:col>13</xdr:col>
      <xdr:colOff>15240</xdr:colOff>
      <xdr:row>5</xdr:row>
      <xdr:rowOff>19050</xdr:rowOff>
    </xdr:to>
    <xdr:pic>
      <xdr:nvPicPr>
        <xdr:cNvPr id="4" name="Picture 3">
          <a:extLst>
            <a:ext uri="{FF2B5EF4-FFF2-40B4-BE49-F238E27FC236}">
              <a16:creationId xmlns:a16="http://schemas.microsoft.com/office/drawing/2014/main" id="{7BB22872-148C-45F7-8A11-2AB4DDE27B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67940" cy="2506980"/>
        </a:xfrm>
        <a:prstGeom prst="rect">
          <a:avLst/>
        </a:prstGeom>
      </xdr:spPr>
    </xdr:pic>
    <xdr:clientData/>
  </xdr:twoCellAnchor>
  <xdr:twoCellAnchor editAs="oneCell">
    <xdr:from>
      <xdr:col>1</xdr:col>
      <xdr:colOff>144780</xdr:colOff>
      <xdr:row>3</xdr:row>
      <xdr:rowOff>419099</xdr:rowOff>
    </xdr:from>
    <xdr:to>
      <xdr:col>4</xdr:col>
      <xdr:colOff>1238250</xdr:colOff>
      <xdr:row>6</xdr:row>
      <xdr:rowOff>949524</xdr:rowOff>
    </xdr:to>
    <xdr:pic>
      <xdr:nvPicPr>
        <xdr:cNvPr id="5" name="Picture 4">
          <a:extLst>
            <a:ext uri="{FF2B5EF4-FFF2-40B4-BE49-F238E27FC236}">
              <a16:creationId xmlns:a16="http://schemas.microsoft.com/office/drawing/2014/main" id="{F0E812B5-8D42-439E-A61D-B722E15923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50" y="1543049"/>
          <a:ext cx="3646170" cy="38641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1469F6-A680-4F13-A5C4-A76AEA7BC253}" name="_tKites" displayName="_tKites" ref="B2:F32" totalsRowShown="0" headerRowDxfId="11" headerRowBorderDxfId="10" tableBorderDxfId="9">
  <autoFilter ref="B2:F32" xr:uid="{281469F6-A680-4F13-A5C4-A76AEA7BC253}"/>
  <tableColumns count="5">
    <tableColumn id="1" xr3:uid="{B4F30E5E-B254-4101-8E49-EBAFA4A4A4F2}" name="Name" dataDxfId="8"/>
    <tableColumn id="2" xr3:uid="{942B3D12-6914-4E12-BFAA-729ED1349061}" name="Shape" dataDxfId="7"/>
    <tableColumn id="3" xr3:uid="{69AE0856-7D02-43E3-90FA-7194B5008A6A}" name="Size" dataDxfId="6"/>
    <tableColumn id="4" xr3:uid="{5D24A910-A9F2-4B71-9EC8-0DDCA5C0B6E7}" name="Material" dataDxfId="5"/>
    <tableColumn id="5" xr3:uid="{65544CFE-274F-4E76-A03C-ECED55B5349B}" name="Color"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B59EB-3ACA-4593-973B-9B9301BB1BBC}" name="Table1" displayName="Table1" ref="A2:B10" totalsRowShown="0" headerRowBorderDxfId="3" tableBorderDxfId="2">
  <autoFilter ref="A2:B10" xr:uid="{751B59EB-3ACA-4593-973B-9B9301BB1BBC}"/>
  <tableColumns count="2">
    <tableColumn id="1" xr3:uid="{8CB7323C-E541-4E42-A2E7-A7B2E11D436D}" name="Dish" dataDxfId="1"/>
    <tableColumn id="2" xr3:uid="{180E054B-923A-47A5-968C-D1DA2EE528FA}" name="Pr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44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08E4C50-F14C-4092-93D7-7ACB1671D07C}">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3D9F484C-450B-45A1-B7D2-5BD77B6FCD9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176F-A8C4-40BF-9C17-F46AE37A4530}">
  <sheetPr codeName="Sheet27"/>
  <dimension ref="A1:AA277"/>
  <sheetViews>
    <sheetView tabSelected="1" topLeftCell="H158" workbookViewId="0">
      <selection activeCell="O160" sqref="O160"/>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8" t="s">
        <v>1</v>
      </c>
      <c r="C2" s="109"/>
      <c r="D2" s="109"/>
      <c r="E2" s="109"/>
      <c r="F2" s="109"/>
      <c r="G2" s="109"/>
      <c r="H2" s="109"/>
      <c r="I2" s="109"/>
      <c r="J2" s="109"/>
      <c r="K2" s="109"/>
      <c r="L2" s="109"/>
      <c r="M2" s="110"/>
    </row>
    <row r="3" spans="2:13" ht="15" customHeight="1"/>
    <row r="4" spans="2:13" ht="33" customHeight="1">
      <c r="B4" s="111" t="s">
        <v>2</v>
      </c>
      <c r="C4" s="112"/>
      <c r="D4" s="112"/>
      <c r="E4" s="112"/>
      <c r="F4" s="112"/>
      <c r="G4" s="112"/>
      <c r="H4" s="112"/>
      <c r="I4" s="112"/>
      <c r="J4" s="113"/>
      <c r="K4" s="2"/>
      <c r="L4" s="111" t="s">
        <v>3</v>
      </c>
      <c r="M4" s="113"/>
    </row>
    <row r="5" spans="2:13" ht="196.2" customHeight="1">
      <c r="C5"/>
      <c r="I5"/>
      <c r="K5" s="2"/>
      <c r="L5" s="3"/>
      <c r="M5" s="3"/>
    </row>
    <row r="6" spans="2:13" ht="33" customHeight="1">
      <c r="L6" s="111" t="s">
        <v>0</v>
      </c>
      <c r="M6" s="113"/>
    </row>
    <row r="7" spans="2:13" ht="113.4" customHeight="1">
      <c r="K7" s="4"/>
      <c r="L7" s="4"/>
      <c r="M7" s="4"/>
    </row>
    <row r="8" spans="2:13" ht="21.75" customHeight="1">
      <c r="B8" s="114" t="s">
        <v>4</v>
      </c>
      <c r="C8" s="115"/>
      <c r="D8" s="115"/>
      <c r="E8" s="115"/>
      <c r="F8" s="115"/>
      <c r="G8" s="115"/>
      <c r="H8" s="115"/>
      <c r="I8" s="115"/>
      <c r="J8" s="115"/>
      <c r="K8" s="115"/>
      <c r="L8" s="115"/>
      <c r="M8" s="115"/>
    </row>
    <row r="9" spans="2:13" ht="58.5" customHeight="1">
      <c r="B9" s="107" t="s">
        <v>5</v>
      </c>
      <c r="C9" s="107"/>
      <c r="D9" s="107"/>
      <c r="E9" s="107"/>
      <c r="F9" s="107"/>
      <c r="G9" s="107"/>
      <c r="H9" s="107"/>
      <c r="I9" s="107"/>
      <c r="J9" s="107"/>
      <c r="K9" s="107"/>
      <c r="L9" s="107"/>
      <c r="M9" s="107"/>
    </row>
    <row r="10" spans="2:13" ht="125.4" customHeight="1">
      <c r="B10" s="117" t="s">
        <v>6</v>
      </c>
      <c r="C10" s="117"/>
      <c r="D10" s="117"/>
      <c r="E10" s="117"/>
      <c r="F10" s="117"/>
      <c r="G10" s="117"/>
      <c r="H10" s="117"/>
      <c r="I10" s="117"/>
      <c r="J10" s="117"/>
      <c r="K10" s="117"/>
      <c r="L10" s="117"/>
      <c r="M10" s="117"/>
    </row>
    <row r="11" spans="2:13" ht="15" customHeight="1">
      <c r="B11" s="5"/>
      <c r="C11" s="5"/>
      <c r="D11" s="5"/>
      <c r="E11" s="5"/>
      <c r="F11" s="6"/>
      <c r="G11" s="5"/>
      <c r="H11" s="5"/>
      <c r="I11" s="5"/>
      <c r="J11" s="5"/>
      <c r="K11" s="5"/>
      <c r="L11" s="5"/>
      <c r="M11" s="5"/>
    </row>
    <row r="12" spans="2:13" ht="21.75" customHeight="1">
      <c r="B12" s="111" t="s">
        <v>7</v>
      </c>
      <c r="C12" s="112"/>
      <c r="D12" s="112"/>
      <c r="E12" s="112"/>
      <c r="F12" s="112"/>
      <c r="G12" s="112"/>
      <c r="H12" s="112"/>
      <c r="I12" s="112"/>
      <c r="J12" s="112"/>
      <c r="K12" s="112"/>
      <c r="L12" s="112"/>
      <c r="M12" s="113"/>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8" t="s">
        <v>13</v>
      </c>
      <c r="H16" s="119"/>
      <c r="I16" s="119"/>
      <c r="J16" s="119"/>
      <c r="K16" s="119"/>
      <c r="L16" s="119"/>
      <c r="M16" s="120"/>
    </row>
    <row r="17" spans="2:13" ht="37.5" customHeight="1">
      <c r="B17" s="15" t="s">
        <v>14</v>
      </c>
      <c r="C17" s="15">
        <v>2</v>
      </c>
      <c r="D17" s="16">
        <v>30</v>
      </c>
      <c r="E17" s="17"/>
      <c r="F17" s="18"/>
      <c r="G17" s="121" t="s">
        <v>15</v>
      </c>
      <c r="H17" s="121"/>
      <c r="I17" s="121"/>
      <c r="J17" s="121"/>
      <c r="K17" s="121"/>
      <c r="L17" s="121"/>
      <c r="M17" s="121"/>
    </row>
    <row r="18" spans="2:13" ht="37.5" customHeight="1">
      <c r="B18" s="15" t="s">
        <v>16</v>
      </c>
      <c r="C18" s="19">
        <v>3</v>
      </c>
      <c r="D18" s="16">
        <v>40</v>
      </c>
      <c r="E18" s="17"/>
      <c r="F18" s="18"/>
      <c r="G18" s="116" t="s">
        <v>17</v>
      </c>
      <c r="H18" s="116"/>
      <c r="I18" s="116"/>
      <c r="J18" s="116"/>
      <c r="K18" s="116"/>
      <c r="L18" s="116"/>
      <c r="M18" s="116"/>
    </row>
    <row r="19" spans="2:13" ht="37.5" customHeight="1">
      <c r="B19" s="15" t="s">
        <v>18</v>
      </c>
      <c r="C19" s="20">
        <v>4</v>
      </c>
      <c r="D19" s="16">
        <v>50</v>
      </c>
      <c r="E19" s="17"/>
      <c r="F19" s="18"/>
      <c r="G19" s="116" t="s">
        <v>19</v>
      </c>
      <c r="H19" s="116"/>
      <c r="I19" s="116"/>
      <c r="J19" s="116"/>
      <c r="K19" s="116"/>
      <c r="L19" s="116"/>
      <c r="M19" s="116"/>
    </row>
    <row r="20" spans="2:13" ht="37.5" customHeight="1">
      <c r="B20" s="15" t="s">
        <v>20</v>
      </c>
      <c r="C20" s="19">
        <v>5</v>
      </c>
      <c r="D20" s="16">
        <v>60</v>
      </c>
      <c r="E20" s="21"/>
      <c r="F20" s="18"/>
      <c r="G20" s="116" t="s">
        <v>249</v>
      </c>
      <c r="H20" s="116"/>
      <c r="I20" s="116"/>
      <c r="J20" s="116"/>
      <c r="K20" s="116"/>
      <c r="L20" s="116"/>
      <c r="M20" s="116"/>
    </row>
    <row r="21" spans="2:13" ht="37.5" customHeight="1">
      <c r="B21" s="15" t="s">
        <v>21</v>
      </c>
      <c r="C21" s="20">
        <v>6</v>
      </c>
      <c r="D21" s="16">
        <v>70</v>
      </c>
      <c r="E21" s="21"/>
      <c r="F21" s="18"/>
      <c r="G21" s="116" t="s">
        <v>22</v>
      </c>
      <c r="H21" s="116"/>
      <c r="I21" s="116"/>
      <c r="J21" s="116"/>
      <c r="K21" s="116"/>
      <c r="L21" s="116"/>
      <c r="M21" s="116"/>
    </row>
    <row r="22" spans="2:13" ht="15" customHeight="1">
      <c r="F22" s="7"/>
    </row>
    <row r="23" spans="2:13" ht="23.4">
      <c r="B23" s="111" t="s">
        <v>23</v>
      </c>
      <c r="C23" s="112"/>
      <c r="D23" s="112"/>
      <c r="E23" s="112"/>
      <c r="F23" s="112"/>
      <c r="G23" s="112"/>
      <c r="H23" s="112"/>
      <c r="I23" s="112"/>
      <c r="J23" s="112"/>
      <c r="K23" s="112"/>
      <c r="L23" s="112"/>
      <c r="M23" s="113"/>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row>
    <row r="26" spans="2:13" s="9" customFormat="1" ht="15" customHeight="1">
      <c r="B26" s="27"/>
      <c r="F26" s="18"/>
    </row>
    <row r="27" spans="2:13" s="9" customFormat="1" ht="14.4" customHeight="1">
      <c r="B27" s="10" t="s">
        <v>26</v>
      </c>
      <c r="C27" s="28"/>
      <c r="D27" s="28"/>
      <c r="E27" s="28"/>
      <c r="F27" s="28"/>
      <c r="G27" s="28"/>
    </row>
    <row r="28" spans="2:13" s="9" customFormat="1" ht="14.4" customHeight="1">
      <c r="B28" s="29"/>
      <c r="C28" s="29"/>
      <c r="D28" s="29"/>
      <c r="E28" s="29"/>
      <c r="F28" s="29"/>
      <c r="G28" s="29"/>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3" s="9" customFormat="1" ht="14.4" customHeight="1">
      <c r="B33" s="26"/>
      <c r="C33" s="18"/>
      <c r="D33" s="29"/>
      <c r="E33" s="29"/>
      <c r="F33" s="29"/>
      <c r="G33" s="29"/>
      <c r="I33" s="26"/>
      <c r="J33" s="18"/>
    </row>
    <row r="34" spans="2:13" s="9" customFormat="1" ht="14.4" customHeight="1">
      <c r="B34" s="31" t="s">
        <v>30</v>
      </c>
      <c r="D34" s="29"/>
      <c r="E34" s="29"/>
      <c r="F34" s="29"/>
      <c r="G34" s="29"/>
      <c r="J34" s="31"/>
    </row>
    <row r="35" spans="2:13" s="9" customFormat="1" ht="14.4" customHeight="1">
      <c r="B35" s="31" t="s">
        <v>31</v>
      </c>
      <c r="D35" s="29"/>
      <c r="E35" s="29"/>
      <c r="F35" s="29"/>
      <c r="G35" s="29"/>
      <c r="J35" s="31"/>
    </row>
    <row r="36" spans="2:13" s="9" customFormat="1" ht="15" customHeight="1" thickBot="1">
      <c r="B36" s="27"/>
      <c r="C36" s="18"/>
      <c r="D36" s="18"/>
      <c r="E36" s="18"/>
      <c r="F36" s="18"/>
      <c r="G36" s="32"/>
    </row>
    <row r="37" spans="2:13"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3" s="9" customFormat="1" ht="15" customHeight="1">
      <c r="F38" s="18"/>
    </row>
    <row r="39" spans="2:13" s="9" customFormat="1" ht="23.25" customHeight="1">
      <c r="B39" s="33" t="s">
        <v>35</v>
      </c>
      <c r="C39" s="34">
        <v>1</v>
      </c>
      <c r="D39" s="35">
        <v>0</v>
      </c>
      <c r="E39" s="17">
        <v>43000</v>
      </c>
      <c r="F39" s="18"/>
      <c r="G39" s="36" t="s">
        <v>240</v>
      </c>
      <c r="H39" s="37">
        <v>3</v>
      </c>
      <c r="I39" s="38" t="s">
        <v>36</v>
      </c>
      <c r="J39" s="39">
        <v>4</v>
      </c>
      <c r="K39" s="38" t="s">
        <v>37</v>
      </c>
      <c r="L39" s="39">
        <v>2</v>
      </c>
      <c r="M39" s="9" cm="1">
        <f t="array" ref="M39">_xlfn.LET(_xlpm._d1, G39, _xlpm._q1, H39, _xlpm._d2, I39, _xlpm._q2, J39, _xlpm._d3, K39, _xlpm._q3, L39,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0" spans="2:13" s="9" customFormat="1" ht="15" customHeight="1">
      <c r="F40" s="18"/>
      <c r="G40" s="40" t="s">
        <v>240</v>
      </c>
      <c r="H40" s="41">
        <v>3</v>
      </c>
      <c r="I40" s="40" t="s">
        <v>36</v>
      </c>
      <c r="J40" s="41">
        <v>4</v>
      </c>
      <c r="K40" s="40" t="s">
        <v>37</v>
      </c>
      <c r="L40" s="41">
        <v>2</v>
      </c>
      <c r="M40" s="9" cm="1">
        <f t="array" ref="M40">_xlfn.LET(_xlpm._d1, G40, _xlpm._q1, H40, _xlpm._d2, I40, _xlpm._q2, J40, _xlpm._d3, K40, _xlpm._q3, L40,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1" spans="2:13" s="9" customFormat="1" ht="23.25" customHeight="1">
      <c r="B41" s="34">
        <v>1</v>
      </c>
      <c r="C41" s="34">
        <v>1</v>
      </c>
      <c r="D41" s="42">
        <v>4</v>
      </c>
      <c r="E41" s="17">
        <v>22000</v>
      </c>
      <c r="F41" s="18"/>
      <c r="G41" s="36" t="s">
        <v>38</v>
      </c>
      <c r="H41" s="37">
        <v>2</v>
      </c>
      <c r="I41" s="38" t="s">
        <v>39</v>
      </c>
      <c r="J41" s="39">
        <v>2</v>
      </c>
      <c r="K41" s="38" t="s">
        <v>36</v>
      </c>
      <c r="L41" s="39">
        <v>1</v>
      </c>
      <c r="M41" s="9" cm="1">
        <f t="array" ref="M41">_xlfn.LET(_xlpm._d1, G41, _xlpm._q1, H41, _xlpm._d2, I41, _xlpm._q2, J41, _xlpm._d3, K41, _xlpm._q3, L41,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22000</v>
      </c>
    </row>
    <row r="42" spans="2:13" s="9" customFormat="1" ht="23.25" customHeight="1">
      <c r="B42" s="34">
        <v>2</v>
      </c>
      <c r="C42" s="34">
        <v>1</v>
      </c>
      <c r="D42" s="42">
        <v>4</v>
      </c>
      <c r="E42" s="17">
        <v>25500</v>
      </c>
      <c r="F42" s="18"/>
      <c r="G42" s="36" t="s">
        <v>40</v>
      </c>
      <c r="H42" s="37">
        <v>3</v>
      </c>
      <c r="I42" s="38" t="s">
        <v>38</v>
      </c>
      <c r="J42" s="39">
        <v>2</v>
      </c>
      <c r="K42" s="38" t="s">
        <v>240</v>
      </c>
      <c r="L42" s="39">
        <v>2</v>
      </c>
      <c r="M42" s="9" cm="1">
        <f t="array" ref="M42">_xlfn.LET(_xlpm._d1, G42, _xlpm._q1, H42, _xlpm._d2, I42, _xlpm._q2, J42, _xlpm._d3, K42, _xlpm._q3, L42,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43" spans="2:13" s="9" customFormat="1" ht="23.25" customHeight="1">
      <c r="B43" s="34">
        <v>3</v>
      </c>
      <c r="C43" s="34">
        <v>1</v>
      </c>
      <c r="D43" s="42">
        <v>4</v>
      </c>
      <c r="E43" s="17">
        <v>28000</v>
      </c>
      <c r="F43" s="18"/>
      <c r="G43" s="36" t="s">
        <v>40</v>
      </c>
      <c r="H43" s="37">
        <v>3</v>
      </c>
      <c r="I43" s="38" t="s">
        <v>38</v>
      </c>
      <c r="J43" s="39">
        <v>2</v>
      </c>
      <c r="K43" s="38" t="s">
        <v>41</v>
      </c>
      <c r="L43" s="39">
        <v>3</v>
      </c>
      <c r="M43" s="9" cm="1">
        <f t="array" ref="M43">_xlfn.LET(_xlpm._d1, G43, _xlpm._q1, H43, _xlpm._d2, I43, _xlpm._q2, J43, _xlpm._d3, K43, _xlpm._q3, L43,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28000</v>
      </c>
    </row>
    <row r="44" spans="2:13" s="9" customFormat="1" ht="23.25" customHeight="1">
      <c r="B44" s="34">
        <v>4</v>
      </c>
      <c r="C44" s="34">
        <v>1</v>
      </c>
      <c r="D44" s="42">
        <v>4</v>
      </c>
      <c r="E44" s="17">
        <v>34000</v>
      </c>
      <c r="F44" s="18"/>
      <c r="G44" s="36" t="s">
        <v>42</v>
      </c>
      <c r="H44" s="37">
        <v>4</v>
      </c>
      <c r="I44" s="38" t="s">
        <v>37</v>
      </c>
      <c r="J44" s="39">
        <v>4</v>
      </c>
      <c r="K44" s="38" t="s">
        <v>240</v>
      </c>
      <c r="L44" s="39">
        <v>2</v>
      </c>
      <c r="M44" s="9" cm="1">
        <f t="array" ref="M44">_xlfn.LET(_xlpm._d1, G44, _xlpm._q1, H44, _xlpm._d2, I44, _xlpm._q2, J44, _xlpm._d3, K44, _xlpm._q3, L44,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34000</v>
      </c>
    </row>
    <row r="45" spans="2:13" s="9" customFormat="1" ht="23.25" customHeight="1">
      <c r="B45" s="34">
        <v>5</v>
      </c>
      <c r="C45" s="34">
        <v>1</v>
      </c>
      <c r="D45" s="42">
        <v>4</v>
      </c>
      <c r="E45" s="17">
        <v>25000</v>
      </c>
      <c r="F45" s="18"/>
      <c r="G45" s="36" t="s">
        <v>38</v>
      </c>
      <c r="H45" s="37">
        <v>3</v>
      </c>
      <c r="I45" s="38" t="s">
        <v>39</v>
      </c>
      <c r="J45" s="39">
        <v>2</v>
      </c>
      <c r="K45" s="38" t="s">
        <v>240</v>
      </c>
      <c r="L45" s="39">
        <v>1</v>
      </c>
      <c r="M45" s="9" cm="1">
        <f t="array" ref="M45">_xlfn.LET(_xlpm._d1, G45, _xlpm._q1, H45, _xlpm._d2, I45, _xlpm._q2, J45, _xlpm._d3, K45, _xlpm._q3, L45,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6" spans="2:13" s="9" customFormat="1" ht="23.25" customHeight="1">
      <c r="B46" s="34">
        <v>6</v>
      </c>
      <c r="C46" s="34">
        <v>1</v>
      </c>
      <c r="D46" s="42">
        <v>4</v>
      </c>
      <c r="E46" s="17">
        <v>27000</v>
      </c>
      <c r="F46" s="18"/>
      <c r="G46" s="36" t="s">
        <v>41</v>
      </c>
      <c r="H46" s="37">
        <v>2</v>
      </c>
      <c r="I46" s="38" t="s">
        <v>42</v>
      </c>
      <c r="J46" s="39">
        <v>4</v>
      </c>
      <c r="K46" s="38" t="s">
        <v>240</v>
      </c>
      <c r="L46" s="39">
        <v>2</v>
      </c>
      <c r="M46" s="9" cm="1">
        <f t="array" ref="M46">_xlfn.LET(_xlpm._d1, G46, _xlpm._q1, H46, _xlpm._d2, I46, _xlpm._q2, J46, _xlpm._d3, K46, _xlpm._q3, L46,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27000</v>
      </c>
    </row>
    <row r="47" spans="2:13" s="9" customFormat="1" ht="23.25" customHeight="1">
      <c r="B47" s="34">
        <v>7</v>
      </c>
      <c r="C47" s="34">
        <v>1</v>
      </c>
      <c r="D47" s="42">
        <v>4</v>
      </c>
      <c r="E47" s="17">
        <v>27500</v>
      </c>
      <c r="F47" s="18"/>
      <c r="G47" s="36" t="s">
        <v>36</v>
      </c>
      <c r="H47" s="37">
        <v>3</v>
      </c>
      <c r="I47" s="38" t="s">
        <v>40</v>
      </c>
      <c r="J47" s="39">
        <v>1</v>
      </c>
      <c r="K47" s="38" t="s">
        <v>41</v>
      </c>
      <c r="L47" s="39">
        <v>2</v>
      </c>
      <c r="M47" s="9" cm="1">
        <f t="array" ref="M47">_xlfn.LET(_xlpm._d1, G47, _xlpm._q1, H47, _xlpm._d2, I47, _xlpm._q2, J47, _xlpm._d3, K47, _xlpm._q3, L47,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27500</v>
      </c>
    </row>
    <row r="48" spans="2:13" s="9" customFormat="1" ht="23.25" customHeight="1">
      <c r="B48" s="34">
        <v>8</v>
      </c>
      <c r="C48" s="34">
        <v>1</v>
      </c>
      <c r="D48" s="42">
        <v>4</v>
      </c>
      <c r="E48" s="17">
        <v>25000</v>
      </c>
      <c r="F48" s="18"/>
      <c r="G48" s="36" t="s">
        <v>36</v>
      </c>
      <c r="H48" s="37">
        <v>2</v>
      </c>
      <c r="I48" s="38" t="s">
        <v>37</v>
      </c>
      <c r="J48" s="39">
        <v>3</v>
      </c>
      <c r="K48" s="38" t="s">
        <v>40</v>
      </c>
      <c r="L48" s="39">
        <v>1</v>
      </c>
      <c r="M48" s="9" cm="1">
        <f t="array" ref="M48">_xlfn.LET(_xlpm._d1, G48, _xlpm._q1, H48, _xlpm._d2, I48, _xlpm._q2, J48, _xlpm._d3, K48, _xlpm._q3, L48,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9" spans="1:27" s="9" customFormat="1" ht="23.25" customHeight="1">
      <c r="B49" s="34">
        <v>9</v>
      </c>
      <c r="C49" s="34">
        <v>1</v>
      </c>
      <c r="D49" s="42">
        <v>4</v>
      </c>
      <c r="E49" s="17">
        <v>31500</v>
      </c>
      <c r="F49" s="18"/>
      <c r="G49" s="36" t="s">
        <v>36</v>
      </c>
      <c r="H49" s="37">
        <v>3</v>
      </c>
      <c r="I49" s="38" t="s">
        <v>38</v>
      </c>
      <c r="J49" s="39">
        <v>2</v>
      </c>
      <c r="K49" s="38" t="s">
        <v>41</v>
      </c>
      <c r="L49" s="39">
        <v>1</v>
      </c>
      <c r="M49" s="9" cm="1">
        <f t="array" ref="M49">_xlfn.LET(_xlpm._d1, G49, _xlpm._q1, H49, _xlpm._d2, I49, _xlpm._q2, J49, _xlpm._d3, K49, _xlpm._q3, L49,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31500</v>
      </c>
    </row>
    <row r="50" spans="1:27" s="9" customFormat="1" ht="23.25" customHeight="1">
      <c r="B50" s="34">
        <v>10</v>
      </c>
      <c r="C50" s="34">
        <v>1</v>
      </c>
      <c r="D50" s="42">
        <v>4</v>
      </c>
      <c r="E50" s="17">
        <v>35000</v>
      </c>
      <c r="F50" s="18"/>
      <c r="G50" s="36" t="s">
        <v>36</v>
      </c>
      <c r="H50" s="37">
        <v>4</v>
      </c>
      <c r="I50" s="38" t="s">
        <v>41</v>
      </c>
      <c r="J50" s="39">
        <v>2</v>
      </c>
      <c r="K50" s="38" t="s">
        <v>240</v>
      </c>
      <c r="L50" s="39">
        <v>1</v>
      </c>
      <c r="M50" s="9" cm="1">
        <f t="array" ref="M50">_xlfn.LET(_xlpm._d1, G50, _xlpm._q1, H50, _xlpm._d2, I50, _xlpm._q2, J50, _xlpm._d3, K50, _xlpm._q3, L50,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35000</v>
      </c>
    </row>
    <row r="51" spans="1:27" s="9" customFormat="1" ht="23.25" customHeight="1">
      <c r="B51" s="34">
        <v>11</v>
      </c>
      <c r="C51" s="34">
        <v>1</v>
      </c>
      <c r="D51" s="42">
        <v>4</v>
      </c>
      <c r="E51" s="17">
        <v>16500</v>
      </c>
      <c r="F51" s="18"/>
      <c r="G51" s="36" t="s">
        <v>240</v>
      </c>
      <c r="H51" s="37">
        <v>2</v>
      </c>
      <c r="I51" s="38" t="s">
        <v>42</v>
      </c>
      <c r="J51" s="39">
        <v>2</v>
      </c>
      <c r="K51" s="38" t="s">
        <v>40</v>
      </c>
      <c r="L51" s="39">
        <v>1</v>
      </c>
      <c r="M51" s="9" cm="1">
        <f t="array" ref="M51">_xlfn.LET(_xlpm._d1, G51, _xlpm._q1, H51, _xlpm._d2, I51, _xlpm._q2, J51, _xlpm._d3, K51, _xlpm._q3, L51,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16500</v>
      </c>
    </row>
    <row r="52" spans="1:27" s="9" customFormat="1" ht="23.25" customHeight="1">
      <c r="B52" s="34">
        <v>12</v>
      </c>
      <c r="C52" s="34">
        <v>1</v>
      </c>
      <c r="D52" s="42">
        <v>4</v>
      </c>
      <c r="E52" s="17">
        <v>26000</v>
      </c>
      <c r="F52" s="18"/>
      <c r="G52" s="36" t="s">
        <v>36</v>
      </c>
      <c r="H52" s="37">
        <v>1</v>
      </c>
      <c r="I52" s="38" t="s">
        <v>240</v>
      </c>
      <c r="J52" s="39">
        <v>2</v>
      </c>
      <c r="K52" s="38" t="s">
        <v>39</v>
      </c>
      <c r="L52" s="39">
        <v>4</v>
      </c>
      <c r="M52" s="9" cm="1">
        <f t="array" ref="M52">_xlfn.LET(_xlpm._d1, G52, _xlpm._q1, H52, _xlpm._d2, I52, _xlpm._q2, J52, _xlpm._d3, K52, _xlpm._q3, L52,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26000</v>
      </c>
    </row>
    <row r="53" spans="1:27" s="9" customFormat="1" ht="23.25" customHeight="1">
      <c r="B53" s="34">
        <v>13</v>
      </c>
      <c r="C53" s="34">
        <v>1</v>
      </c>
      <c r="D53" s="42">
        <v>4</v>
      </c>
      <c r="E53" s="17">
        <v>14500</v>
      </c>
      <c r="F53" s="18"/>
      <c r="G53" s="36" t="s">
        <v>40</v>
      </c>
      <c r="H53" s="37">
        <v>1</v>
      </c>
      <c r="I53" s="38" t="s">
        <v>38</v>
      </c>
      <c r="J53" s="39">
        <v>1</v>
      </c>
      <c r="K53" s="38" t="s">
        <v>41</v>
      </c>
      <c r="L53" s="39">
        <v>2</v>
      </c>
      <c r="M53" s="9" cm="1">
        <f t="array" ref="M53">_xlfn.LET(_xlpm._d1, G53, _xlpm._q1, H53, _xlpm._d2, I53, _xlpm._q2, J53, _xlpm._d3, K53, _xlpm._q3, L53,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14500</v>
      </c>
    </row>
    <row r="54" spans="1:27" s="9" customFormat="1" ht="23.25" customHeight="1">
      <c r="B54" s="34">
        <v>14</v>
      </c>
      <c r="C54" s="34">
        <v>1</v>
      </c>
      <c r="D54" s="42">
        <v>4</v>
      </c>
      <c r="E54" s="17">
        <v>42000</v>
      </c>
      <c r="F54" s="18"/>
      <c r="G54" s="36" t="s">
        <v>240</v>
      </c>
      <c r="H54" s="37">
        <v>3</v>
      </c>
      <c r="I54" s="38" t="s">
        <v>39</v>
      </c>
      <c r="J54" s="39">
        <v>4</v>
      </c>
      <c r="K54" s="38" t="s">
        <v>36</v>
      </c>
      <c r="L54" s="39">
        <v>3</v>
      </c>
      <c r="M54" s="9" cm="1">
        <f t="array" ref="M54">_xlfn.LET(_xlpm._d1, G54, _xlpm._q1, H54, _xlpm._d2, I54, _xlpm._q2, J54, _xlpm._d3, K54, _xlpm._q3, L54,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42000</v>
      </c>
    </row>
    <row r="55" spans="1:27" s="9" customFormat="1" ht="23.25" customHeight="1">
      <c r="B55" s="34">
        <v>15</v>
      </c>
      <c r="C55" s="34">
        <v>1</v>
      </c>
      <c r="D55" s="42">
        <v>4</v>
      </c>
      <c r="E55" s="17">
        <v>36000</v>
      </c>
      <c r="F55" s="18"/>
      <c r="G55" s="36" t="s">
        <v>42</v>
      </c>
      <c r="H55" s="37">
        <v>2</v>
      </c>
      <c r="I55" s="38" t="s">
        <v>39</v>
      </c>
      <c r="J55" s="39">
        <v>2</v>
      </c>
      <c r="K55" s="38" t="s">
        <v>36</v>
      </c>
      <c r="L55" s="39">
        <v>4</v>
      </c>
      <c r="M55" s="9" cm="1">
        <f t="array" ref="M55">_xlfn.LET(_xlpm._d1, G55, _xlpm._q1, H55, _xlpm._d2, I55, _xlpm._q2, J55, _xlpm._d3, K55, _xlpm._q3, L55,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36000</v>
      </c>
    </row>
    <row r="56" spans="1:27" s="9" customFormat="1" ht="23.25" customHeight="1">
      <c r="B56" s="34">
        <v>16</v>
      </c>
      <c r="C56" s="34">
        <v>1</v>
      </c>
      <c r="D56" s="42">
        <v>4</v>
      </c>
      <c r="E56" s="17">
        <v>37000</v>
      </c>
      <c r="F56" s="18"/>
      <c r="G56" s="36" t="s">
        <v>39</v>
      </c>
      <c r="H56" s="37">
        <v>3</v>
      </c>
      <c r="I56" s="38" t="s">
        <v>36</v>
      </c>
      <c r="J56" s="39">
        <v>4</v>
      </c>
      <c r="K56" s="38" t="s">
        <v>240</v>
      </c>
      <c r="L56" s="39">
        <v>1</v>
      </c>
      <c r="M56" s="9" cm="1">
        <f t="array" ref="M56">_xlfn.LET(_xlpm._d1, G56, _xlpm._q1, H56, _xlpm._d2, I56, _xlpm._q2, J56, _xlpm._d3, K56, _xlpm._q3, L56,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37000</v>
      </c>
    </row>
    <row r="57" spans="1:27" s="9" customFormat="1" ht="23.25" customHeight="1">
      <c r="B57" s="34">
        <v>17</v>
      </c>
      <c r="C57" s="34">
        <v>1</v>
      </c>
      <c r="D57" s="42">
        <v>4</v>
      </c>
      <c r="E57" s="17">
        <v>21000</v>
      </c>
      <c r="F57" s="18"/>
      <c r="G57" s="36" t="s">
        <v>36</v>
      </c>
      <c r="H57" s="37">
        <v>1</v>
      </c>
      <c r="I57" s="38" t="s">
        <v>39</v>
      </c>
      <c r="J57" s="39">
        <v>2</v>
      </c>
      <c r="K57" s="38" t="s">
        <v>42</v>
      </c>
      <c r="L57" s="39">
        <v>3</v>
      </c>
      <c r="M57" s="9" cm="1">
        <f t="array" ref="M57">_xlfn.LET(_xlpm._d1, G57, _xlpm._q1, H57, _xlpm._d2, I57, _xlpm._q2, J57, _xlpm._d3, K57, _xlpm._q3, L57,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21000</v>
      </c>
    </row>
    <row r="58" spans="1:27" s="9" customFormat="1" ht="23.25" customHeight="1">
      <c r="B58" s="34">
        <v>18</v>
      </c>
      <c r="C58" s="34">
        <v>1</v>
      </c>
      <c r="D58" s="42">
        <v>4</v>
      </c>
      <c r="E58" s="17">
        <v>16000</v>
      </c>
      <c r="F58" s="18"/>
      <c r="G58" s="36" t="s">
        <v>39</v>
      </c>
      <c r="H58" s="37">
        <v>1</v>
      </c>
      <c r="I58" s="38" t="s">
        <v>37</v>
      </c>
      <c r="J58" s="39">
        <v>2</v>
      </c>
      <c r="K58" s="38" t="s">
        <v>36</v>
      </c>
      <c r="L58" s="39">
        <v>1</v>
      </c>
      <c r="M58" s="9" cm="1">
        <f t="array" ref="M58">_xlfn.LET(_xlpm._d1, G58, _xlpm._q1, H58, _xlpm._d2, I58, _xlpm._q2, J58, _xlpm._d3, K58, _xlpm._q3, L58,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16000</v>
      </c>
    </row>
    <row r="59" spans="1:27" s="9" customFormat="1" ht="23.25" customHeight="1">
      <c r="B59" s="34">
        <v>19</v>
      </c>
      <c r="C59" s="34">
        <v>1</v>
      </c>
      <c r="D59" s="42">
        <v>4</v>
      </c>
      <c r="E59" s="17">
        <v>25500</v>
      </c>
      <c r="F59" s="18"/>
      <c r="G59" s="36" t="s">
        <v>42</v>
      </c>
      <c r="H59" s="37">
        <v>3</v>
      </c>
      <c r="I59" s="38" t="s">
        <v>36</v>
      </c>
      <c r="J59" s="39">
        <v>1</v>
      </c>
      <c r="K59" s="38" t="s">
        <v>37</v>
      </c>
      <c r="L59" s="39">
        <v>3</v>
      </c>
      <c r="M59" s="9" cm="1">
        <f t="array" ref="M59">_xlfn.LET(_xlpm._d1, G59, _xlpm._q1, H59, _xlpm._d2, I59, _xlpm._q2, J59, _xlpm._d3, K59, _xlpm._q3, L59,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60" spans="1:27" s="9" customFormat="1" ht="23.25" customHeight="1">
      <c r="B60" s="34">
        <v>20</v>
      </c>
      <c r="C60" s="34">
        <v>1</v>
      </c>
      <c r="D60" s="42">
        <v>4</v>
      </c>
      <c r="E60" s="17">
        <v>11500</v>
      </c>
      <c r="F60" s="18"/>
      <c r="G60" s="36" t="s">
        <v>39</v>
      </c>
      <c r="H60" s="37">
        <v>2</v>
      </c>
      <c r="I60" s="38" t="s">
        <v>42</v>
      </c>
      <c r="J60" s="39">
        <v>1</v>
      </c>
      <c r="K60" s="38" t="s">
        <v>40</v>
      </c>
      <c r="L60" s="39">
        <v>1</v>
      </c>
      <c r="M60" s="9" cm="1">
        <f t="array" ref="M60">_xlfn.LET(_xlpm._d1, G60, _xlpm._q1, H60, _xlpm._d2, I60, _xlpm._q2, J60, _xlpm._d3, K60, _xlpm._q3, L60,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11500</v>
      </c>
    </row>
    <row r="61" spans="1:27" s="9" customFormat="1" ht="15" customHeight="1">
      <c r="F61" s="18"/>
      <c r="I61" s="43"/>
    </row>
    <row r="62" spans="1:27" s="45" customFormat="1" ht="23.4">
      <c r="A62" s="1"/>
      <c r="B62" s="33" t="s">
        <v>43</v>
      </c>
      <c r="C62" s="34">
        <v>1</v>
      </c>
      <c r="D62" s="44"/>
      <c r="E62" s="17" t="str">
        <f>IF(ISERROR(E41),"",E41)&amp;";"&amp;IF(ISERROR(E42),"",E42)&amp;";"&amp;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f>
        <v>22000;25500;28000;34000;25000;27000;27500;25000;31500;35000;16500;26000;14500;42000;36000;37000;21000;16000;25500;11500</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12</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c r="G80" s="37" t="s">
        <v>58</v>
      </c>
      <c r="H80" s="37" t="s">
        <v>59</v>
      </c>
      <c r="I80" s="37" t="s">
        <v>60</v>
      </c>
      <c r="J80" s="37" t="s">
        <v>61</v>
      </c>
      <c r="M80" s="9" t="str" cm="1">
        <f t="array" ref="M80:M101">_xlfn.LET(_xlpm.z, _xlfn.BYROW(G80:J101, _xlfn.LAMBDA(_xlpm.r, _xlfn.LET(_xlpm.zz, INDEX(_xlpm.r, , 1), _xlfn.CHOOSEROWS(_xlfn._xlws.FILTER(INDEX(_tKites[], , 1), (INDEX(_tKites[], , 2) = INDEX(_xlpm.r, , 1)) * (INDEX(_tKites[], , 3) = INDEX(_xlpm.r, , 2)) * (INDEX(_tKites[], , 4) = INDEX(_xlpm.r, , 3)) * (INDEX(_tKites[], , 5) = INDEX(_xlpm.r, , 4)), "Empty"), 1)))), _xlpm.z)</f>
        <v>Picaflor Blanco</v>
      </c>
    </row>
    <row r="81" spans="2:13" s="9" customFormat="1" ht="15" customHeight="1">
      <c r="E81" s="50"/>
      <c r="F81" s="18"/>
      <c r="G81" s="41" t="s">
        <v>58</v>
      </c>
      <c r="H81" s="41" t="s">
        <v>59</v>
      </c>
      <c r="I81" s="41" t="s">
        <v>60</v>
      </c>
      <c r="J81" s="41" t="s">
        <v>61</v>
      </c>
      <c r="M81" s="9" t="str">
        <v>Picaflor Blanco</v>
      </c>
    </row>
    <row r="82" spans="2:13" s="9" customFormat="1" ht="23.25" customHeight="1">
      <c r="B82" s="34">
        <v>21</v>
      </c>
      <c r="C82" s="34">
        <v>2</v>
      </c>
      <c r="D82" s="42">
        <v>6</v>
      </c>
      <c r="E82" s="49" t="s">
        <v>201</v>
      </c>
      <c r="F82" s="18"/>
      <c r="G82" s="37" t="s">
        <v>62</v>
      </c>
      <c r="H82" s="37" t="s">
        <v>59</v>
      </c>
      <c r="I82" s="37" t="s">
        <v>63</v>
      </c>
      <c r="J82" s="37" t="s">
        <v>61</v>
      </c>
      <c r="M82" s="9" t="str">
        <v>Cima Blanca</v>
      </c>
    </row>
    <row r="83" spans="2:13" s="9" customFormat="1" ht="23.25" customHeight="1">
      <c r="B83" s="34">
        <v>22</v>
      </c>
      <c r="C83" s="34">
        <v>2</v>
      </c>
      <c r="D83" s="42">
        <v>6</v>
      </c>
      <c r="E83" s="49" t="s">
        <v>244</v>
      </c>
      <c r="F83" s="18"/>
      <c r="G83" s="37" t="s">
        <v>64</v>
      </c>
      <c r="H83" s="37" t="s">
        <v>59</v>
      </c>
      <c r="I83" s="37" t="s">
        <v>60</v>
      </c>
      <c r="J83" s="37" t="s">
        <v>65</v>
      </c>
      <c r="M83" s="9" t="str">
        <v>Alerce Carmesi</v>
      </c>
    </row>
    <row r="84" spans="2:13" s="9" customFormat="1" ht="23.25" customHeight="1">
      <c r="B84" s="34">
        <v>23</v>
      </c>
      <c r="C84" s="34">
        <v>2</v>
      </c>
      <c r="D84" s="42">
        <v>6</v>
      </c>
      <c r="E84" s="49" t="s">
        <v>248</v>
      </c>
      <c r="F84" s="18"/>
      <c r="G84" s="37" t="s">
        <v>62</v>
      </c>
      <c r="H84" s="37" t="s">
        <v>59</v>
      </c>
      <c r="I84" s="37" t="s">
        <v>66</v>
      </c>
      <c r="J84" s="37" t="s">
        <v>61</v>
      </c>
      <c r="L84" s="51"/>
      <c r="M84" s="51" t="str">
        <v>Nevazon</v>
      </c>
    </row>
    <row r="85" spans="2:13" s="9" customFormat="1" ht="23.25" customHeight="1">
      <c r="B85" s="34">
        <v>24</v>
      </c>
      <c r="C85" s="34">
        <v>2</v>
      </c>
      <c r="D85" s="42">
        <v>6</v>
      </c>
      <c r="E85" s="49" t="s">
        <v>246</v>
      </c>
      <c r="F85" s="18"/>
      <c r="G85" s="37" t="s">
        <v>62</v>
      </c>
      <c r="H85" s="37" t="s">
        <v>67</v>
      </c>
      <c r="I85" s="37" t="s">
        <v>63</v>
      </c>
      <c r="J85" s="37" t="s">
        <v>68</v>
      </c>
      <c r="L85" s="51"/>
      <c r="M85" s="51" t="str">
        <v>Valparaiso</v>
      </c>
    </row>
    <row r="86" spans="2:13" s="9" customFormat="1" ht="23.25" customHeight="1">
      <c r="B86" s="34">
        <v>25</v>
      </c>
      <c r="C86" s="34">
        <v>2</v>
      </c>
      <c r="D86" s="42">
        <v>6</v>
      </c>
      <c r="E86" s="49" t="s">
        <v>142</v>
      </c>
      <c r="F86" s="18"/>
      <c r="G86" s="37" t="s">
        <v>64</v>
      </c>
      <c r="H86" s="37" t="s">
        <v>69</v>
      </c>
      <c r="I86" s="37" t="s">
        <v>63</v>
      </c>
      <c r="J86" s="37" t="s">
        <v>61</v>
      </c>
      <c r="L86" s="51"/>
      <c r="M86" s="51" t="str">
        <v>Estrella del Sur</v>
      </c>
    </row>
    <row r="87" spans="2:13" s="9" customFormat="1" ht="23.25" customHeight="1">
      <c r="B87" s="34">
        <v>26</v>
      </c>
      <c r="C87" s="34">
        <v>2</v>
      </c>
      <c r="D87" s="42">
        <v>6</v>
      </c>
      <c r="E87" s="49" t="s">
        <v>206</v>
      </c>
      <c r="F87" s="18"/>
      <c r="G87" s="37" t="s">
        <v>58</v>
      </c>
      <c r="H87" s="37" t="s">
        <v>67</v>
      </c>
      <c r="I87" s="37" t="s">
        <v>66</v>
      </c>
      <c r="J87" s="37" t="s">
        <v>65</v>
      </c>
      <c r="L87" s="51"/>
      <c r="M87" s="51" t="str">
        <v>Salmonete Rojo</v>
      </c>
    </row>
    <row r="88" spans="2:13" s="9" customFormat="1" ht="23.25" customHeight="1">
      <c r="B88" s="34">
        <v>27</v>
      </c>
      <c r="C88" s="34">
        <v>2</v>
      </c>
      <c r="D88" s="42">
        <v>6</v>
      </c>
      <c r="E88" s="49" t="s">
        <v>194</v>
      </c>
      <c r="F88" s="18"/>
      <c r="G88" s="37" t="s">
        <v>62</v>
      </c>
      <c r="H88" s="37" t="s">
        <v>67</v>
      </c>
      <c r="I88" s="37" t="s">
        <v>66</v>
      </c>
      <c r="J88" s="37" t="s">
        <v>70</v>
      </c>
      <c r="L88" s="51"/>
      <c r="M88" s="51" t="str">
        <v>Patriota 1810</v>
      </c>
    </row>
    <row r="89" spans="2:13" s="9" customFormat="1" ht="23.25" customHeight="1">
      <c r="B89" s="34">
        <v>28</v>
      </c>
      <c r="C89" s="34">
        <v>2</v>
      </c>
      <c r="D89" s="42">
        <v>6</v>
      </c>
      <c r="E89" s="49" t="s">
        <v>200</v>
      </c>
      <c r="F89" s="18"/>
      <c r="G89" s="37" t="s">
        <v>58</v>
      </c>
      <c r="H89" s="37" t="s">
        <v>69</v>
      </c>
      <c r="I89" s="37" t="s">
        <v>66</v>
      </c>
      <c r="J89" s="37" t="s">
        <v>65</v>
      </c>
      <c r="L89" s="51"/>
      <c r="M89" s="51" t="str">
        <v>Diablillo Rojo</v>
      </c>
    </row>
    <row r="90" spans="2:13" s="9" customFormat="1" ht="23.25" customHeight="1">
      <c r="B90" s="34">
        <v>29</v>
      </c>
      <c r="C90" s="34">
        <v>2</v>
      </c>
      <c r="D90" s="42">
        <v>6</v>
      </c>
      <c r="E90" s="49" t="s">
        <v>199</v>
      </c>
      <c r="F90" s="18"/>
      <c r="G90" s="37" t="s">
        <v>71</v>
      </c>
      <c r="H90" s="37" t="s">
        <v>69</v>
      </c>
      <c r="I90" s="37" t="s">
        <v>60</v>
      </c>
      <c r="J90" s="37" t="s">
        <v>68</v>
      </c>
      <c r="L90" s="51"/>
      <c r="M90" s="51" t="str">
        <v>Viento del Puerto</v>
      </c>
    </row>
    <row r="91" spans="2:13" s="9" customFormat="1" ht="23.25" customHeight="1">
      <c r="B91" s="34">
        <v>30</v>
      </c>
      <c r="C91" s="34">
        <v>2</v>
      </c>
      <c r="D91" s="42">
        <v>6</v>
      </c>
      <c r="E91" s="49" t="s">
        <v>198</v>
      </c>
      <c r="F91" s="18"/>
      <c r="G91" s="37" t="s">
        <v>64</v>
      </c>
      <c r="H91" s="37" t="s">
        <v>67</v>
      </c>
      <c r="I91" s="37" t="s">
        <v>66</v>
      </c>
      <c r="J91" s="37" t="s">
        <v>70</v>
      </c>
      <c r="L91" s="51"/>
      <c r="M91" s="51" t="str">
        <v>Gran Huemul</v>
      </c>
    </row>
    <row r="92" spans="2:13" s="9" customFormat="1" ht="23.25" customHeight="1">
      <c r="B92" s="34">
        <v>31</v>
      </c>
      <c r="C92" s="34">
        <v>2</v>
      </c>
      <c r="D92" s="42">
        <v>6</v>
      </c>
      <c r="E92" s="49" t="s">
        <v>212</v>
      </c>
      <c r="F92" s="18"/>
      <c r="G92" s="37" t="s">
        <v>62</v>
      </c>
      <c r="H92" s="37" t="s">
        <v>69</v>
      </c>
      <c r="I92" s="37" t="s">
        <v>63</v>
      </c>
      <c r="J92" s="37" t="s">
        <v>65</v>
      </c>
      <c r="M92" s="9" t="str">
        <v>Copihue Chico</v>
      </c>
    </row>
    <row r="93" spans="2:13" s="9" customFormat="1" ht="23.25" customHeight="1" thickBot="1">
      <c r="B93" s="34">
        <v>32</v>
      </c>
      <c r="C93" s="34">
        <v>2</v>
      </c>
      <c r="D93" s="42">
        <v>6</v>
      </c>
      <c r="E93" s="49" t="s">
        <v>245</v>
      </c>
      <c r="F93" s="18"/>
      <c r="G93" s="37" t="s">
        <v>58</v>
      </c>
      <c r="H93" s="37" t="s">
        <v>59</v>
      </c>
      <c r="I93" s="37" t="s">
        <v>63</v>
      </c>
      <c r="J93" s="37" t="s">
        <v>68</v>
      </c>
      <c r="M93" s="9" t="str">
        <v>Delfin Azul</v>
      </c>
    </row>
    <row r="94" spans="2:13" s="9" customFormat="1" ht="23.25" customHeight="1" thickBot="1">
      <c r="B94" s="34">
        <v>33</v>
      </c>
      <c r="C94" s="34">
        <v>2</v>
      </c>
      <c r="D94" s="42">
        <v>6</v>
      </c>
      <c r="E94" s="49" t="s">
        <v>247</v>
      </c>
      <c r="F94" s="18"/>
      <c r="G94" s="37" t="s">
        <v>64</v>
      </c>
      <c r="H94" s="37" t="s">
        <v>59</v>
      </c>
      <c r="I94" s="37" t="s">
        <v>66</v>
      </c>
      <c r="J94" s="37" t="s">
        <v>68</v>
      </c>
      <c r="K94" s="101" t="s">
        <v>260</v>
      </c>
      <c r="L94" s="102"/>
      <c r="M94" s="51" t="str">
        <v>Condor Azul</v>
      </c>
    </row>
    <row r="95" spans="2:13" s="9" customFormat="1" ht="23.25" customHeight="1">
      <c r="B95" s="34">
        <v>34</v>
      </c>
      <c r="C95" s="34">
        <v>2</v>
      </c>
      <c r="D95" s="42">
        <v>6</v>
      </c>
      <c r="E95" s="49" t="s">
        <v>203</v>
      </c>
      <c r="F95" s="18"/>
      <c r="G95" s="37" t="s">
        <v>62</v>
      </c>
      <c r="H95" s="37" t="s">
        <v>69</v>
      </c>
      <c r="I95" s="37" t="s">
        <v>66</v>
      </c>
      <c r="J95" s="37" t="s">
        <v>68</v>
      </c>
      <c r="L95" s="51"/>
      <c r="M95" s="51" t="str">
        <v>Cielo Claro</v>
      </c>
    </row>
    <row r="96" spans="2:13" s="9" customFormat="1" ht="23.25" customHeight="1">
      <c r="B96" s="34">
        <v>35</v>
      </c>
      <c r="C96" s="34">
        <v>2</v>
      </c>
      <c r="D96" s="42">
        <v>6</v>
      </c>
      <c r="E96" s="49" t="s">
        <v>205</v>
      </c>
      <c r="F96" s="18"/>
      <c r="G96" s="37" t="s">
        <v>71</v>
      </c>
      <c r="H96" s="37" t="s">
        <v>59</v>
      </c>
      <c r="I96" s="37" t="s">
        <v>63</v>
      </c>
      <c r="J96" s="37" t="s">
        <v>61</v>
      </c>
      <c r="L96" s="51"/>
      <c r="M96" s="51" t="str">
        <v>Costanera Blanca</v>
      </c>
    </row>
    <row r="97" spans="1:27" s="9" customFormat="1" ht="23.25" customHeight="1">
      <c r="B97" s="34">
        <v>36</v>
      </c>
      <c r="C97" s="34">
        <v>2</v>
      </c>
      <c r="D97" s="42">
        <v>6</v>
      </c>
      <c r="E97" s="49" t="s">
        <v>204</v>
      </c>
      <c r="F97" s="18"/>
      <c r="G97" s="37" t="s">
        <v>64</v>
      </c>
      <c r="H97" s="37" t="s">
        <v>69</v>
      </c>
      <c r="I97" s="37" t="s">
        <v>60</v>
      </c>
      <c r="J97" s="37" t="s">
        <v>70</v>
      </c>
      <c r="L97" s="51"/>
      <c r="M97" s="51" t="str">
        <v>Estrella Tricolor</v>
      </c>
    </row>
    <row r="98" spans="1:27" s="9" customFormat="1" ht="23.25" customHeight="1">
      <c r="B98" s="34">
        <v>37</v>
      </c>
      <c r="C98" s="34">
        <v>2</v>
      </c>
      <c r="D98" s="42">
        <v>6</v>
      </c>
      <c r="E98" s="49" t="s">
        <v>207</v>
      </c>
      <c r="F98" s="18"/>
      <c r="G98" s="37" t="s">
        <v>64</v>
      </c>
      <c r="H98" s="37" t="s">
        <v>67</v>
      </c>
      <c r="I98" s="37" t="s">
        <v>63</v>
      </c>
      <c r="J98" s="37" t="s">
        <v>61</v>
      </c>
      <c r="L98" s="51"/>
      <c r="M98" s="51" t="str">
        <v>Nevado Andino</v>
      </c>
    </row>
    <row r="99" spans="1:27" s="9" customFormat="1" ht="23.25" customHeight="1">
      <c r="B99" s="34">
        <v>38</v>
      </c>
      <c r="C99" s="34">
        <v>2</v>
      </c>
      <c r="D99" s="42">
        <v>6</v>
      </c>
      <c r="E99" s="49" t="s">
        <v>195</v>
      </c>
      <c r="F99" s="18"/>
      <c r="G99" s="37" t="s">
        <v>71</v>
      </c>
      <c r="H99" s="37" t="s">
        <v>59</v>
      </c>
      <c r="I99" s="37" t="s">
        <v>66</v>
      </c>
      <c r="J99" s="37" t="s">
        <v>68</v>
      </c>
      <c r="L99" s="51"/>
      <c r="M99" s="51" t="str">
        <v>Mar Chileno</v>
      </c>
    </row>
    <row r="100" spans="1:27" s="9" customFormat="1" ht="23.25" customHeight="1">
      <c r="B100" s="34">
        <v>39</v>
      </c>
      <c r="C100" s="34">
        <v>2</v>
      </c>
      <c r="D100" s="42">
        <v>6</v>
      </c>
      <c r="E100" s="49" t="s">
        <v>202</v>
      </c>
      <c r="F100" s="18"/>
      <c r="G100" s="37" t="s">
        <v>71</v>
      </c>
      <c r="H100" s="37" t="s">
        <v>67</v>
      </c>
      <c r="I100" s="37" t="s">
        <v>60</v>
      </c>
      <c r="J100" s="37" t="s">
        <v>70</v>
      </c>
      <c r="L100" s="51"/>
      <c r="M100" s="51" t="str">
        <v>Ramada Mayor</v>
      </c>
    </row>
    <row r="101" spans="1:27" s="9" customFormat="1" ht="23.25" customHeight="1">
      <c r="B101" s="34">
        <v>40</v>
      </c>
      <c r="C101" s="34">
        <v>2</v>
      </c>
      <c r="D101" s="42">
        <v>6</v>
      </c>
      <c r="E101" s="49" t="s">
        <v>197</v>
      </c>
      <c r="F101" s="18"/>
      <c r="G101" s="37" t="s">
        <v>62</v>
      </c>
      <c r="H101" s="37" t="s">
        <v>59</v>
      </c>
      <c r="I101" s="37" t="s">
        <v>60</v>
      </c>
      <c r="J101" s="37" t="s">
        <v>65</v>
      </c>
      <c r="L101" s="51"/>
      <c r="M101" s="51" t="str">
        <v>Copihue Volador</v>
      </c>
    </row>
    <row r="102" spans="1:27" s="9" customFormat="1" ht="15" customHeight="1">
      <c r="F102" s="18"/>
      <c r="K102" s="51"/>
      <c r="L102" s="51"/>
      <c r="M102" s="51"/>
    </row>
    <row r="103" spans="1:27" s="45" customFormat="1" ht="23.4">
      <c r="A103" s="1"/>
      <c r="B103" s="33" t="s">
        <v>43</v>
      </c>
      <c r="C103" s="34">
        <v>2</v>
      </c>
      <c r="D103" s="44"/>
      <c r="E103" s="17" t="str">
        <f>IF(ISERROR(E82),"",E82)&amp;";"&amp;IF(ISERROR(E83),"",E83)&amp;";"&amp;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f>
        <v>Cima Blanca;Alerce Carmesi;Nevazon;Valparaiso;Estrella del Sur;Salmonete Rojo;Patriota 1810;Diablillo Rojo;Viento del Puerto;Gran Huemul;Copihue Chico;Delfin Azul;Condor Azul;Cielo Claro;Costanera Blanca;Estrella Tricolor;Nevado Andino;Mar Chileno;Ramada Mayor;Copihue Volador</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25" s="9" customFormat="1" ht="15" customHeight="1">
      <c r="B113" s="26" t="s">
        <v>75</v>
      </c>
      <c r="C113" s="48"/>
      <c r="F113" s="18"/>
      <c r="G113" s="52"/>
      <c r="H113" s="52"/>
      <c r="I113" s="51"/>
      <c r="J113" s="52"/>
      <c r="K113" s="51"/>
      <c r="L113" s="51"/>
      <c r="M113" s="51"/>
    </row>
    <row r="114" spans="2:25" s="9" customFormat="1" ht="15" customHeight="1">
      <c r="B114" s="26"/>
      <c r="C114" s="48"/>
      <c r="F114" s="18"/>
      <c r="G114" s="52"/>
      <c r="H114" s="52"/>
      <c r="I114" s="51"/>
      <c r="J114" s="52"/>
      <c r="K114" s="51"/>
      <c r="L114" s="51"/>
      <c r="M114" s="51"/>
    </row>
    <row r="115" spans="2:25" s="9" customFormat="1" ht="15" customHeight="1">
      <c r="B115" s="48" t="s">
        <v>76</v>
      </c>
      <c r="F115" s="18"/>
      <c r="G115" s="52"/>
      <c r="H115" s="52"/>
      <c r="I115" s="51"/>
      <c r="J115" s="52"/>
      <c r="K115" s="51"/>
      <c r="L115" s="51"/>
      <c r="M115" s="51"/>
    </row>
    <row r="116" spans="2:25" s="9" customFormat="1" ht="15" customHeight="1">
      <c r="B116" s="48" t="s">
        <v>77</v>
      </c>
      <c r="F116" s="18"/>
      <c r="G116" s="52"/>
      <c r="H116" s="52"/>
      <c r="I116" s="51"/>
      <c r="J116" s="52"/>
      <c r="K116" s="51"/>
      <c r="L116" s="51"/>
      <c r="M116" s="51"/>
    </row>
    <row r="117" spans="2:25" s="9" customFormat="1" ht="15" customHeight="1" thickBot="1">
      <c r="B117" s="27"/>
      <c r="F117" s="18"/>
      <c r="G117" s="32"/>
      <c r="H117" s="51"/>
      <c r="I117" s="51"/>
      <c r="P117" s="9" cm="1">
        <f t="array" ref="P117:X117">_xlfn.SEQUENCE(1,9,1)</f>
        <v>1</v>
      </c>
      <c r="Q117" s="9">
        <v>2</v>
      </c>
      <c r="R117" s="9">
        <v>3</v>
      </c>
      <c r="S117" s="9">
        <v>4</v>
      </c>
      <c r="T117" s="9">
        <v>5</v>
      </c>
      <c r="U117" s="9">
        <v>6</v>
      </c>
      <c r="V117" s="9">
        <v>7</v>
      </c>
      <c r="W117" s="9">
        <v>8</v>
      </c>
      <c r="X117" s="9">
        <v>9</v>
      </c>
    </row>
    <row r="118" spans="2:25" s="9" customFormat="1" ht="25.5" customHeight="1" thickBot="1">
      <c r="B118" s="12" t="s">
        <v>9</v>
      </c>
      <c r="C118" s="13" t="s">
        <v>10</v>
      </c>
      <c r="D118" s="12" t="s">
        <v>11</v>
      </c>
      <c r="E118" s="14" t="s">
        <v>12</v>
      </c>
      <c r="F118" s="18"/>
      <c r="G118" s="12" t="s">
        <v>78</v>
      </c>
      <c r="H118" s="12" t="s">
        <v>79</v>
      </c>
      <c r="I118" s="12" t="s">
        <v>80</v>
      </c>
      <c r="J118" s="12" t="s">
        <v>81</v>
      </c>
      <c r="K118" s="12" t="s">
        <v>82</v>
      </c>
      <c r="L118" s="12" t="s">
        <v>83</v>
      </c>
      <c r="M118" s="12" t="s">
        <v>84</v>
      </c>
      <c r="N118" s="12" t="s">
        <v>85</v>
      </c>
      <c r="O118" s="12" t="s">
        <v>86</v>
      </c>
      <c r="P118" t="str" cm="1">
        <f t="array" ref="P118:X118">_xlfn.REGEXEXTRACT(_nT,"\[(\w+)\]",1)&amp;_xlfn.SEQUENCE(1,9,1)</f>
        <v>[Entrada]1</v>
      </c>
      <c r="Q118" t="str">
        <v>[Escobillado]2</v>
      </c>
      <c r="R118" t="str">
        <v>[Zapateo]3</v>
      </c>
      <c r="S118" t="str">
        <v>[Vuelta]4</v>
      </c>
      <c r="T118" t="str">
        <v>[Escobillado]5</v>
      </c>
      <c r="U118" t="str">
        <v>[Zapateo]6</v>
      </c>
      <c r="V118" t="str">
        <v>[Vuelta]7</v>
      </c>
      <c r="W118" t="str">
        <v>[Zapateo]8</v>
      </c>
      <c r="X118" t="str">
        <v>[Remate]9</v>
      </c>
      <c r="Y118"/>
    </row>
    <row r="119" spans="2:25" s="9" customFormat="1" ht="15" customHeight="1">
      <c r="F119" s="18"/>
      <c r="P119" s="9">
        <v>1</v>
      </c>
      <c r="Q119"/>
      <c r="R119"/>
      <c r="S119"/>
      <c r="T119"/>
      <c r="U119"/>
      <c r="V119"/>
      <c r="W119"/>
      <c r="X119"/>
      <c r="Y119"/>
    </row>
    <row r="120" spans="2:25" s="9" customFormat="1" ht="23.25" customHeight="1">
      <c r="B120" s="33" t="s">
        <v>87</v>
      </c>
      <c r="C120" s="34">
        <v>3</v>
      </c>
      <c r="D120" s="35">
        <v>0</v>
      </c>
      <c r="E120" s="17">
        <v>6</v>
      </c>
      <c r="F120" s="18"/>
      <c r="G120" s="34" t="s">
        <v>88</v>
      </c>
      <c r="H120" s="34" t="s">
        <v>89</v>
      </c>
      <c r="I120" s="34" t="s">
        <v>90</v>
      </c>
      <c r="J120" s="34" t="s">
        <v>91</v>
      </c>
      <c r="K120" s="34" t="s">
        <v>91</v>
      </c>
      <c r="L120" s="34" t="s">
        <v>90</v>
      </c>
      <c r="M120" s="34" t="s">
        <v>89</v>
      </c>
      <c r="N120" s="34" t="s">
        <v>90</v>
      </c>
      <c r="O120" s="34" t="s">
        <v>90</v>
      </c>
      <c r="P120" s="9" t="str" cm="1">
        <f t="array" ref="P120:X120">INDEX($G$120:$O$141,P119,)&amp;_xlfn.SEQUENCE(1,9,1)</f>
        <v>[Entrada]1</v>
      </c>
      <c r="Q120" s="9" t="str">
        <v>[Vuelta]2</v>
      </c>
      <c r="R120" s="9" t="str">
        <v>[Zapateo]3</v>
      </c>
      <c r="S120" s="9" t="str">
        <v>[Escobillado]4</v>
      </c>
      <c r="T120" s="9" t="str">
        <v>[Escobillado]5</v>
      </c>
      <c r="U120" s="9" t="str">
        <v>[Zapateo]6</v>
      </c>
      <c r="V120" s="9" t="str">
        <v>[Vuelta]7</v>
      </c>
      <c r="W120" s="9" t="str">
        <v>[Zapateo]8</v>
      </c>
      <c r="X120" s="9" t="str">
        <v>[Zapateo]9</v>
      </c>
    </row>
    <row r="121" spans="2:25" s="9" customFormat="1" ht="15" customHeight="1">
      <c r="F121" s="18"/>
      <c r="G121" s="41" t="s">
        <v>88</v>
      </c>
      <c r="H121" s="41" t="s">
        <v>89</v>
      </c>
      <c r="I121" s="41" t="s">
        <v>90</v>
      </c>
      <c r="J121" s="41" t="s">
        <v>91</v>
      </c>
      <c r="K121" s="41" t="s">
        <v>91</v>
      </c>
      <c r="L121" s="41" t="s">
        <v>90</v>
      </c>
      <c r="M121" s="41" t="s">
        <v>89</v>
      </c>
      <c r="N121" s="41" t="s">
        <v>90</v>
      </c>
      <c r="O121" s="41" t="s">
        <v>90</v>
      </c>
      <c r="P121" s="9" cm="1">
        <f t="array" ref="P121">9-SUM(--ISNA(_xlfn.XMATCH(_xlfn.ANCHORARRAY(P120),_xlfn.ANCHORARRAY(P118))))</f>
        <v>6</v>
      </c>
    </row>
    <row r="122" spans="2:25" s="9" customFormat="1" ht="23.25" customHeight="1">
      <c r="B122" s="34">
        <v>41</v>
      </c>
      <c r="C122" s="34">
        <v>3</v>
      </c>
      <c r="D122" s="42">
        <v>8</v>
      </c>
      <c r="E122" s="17">
        <v>6</v>
      </c>
      <c r="F122" s="18"/>
      <c r="G122" s="34" t="s">
        <v>88</v>
      </c>
      <c r="H122" s="34" t="s">
        <v>90</v>
      </c>
      <c r="I122" s="34" t="s">
        <v>90</v>
      </c>
      <c r="J122" s="34" t="s">
        <v>91</v>
      </c>
      <c r="K122" s="34" t="s">
        <v>91</v>
      </c>
      <c r="L122" s="34" t="s">
        <v>90</v>
      </c>
      <c r="M122" s="34" t="s">
        <v>89</v>
      </c>
      <c r="N122" s="34" t="s">
        <v>90</v>
      </c>
      <c r="O122" s="34" t="s">
        <v>91</v>
      </c>
      <c r="Q122" s="9">
        <f>P121</f>
        <v>6</v>
      </c>
    </row>
    <row r="123" spans="2:25" s="9" customFormat="1" ht="23.25" customHeight="1">
      <c r="B123" s="34">
        <v>42</v>
      </c>
      <c r="C123" s="34">
        <v>3</v>
      </c>
      <c r="D123" s="42">
        <v>8</v>
      </c>
      <c r="E123" s="17">
        <v>7</v>
      </c>
      <c r="F123" s="18"/>
      <c r="G123" s="34" t="s">
        <v>88</v>
      </c>
      <c r="H123" s="34" t="s">
        <v>91</v>
      </c>
      <c r="I123" s="34" t="s">
        <v>90</v>
      </c>
      <c r="J123" s="34" t="s">
        <v>89</v>
      </c>
      <c r="K123" s="34" t="s">
        <v>91</v>
      </c>
      <c r="L123" s="34" t="s">
        <v>90</v>
      </c>
      <c r="M123" s="34" t="s">
        <v>90</v>
      </c>
      <c r="N123" s="34" t="s">
        <v>90</v>
      </c>
      <c r="O123" s="34" t="s">
        <v>89</v>
      </c>
      <c r="P123" s="9" cm="1">
        <f t="array" ref="P123:P142">_xlfn.SEQUENCE(20,1,3,1)</f>
        <v>3</v>
      </c>
      <c r="Q123" s="9">
        <f t="dataTable" ref="Q123:Q142" dt2D="0" dtr="0" r1="P119"/>
        <v>6</v>
      </c>
    </row>
    <row r="124" spans="2:25" s="9" customFormat="1" ht="23.25" customHeight="1">
      <c r="B124" s="34">
        <v>43</v>
      </c>
      <c r="C124" s="34">
        <v>3</v>
      </c>
      <c r="D124" s="42">
        <v>8</v>
      </c>
      <c r="E124" s="17">
        <v>7</v>
      </c>
      <c r="F124" s="18"/>
      <c r="G124" s="34" t="s">
        <v>90</v>
      </c>
      <c r="H124" s="34" t="s">
        <v>91</v>
      </c>
      <c r="I124" s="34" t="s">
        <v>90</v>
      </c>
      <c r="J124" s="34" t="s">
        <v>89</v>
      </c>
      <c r="K124" s="34" t="s">
        <v>91</v>
      </c>
      <c r="L124" s="34" t="s">
        <v>90</v>
      </c>
      <c r="M124" s="34" t="s">
        <v>90</v>
      </c>
      <c r="N124" s="34" t="s">
        <v>90</v>
      </c>
      <c r="O124" s="34" t="s">
        <v>92</v>
      </c>
      <c r="P124" s="9">
        <v>4</v>
      </c>
      <c r="Q124" s="9">
        <v>7</v>
      </c>
    </row>
    <row r="125" spans="2:25" s="9" customFormat="1" ht="23.25" customHeight="1">
      <c r="B125" s="34">
        <v>44</v>
      </c>
      <c r="C125" s="34">
        <v>3</v>
      </c>
      <c r="D125" s="42">
        <v>8</v>
      </c>
      <c r="E125" s="17">
        <v>5</v>
      </c>
      <c r="F125" s="18"/>
      <c r="G125" s="34" t="s">
        <v>88</v>
      </c>
      <c r="H125" s="34" t="s">
        <v>91</v>
      </c>
      <c r="I125" s="34" t="s">
        <v>91</v>
      </c>
      <c r="J125" s="34" t="s">
        <v>91</v>
      </c>
      <c r="K125" s="34" t="s">
        <v>91</v>
      </c>
      <c r="L125" s="34" t="s">
        <v>89</v>
      </c>
      <c r="M125" s="34" t="s">
        <v>90</v>
      </c>
      <c r="N125" s="34" t="s">
        <v>90</v>
      </c>
      <c r="O125" s="34" t="s">
        <v>92</v>
      </c>
      <c r="P125" s="9">
        <v>5</v>
      </c>
      <c r="Q125" s="9">
        <v>7</v>
      </c>
    </row>
    <row r="126" spans="2:25" s="9" customFormat="1" ht="23.25" customHeight="1">
      <c r="B126" s="34">
        <v>45</v>
      </c>
      <c r="C126" s="34">
        <v>3</v>
      </c>
      <c r="D126" s="42">
        <v>8</v>
      </c>
      <c r="E126" s="17">
        <v>7</v>
      </c>
      <c r="F126" s="18"/>
      <c r="G126" s="34" t="s">
        <v>91</v>
      </c>
      <c r="H126" s="34" t="s">
        <v>91</v>
      </c>
      <c r="I126" s="34" t="s">
        <v>91</v>
      </c>
      <c r="J126" s="34" t="s">
        <v>89</v>
      </c>
      <c r="K126" s="34" t="s">
        <v>91</v>
      </c>
      <c r="L126" s="34" t="s">
        <v>90</v>
      </c>
      <c r="M126" s="34" t="s">
        <v>89</v>
      </c>
      <c r="N126" s="34" t="s">
        <v>90</v>
      </c>
      <c r="O126" s="34" t="s">
        <v>92</v>
      </c>
      <c r="P126" s="9">
        <v>6</v>
      </c>
      <c r="Q126" s="9">
        <v>5</v>
      </c>
    </row>
    <row r="127" spans="2:25" s="9" customFormat="1" ht="23.25" customHeight="1">
      <c r="B127" s="34">
        <v>46</v>
      </c>
      <c r="C127" s="34">
        <v>3</v>
      </c>
      <c r="D127" s="42">
        <v>8</v>
      </c>
      <c r="E127" s="17">
        <v>6</v>
      </c>
      <c r="F127" s="18"/>
      <c r="G127" s="34" t="s">
        <v>88</v>
      </c>
      <c r="H127" s="34" t="s">
        <v>91</v>
      </c>
      <c r="I127" s="34" t="s">
        <v>91</v>
      </c>
      <c r="J127" s="34" t="s">
        <v>89</v>
      </c>
      <c r="K127" s="34" t="s">
        <v>89</v>
      </c>
      <c r="L127" s="34" t="s">
        <v>90</v>
      </c>
      <c r="M127" s="34" t="s">
        <v>89</v>
      </c>
      <c r="N127" s="34" t="s">
        <v>89</v>
      </c>
      <c r="O127" s="34" t="s">
        <v>92</v>
      </c>
      <c r="P127" s="9">
        <v>7</v>
      </c>
      <c r="Q127" s="9">
        <v>7</v>
      </c>
    </row>
    <row r="128" spans="2:25" s="9" customFormat="1" ht="23.25" customHeight="1">
      <c r="B128" s="34">
        <v>47</v>
      </c>
      <c r="C128" s="34">
        <v>3</v>
      </c>
      <c r="D128" s="42">
        <v>8</v>
      </c>
      <c r="E128" s="17">
        <v>7</v>
      </c>
      <c r="F128" s="18"/>
      <c r="G128" s="34" t="s">
        <v>88</v>
      </c>
      <c r="H128" s="34" t="s">
        <v>91</v>
      </c>
      <c r="I128" s="34" t="s">
        <v>89</v>
      </c>
      <c r="J128" s="34" t="s">
        <v>89</v>
      </c>
      <c r="K128" s="34" t="s">
        <v>91</v>
      </c>
      <c r="L128" s="34" t="s">
        <v>90</v>
      </c>
      <c r="M128" s="34" t="s">
        <v>89</v>
      </c>
      <c r="N128" s="34" t="s">
        <v>90</v>
      </c>
      <c r="O128" s="34" t="s">
        <v>91</v>
      </c>
      <c r="P128" s="9">
        <v>8</v>
      </c>
      <c r="Q128" s="9">
        <v>6</v>
      </c>
    </row>
    <row r="129" spans="1:27" s="9" customFormat="1" ht="23.25" customHeight="1">
      <c r="B129" s="34">
        <v>48</v>
      </c>
      <c r="C129" s="34">
        <v>3</v>
      </c>
      <c r="D129" s="42">
        <v>8</v>
      </c>
      <c r="E129" s="17">
        <v>7</v>
      </c>
      <c r="F129" s="18"/>
      <c r="G129" s="34" t="s">
        <v>88</v>
      </c>
      <c r="H129" s="34" t="s">
        <v>91</v>
      </c>
      <c r="I129" s="34" t="s">
        <v>90</v>
      </c>
      <c r="J129" s="34" t="s">
        <v>91</v>
      </c>
      <c r="K129" s="34" t="s">
        <v>91</v>
      </c>
      <c r="L129" s="34" t="s">
        <v>90</v>
      </c>
      <c r="M129" s="34" t="s">
        <v>89</v>
      </c>
      <c r="N129" s="34" t="s">
        <v>89</v>
      </c>
      <c r="O129" s="34" t="s">
        <v>92</v>
      </c>
      <c r="P129" s="9">
        <v>9</v>
      </c>
      <c r="Q129" s="9">
        <v>7</v>
      </c>
    </row>
    <row r="130" spans="1:27" s="9" customFormat="1" ht="23.25" customHeight="1">
      <c r="B130" s="34">
        <v>49</v>
      </c>
      <c r="C130" s="34">
        <v>3</v>
      </c>
      <c r="D130" s="42">
        <v>8</v>
      </c>
      <c r="E130" s="17">
        <v>7</v>
      </c>
      <c r="F130" s="18"/>
      <c r="G130" s="34" t="s">
        <v>89</v>
      </c>
      <c r="H130" s="34" t="s">
        <v>91</v>
      </c>
      <c r="I130" s="34" t="s">
        <v>90</v>
      </c>
      <c r="J130" s="34" t="s">
        <v>91</v>
      </c>
      <c r="K130" s="34" t="s">
        <v>91</v>
      </c>
      <c r="L130" s="34" t="s">
        <v>90</v>
      </c>
      <c r="M130" s="34" t="s">
        <v>89</v>
      </c>
      <c r="N130" s="34" t="s">
        <v>90</v>
      </c>
      <c r="O130" s="34" t="s">
        <v>92</v>
      </c>
      <c r="P130" s="9">
        <v>10</v>
      </c>
      <c r="Q130" s="9">
        <v>7</v>
      </c>
    </row>
    <row r="131" spans="1:27" s="9" customFormat="1" ht="23.25" customHeight="1">
      <c r="B131" s="34">
        <v>50</v>
      </c>
      <c r="C131" s="34">
        <v>3</v>
      </c>
      <c r="D131" s="42">
        <v>8</v>
      </c>
      <c r="E131" s="17">
        <v>7</v>
      </c>
      <c r="F131" s="18"/>
      <c r="G131" s="34" t="s">
        <v>88</v>
      </c>
      <c r="H131" s="34" t="s">
        <v>91</v>
      </c>
      <c r="I131" s="34" t="s">
        <v>90</v>
      </c>
      <c r="J131" s="34" t="s">
        <v>89</v>
      </c>
      <c r="K131" s="34" t="s">
        <v>91</v>
      </c>
      <c r="L131" s="34" t="s">
        <v>91</v>
      </c>
      <c r="M131" s="34" t="s">
        <v>89</v>
      </c>
      <c r="N131" s="34" t="s">
        <v>91</v>
      </c>
      <c r="O131" s="34" t="s">
        <v>92</v>
      </c>
      <c r="P131" s="9">
        <v>11</v>
      </c>
      <c r="Q131" s="9">
        <v>7</v>
      </c>
    </row>
    <row r="132" spans="1:27" s="9" customFormat="1" ht="23.25" customHeight="1">
      <c r="B132" s="34">
        <v>51</v>
      </c>
      <c r="C132" s="34">
        <v>3</v>
      </c>
      <c r="D132" s="42">
        <v>8</v>
      </c>
      <c r="E132" s="17">
        <v>8</v>
      </c>
      <c r="F132" s="18"/>
      <c r="G132" s="34" t="s">
        <v>88</v>
      </c>
      <c r="H132" s="34" t="s">
        <v>91</v>
      </c>
      <c r="I132" s="34" t="s">
        <v>90</v>
      </c>
      <c r="J132" s="34" t="s">
        <v>89</v>
      </c>
      <c r="K132" s="34" t="s">
        <v>91</v>
      </c>
      <c r="L132" s="34" t="s">
        <v>89</v>
      </c>
      <c r="M132" s="34" t="s">
        <v>89</v>
      </c>
      <c r="N132" s="34" t="s">
        <v>90</v>
      </c>
      <c r="O132" s="34" t="s">
        <v>92</v>
      </c>
      <c r="P132" s="9">
        <v>12</v>
      </c>
      <c r="Q132" s="9">
        <v>7</v>
      </c>
    </row>
    <row r="133" spans="1:27" s="9" customFormat="1" ht="23.25" customHeight="1">
      <c r="B133" s="34">
        <v>52</v>
      </c>
      <c r="C133" s="34">
        <v>3</v>
      </c>
      <c r="D133" s="42">
        <v>8</v>
      </c>
      <c r="E133" s="17">
        <v>7</v>
      </c>
      <c r="F133" s="18"/>
      <c r="G133" s="34" t="s">
        <v>88</v>
      </c>
      <c r="H133" s="34" t="s">
        <v>91</v>
      </c>
      <c r="I133" s="34" t="s">
        <v>90</v>
      </c>
      <c r="J133" s="34" t="s">
        <v>89</v>
      </c>
      <c r="K133" s="34" t="s">
        <v>91</v>
      </c>
      <c r="L133" s="34" t="s">
        <v>89</v>
      </c>
      <c r="M133" s="34" t="s">
        <v>89</v>
      </c>
      <c r="N133" s="34" t="s">
        <v>90</v>
      </c>
      <c r="O133" s="34" t="s">
        <v>89</v>
      </c>
      <c r="P133" s="9">
        <v>13</v>
      </c>
      <c r="Q133" s="9">
        <v>8</v>
      </c>
    </row>
    <row r="134" spans="1:27" s="9" customFormat="1" ht="23.25" customHeight="1">
      <c r="B134" s="34">
        <v>53</v>
      </c>
      <c r="C134" s="34">
        <v>3</v>
      </c>
      <c r="D134" s="42">
        <v>8</v>
      </c>
      <c r="E134" s="17">
        <v>7</v>
      </c>
      <c r="F134" s="18"/>
      <c r="G134" s="34" t="s">
        <v>88</v>
      </c>
      <c r="H134" s="34" t="s">
        <v>91</v>
      </c>
      <c r="I134" s="34" t="s">
        <v>90</v>
      </c>
      <c r="J134" s="34" t="s">
        <v>89</v>
      </c>
      <c r="K134" s="34" t="s">
        <v>91</v>
      </c>
      <c r="L134" s="34" t="s">
        <v>90</v>
      </c>
      <c r="M134" s="34" t="s">
        <v>91</v>
      </c>
      <c r="N134" s="34" t="s">
        <v>90</v>
      </c>
      <c r="O134" s="34" t="s">
        <v>89</v>
      </c>
      <c r="P134" s="9">
        <v>14</v>
      </c>
      <c r="Q134" s="9">
        <v>7</v>
      </c>
    </row>
    <row r="135" spans="1:27" s="9" customFormat="1" ht="23.25" customHeight="1">
      <c r="B135" s="34">
        <v>54</v>
      </c>
      <c r="C135" s="34">
        <v>3</v>
      </c>
      <c r="D135" s="42">
        <v>8</v>
      </c>
      <c r="E135" s="17">
        <v>7</v>
      </c>
      <c r="F135" s="18"/>
      <c r="G135" s="34" t="s">
        <v>92</v>
      </c>
      <c r="H135" s="34" t="s">
        <v>91</v>
      </c>
      <c r="I135" s="34" t="s">
        <v>90</v>
      </c>
      <c r="J135" s="34" t="s">
        <v>89</v>
      </c>
      <c r="K135" s="34" t="s">
        <v>91</v>
      </c>
      <c r="L135" s="34" t="s">
        <v>90</v>
      </c>
      <c r="M135" s="34" t="s">
        <v>89</v>
      </c>
      <c r="N135" s="34" t="s">
        <v>89</v>
      </c>
      <c r="O135" s="34" t="s">
        <v>92</v>
      </c>
      <c r="P135" s="9">
        <v>15</v>
      </c>
      <c r="Q135" s="9">
        <v>7</v>
      </c>
    </row>
    <row r="136" spans="1:27" s="9" customFormat="1" ht="23.25" customHeight="1">
      <c r="B136" s="34">
        <v>55</v>
      </c>
      <c r="C136" s="34">
        <v>3</v>
      </c>
      <c r="D136" s="42">
        <v>8</v>
      </c>
      <c r="E136" s="17">
        <v>7</v>
      </c>
      <c r="F136" s="18"/>
      <c r="G136" s="34" t="s">
        <v>92</v>
      </c>
      <c r="H136" s="34" t="s">
        <v>91</v>
      </c>
      <c r="I136" s="34" t="s">
        <v>90</v>
      </c>
      <c r="J136" s="34" t="s">
        <v>89</v>
      </c>
      <c r="K136" s="34" t="s">
        <v>91</v>
      </c>
      <c r="L136" s="34" t="s">
        <v>90</v>
      </c>
      <c r="M136" s="34" t="s">
        <v>89</v>
      </c>
      <c r="N136" s="34" t="s">
        <v>90</v>
      </c>
      <c r="O136" s="34" t="s">
        <v>88</v>
      </c>
      <c r="P136" s="9">
        <v>16</v>
      </c>
      <c r="Q136" s="9">
        <v>7</v>
      </c>
    </row>
    <row r="137" spans="1:27" s="9" customFormat="1" ht="23.25" customHeight="1">
      <c r="B137" s="34">
        <v>56</v>
      </c>
      <c r="C137" s="34">
        <v>3</v>
      </c>
      <c r="D137" s="42">
        <v>8</v>
      </c>
      <c r="E137" s="17">
        <v>7</v>
      </c>
      <c r="F137" s="18"/>
      <c r="G137" s="34" t="s">
        <v>88</v>
      </c>
      <c r="H137" s="34" t="s">
        <v>91</v>
      </c>
      <c r="I137" s="34" t="s">
        <v>90</v>
      </c>
      <c r="J137" s="34" t="s">
        <v>89</v>
      </c>
      <c r="K137" s="34" t="s">
        <v>89</v>
      </c>
      <c r="L137" s="34" t="s">
        <v>90</v>
      </c>
      <c r="M137" s="34" t="s">
        <v>89</v>
      </c>
      <c r="N137" s="34" t="s">
        <v>89</v>
      </c>
      <c r="O137" s="34" t="s">
        <v>92</v>
      </c>
      <c r="P137" s="9">
        <v>17</v>
      </c>
      <c r="Q137" s="9">
        <v>7</v>
      </c>
    </row>
    <row r="138" spans="1:27" s="9" customFormat="1" ht="23.25" customHeight="1">
      <c r="B138" s="34">
        <v>57</v>
      </c>
      <c r="C138" s="34">
        <v>3</v>
      </c>
      <c r="D138" s="42">
        <v>8</v>
      </c>
      <c r="E138" s="17">
        <v>7</v>
      </c>
      <c r="F138" s="18"/>
      <c r="G138" s="34" t="s">
        <v>91</v>
      </c>
      <c r="H138" s="34" t="s">
        <v>91</v>
      </c>
      <c r="I138" s="34" t="s">
        <v>90</v>
      </c>
      <c r="J138" s="34" t="s">
        <v>89</v>
      </c>
      <c r="K138" s="34" t="s">
        <v>89</v>
      </c>
      <c r="L138" s="34" t="s">
        <v>90</v>
      </c>
      <c r="M138" s="34" t="s">
        <v>89</v>
      </c>
      <c r="N138" s="34" t="s">
        <v>90</v>
      </c>
      <c r="O138" s="34" t="s">
        <v>92</v>
      </c>
      <c r="P138" s="9">
        <v>18</v>
      </c>
      <c r="Q138" s="9">
        <v>7</v>
      </c>
    </row>
    <row r="139" spans="1:27" s="9" customFormat="1" ht="23.25" customHeight="1">
      <c r="B139" s="34">
        <v>58</v>
      </c>
      <c r="C139" s="34">
        <v>3</v>
      </c>
      <c r="D139" s="42">
        <v>8</v>
      </c>
      <c r="E139" s="17">
        <v>6</v>
      </c>
      <c r="F139" s="18"/>
      <c r="G139" s="34" t="s">
        <v>88</v>
      </c>
      <c r="H139" s="34" t="s">
        <v>91</v>
      </c>
      <c r="I139" s="34" t="s">
        <v>90</v>
      </c>
      <c r="J139" s="34" t="s">
        <v>90</v>
      </c>
      <c r="K139" s="34" t="s">
        <v>91</v>
      </c>
      <c r="L139" s="34" t="s">
        <v>90</v>
      </c>
      <c r="M139" s="34" t="s">
        <v>90</v>
      </c>
      <c r="N139" s="34" t="s">
        <v>91</v>
      </c>
      <c r="O139" s="34" t="s">
        <v>92</v>
      </c>
      <c r="P139" s="9">
        <v>19</v>
      </c>
      <c r="Q139" s="9">
        <v>7</v>
      </c>
    </row>
    <row r="140" spans="1:27" s="9" customFormat="1" ht="23.25" customHeight="1">
      <c r="B140" s="34">
        <v>59</v>
      </c>
      <c r="C140" s="34">
        <v>3</v>
      </c>
      <c r="D140" s="42">
        <v>8</v>
      </c>
      <c r="E140" s="17">
        <v>6</v>
      </c>
      <c r="F140" s="18"/>
      <c r="G140" s="34" t="s">
        <v>88</v>
      </c>
      <c r="H140" s="34" t="s">
        <v>89</v>
      </c>
      <c r="I140" s="34" t="s">
        <v>91</v>
      </c>
      <c r="J140" s="34" t="s">
        <v>89</v>
      </c>
      <c r="K140" s="34" t="s">
        <v>91</v>
      </c>
      <c r="L140" s="34" t="s">
        <v>90</v>
      </c>
      <c r="M140" s="34" t="s">
        <v>89</v>
      </c>
      <c r="N140" s="34" t="s">
        <v>89</v>
      </c>
      <c r="O140" s="34" t="s">
        <v>92</v>
      </c>
      <c r="P140" s="9">
        <v>20</v>
      </c>
      <c r="Q140" s="9">
        <v>6</v>
      </c>
    </row>
    <row r="141" spans="1:27" s="9" customFormat="1" ht="23.25" customHeight="1">
      <c r="B141" s="34">
        <v>60</v>
      </c>
      <c r="C141" s="34">
        <v>3</v>
      </c>
      <c r="D141" s="42">
        <v>8</v>
      </c>
      <c r="E141" s="17">
        <v>6</v>
      </c>
      <c r="F141" s="18"/>
      <c r="G141" s="34" t="s">
        <v>88</v>
      </c>
      <c r="H141" s="34" t="s">
        <v>89</v>
      </c>
      <c r="I141" s="34" t="s">
        <v>90</v>
      </c>
      <c r="J141" s="34" t="s">
        <v>89</v>
      </c>
      <c r="K141" s="34" t="s">
        <v>91</v>
      </c>
      <c r="L141" s="34" t="s">
        <v>90</v>
      </c>
      <c r="M141" s="34" t="s">
        <v>90</v>
      </c>
      <c r="N141" s="34" t="s">
        <v>89</v>
      </c>
      <c r="O141" s="34" t="s">
        <v>92</v>
      </c>
      <c r="P141" s="9">
        <v>21</v>
      </c>
      <c r="Q141" s="9">
        <v>6</v>
      </c>
    </row>
    <row r="142" spans="1:27" s="9" customFormat="1" ht="15" customHeight="1">
      <c r="B142" s="51"/>
      <c r="C142" s="51"/>
      <c r="D142" s="51"/>
      <c r="E142" s="51"/>
      <c r="F142" s="53"/>
      <c r="G142" s="51"/>
      <c r="H142" s="51"/>
      <c r="I142" s="51"/>
      <c r="J142" s="52"/>
      <c r="P142" s="9">
        <v>22</v>
      </c>
      <c r="Q142" s="9">
        <v>6</v>
      </c>
    </row>
    <row r="143" spans="1:27" s="45" customFormat="1" ht="23.4">
      <c r="A143" s="1"/>
      <c r="B143" s="33" t="s">
        <v>43</v>
      </c>
      <c r="C143" s="34">
        <v>3</v>
      </c>
      <c r="D143" s="44"/>
      <c r="E143" s="17" t="str">
        <f>IF(ISERROR(E122),"",E122)&amp;";"&amp;IF(ISERROR(E123),"",E123)&amp;";"&amp;IF(ISERROR(E124),"",E124)&amp;";"&amp;IF(ISERROR(E125),"",E125)&amp;";"&amp;IF(ISERROR(E126),"",E126)&amp;";"&amp;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f>
        <v>6;7;7;5;7;6;7;7;7;7;8;7;7;7;7;7;7;6;6;6</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f>4.4/0.9</f>
        <v>4.8888888888888893</v>
      </c>
      <c r="M159" s="51"/>
    </row>
    <row r="160" spans="2:13" s="9" customFormat="1" ht="25.5" customHeight="1" thickBot="1">
      <c r="B160" s="12" t="s">
        <v>9</v>
      </c>
      <c r="C160" s="13" t="s">
        <v>10</v>
      </c>
      <c r="D160" s="12" t="s">
        <v>11</v>
      </c>
      <c r="E160" s="14" t="s">
        <v>12</v>
      </c>
      <c r="F160" s="18"/>
      <c r="G160" s="57" t="s">
        <v>103</v>
      </c>
      <c r="H160" s="57" t="s">
        <v>104</v>
      </c>
      <c r="I160" s="57" t="s">
        <v>105</v>
      </c>
      <c r="J160" s="52"/>
      <c r="K160" s="51"/>
      <c r="L160" s="51"/>
      <c r="M160" s="51"/>
    </row>
    <row r="161" spans="2:18" s="9" customFormat="1" ht="15" customHeight="1">
      <c r="F161" s="18"/>
      <c r="J161" s="52"/>
      <c r="K161" s="51"/>
      <c r="L161" s="51"/>
      <c r="M161" s="51"/>
      <c r="O161" s="9" t="s">
        <v>265</v>
      </c>
      <c r="P161" s="9" t="s">
        <v>269</v>
      </c>
      <c r="Q161" s="9" t="s">
        <v>270</v>
      </c>
      <c r="R161" s="9" t="s">
        <v>271</v>
      </c>
    </row>
    <row r="162" spans="2:18" s="9" customFormat="1" ht="23.25" customHeight="1">
      <c r="B162" s="33" t="s">
        <v>106</v>
      </c>
      <c r="C162" s="34">
        <v>4</v>
      </c>
      <c r="D162" s="35">
        <v>0</v>
      </c>
      <c r="E162" s="17">
        <v>21</v>
      </c>
      <c r="F162" s="18"/>
      <c r="G162" s="34">
        <v>0.9</v>
      </c>
      <c r="H162" s="34">
        <v>6</v>
      </c>
      <c r="I162" s="34">
        <v>2</v>
      </c>
      <c r="J162" s="52">
        <v>9</v>
      </c>
      <c r="M162" s="51"/>
      <c r="O162" s="9">
        <f>(H162-1)*G162</f>
        <v>4.5</v>
      </c>
      <c r="P162" s="9">
        <f>ROUNDUP((10-O162)/(O162-I162),0)</f>
        <v>3</v>
      </c>
      <c r="Q162" s="9">
        <f>ROUNDUP((10-P162*(O162-I162))/G162,0)</f>
        <v>3</v>
      </c>
      <c r="R162" s="9">
        <f>Q162+P162*H162</f>
        <v>21</v>
      </c>
    </row>
    <row r="163" spans="2:18" s="9" customFormat="1" ht="15" customHeight="1">
      <c r="F163" s="18"/>
      <c r="G163" s="34">
        <v>0.9</v>
      </c>
      <c r="H163" s="34">
        <v>6</v>
      </c>
      <c r="I163" s="34">
        <v>2</v>
      </c>
      <c r="J163" s="52"/>
      <c r="M163" s="9">
        <f>ROUNDUP(K172,0)</f>
        <v>28</v>
      </c>
      <c r="O163" s="9">
        <f t="shared" ref="O163:O183" si="0">(H163-1)*G163</f>
        <v>4.5</v>
      </c>
      <c r="P163" s="9">
        <f t="shared" ref="P163:P183" si="1">ROUNDUP((10-O163)/(O163-I163),0)</f>
        <v>3</v>
      </c>
      <c r="Q163" s="9">
        <f t="shared" ref="Q163:Q183" si="2">ROUNDUP((10-P163*(O163-I163))/G163,0)</f>
        <v>3</v>
      </c>
      <c r="R163" s="9">
        <f t="shared" ref="R163:R183" si="3">Q163+P163*H163</f>
        <v>21</v>
      </c>
    </row>
    <row r="164" spans="2:18" s="9" customFormat="1" ht="23.25" customHeight="1">
      <c r="B164" s="34">
        <v>61</v>
      </c>
      <c r="C164" s="34">
        <v>4</v>
      </c>
      <c r="D164" s="42">
        <v>10</v>
      </c>
      <c r="E164" s="17">
        <v>33</v>
      </c>
      <c r="F164" s="18"/>
      <c r="G164" s="34">
        <v>0.9</v>
      </c>
      <c r="H164" s="34">
        <v>7</v>
      </c>
      <c r="I164" s="34">
        <v>4</v>
      </c>
      <c r="J164" s="52" t="s">
        <v>261</v>
      </c>
      <c r="K164" s="9" cm="1">
        <f t="array" ref="K164">INDEX($G$162:$I$183,$J$162,1)</f>
        <v>0.6</v>
      </c>
      <c r="L164" s="9" cm="1">
        <f t="array" ref="L164:L183">_xlfn.SEQUENCE(20,1,3)</f>
        <v>3</v>
      </c>
      <c r="M164" s="9">
        <f t="dataTable" ref="M164:M183" dt2D="0" dtr="0" r1="J162"/>
        <v>33</v>
      </c>
      <c r="N164" s="51"/>
      <c r="O164" s="9">
        <f t="shared" si="0"/>
        <v>5.4</v>
      </c>
      <c r="P164" s="9">
        <f t="shared" si="1"/>
        <v>4</v>
      </c>
      <c r="Q164" s="9">
        <f t="shared" si="2"/>
        <v>5</v>
      </c>
      <c r="R164" s="9">
        <f t="shared" si="3"/>
        <v>33</v>
      </c>
    </row>
    <row r="165" spans="2:18" s="9" customFormat="1" ht="23.25" customHeight="1">
      <c r="B165" s="34">
        <v>62</v>
      </c>
      <c r="C165" s="34">
        <v>4</v>
      </c>
      <c r="D165" s="42">
        <v>10</v>
      </c>
      <c r="E165" s="17">
        <v>19</v>
      </c>
      <c r="F165" s="18"/>
      <c r="G165" s="34">
        <v>1</v>
      </c>
      <c r="H165" s="34">
        <v>5</v>
      </c>
      <c r="I165" s="34">
        <v>2</v>
      </c>
      <c r="J165" s="52" t="s">
        <v>262</v>
      </c>
      <c r="K165" s="9" cm="1">
        <f t="array" ref="K165">INDEX($G$162:$I$183,$J$162,2)</f>
        <v>6</v>
      </c>
      <c r="L165" s="9">
        <v>4</v>
      </c>
      <c r="M165" s="9">
        <v>19</v>
      </c>
      <c r="O165" s="9">
        <f t="shared" si="0"/>
        <v>4</v>
      </c>
      <c r="P165" s="9">
        <f t="shared" si="1"/>
        <v>3</v>
      </c>
      <c r="Q165" s="9">
        <f t="shared" si="2"/>
        <v>4</v>
      </c>
      <c r="R165" s="9">
        <f t="shared" si="3"/>
        <v>19</v>
      </c>
    </row>
    <row r="166" spans="2:18" s="9" customFormat="1" ht="23.25" customHeight="1">
      <c r="B166" s="34">
        <v>63</v>
      </c>
      <c r="C166" s="34">
        <v>4</v>
      </c>
      <c r="D166" s="42">
        <v>10</v>
      </c>
      <c r="E166" s="17">
        <v>41</v>
      </c>
      <c r="F166" s="18"/>
      <c r="G166" s="34">
        <v>0.8</v>
      </c>
      <c r="H166" s="34">
        <v>6</v>
      </c>
      <c r="I166" s="34">
        <v>3</v>
      </c>
      <c r="J166" s="52" t="s">
        <v>263</v>
      </c>
      <c r="K166" s="9" cm="1">
        <f t="array" ref="K166">INDEX($G$162:$I$183,$J$162,3)</f>
        <v>1</v>
      </c>
      <c r="L166" s="9">
        <v>5</v>
      </c>
      <c r="M166" s="51">
        <v>41</v>
      </c>
      <c r="O166" s="9">
        <f t="shared" si="0"/>
        <v>4</v>
      </c>
      <c r="P166" s="9">
        <f t="shared" si="1"/>
        <v>6</v>
      </c>
      <c r="Q166" s="9">
        <f t="shared" si="2"/>
        <v>5</v>
      </c>
      <c r="R166" s="9">
        <f t="shared" si="3"/>
        <v>41</v>
      </c>
    </row>
    <row r="167" spans="2:18" s="9" customFormat="1" ht="23.25" customHeight="1">
      <c r="B167" s="34">
        <v>64</v>
      </c>
      <c r="C167" s="34">
        <v>4</v>
      </c>
      <c r="D167" s="42">
        <v>10</v>
      </c>
      <c r="E167" s="17">
        <v>35</v>
      </c>
      <c r="F167" s="18"/>
      <c r="G167" s="34">
        <v>1</v>
      </c>
      <c r="H167" s="34">
        <v>6</v>
      </c>
      <c r="I167" s="34">
        <v>4</v>
      </c>
      <c r="J167" s="9" t="s">
        <v>265</v>
      </c>
      <c r="K167" s="9">
        <f>(_c-1)*_s</f>
        <v>3</v>
      </c>
      <c r="L167" s="9">
        <v>6</v>
      </c>
      <c r="M167" s="51">
        <v>35</v>
      </c>
      <c r="O167" s="9">
        <f t="shared" si="0"/>
        <v>5</v>
      </c>
      <c r="P167" s="9">
        <f t="shared" si="1"/>
        <v>5</v>
      </c>
      <c r="Q167" s="9">
        <f t="shared" si="2"/>
        <v>5</v>
      </c>
      <c r="R167" s="9">
        <f t="shared" si="3"/>
        <v>35</v>
      </c>
    </row>
    <row r="168" spans="2:18" s="9" customFormat="1" ht="23.25" customHeight="1">
      <c r="B168" s="34">
        <v>65</v>
      </c>
      <c r="C168" s="34">
        <v>4</v>
      </c>
      <c r="D168" s="42">
        <v>10</v>
      </c>
      <c r="E168" s="17">
        <v>44</v>
      </c>
      <c r="F168" s="18"/>
      <c r="G168" s="34">
        <v>0.5</v>
      </c>
      <c r="H168" s="34">
        <v>5</v>
      </c>
      <c r="I168" s="34">
        <v>1</v>
      </c>
      <c r="J168" s="52" t="s">
        <v>269</v>
      </c>
      <c r="K168" s="9">
        <f>INT((10-_tf)/(_nRise-_tf))</f>
        <v>4</v>
      </c>
      <c r="L168" s="9">
        <v>7</v>
      </c>
      <c r="M168" s="51">
        <v>44</v>
      </c>
      <c r="O168" s="9">
        <f t="shared" si="0"/>
        <v>2</v>
      </c>
      <c r="P168" s="9">
        <f t="shared" si="1"/>
        <v>8</v>
      </c>
      <c r="Q168" s="9">
        <f t="shared" si="2"/>
        <v>4</v>
      </c>
      <c r="R168" s="9">
        <f t="shared" si="3"/>
        <v>44</v>
      </c>
    </row>
    <row r="169" spans="2:18" s="9" customFormat="1" ht="23.25" customHeight="1">
      <c r="B169" s="34">
        <v>66</v>
      </c>
      <c r="C169" s="34">
        <v>4</v>
      </c>
      <c r="D169" s="42">
        <v>10</v>
      </c>
      <c r="E169" s="17">
        <v>27</v>
      </c>
      <c r="F169" s="18"/>
      <c r="G169" s="34">
        <v>0.8</v>
      </c>
      <c r="H169" s="34">
        <v>7</v>
      </c>
      <c r="I169" s="34">
        <v>3</v>
      </c>
      <c r="J169" s="9" t="s">
        <v>268</v>
      </c>
      <c r="K169" s="9" t="b">
        <f>(_n*_nRise-(_n-1)*_tf)=10</f>
        <v>0</v>
      </c>
      <c r="L169" s="9">
        <v>8</v>
      </c>
      <c r="M169" s="51">
        <v>27</v>
      </c>
      <c r="O169" s="9">
        <f t="shared" si="0"/>
        <v>4.8000000000000007</v>
      </c>
      <c r="P169" s="9">
        <f t="shared" si="1"/>
        <v>3</v>
      </c>
      <c r="Q169" s="9">
        <f t="shared" si="2"/>
        <v>6</v>
      </c>
      <c r="R169" s="9">
        <f t="shared" si="3"/>
        <v>27</v>
      </c>
    </row>
    <row r="170" spans="2:18" s="9" customFormat="1" ht="23.25" customHeight="1">
      <c r="B170" s="34">
        <v>67</v>
      </c>
      <c r="C170" s="34">
        <v>4</v>
      </c>
      <c r="D170" s="42">
        <v>10</v>
      </c>
      <c r="E170" s="17">
        <v>28</v>
      </c>
      <c r="F170" s="18"/>
      <c r="G170" s="34">
        <v>0.6</v>
      </c>
      <c r="H170" s="34">
        <v>6</v>
      </c>
      <c r="I170" s="34">
        <v>1</v>
      </c>
      <c r="J170" s="52" t="s">
        <v>264</v>
      </c>
      <c r="K170" s="9">
        <f>IF(K169,0,10-(_n*_nRise-(_n)*_tf))</f>
        <v>2</v>
      </c>
      <c r="L170" s="9">
        <v>9</v>
      </c>
      <c r="M170" s="51">
        <v>28</v>
      </c>
      <c r="O170" s="9">
        <f t="shared" si="0"/>
        <v>3</v>
      </c>
      <c r="P170" s="9">
        <f t="shared" si="1"/>
        <v>4</v>
      </c>
      <c r="Q170" s="9">
        <f t="shared" si="2"/>
        <v>4</v>
      </c>
      <c r="R170" s="9">
        <f t="shared" si="3"/>
        <v>28</v>
      </c>
    </row>
    <row r="171" spans="2:18" s="9" customFormat="1" ht="23.25" customHeight="1">
      <c r="B171" s="34">
        <v>68</v>
      </c>
      <c r="C171" s="34">
        <v>4</v>
      </c>
      <c r="D171" s="42">
        <v>10</v>
      </c>
      <c r="E171" s="17">
        <v>26</v>
      </c>
      <c r="F171" s="18"/>
      <c r="G171" s="34">
        <v>1</v>
      </c>
      <c r="H171" s="34">
        <v>3</v>
      </c>
      <c r="I171" s="34">
        <v>1</v>
      </c>
      <c r="J171" s="52" t="s">
        <v>266</v>
      </c>
      <c r="K171" s="9">
        <f>K170/_s</f>
        <v>3.3333333333333335</v>
      </c>
      <c r="L171" s="9">
        <v>10</v>
      </c>
      <c r="M171" s="51">
        <v>26</v>
      </c>
      <c r="O171" s="9">
        <f t="shared" si="0"/>
        <v>2</v>
      </c>
      <c r="P171" s="9">
        <f t="shared" si="1"/>
        <v>8</v>
      </c>
      <c r="Q171" s="9">
        <f t="shared" si="2"/>
        <v>2</v>
      </c>
      <c r="R171" s="9">
        <f t="shared" si="3"/>
        <v>26</v>
      </c>
    </row>
    <row r="172" spans="2:18" s="9" customFormat="1" ht="23.25" customHeight="1">
      <c r="B172" s="34">
        <v>69</v>
      </c>
      <c r="C172" s="34">
        <v>4</v>
      </c>
      <c r="D172" s="42">
        <v>10</v>
      </c>
      <c r="E172" s="17">
        <v>31</v>
      </c>
      <c r="F172" s="18"/>
      <c r="G172" s="34">
        <v>1</v>
      </c>
      <c r="H172" s="34">
        <v>4</v>
      </c>
      <c r="I172" s="34">
        <v>2</v>
      </c>
      <c r="J172" s="52" t="s">
        <v>267</v>
      </c>
      <c r="K172" s="9">
        <f>IF(K169,K171+_n*_c-1,_n*_c+K171)</f>
        <v>27.333333333333332</v>
      </c>
      <c r="L172" s="9">
        <v>11</v>
      </c>
      <c r="M172" s="51">
        <v>31</v>
      </c>
      <c r="O172" s="9">
        <f t="shared" si="0"/>
        <v>3</v>
      </c>
      <c r="P172" s="9">
        <f t="shared" si="1"/>
        <v>7</v>
      </c>
      <c r="Q172" s="9">
        <f t="shared" si="2"/>
        <v>3</v>
      </c>
      <c r="R172" s="9">
        <f t="shared" si="3"/>
        <v>31</v>
      </c>
    </row>
    <row r="173" spans="2:18" s="9" customFormat="1" ht="23.25" customHeight="1">
      <c r="B173" s="34">
        <v>70</v>
      </c>
      <c r="C173" s="34">
        <v>4</v>
      </c>
      <c r="D173" s="42">
        <v>10</v>
      </c>
      <c r="E173" s="17">
        <v>34</v>
      </c>
      <c r="F173" s="18"/>
      <c r="G173" s="34">
        <v>0.6</v>
      </c>
      <c r="H173" s="34">
        <v>7</v>
      </c>
      <c r="I173" s="34">
        <v>2</v>
      </c>
      <c r="J173" s="52"/>
      <c r="L173" s="9">
        <v>12</v>
      </c>
      <c r="M173" s="51">
        <v>34</v>
      </c>
      <c r="O173" s="9">
        <f t="shared" si="0"/>
        <v>3.5999999999999996</v>
      </c>
      <c r="P173" s="9">
        <f t="shared" si="1"/>
        <v>4</v>
      </c>
      <c r="Q173" s="9">
        <f t="shared" si="2"/>
        <v>6</v>
      </c>
      <c r="R173" s="9">
        <f t="shared" si="3"/>
        <v>34</v>
      </c>
    </row>
    <row r="174" spans="2:18" s="9" customFormat="1" ht="23.25" customHeight="1">
      <c r="B174" s="34">
        <v>71</v>
      </c>
      <c r="C174" s="34">
        <v>4</v>
      </c>
      <c r="D174" s="42">
        <v>10</v>
      </c>
      <c r="E174" s="17">
        <v>34</v>
      </c>
      <c r="F174" s="18"/>
      <c r="G174" s="34">
        <v>1</v>
      </c>
      <c r="H174" s="34">
        <v>5</v>
      </c>
      <c r="I174" s="34">
        <v>3</v>
      </c>
      <c r="J174" s="52"/>
      <c r="L174" s="9">
        <v>13</v>
      </c>
      <c r="M174" s="51">
        <v>34</v>
      </c>
      <c r="O174" s="9">
        <f t="shared" si="0"/>
        <v>4</v>
      </c>
      <c r="P174" s="9">
        <f t="shared" si="1"/>
        <v>6</v>
      </c>
      <c r="Q174" s="9">
        <f t="shared" si="2"/>
        <v>4</v>
      </c>
      <c r="R174" s="9">
        <f t="shared" si="3"/>
        <v>34</v>
      </c>
    </row>
    <row r="175" spans="2:18" s="9" customFormat="1" ht="23.25" customHeight="1">
      <c r="B175" s="34">
        <v>72</v>
      </c>
      <c r="C175" s="34">
        <v>4</v>
      </c>
      <c r="D175" s="42">
        <v>10</v>
      </c>
      <c r="E175" s="17">
        <v>34</v>
      </c>
      <c r="F175" s="18"/>
      <c r="G175" s="34">
        <v>0.8</v>
      </c>
      <c r="H175" s="34">
        <v>5</v>
      </c>
      <c r="I175" s="34">
        <v>2</v>
      </c>
      <c r="J175" s="52"/>
      <c r="L175" s="9">
        <v>14</v>
      </c>
      <c r="M175" s="51">
        <v>34</v>
      </c>
      <c r="O175" s="9">
        <f t="shared" si="0"/>
        <v>3.2</v>
      </c>
      <c r="P175" s="9">
        <f t="shared" si="1"/>
        <v>6</v>
      </c>
      <c r="Q175" s="9">
        <f t="shared" si="2"/>
        <v>4</v>
      </c>
      <c r="R175" s="9">
        <f t="shared" si="3"/>
        <v>34</v>
      </c>
    </row>
    <row r="176" spans="2:18" s="9" customFormat="1" ht="23.25" customHeight="1">
      <c r="B176" s="34">
        <v>73</v>
      </c>
      <c r="C176" s="34">
        <v>4</v>
      </c>
      <c r="D176" s="42">
        <v>10</v>
      </c>
      <c r="E176" s="17">
        <v>41</v>
      </c>
      <c r="F176" s="18"/>
      <c r="G176" s="34">
        <v>0.7</v>
      </c>
      <c r="H176" s="34">
        <v>7</v>
      </c>
      <c r="I176" s="34">
        <v>3</v>
      </c>
      <c r="J176" s="52"/>
      <c r="L176" s="9">
        <v>15</v>
      </c>
      <c r="M176" s="51">
        <v>41</v>
      </c>
      <c r="O176" s="9">
        <f t="shared" si="0"/>
        <v>4.1999999999999993</v>
      </c>
      <c r="P176" s="9">
        <f t="shared" si="1"/>
        <v>5</v>
      </c>
      <c r="Q176" s="9">
        <f t="shared" si="2"/>
        <v>6</v>
      </c>
      <c r="R176" s="9">
        <f t="shared" si="3"/>
        <v>41</v>
      </c>
    </row>
    <row r="177" spans="1:27" s="9" customFormat="1" ht="23.25" customHeight="1">
      <c r="B177" s="34">
        <v>74</v>
      </c>
      <c r="C177" s="34">
        <v>4</v>
      </c>
      <c r="D177" s="42">
        <v>10</v>
      </c>
      <c r="E177" s="17">
        <v>29</v>
      </c>
      <c r="F177" s="18"/>
      <c r="G177" s="34">
        <v>0.9</v>
      </c>
      <c r="H177" s="34">
        <v>6</v>
      </c>
      <c r="I177" s="34">
        <v>3</v>
      </c>
      <c r="J177" s="52"/>
      <c r="L177" s="9">
        <v>16</v>
      </c>
      <c r="M177" s="51">
        <v>29</v>
      </c>
      <c r="O177" s="9">
        <f t="shared" si="0"/>
        <v>4.5</v>
      </c>
      <c r="P177" s="9">
        <f t="shared" si="1"/>
        <v>4</v>
      </c>
      <c r="Q177" s="9">
        <f t="shared" si="2"/>
        <v>5</v>
      </c>
      <c r="R177" s="9">
        <f t="shared" si="3"/>
        <v>29</v>
      </c>
    </row>
    <row r="178" spans="1:27" s="9" customFormat="1" ht="23.25" customHeight="1">
      <c r="B178" s="34">
        <v>75</v>
      </c>
      <c r="C178" s="34">
        <v>4</v>
      </c>
      <c r="D178" s="42">
        <v>10</v>
      </c>
      <c r="E178" s="17">
        <v>35</v>
      </c>
      <c r="F178" s="18"/>
      <c r="G178" s="34">
        <v>0.5</v>
      </c>
      <c r="H178" s="34">
        <v>6</v>
      </c>
      <c r="I178" s="34">
        <v>1</v>
      </c>
      <c r="J178" s="52"/>
      <c r="L178" s="9">
        <v>17</v>
      </c>
      <c r="M178" s="51">
        <v>35</v>
      </c>
      <c r="O178" s="9">
        <f t="shared" si="0"/>
        <v>2.5</v>
      </c>
      <c r="P178" s="9">
        <f t="shared" si="1"/>
        <v>5</v>
      </c>
      <c r="Q178" s="9">
        <f t="shared" si="2"/>
        <v>5</v>
      </c>
      <c r="R178" s="9">
        <f t="shared" si="3"/>
        <v>35</v>
      </c>
    </row>
    <row r="179" spans="1:27" s="9" customFormat="1" ht="23.25" customHeight="1">
      <c r="B179" s="34">
        <v>76</v>
      </c>
      <c r="C179" s="34">
        <v>4</v>
      </c>
      <c r="D179" s="42">
        <v>10</v>
      </c>
      <c r="E179" s="17">
        <v>31</v>
      </c>
      <c r="F179" s="18"/>
      <c r="G179" s="34">
        <v>0.8</v>
      </c>
      <c r="H179" s="34">
        <v>8</v>
      </c>
      <c r="I179" s="34">
        <v>4</v>
      </c>
      <c r="J179" s="52"/>
      <c r="L179" s="9">
        <v>18</v>
      </c>
      <c r="M179" s="51">
        <v>31</v>
      </c>
      <c r="O179" s="9">
        <f t="shared" si="0"/>
        <v>5.6000000000000005</v>
      </c>
      <c r="P179" s="9">
        <f t="shared" si="1"/>
        <v>3</v>
      </c>
      <c r="Q179" s="9">
        <f t="shared" si="2"/>
        <v>7</v>
      </c>
      <c r="R179" s="9">
        <f t="shared" si="3"/>
        <v>31</v>
      </c>
    </row>
    <row r="180" spans="1:27" s="9" customFormat="1" ht="23.25" customHeight="1">
      <c r="B180" s="34">
        <v>77</v>
      </c>
      <c r="C180" s="34">
        <v>4</v>
      </c>
      <c r="D180" s="42">
        <v>10</v>
      </c>
      <c r="E180" s="17">
        <v>22</v>
      </c>
      <c r="F180" s="18"/>
      <c r="G180" s="34">
        <v>1</v>
      </c>
      <c r="H180" s="34">
        <v>6</v>
      </c>
      <c r="I180" s="34">
        <v>3</v>
      </c>
      <c r="J180" s="52"/>
      <c r="L180" s="9">
        <v>19</v>
      </c>
      <c r="M180" s="51">
        <v>22</v>
      </c>
      <c r="O180" s="9">
        <f t="shared" si="0"/>
        <v>5</v>
      </c>
      <c r="P180" s="9">
        <f t="shared" si="1"/>
        <v>3</v>
      </c>
      <c r="Q180" s="9">
        <f t="shared" si="2"/>
        <v>4</v>
      </c>
      <c r="R180" s="9">
        <f t="shared" si="3"/>
        <v>22</v>
      </c>
    </row>
    <row r="181" spans="1:27" s="9" customFormat="1" ht="23.25" customHeight="1">
      <c r="B181" s="34">
        <v>78</v>
      </c>
      <c r="C181" s="34">
        <v>4</v>
      </c>
      <c r="D181" s="42">
        <v>10</v>
      </c>
      <c r="E181" s="17">
        <v>34</v>
      </c>
      <c r="F181" s="18"/>
      <c r="G181" s="34">
        <v>0.7</v>
      </c>
      <c r="H181" s="34">
        <v>4</v>
      </c>
      <c r="I181" s="34">
        <v>1</v>
      </c>
      <c r="J181" s="52"/>
      <c r="L181" s="9">
        <v>20</v>
      </c>
      <c r="M181" s="51">
        <v>34</v>
      </c>
      <c r="O181" s="9">
        <f t="shared" si="0"/>
        <v>2.0999999999999996</v>
      </c>
      <c r="P181" s="9">
        <f t="shared" si="1"/>
        <v>8</v>
      </c>
      <c r="Q181" s="9">
        <f t="shared" si="2"/>
        <v>2</v>
      </c>
      <c r="R181" s="9">
        <f t="shared" si="3"/>
        <v>34</v>
      </c>
    </row>
    <row r="182" spans="1:27" s="9" customFormat="1" ht="23.25" customHeight="1">
      <c r="B182" s="34">
        <v>79</v>
      </c>
      <c r="C182" s="34">
        <v>4</v>
      </c>
      <c r="D182" s="42">
        <v>10</v>
      </c>
      <c r="E182" s="17">
        <v>47</v>
      </c>
      <c r="F182" s="18"/>
      <c r="G182" s="34">
        <v>0.9</v>
      </c>
      <c r="H182" s="34">
        <v>4</v>
      </c>
      <c r="I182" s="34">
        <v>2</v>
      </c>
      <c r="J182" s="52"/>
      <c r="L182" s="9">
        <v>21</v>
      </c>
      <c r="M182" s="51">
        <v>47</v>
      </c>
      <c r="O182" s="9">
        <f t="shared" si="0"/>
        <v>2.7</v>
      </c>
      <c r="P182" s="9">
        <f t="shared" si="1"/>
        <v>11</v>
      </c>
      <c r="Q182" s="9">
        <f t="shared" si="2"/>
        <v>3</v>
      </c>
      <c r="R182" s="9">
        <f t="shared" si="3"/>
        <v>47</v>
      </c>
    </row>
    <row r="183" spans="1:27" s="9" customFormat="1" ht="23.25" customHeight="1">
      <c r="B183" s="34">
        <v>80</v>
      </c>
      <c r="C183" s="34">
        <v>4</v>
      </c>
      <c r="D183" s="42">
        <v>10</v>
      </c>
      <c r="E183" s="17">
        <v>20</v>
      </c>
      <c r="F183" s="18"/>
      <c r="G183" s="34">
        <v>0.9</v>
      </c>
      <c r="H183" s="34">
        <v>7</v>
      </c>
      <c r="I183" s="34">
        <v>3</v>
      </c>
      <c r="J183" s="52"/>
      <c r="L183" s="9">
        <v>22</v>
      </c>
      <c r="M183" s="51">
        <v>20</v>
      </c>
      <c r="O183" s="9">
        <f t="shared" si="0"/>
        <v>5.4</v>
      </c>
      <c r="P183" s="9">
        <f t="shared" si="1"/>
        <v>2</v>
      </c>
      <c r="Q183" s="9">
        <f t="shared" si="2"/>
        <v>6</v>
      </c>
      <c r="R183" s="9">
        <f t="shared" si="3"/>
        <v>20</v>
      </c>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tr">
        <f>IF(ISERROR(E164),"",E164)&amp;";"&amp;IF(ISERROR(E165),"",E165)&amp;";"&amp;IF(ISERROR(E166),"",E166)&amp;";"&amp;IF(ISERROR(E167),"",E167)&amp;";"&amp;IF(ISERROR(E168),"",E168)&amp;";"&amp;IF(ISERROR(E169),"",E169)&amp;";"&amp;IF(ISERROR(E170),"",E170)&amp;";"&amp;IF(ISERROR(E171),"",E171)&amp;";"&amp;IF(ISERROR(E172),"",E172)&amp;";"&amp;IF(ISERROR(E173),"",E173)&amp;";"&amp;IF(ISERROR(E174),"",E174)&amp;";"&amp;IF(ISERROR(E175),"",E175)&amp;";"&amp;IF(ISERROR(E176),"",E176)&amp;";"&amp;IF(ISERROR(E177),"",E177)&amp;";"&amp;IF(ISERROR(E178),"",E178)&amp;";"&amp;IF(ISERROR(E179),"",E179)&amp;";"&amp;IF(ISERROR(E180),"",E180)&amp;";"&amp;IF(ISERROR(E181),"",E181)&amp;";"&amp;IF(ISERROR(E182),"",E182)&amp;";"&amp;IF(ISERROR(E183),"",E183)</f>
        <v>33;19;41;35;44;27;28;26;31;34;34;34;41;29;35;31;22;34;47;20</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12</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c r="F210" s="18"/>
      <c r="G210" s="36" t="s">
        <v>129</v>
      </c>
      <c r="H210" s="36" t="s">
        <v>126</v>
      </c>
      <c r="I210" s="36" t="s">
        <v>125</v>
      </c>
      <c r="J210" s="36" t="s">
        <v>130</v>
      </c>
      <c r="K210" s="51"/>
      <c r="L210" s="51"/>
      <c r="M210" s="51"/>
    </row>
    <row r="211" spans="2:13" s="9" customFormat="1" ht="23.25" customHeight="1">
      <c r="B211" s="34">
        <v>82</v>
      </c>
      <c r="C211" s="34">
        <v>5</v>
      </c>
      <c r="D211" s="42">
        <v>10</v>
      </c>
      <c r="E211" s="49"/>
      <c r="F211" s="18"/>
      <c r="G211" s="36" t="s">
        <v>131</v>
      </c>
      <c r="H211" s="36" t="s">
        <v>132</v>
      </c>
      <c r="I211" s="36" t="s">
        <v>133</v>
      </c>
      <c r="J211" s="36" t="s">
        <v>134</v>
      </c>
      <c r="K211" s="51"/>
      <c r="L211" s="51"/>
      <c r="M211" s="51"/>
    </row>
    <row r="212" spans="2:13" s="9" customFormat="1" ht="23.25" customHeight="1">
      <c r="B212" s="34">
        <v>83</v>
      </c>
      <c r="C212" s="34">
        <v>5</v>
      </c>
      <c r="D212" s="42">
        <v>10</v>
      </c>
      <c r="E212" s="49"/>
      <c r="F212" s="18"/>
      <c r="G212" s="36" t="s">
        <v>133</v>
      </c>
      <c r="H212" s="36" t="s">
        <v>132</v>
      </c>
      <c r="I212" s="36" t="s">
        <v>130</v>
      </c>
      <c r="J212" s="36" t="s">
        <v>135</v>
      </c>
      <c r="K212" s="51"/>
      <c r="L212" s="51"/>
      <c r="M212" s="51"/>
    </row>
    <row r="213" spans="2:13" s="9" customFormat="1" ht="23.25" customHeight="1">
      <c r="B213" s="34">
        <v>84</v>
      </c>
      <c r="C213" s="34">
        <v>5</v>
      </c>
      <c r="D213" s="42">
        <v>10</v>
      </c>
      <c r="E213" s="49"/>
      <c r="F213" s="18"/>
      <c r="G213" s="36" t="s">
        <v>136</v>
      </c>
      <c r="H213" s="36" t="s">
        <v>137</v>
      </c>
      <c r="I213" s="36" t="s">
        <v>129</v>
      </c>
      <c r="J213" s="36" t="s">
        <v>133</v>
      </c>
      <c r="K213" s="51"/>
      <c r="L213" s="51"/>
      <c r="M213" s="51"/>
    </row>
    <row r="214" spans="2:13" s="9" customFormat="1" ht="23.25" customHeight="1">
      <c r="B214" s="34">
        <v>85</v>
      </c>
      <c r="C214" s="34">
        <v>5</v>
      </c>
      <c r="D214" s="42">
        <v>10</v>
      </c>
      <c r="E214" s="49"/>
      <c r="F214" s="18"/>
      <c r="G214" s="36" t="s">
        <v>138</v>
      </c>
      <c r="H214" s="36" t="s">
        <v>139</v>
      </c>
      <c r="I214" s="36" t="s">
        <v>140</v>
      </c>
      <c r="J214" s="36" t="s">
        <v>141</v>
      </c>
      <c r="K214" s="51"/>
      <c r="L214" s="51"/>
      <c r="M214" s="51"/>
    </row>
    <row r="215" spans="2:13" s="9" customFormat="1" ht="23.25" customHeight="1">
      <c r="B215" s="34">
        <v>86</v>
      </c>
      <c r="C215" s="34">
        <v>5</v>
      </c>
      <c r="D215" s="42">
        <v>10</v>
      </c>
      <c r="E215" s="49"/>
      <c r="F215" s="18"/>
      <c r="G215" s="36" t="s">
        <v>142</v>
      </c>
      <c r="H215" s="36" t="s">
        <v>130</v>
      </c>
      <c r="I215" s="36" t="s">
        <v>133</v>
      </c>
      <c r="J215" s="36" t="s">
        <v>143</v>
      </c>
      <c r="K215" s="51"/>
      <c r="L215" s="51"/>
      <c r="M215" s="51"/>
    </row>
    <row r="216" spans="2:13" s="9" customFormat="1" ht="23.25" customHeight="1">
      <c r="B216" s="34">
        <v>87</v>
      </c>
      <c r="C216" s="34">
        <v>5</v>
      </c>
      <c r="D216" s="42">
        <v>10</v>
      </c>
      <c r="E216" s="49"/>
      <c r="F216" s="18"/>
      <c r="G216" s="36" t="s">
        <v>144</v>
      </c>
      <c r="H216" s="36" t="s">
        <v>137</v>
      </c>
      <c r="I216" s="36" t="s">
        <v>145</v>
      </c>
      <c r="J216" s="36" t="s">
        <v>140</v>
      </c>
      <c r="K216" s="51"/>
      <c r="L216" s="51"/>
      <c r="M216" s="51"/>
    </row>
    <row r="217" spans="2:13" s="9" customFormat="1" ht="23.25" customHeight="1">
      <c r="B217" s="34">
        <v>88</v>
      </c>
      <c r="C217" s="34">
        <v>5</v>
      </c>
      <c r="D217" s="42">
        <v>10</v>
      </c>
      <c r="E217" s="49"/>
      <c r="F217" s="18"/>
      <c r="G217" s="36" t="s">
        <v>146</v>
      </c>
      <c r="H217" s="36" t="s">
        <v>135</v>
      </c>
      <c r="I217" s="36" t="s">
        <v>147</v>
      </c>
      <c r="J217" s="36" t="s">
        <v>148</v>
      </c>
      <c r="K217" s="51"/>
      <c r="L217" s="51"/>
      <c r="M217" s="51"/>
    </row>
    <row r="218" spans="2:13" s="9" customFormat="1" ht="23.25" customHeight="1">
      <c r="B218" s="34">
        <v>89</v>
      </c>
      <c r="C218" s="34">
        <v>5</v>
      </c>
      <c r="D218" s="42">
        <v>10</v>
      </c>
      <c r="E218" s="49"/>
      <c r="F218" s="18"/>
      <c r="G218" s="36" t="s">
        <v>149</v>
      </c>
      <c r="H218" s="36" t="s">
        <v>150</v>
      </c>
      <c r="I218" s="36" t="s">
        <v>137</v>
      </c>
      <c r="J218" s="36" t="s">
        <v>147</v>
      </c>
      <c r="K218" s="51"/>
      <c r="L218" s="51"/>
      <c r="M218" s="51"/>
    </row>
    <row r="219" spans="2:13" s="9" customFormat="1" ht="23.25" customHeight="1">
      <c r="B219" s="34">
        <v>90</v>
      </c>
      <c r="C219" s="34">
        <v>5</v>
      </c>
      <c r="D219" s="42">
        <v>10</v>
      </c>
      <c r="E219" s="49"/>
      <c r="F219" s="18"/>
      <c r="G219" s="36" t="s">
        <v>148</v>
      </c>
      <c r="H219" s="36" t="s">
        <v>136</v>
      </c>
      <c r="I219" s="36" t="s">
        <v>151</v>
      </c>
      <c r="J219" s="36" t="s">
        <v>127</v>
      </c>
      <c r="K219" s="51"/>
      <c r="L219" s="51"/>
      <c r="M219" s="51"/>
    </row>
    <row r="220" spans="2:13" s="9" customFormat="1" ht="23.25" customHeight="1">
      <c r="B220" s="34">
        <v>91</v>
      </c>
      <c r="C220" s="34">
        <v>5</v>
      </c>
      <c r="D220" s="42">
        <v>10</v>
      </c>
      <c r="E220" s="49"/>
      <c r="F220" s="18"/>
      <c r="G220" s="36" t="s">
        <v>152</v>
      </c>
      <c r="H220" s="36" t="s">
        <v>151</v>
      </c>
      <c r="I220" s="36" t="s">
        <v>147</v>
      </c>
      <c r="J220" s="36" t="s">
        <v>133</v>
      </c>
      <c r="K220" s="51"/>
      <c r="L220" s="51"/>
      <c r="M220" s="51"/>
    </row>
    <row r="221" spans="2:13" s="9" customFormat="1" ht="23.25" customHeight="1">
      <c r="B221" s="34">
        <v>92</v>
      </c>
      <c r="C221" s="34">
        <v>5</v>
      </c>
      <c r="D221" s="42">
        <v>10</v>
      </c>
      <c r="E221" s="49"/>
      <c r="F221" s="18"/>
      <c r="G221" s="36" t="s">
        <v>141</v>
      </c>
      <c r="H221" s="36" t="s">
        <v>146</v>
      </c>
      <c r="I221" s="36" t="s">
        <v>138</v>
      </c>
      <c r="J221" s="36" t="s">
        <v>149</v>
      </c>
      <c r="K221" s="51"/>
      <c r="L221" s="51"/>
      <c r="M221" s="51"/>
    </row>
    <row r="222" spans="2:13" s="9" customFormat="1" ht="23.25" customHeight="1">
      <c r="B222" s="34">
        <v>93</v>
      </c>
      <c r="C222" s="34">
        <v>5</v>
      </c>
      <c r="D222" s="42">
        <v>10</v>
      </c>
      <c r="E222" s="49"/>
      <c r="F222" s="18"/>
      <c r="G222" s="36" t="s">
        <v>129</v>
      </c>
      <c r="H222" s="36" t="s">
        <v>135</v>
      </c>
      <c r="I222" s="36" t="s">
        <v>126</v>
      </c>
      <c r="J222" s="36" t="s">
        <v>149</v>
      </c>
      <c r="K222" s="51"/>
      <c r="L222" s="51"/>
      <c r="M222" s="51"/>
    </row>
    <row r="223" spans="2:13" s="9" customFormat="1" ht="23.25" customHeight="1">
      <c r="B223" s="34">
        <v>94</v>
      </c>
      <c r="C223" s="34">
        <v>5</v>
      </c>
      <c r="D223" s="42">
        <v>10</v>
      </c>
      <c r="E223" s="49"/>
      <c r="F223" s="18"/>
      <c r="G223" s="36" t="s">
        <v>127</v>
      </c>
      <c r="H223" s="36" t="s">
        <v>131</v>
      </c>
      <c r="I223" s="36" t="s">
        <v>151</v>
      </c>
      <c r="J223" s="36" t="s">
        <v>138</v>
      </c>
      <c r="K223" s="51"/>
      <c r="L223" s="51"/>
      <c r="M223" s="51"/>
    </row>
    <row r="224" spans="2:13" s="9" customFormat="1" ht="23.25" customHeight="1">
      <c r="B224" s="34">
        <v>95</v>
      </c>
      <c r="C224" s="34">
        <v>5</v>
      </c>
      <c r="D224" s="42">
        <v>10</v>
      </c>
      <c r="E224" s="49"/>
      <c r="F224" s="18"/>
      <c r="G224" s="36" t="s">
        <v>129</v>
      </c>
      <c r="H224" s="36" t="s">
        <v>137</v>
      </c>
      <c r="I224" s="36" t="s">
        <v>132</v>
      </c>
      <c r="J224" s="36" t="s">
        <v>134</v>
      </c>
      <c r="K224" s="51"/>
      <c r="L224" s="51"/>
      <c r="M224" s="51"/>
    </row>
    <row r="225" spans="1:27" s="9" customFormat="1" ht="23.25" customHeight="1">
      <c r="B225" s="34">
        <v>96</v>
      </c>
      <c r="C225" s="34">
        <v>5</v>
      </c>
      <c r="D225" s="42">
        <v>10</v>
      </c>
      <c r="E225" s="49"/>
      <c r="F225" s="18"/>
      <c r="G225" s="36" t="s">
        <v>140</v>
      </c>
      <c r="H225" s="36" t="s">
        <v>126</v>
      </c>
      <c r="I225" s="36" t="s">
        <v>132</v>
      </c>
      <c r="J225" s="36" t="s">
        <v>150</v>
      </c>
      <c r="K225" s="51"/>
      <c r="L225" s="51"/>
      <c r="M225" s="51"/>
    </row>
    <row r="226" spans="1:27" s="9" customFormat="1" ht="23.25" customHeight="1">
      <c r="B226" s="34">
        <v>97</v>
      </c>
      <c r="C226" s="34">
        <v>5</v>
      </c>
      <c r="D226" s="42">
        <v>10</v>
      </c>
      <c r="E226" s="49"/>
      <c r="F226" s="18"/>
      <c r="G226" s="36" t="s">
        <v>135</v>
      </c>
      <c r="H226" s="36" t="s">
        <v>133</v>
      </c>
      <c r="I226" s="36" t="s">
        <v>147</v>
      </c>
      <c r="J226" s="36" t="s">
        <v>150</v>
      </c>
      <c r="K226" s="51"/>
      <c r="L226" s="51"/>
      <c r="M226" s="51"/>
    </row>
    <row r="227" spans="1:27" s="9" customFormat="1" ht="23.25" customHeight="1">
      <c r="B227" s="34">
        <v>98</v>
      </c>
      <c r="C227" s="34">
        <v>5</v>
      </c>
      <c r="D227" s="42">
        <v>10</v>
      </c>
      <c r="E227" s="49"/>
      <c r="F227" s="18"/>
      <c r="G227" s="36" t="s">
        <v>132</v>
      </c>
      <c r="H227" s="36" t="s">
        <v>125</v>
      </c>
      <c r="I227" s="36" t="s">
        <v>150</v>
      </c>
      <c r="J227" s="36" t="s">
        <v>142</v>
      </c>
      <c r="K227" s="51"/>
      <c r="L227" s="51"/>
      <c r="M227" s="51"/>
    </row>
    <row r="228" spans="1:27" s="9" customFormat="1" ht="23.25" customHeight="1">
      <c r="B228" s="34">
        <v>99</v>
      </c>
      <c r="C228" s="34">
        <v>5</v>
      </c>
      <c r="D228" s="42">
        <v>10</v>
      </c>
      <c r="E228" s="49"/>
      <c r="F228" s="18"/>
      <c r="G228" s="36" t="s">
        <v>153</v>
      </c>
      <c r="H228" s="36" t="s">
        <v>135</v>
      </c>
      <c r="I228" s="36" t="s">
        <v>150</v>
      </c>
      <c r="J228" s="36" t="s">
        <v>143</v>
      </c>
      <c r="K228" s="51"/>
      <c r="L228" s="51"/>
      <c r="M228" s="51"/>
    </row>
    <row r="229" spans="1:27" s="9" customFormat="1" ht="23.25" customHeight="1">
      <c r="B229" s="34">
        <v>100</v>
      </c>
      <c r="C229" s="34">
        <v>5</v>
      </c>
      <c r="D229" s="42">
        <v>10</v>
      </c>
      <c r="E229" s="49"/>
      <c r="F229" s="18"/>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tr">
        <f>IF(ISERROR(E210),"",E210)&amp;";"&amp;IF(ISERROR(E211),"",E211)&amp;";"&amp;IF(ISERROR(E212),"",E212)&amp;";"&amp;IF(ISERROR(E213),"",E213)&amp;";"&amp;IF(ISERROR(E214),"",E214)&amp;";"&amp;IF(ISERROR(E215),"",E215)&amp;";"&amp;IF(ISERROR(E216),"",E216)&amp;";"&amp;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f>
        <v>;;;;;;;;;;;;;;;;;;;</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12</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c r="F256" s="18"/>
      <c r="G256" s="36" t="s">
        <v>170</v>
      </c>
      <c r="J256" s="52"/>
      <c r="K256" s="51"/>
      <c r="L256" s="31"/>
      <c r="M256" s="31"/>
    </row>
    <row r="257" spans="2:13" s="9" customFormat="1" ht="23.25" customHeight="1">
      <c r="B257" s="34">
        <v>102</v>
      </c>
      <c r="C257" s="34">
        <v>6</v>
      </c>
      <c r="D257" s="42">
        <v>12</v>
      </c>
      <c r="E257" s="17"/>
      <c r="F257" s="18"/>
      <c r="G257" s="36" t="s">
        <v>171</v>
      </c>
      <c r="J257" s="52"/>
      <c r="K257" s="51"/>
      <c r="L257" s="31"/>
      <c r="M257" s="31"/>
    </row>
    <row r="258" spans="2:13" s="9" customFormat="1" ht="23.25" customHeight="1">
      <c r="B258" s="34">
        <v>103</v>
      </c>
      <c r="C258" s="34">
        <v>6</v>
      </c>
      <c r="D258" s="42">
        <v>12</v>
      </c>
      <c r="E258" s="17"/>
      <c r="F258" s="18"/>
      <c r="G258" s="36" t="s">
        <v>172</v>
      </c>
      <c r="J258" s="52"/>
      <c r="K258" s="51"/>
      <c r="L258" s="31"/>
      <c r="M258" s="31"/>
    </row>
    <row r="259" spans="2:13" s="9" customFormat="1" ht="23.25" customHeight="1">
      <c r="B259" s="34">
        <v>104</v>
      </c>
      <c r="C259" s="34">
        <v>6</v>
      </c>
      <c r="D259" s="42">
        <v>12</v>
      </c>
      <c r="E259" s="17"/>
      <c r="F259" s="18"/>
      <c r="G259" s="36" t="s">
        <v>173</v>
      </c>
      <c r="J259" s="52"/>
      <c r="K259" s="51"/>
      <c r="L259" s="31"/>
      <c r="M259" s="31"/>
    </row>
    <row r="260" spans="2:13" s="9" customFormat="1" ht="23.25" customHeight="1">
      <c r="B260" s="34">
        <v>105</v>
      </c>
      <c r="C260" s="34">
        <v>6</v>
      </c>
      <c r="D260" s="42">
        <v>12</v>
      </c>
      <c r="E260" s="17"/>
      <c r="F260" s="18"/>
      <c r="G260" s="36" t="s">
        <v>174</v>
      </c>
      <c r="J260" s="52"/>
      <c r="K260" s="51"/>
      <c r="L260" s="31"/>
      <c r="M260" s="31"/>
    </row>
    <row r="261" spans="2:13" s="9" customFormat="1" ht="23.25" customHeight="1">
      <c r="B261" s="34">
        <v>106</v>
      </c>
      <c r="C261" s="34">
        <v>6</v>
      </c>
      <c r="D261" s="42">
        <v>12</v>
      </c>
      <c r="E261" s="17"/>
      <c r="F261" s="18"/>
      <c r="G261" s="36" t="s">
        <v>175</v>
      </c>
      <c r="J261" s="52"/>
      <c r="K261" s="51"/>
      <c r="L261" s="31"/>
      <c r="M261" s="31"/>
    </row>
    <row r="262" spans="2:13" s="9" customFormat="1" ht="23.25" customHeight="1">
      <c r="B262" s="34">
        <v>107</v>
      </c>
      <c r="C262" s="34">
        <v>6</v>
      </c>
      <c r="D262" s="42">
        <v>12</v>
      </c>
      <c r="E262" s="17"/>
      <c r="F262" s="18"/>
      <c r="G262" s="36" t="s">
        <v>176</v>
      </c>
      <c r="J262" s="52"/>
      <c r="K262" s="51"/>
      <c r="L262" s="31"/>
      <c r="M262" s="31"/>
    </row>
    <row r="263" spans="2:13" s="9" customFormat="1" ht="23.25" customHeight="1">
      <c r="B263" s="34">
        <v>108</v>
      </c>
      <c r="C263" s="34">
        <v>6</v>
      </c>
      <c r="D263" s="42">
        <v>12</v>
      </c>
      <c r="E263" s="17"/>
      <c r="F263" s="18"/>
      <c r="G263" s="36" t="s">
        <v>177</v>
      </c>
      <c r="J263" s="52"/>
      <c r="K263" s="51"/>
      <c r="L263" s="31"/>
      <c r="M263" s="31"/>
    </row>
    <row r="264" spans="2:13" s="9" customFormat="1" ht="23.25" customHeight="1">
      <c r="B264" s="34">
        <v>109</v>
      </c>
      <c r="C264" s="34">
        <v>6</v>
      </c>
      <c r="D264" s="42">
        <v>12</v>
      </c>
      <c r="E264" s="17"/>
      <c r="F264" s="18"/>
      <c r="G264" s="36" t="s">
        <v>178</v>
      </c>
      <c r="J264" s="52"/>
      <c r="K264" s="51"/>
      <c r="L264" s="31"/>
      <c r="M264" s="31"/>
    </row>
    <row r="265" spans="2:13" s="9" customFormat="1" ht="23.25" customHeight="1">
      <c r="B265" s="34">
        <v>110</v>
      </c>
      <c r="C265" s="34">
        <v>6</v>
      </c>
      <c r="D265" s="42">
        <v>12</v>
      </c>
      <c r="E265" s="17"/>
      <c r="F265" s="18"/>
      <c r="G265" s="36" t="s">
        <v>179</v>
      </c>
      <c r="J265" s="52"/>
      <c r="K265" s="51"/>
      <c r="L265" s="31"/>
      <c r="M265" s="31"/>
    </row>
    <row r="266" spans="2:13" s="9" customFormat="1" ht="23.25" customHeight="1">
      <c r="B266" s="34">
        <v>111</v>
      </c>
      <c r="C266" s="34">
        <v>6</v>
      </c>
      <c r="D266" s="42">
        <v>12</v>
      </c>
      <c r="E266" s="17"/>
      <c r="F266" s="18"/>
      <c r="G266" s="36" t="s">
        <v>180</v>
      </c>
      <c r="J266" s="52"/>
      <c r="K266" s="51"/>
      <c r="L266" s="31"/>
      <c r="M266" s="31"/>
    </row>
    <row r="267" spans="2:13" s="9" customFormat="1" ht="23.25" customHeight="1">
      <c r="B267" s="34">
        <v>112</v>
      </c>
      <c r="C267" s="34">
        <v>6</v>
      </c>
      <c r="D267" s="42">
        <v>12</v>
      </c>
      <c r="E267" s="17"/>
      <c r="F267" s="18"/>
      <c r="G267" s="36" t="s">
        <v>181</v>
      </c>
      <c r="J267" s="52"/>
      <c r="K267" s="51"/>
      <c r="L267" s="31"/>
      <c r="M267" s="31"/>
    </row>
    <row r="268" spans="2:13" s="9" customFormat="1" ht="23.25" customHeight="1">
      <c r="B268" s="34">
        <v>113</v>
      </c>
      <c r="C268" s="34">
        <v>6</v>
      </c>
      <c r="D268" s="42">
        <v>12</v>
      </c>
      <c r="E268" s="17"/>
      <c r="F268" s="18"/>
      <c r="G268" s="36" t="s">
        <v>182</v>
      </c>
      <c r="J268" s="52"/>
      <c r="K268" s="51"/>
      <c r="L268" s="31"/>
      <c r="M268" s="31"/>
    </row>
    <row r="269" spans="2:13" s="9" customFormat="1" ht="23.25" customHeight="1">
      <c r="B269" s="34">
        <v>114</v>
      </c>
      <c r="C269" s="34">
        <v>6</v>
      </c>
      <c r="D269" s="42">
        <v>12</v>
      </c>
      <c r="E269" s="17"/>
      <c r="F269" s="18"/>
      <c r="G269" s="36" t="s">
        <v>183</v>
      </c>
      <c r="J269" s="52"/>
      <c r="K269" s="51"/>
      <c r="L269" s="31"/>
      <c r="M269" s="31"/>
    </row>
    <row r="270" spans="2:13" s="9" customFormat="1" ht="23.25" customHeight="1">
      <c r="B270" s="34">
        <v>115</v>
      </c>
      <c r="C270" s="34">
        <v>6</v>
      </c>
      <c r="D270" s="42">
        <v>12</v>
      </c>
      <c r="E270" s="17"/>
      <c r="F270" s="18"/>
      <c r="G270" s="36" t="s">
        <v>184</v>
      </c>
      <c r="J270" s="52"/>
      <c r="K270" s="51"/>
      <c r="L270" s="31"/>
      <c r="M270" s="31"/>
    </row>
    <row r="271" spans="2:13" s="9" customFormat="1" ht="23.25" customHeight="1">
      <c r="B271" s="34">
        <v>116</v>
      </c>
      <c r="C271" s="34">
        <v>6</v>
      </c>
      <c r="D271" s="42">
        <v>12</v>
      </c>
      <c r="E271" s="17"/>
      <c r="F271" s="18"/>
      <c r="G271" s="36" t="s">
        <v>185</v>
      </c>
      <c r="J271" s="52"/>
      <c r="K271" s="51"/>
      <c r="L271" s="31"/>
      <c r="M271" s="31"/>
    </row>
    <row r="272" spans="2:13" s="9" customFormat="1" ht="23.25" customHeight="1">
      <c r="B272" s="34">
        <v>117</v>
      </c>
      <c r="C272" s="34">
        <v>6</v>
      </c>
      <c r="D272" s="42">
        <v>12</v>
      </c>
      <c r="E272" s="17"/>
      <c r="F272" s="18"/>
      <c r="G272" s="36" t="s">
        <v>186</v>
      </c>
      <c r="J272" s="52"/>
      <c r="K272" s="31"/>
      <c r="L272" s="31"/>
      <c r="M272" s="31"/>
    </row>
    <row r="273" spans="1:27" s="9" customFormat="1" ht="23.25" customHeight="1">
      <c r="B273" s="34">
        <v>118</v>
      </c>
      <c r="C273" s="34">
        <v>6</v>
      </c>
      <c r="D273" s="42">
        <v>12</v>
      </c>
      <c r="E273" s="17"/>
      <c r="F273" s="18"/>
      <c r="G273" s="36" t="s">
        <v>187</v>
      </c>
      <c r="J273" s="52"/>
      <c r="K273" s="31"/>
      <c r="L273" s="31"/>
      <c r="M273" s="31"/>
    </row>
    <row r="274" spans="1:27" s="9" customFormat="1" ht="23.25" customHeight="1">
      <c r="B274" s="34">
        <v>119</v>
      </c>
      <c r="C274" s="34">
        <v>6</v>
      </c>
      <c r="D274" s="42">
        <v>12</v>
      </c>
      <c r="E274" s="17"/>
      <c r="F274" s="18"/>
      <c r="G274" s="36" t="s">
        <v>188</v>
      </c>
      <c r="J274" s="52"/>
      <c r="K274" s="31"/>
      <c r="L274" s="31"/>
      <c r="M274" s="31"/>
    </row>
    <row r="275" spans="1:27" s="9" customFormat="1" ht="23.25" customHeight="1">
      <c r="B275" s="34">
        <v>120</v>
      </c>
      <c r="C275" s="34">
        <v>6</v>
      </c>
      <c r="D275" s="42">
        <v>12</v>
      </c>
      <c r="E275" s="17"/>
      <c r="F275" s="18"/>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tr">
        <f>IF(ISERROR(E256),"",E256)&amp;";"&amp;IF(ISERROR(E257),"",E257)&amp;";"&amp;IF(ISERROR(E258),"",E258)&amp;";"&amp;IF(ISERROR(E259),"",E259)&amp;";"&amp;IF(ISERROR(E260),"",E260)&amp;";"&amp;IF(ISERROR(E261),"",E261)&amp;";"&amp;IF(ISERROR(E262),"",E262)&amp;";"&amp;IF(ISERROR(E263),"",E263)&amp;";"&amp;IF(ISERROR(E264),"",E264)&amp;";"&amp;IF(ISERROR(E265),"",E265)&amp;";"&amp;IF(ISERROR(E266),"",E266)&amp;";"&amp;IF(ISERROR(E267),"",E267)&amp;";"&amp;IF(ISERROR(E268),"",E268)&amp;";"&amp;IF(ISERROR(E269),"",E269)&amp;";"&amp;IF(ISERROR(E270),"",E270)&amp;";"&amp;IF(ISERROR(E271),"",E271)&amp;";"&amp;IF(ISERROR(E272),"",E272)&amp;";"&amp;IF(ISERROR(E273),"",E273)&amp;";"&amp;IF(ISERROR(E274),"",E274)&amp;";"&amp;IF(ISERROR(E275),"",E275)</f>
        <v>;;;;;;;;;;;;;;;;;;;</v>
      </c>
      <c r="F277" s="18"/>
      <c r="G277" s="1"/>
      <c r="H277" s="1"/>
      <c r="I277" s="1"/>
      <c r="J277" s="1"/>
      <c r="K277" s="1"/>
      <c r="L277" s="1"/>
      <c r="M277" s="1"/>
      <c r="N277" s="1"/>
      <c r="O277" s="1"/>
      <c r="P277" s="1"/>
      <c r="Q277" s="1"/>
      <c r="R277" s="1"/>
      <c r="S277" s="1"/>
      <c r="T277" s="1"/>
      <c r="U277" s="1"/>
      <c r="V277" s="1"/>
      <c r="W277" s="1"/>
      <c r="X277" s="1"/>
      <c r="Y277" s="1"/>
      <c r="Z277" s="1"/>
      <c r="AA277" s="1"/>
    </row>
  </sheetData>
  <mergeCells count="15">
    <mergeCell ref="G20:M20"/>
    <mergeCell ref="G21:M21"/>
    <mergeCell ref="B23:M23"/>
    <mergeCell ref="B10:M10"/>
    <mergeCell ref="B12:M12"/>
    <mergeCell ref="G16:M16"/>
    <mergeCell ref="G17:M17"/>
    <mergeCell ref="G18:M18"/>
    <mergeCell ref="G19:M19"/>
    <mergeCell ref="B9:M9"/>
    <mergeCell ref="B2:M2"/>
    <mergeCell ref="B4:J4"/>
    <mergeCell ref="L4:M4"/>
    <mergeCell ref="L6:M6"/>
    <mergeCell ref="B8:M8"/>
  </mergeCell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11" id="{3E4A6E0E-1CEA-47A8-9529-AD6FDAE15BA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 id="{3EB387D8-B9AD-4A01-8BCB-5A452611FE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2" id="{3150004F-8BC5-418B-AF74-C296748139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9" id="{1C090AB2-FF7D-433C-8AC9-892B79741E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3" id="{29751AAA-972F-4F4F-8043-DD9170215B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8" id="{91599BFF-E87A-49C7-8248-C1F68E7051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4" id="{65A1BAD9-667F-4588-A7E2-809163E698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2" id="{DF7D4C95-D92F-46D4-AE00-0529445811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F36 F119:F142 F207:F230 F253:F276 F17:F22 F161:F184 F38:F61 F24:F26 F232:F251 F186:F189 F144:F159 F104:F117 F63:F102</xm:sqref>
        </x14:conditionalFormatting>
        <x14:conditionalFormatting xmlns:xm="http://schemas.microsoft.com/office/excel/2006/main">
          <x14:cfRule type="iconSet" priority="10" id="{CD7D5C7F-97BE-4350-8DA0-EEB7132897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5" id="{7484735A-FCA0-4B3D-B3A3-C7FEC6F5AC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7" id="{8C46A1B7-1628-4DF2-9124-1D9DE33D2B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6" id="{2A61AA41-754D-4CED-A5BC-17A5E5D58D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E20B-2B60-45DC-A504-DECE35A380AB}">
  <sheetPr codeName="Sheet10"/>
  <dimension ref="A1:M37"/>
  <sheetViews>
    <sheetView workbookViewId="0">
      <selection activeCell="C3" sqref="C3:C3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16384" width="8.69921875" style="60"/>
  </cols>
  <sheetData>
    <row r="1" spans="1:13" ht="16.95" customHeight="1">
      <c r="A1" s="122" t="s">
        <v>190</v>
      </c>
      <c r="B1" s="123"/>
      <c r="C1" s="123"/>
      <c r="D1" s="123"/>
      <c r="E1" s="123"/>
      <c r="F1" s="124"/>
    </row>
    <row r="2" spans="1:13" ht="16.95" customHeight="1">
      <c r="A2" s="61" t="s">
        <v>191</v>
      </c>
      <c r="B2" s="105" t="s">
        <v>192</v>
      </c>
      <c r="C2" s="106" t="s">
        <v>52</v>
      </c>
      <c r="D2" s="106" t="s">
        <v>53</v>
      </c>
      <c r="E2" s="106" t="s">
        <v>54</v>
      </c>
      <c r="F2" s="106" t="s">
        <v>55</v>
      </c>
    </row>
    <row r="3" spans="1:13" ht="16.95" customHeight="1">
      <c r="A3" s="65">
        <v>1</v>
      </c>
      <c r="B3" s="66" t="s">
        <v>193</v>
      </c>
      <c r="C3" s="67" t="s">
        <v>62</v>
      </c>
      <c r="D3" s="67" t="s">
        <v>69</v>
      </c>
      <c r="E3" s="68" t="s">
        <v>60</v>
      </c>
      <c r="F3" s="68" t="s">
        <v>70</v>
      </c>
    </row>
    <row r="4" spans="1:13" ht="16.95" customHeight="1">
      <c r="A4" s="65">
        <v>2</v>
      </c>
      <c r="B4" s="66" t="s">
        <v>247</v>
      </c>
      <c r="C4" s="67" t="s">
        <v>64</v>
      </c>
      <c r="D4" s="67" t="s">
        <v>59</v>
      </c>
      <c r="E4" s="68" t="s">
        <v>66</v>
      </c>
      <c r="F4" s="68" t="s">
        <v>68</v>
      </c>
    </row>
    <row r="5" spans="1:13" ht="16.95" customHeight="1">
      <c r="A5" s="65">
        <v>3</v>
      </c>
      <c r="B5" s="66" t="s">
        <v>243</v>
      </c>
      <c r="C5" s="67" t="s">
        <v>71</v>
      </c>
      <c r="D5" s="67" t="s">
        <v>67</v>
      </c>
      <c r="E5" s="68" t="s">
        <v>63</v>
      </c>
      <c r="F5" s="68" t="s">
        <v>65</v>
      </c>
    </row>
    <row r="6" spans="1:13" ht="16.95" customHeight="1">
      <c r="A6" s="65">
        <v>4</v>
      </c>
      <c r="B6" s="66" t="s">
        <v>57</v>
      </c>
      <c r="C6" s="67" t="s">
        <v>58</v>
      </c>
      <c r="D6" s="67" t="s">
        <v>59</v>
      </c>
      <c r="E6" s="68" t="s">
        <v>60</v>
      </c>
      <c r="F6" s="68" t="s">
        <v>61</v>
      </c>
    </row>
    <row r="7" spans="1:13" ht="16.95" customHeight="1">
      <c r="A7" s="65">
        <v>5</v>
      </c>
      <c r="B7" s="66" t="s">
        <v>194</v>
      </c>
      <c r="C7" s="67" t="s">
        <v>62</v>
      </c>
      <c r="D7" s="67" t="s">
        <v>67</v>
      </c>
      <c r="E7" s="68" t="s">
        <v>66</v>
      </c>
      <c r="F7" s="68" t="s">
        <v>70</v>
      </c>
    </row>
    <row r="8" spans="1:13" ht="16.95" customHeight="1">
      <c r="A8" s="65">
        <v>6</v>
      </c>
      <c r="B8" s="66" t="s">
        <v>142</v>
      </c>
      <c r="C8" s="67" t="s">
        <v>64</v>
      </c>
      <c r="D8" s="67" t="s">
        <v>69</v>
      </c>
      <c r="E8" s="68" t="s">
        <v>63</v>
      </c>
      <c r="F8" s="68" t="s">
        <v>61</v>
      </c>
      <c r="L8" s="60" t="str" cm="1">
        <f t="array" ref="L8:L37">_xlfn.CHOOSECOLS(_tKites[],2)</f>
        <v>Diamond</v>
      </c>
      <c r="M8" s="60">
        <f>LEN(L8)</f>
        <v>7</v>
      </c>
    </row>
    <row r="9" spans="1:13" ht="16.95" customHeight="1">
      <c r="A9" s="65">
        <v>7</v>
      </c>
      <c r="B9" s="66" t="s">
        <v>195</v>
      </c>
      <c r="C9" s="67" t="s">
        <v>71</v>
      </c>
      <c r="D9" s="67" t="s">
        <v>59</v>
      </c>
      <c r="E9" s="68" t="s">
        <v>66</v>
      </c>
      <c r="F9" s="68" t="s">
        <v>68</v>
      </c>
      <c r="L9" s="60" t="str">
        <v>Hexagonal</v>
      </c>
      <c r="M9" s="60">
        <f t="shared" ref="M9:M37" si="0">LEN(L9)</f>
        <v>9</v>
      </c>
    </row>
    <row r="10" spans="1:13" ht="16.95" customHeight="1">
      <c r="A10" s="65">
        <v>8</v>
      </c>
      <c r="B10" s="66" t="s">
        <v>196</v>
      </c>
      <c r="C10" s="67" t="s">
        <v>58</v>
      </c>
      <c r="D10" s="67" t="s">
        <v>67</v>
      </c>
      <c r="E10" s="68" t="s">
        <v>63</v>
      </c>
      <c r="F10" s="68" t="s">
        <v>70</v>
      </c>
      <c r="L10" s="60" t="str">
        <v>Rectangular</v>
      </c>
      <c r="M10" s="60">
        <f t="shared" si="0"/>
        <v>11</v>
      </c>
    </row>
    <row r="11" spans="1:13" ht="16.95" customHeight="1">
      <c r="A11" s="65">
        <v>9</v>
      </c>
      <c r="B11" s="66" t="s">
        <v>197</v>
      </c>
      <c r="C11" s="67" t="s">
        <v>62</v>
      </c>
      <c r="D11" s="67" t="s">
        <v>59</v>
      </c>
      <c r="E11" s="68" t="s">
        <v>60</v>
      </c>
      <c r="F11" s="68" t="s">
        <v>65</v>
      </c>
      <c r="L11" s="60" t="str">
        <v>Fish</v>
      </c>
      <c r="M11" s="60">
        <f t="shared" si="0"/>
        <v>4</v>
      </c>
    </row>
    <row r="12" spans="1:13" ht="16.95" customHeight="1">
      <c r="A12" s="65">
        <v>10</v>
      </c>
      <c r="B12" s="66" t="s">
        <v>198</v>
      </c>
      <c r="C12" s="67" t="s">
        <v>64</v>
      </c>
      <c r="D12" s="67" t="s">
        <v>67</v>
      </c>
      <c r="E12" s="68" t="s">
        <v>66</v>
      </c>
      <c r="F12" s="68" t="s">
        <v>70</v>
      </c>
      <c r="L12" s="60" t="str">
        <v>Diamond</v>
      </c>
      <c r="M12" s="60">
        <f t="shared" si="0"/>
        <v>7</v>
      </c>
    </row>
    <row r="13" spans="1:13" ht="16.95" customHeight="1">
      <c r="A13" s="65">
        <v>11</v>
      </c>
      <c r="B13" s="66" t="s">
        <v>199</v>
      </c>
      <c r="C13" s="67" t="s">
        <v>71</v>
      </c>
      <c r="D13" s="67" t="s">
        <v>69</v>
      </c>
      <c r="E13" s="68" t="s">
        <v>60</v>
      </c>
      <c r="F13" s="68" t="s">
        <v>68</v>
      </c>
      <c r="L13" s="60" t="str">
        <v>Hexagonal</v>
      </c>
      <c r="M13" s="60">
        <f t="shared" si="0"/>
        <v>9</v>
      </c>
    </row>
    <row r="14" spans="1:13" ht="16.95" customHeight="1">
      <c r="A14" s="65">
        <v>12</v>
      </c>
      <c r="B14" s="66" t="s">
        <v>200</v>
      </c>
      <c r="C14" s="67" t="s">
        <v>58</v>
      </c>
      <c r="D14" s="67" t="s">
        <v>69</v>
      </c>
      <c r="E14" s="68" t="s">
        <v>66</v>
      </c>
      <c r="F14" s="68" t="s">
        <v>65</v>
      </c>
      <c r="L14" s="60" t="str">
        <v>Rectangular</v>
      </c>
      <c r="M14" s="60">
        <f t="shared" si="0"/>
        <v>11</v>
      </c>
    </row>
    <row r="15" spans="1:13" ht="16.95" customHeight="1">
      <c r="A15" s="65">
        <v>13</v>
      </c>
      <c r="B15" s="66" t="s">
        <v>201</v>
      </c>
      <c r="C15" s="67" t="s">
        <v>62</v>
      </c>
      <c r="D15" s="67" t="s">
        <v>59</v>
      </c>
      <c r="E15" s="68" t="s">
        <v>63</v>
      </c>
      <c r="F15" s="68" t="s">
        <v>61</v>
      </c>
      <c r="L15" s="60" t="str">
        <v>Fish</v>
      </c>
      <c r="M15" s="60">
        <f t="shared" si="0"/>
        <v>4</v>
      </c>
    </row>
    <row r="16" spans="1:13" ht="16.95" customHeight="1">
      <c r="A16" s="65">
        <v>14</v>
      </c>
      <c r="B16" s="66" t="s">
        <v>244</v>
      </c>
      <c r="C16" s="67" t="s">
        <v>64</v>
      </c>
      <c r="D16" s="67" t="s">
        <v>59</v>
      </c>
      <c r="E16" s="68" t="s">
        <v>60</v>
      </c>
      <c r="F16" s="68" t="s">
        <v>65</v>
      </c>
      <c r="L16" s="60" t="str">
        <v>Diamond</v>
      </c>
      <c r="M16" s="60">
        <f t="shared" si="0"/>
        <v>7</v>
      </c>
    </row>
    <row r="17" spans="1:13" ht="16.95" customHeight="1">
      <c r="A17" s="65">
        <v>15</v>
      </c>
      <c r="B17" s="66" t="s">
        <v>202</v>
      </c>
      <c r="C17" s="67" t="s">
        <v>71</v>
      </c>
      <c r="D17" s="67" t="s">
        <v>67</v>
      </c>
      <c r="E17" s="68" t="s">
        <v>60</v>
      </c>
      <c r="F17" s="68" t="s">
        <v>70</v>
      </c>
      <c r="L17" s="60" t="str">
        <v>Hexagonal</v>
      </c>
      <c r="M17" s="60">
        <f t="shared" si="0"/>
        <v>9</v>
      </c>
    </row>
    <row r="18" spans="1:13" ht="16.95" customHeight="1">
      <c r="A18" s="65">
        <v>16</v>
      </c>
      <c r="B18" s="66" t="s">
        <v>245</v>
      </c>
      <c r="C18" s="67" t="s">
        <v>58</v>
      </c>
      <c r="D18" s="67" t="s">
        <v>59</v>
      </c>
      <c r="E18" s="68" t="s">
        <v>63</v>
      </c>
      <c r="F18" s="68" t="s">
        <v>68</v>
      </c>
      <c r="L18" s="60" t="str">
        <v>Rectangular</v>
      </c>
      <c r="M18" s="60">
        <f t="shared" si="0"/>
        <v>11</v>
      </c>
    </row>
    <row r="19" spans="1:13" ht="16.95" customHeight="1">
      <c r="A19" s="65">
        <v>17</v>
      </c>
      <c r="B19" s="66" t="s">
        <v>203</v>
      </c>
      <c r="C19" s="67" t="s">
        <v>62</v>
      </c>
      <c r="D19" s="67" t="s">
        <v>69</v>
      </c>
      <c r="E19" s="68" t="s">
        <v>66</v>
      </c>
      <c r="F19" s="68" t="s">
        <v>68</v>
      </c>
      <c r="L19" s="60" t="str">
        <v>Fish</v>
      </c>
      <c r="M19" s="60">
        <f t="shared" si="0"/>
        <v>4</v>
      </c>
    </row>
    <row r="20" spans="1:13" ht="16.95" customHeight="1">
      <c r="A20" s="65">
        <v>18</v>
      </c>
      <c r="B20" s="66" t="s">
        <v>204</v>
      </c>
      <c r="C20" s="67" t="s">
        <v>64</v>
      </c>
      <c r="D20" s="67" t="s">
        <v>69</v>
      </c>
      <c r="E20" s="68" t="s">
        <v>60</v>
      </c>
      <c r="F20" s="68" t="s">
        <v>70</v>
      </c>
      <c r="L20" s="60" t="str">
        <v>Diamond</v>
      </c>
      <c r="M20" s="60">
        <f t="shared" si="0"/>
        <v>7</v>
      </c>
    </row>
    <row r="21" spans="1:13" ht="16.95" customHeight="1">
      <c r="A21" s="65">
        <v>19</v>
      </c>
      <c r="B21" s="66" t="s">
        <v>205</v>
      </c>
      <c r="C21" s="67" t="s">
        <v>71</v>
      </c>
      <c r="D21" s="67" t="s">
        <v>59</v>
      </c>
      <c r="E21" s="68" t="s">
        <v>63</v>
      </c>
      <c r="F21" s="68" t="s">
        <v>61</v>
      </c>
      <c r="L21" s="60" t="str">
        <v>Hexagonal</v>
      </c>
      <c r="M21" s="60">
        <f t="shared" si="0"/>
        <v>9</v>
      </c>
    </row>
    <row r="22" spans="1:13" ht="16.95" customHeight="1">
      <c r="A22" s="65">
        <v>20</v>
      </c>
      <c r="B22" s="66" t="s">
        <v>206</v>
      </c>
      <c r="C22" s="67" t="s">
        <v>58</v>
      </c>
      <c r="D22" s="67" t="s">
        <v>67</v>
      </c>
      <c r="E22" s="68" t="s">
        <v>66</v>
      </c>
      <c r="F22" s="68" t="s">
        <v>65</v>
      </c>
      <c r="L22" s="60" t="str">
        <v>Rectangular</v>
      </c>
      <c r="M22" s="60">
        <f t="shared" si="0"/>
        <v>11</v>
      </c>
    </row>
    <row r="23" spans="1:13" ht="16.95" customHeight="1">
      <c r="A23" s="65">
        <v>21</v>
      </c>
      <c r="B23" s="66" t="s">
        <v>246</v>
      </c>
      <c r="C23" s="67" t="s">
        <v>62</v>
      </c>
      <c r="D23" s="67" t="s">
        <v>67</v>
      </c>
      <c r="E23" s="68" t="s">
        <v>63</v>
      </c>
      <c r="F23" s="68" t="s">
        <v>68</v>
      </c>
      <c r="L23" s="60" t="str">
        <v>Fish</v>
      </c>
      <c r="M23" s="60">
        <f t="shared" si="0"/>
        <v>4</v>
      </c>
    </row>
    <row r="24" spans="1:13" ht="16.95" customHeight="1">
      <c r="A24" s="65">
        <v>22</v>
      </c>
      <c r="B24" s="66" t="s">
        <v>207</v>
      </c>
      <c r="C24" s="67" t="s">
        <v>64</v>
      </c>
      <c r="D24" s="67" t="s">
        <v>67</v>
      </c>
      <c r="E24" s="68" t="s">
        <v>63</v>
      </c>
      <c r="F24" s="68" t="s">
        <v>61</v>
      </c>
      <c r="L24" s="60" t="str">
        <v>Diamond</v>
      </c>
      <c r="M24" s="60">
        <f t="shared" si="0"/>
        <v>7</v>
      </c>
    </row>
    <row r="25" spans="1:13" ht="16.95" customHeight="1">
      <c r="A25" s="65">
        <v>23</v>
      </c>
      <c r="B25" s="66" t="s">
        <v>208</v>
      </c>
      <c r="C25" s="67" t="s">
        <v>71</v>
      </c>
      <c r="D25" s="67" t="s">
        <v>69</v>
      </c>
      <c r="E25" s="68" t="s">
        <v>66</v>
      </c>
      <c r="F25" s="68" t="s">
        <v>65</v>
      </c>
      <c r="L25" s="60" t="str">
        <v>Hexagonal</v>
      </c>
      <c r="M25" s="60">
        <f t="shared" si="0"/>
        <v>9</v>
      </c>
    </row>
    <row r="26" spans="1:13" ht="16.95" customHeight="1">
      <c r="A26" s="65">
        <v>24</v>
      </c>
      <c r="B26" s="66" t="s">
        <v>209</v>
      </c>
      <c r="C26" s="67" t="s">
        <v>58</v>
      </c>
      <c r="D26" s="67" t="s">
        <v>69</v>
      </c>
      <c r="E26" s="68" t="s">
        <v>63</v>
      </c>
      <c r="F26" s="68" t="s">
        <v>70</v>
      </c>
      <c r="L26" s="60" t="str">
        <v>Rectangular</v>
      </c>
      <c r="M26" s="60">
        <f t="shared" si="0"/>
        <v>11</v>
      </c>
    </row>
    <row r="27" spans="1:13" ht="16.95" customHeight="1">
      <c r="A27" s="65">
        <v>25</v>
      </c>
      <c r="B27" s="66" t="s">
        <v>248</v>
      </c>
      <c r="C27" s="67" t="s">
        <v>62</v>
      </c>
      <c r="D27" s="67" t="s">
        <v>59</v>
      </c>
      <c r="E27" s="68" t="s">
        <v>66</v>
      </c>
      <c r="F27" s="68" t="s">
        <v>61</v>
      </c>
      <c r="L27" s="60" t="str">
        <v>Fish</v>
      </c>
      <c r="M27" s="60">
        <f t="shared" si="0"/>
        <v>4</v>
      </c>
    </row>
    <row r="28" spans="1:13" ht="16.95" customHeight="1">
      <c r="A28" s="65">
        <v>26</v>
      </c>
      <c r="B28" s="66" t="s">
        <v>129</v>
      </c>
      <c r="C28" s="67" t="s">
        <v>64</v>
      </c>
      <c r="D28" s="67" t="s">
        <v>59</v>
      </c>
      <c r="E28" s="68" t="s">
        <v>66</v>
      </c>
      <c r="F28" s="68" t="s">
        <v>68</v>
      </c>
      <c r="L28" s="60" t="str">
        <v>Diamond</v>
      </c>
      <c r="M28" s="60">
        <f t="shared" si="0"/>
        <v>7</v>
      </c>
    </row>
    <row r="29" spans="1:13" ht="16.95" customHeight="1">
      <c r="A29" s="65">
        <v>27</v>
      </c>
      <c r="B29" s="66" t="s">
        <v>210</v>
      </c>
      <c r="C29" s="67" t="s">
        <v>71</v>
      </c>
      <c r="D29" s="67" t="s">
        <v>67</v>
      </c>
      <c r="E29" s="68" t="s">
        <v>66</v>
      </c>
      <c r="F29" s="68" t="s">
        <v>61</v>
      </c>
      <c r="L29" s="60" t="str">
        <v>Hexagonal</v>
      </c>
      <c r="M29" s="60">
        <f t="shared" si="0"/>
        <v>9</v>
      </c>
    </row>
    <row r="30" spans="1:13" ht="16.95" customHeight="1">
      <c r="A30" s="65">
        <v>28</v>
      </c>
      <c r="B30" s="66" t="s">
        <v>211</v>
      </c>
      <c r="C30" s="67" t="s">
        <v>58</v>
      </c>
      <c r="D30" s="67" t="s">
        <v>59</v>
      </c>
      <c r="E30" s="68" t="s">
        <v>60</v>
      </c>
      <c r="F30" s="68" t="s">
        <v>65</v>
      </c>
      <c r="L30" s="60" t="str">
        <v>Rectangular</v>
      </c>
      <c r="M30" s="60">
        <f t="shared" si="0"/>
        <v>11</v>
      </c>
    </row>
    <row r="31" spans="1:13" ht="16.95" customHeight="1">
      <c r="A31" s="65">
        <v>29</v>
      </c>
      <c r="B31" s="66" t="s">
        <v>212</v>
      </c>
      <c r="C31" s="67" t="s">
        <v>62</v>
      </c>
      <c r="D31" s="67" t="s">
        <v>69</v>
      </c>
      <c r="E31" s="68" t="s">
        <v>63</v>
      </c>
      <c r="F31" s="68" t="s">
        <v>65</v>
      </c>
      <c r="L31" s="60" t="str">
        <v>Fish</v>
      </c>
      <c r="M31" s="60">
        <f t="shared" si="0"/>
        <v>4</v>
      </c>
    </row>
    <row r="32" spans="1:13" ht="16.95" customHeight="1">
      <c r="A32" s="70">
        <v>30</v>
      </c>
      <c r="B32" s="66" t="s">
        <v>213</v>
      </c>
      <c r="C32" s="67" t="s">
        <v>64</v>
      </c>
      <c r="D32" s="67" t="s">
        <v>67</v>
      </c>
      <c r="E32" s="68" t="s">
        <v>60</v>
      </c>
      <c r="F32" s="68" t="s">
        <v>68</v>
      </c>
      <c r="L32" s="60" t="str">
        <v>Diamond</v>
      </c>
      <c r="M32" s="60">
        <f t="shared" si="0"/>
        <v>7</v>
      </c>
    </row>
    <row r="33" spans="12:13" ht="16.95" customHeight="1">
      <c r="L33" s="60" t="str">
        <v>Hexagonal</v>
      </c>
      <c r="M33" s="60">
        <f t="shared" si="0"/>
        <v>9</v>
      </c>
    </row>
    <row r="34" spans="12:13" ht="16.95" customHeight="1">
      <c r="L34" s="60" t="str">
        <v>Rectangular</v>
      </c>
      <c r="M34" s="60">
        <f t="shared" si="0"/>
        <v>11</v>
      </c>
    </row>
    <row r="35" spans="12:13" ht="16.95" customHeight="1">
      <c r="L35" s="60" t="str">
        <v>Fish</v>
      </c>
      <c r="M35" s="60">
        <f t="shared" si="0"/>
        <v>4</v>
      </c>
    </row>
    <row r="36" spans="12:13" ht="16.95" customHeight="1">
      <c r="L36" s="60" t="str">
        <v>Diamond</v>
      </c>
      <c r="M36" s="60">
        <f t="shared" si="0"/>
        <v>7</v>
      </c>
    </row>
    <row r="37" spans="12:13" ht="16.95" customHeight="1">
      <c r="L37" s="60" t="str">
        <v>Hexagonal</v>
      </c>
      <c r="M37" s="60">
        <f t="shared" si="0"/>
        <v>9</v>
      </c>
    </row>
  </sheetData>
  <mergeCells count="1">
    <mergeCell ref="A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FF72-A75B-4B2A-9A0F-2248A3AD2A56}">
  <sheetPr codeName="Sheet11"/>
  <dimension ref="A1:B10"/>
  <sheetViews>
    <sheetView workbookViewId="0">
      <selection activeCell="A2" sqref="A2:B10"/>
    </sheetView>
  </sheetViews>
  <sheetFormatPr defaultColWidth="8.69921875" defaultRowHeight="16.95" customHeight="1"/>
  <cols>
    <col min="1" max="1" width="19.59765625" style="66" customWidth="1"/>
    <col min="2" max="2" width="19.59765625" style="60" customWidth="1"/>
    <col min="3" max="16384" width="8.69921875" style="60"/>
  </cols>
  <sheetData>
    <row r="1" spans="1:2" ht="16.95" customHeight="1">
      <c r="A1" s="123" t="s">
        <v>214</v>
      </c>
      <c r="B1" s="124"/>
    </row>
    <row r="2" spans="1:2" ht="16.95" customHeight="1">
      <c r="A2" s="105" t="s">
        <v>215</v>
      </c>
      <c r="B2" s="106" t="s">
        <v>216</v>
      </c>
    </row>
    <row r="3" spans="1:2" ht="16.95" customHeight="1">
      <c r="A3" s="76" t="s">
        <v>40</v>
      </c>
      <c r="B3" s="103">
        <v>2500</v>
      </c>
    </row>
    <row r="4" spans="1:2" ht="16.95" customHeight="1">
      <c r="A4" s="65" t="s">
        <v>42</v>
      </c>
      <c r="B4" s="104">
        <v>3000</v>
      </c>
    </row>
    <row r="5" spans="1:2" ht="16.95" customHeight="1">
      <c r="A5" s="65" t="s">
        <v>41</v>
      </c>
      <c r="B5" s="104">
        <v>3500</v>
      </c>
    </row>
    <row r="6" spans="1:2" ht="16.95" customHeight="1">
      <c r="A6" s="65" t="s">
        <v>36</v>
      </c>
      <c r="B6" s="104">
        <v>6000</v>
      </c>
    </row>
    <row r="7" spans="1:2" ht="16.95" customHeight="1">
      <c r="A7" s="65" t="s">
        <v>240</v>
      </c>
      <c r="B7" s="104">
        <v>4000</v>
      </c>
    </row>
    <row r="8" spans="1:2" ht="16.95" customHeight="1">
      <c r="A8" s="65" t="s">
        <v>39</v>
      </c>
      <c r="B8" s="104">
        <v>3000</v>
      </c>
    </row>
    <row r="9" spans="1:2" ht="16.95" customHeight="1">
      <c r="A9" s="65" t="s">
        <v>37</v>
      </c>
      <c r="B9" s="104">
        <v>3500</v>
      </c>
    </row>
    <row r="10" spans="1:2" ht="16.95" customHeight="1">
      <c r="A10" s="65" t="s">
        <v>38</v>
      </c>
      <c r="B10" s="104">
        <v>5000</v>
      </c>
    </row>
  </sheetData>
  <mergeCells count="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3149-0F15-489C-9650-28B7570248D4}">
  <sheetPr codeName="Sheet15"/>
  <dimension ref="A1:A32"/>
  <sheetViews>
    <sheetView workbookViewId="0">
      <selection activeCell="A2" sqref="A2"/>
    </sheetView>
  </sheetViews>
  <sheetFormatPr defaultColWidth="8.69921875" defaultRowHeight="16.95" customHeight="1"/>
  <cols>
    <col min="1" max="1" width="79.09765625" style="66" customWidth="1"/>
    <col min="2" max="16384" width="8.69921875" style="60"/>
  </cols>
  <sheetData>
    <row r="1" spans="1:1" ht="16.95" customHeight="1">
      <c r="A1" s="77" t="s">
        <v>217</v>
      </c>
    </row>
    <row r="2" spans="1:1" ht="102" customHeight="1">
      <c r="A2" s="78" t="s">
        <v>250</v>
      </c>
    </row>
    <row r="3" spans="1:1" ht="16.95" customHeight="1">
      <c r="A3" s="65"/>
    </row>
    <row r="4" spans="1:1" ht="16.95" customHeight="1">
      <c r="A4" s="65"/>
    </row>
    <row r="5" spans="1:1" ht="16.95" customHeight="1">
      <c r="A5" s="65"/>
    </row>
    <row r="6" spans="1:1" ht="16.95" customHeight="1">
      <c r="A6" s="65"/>
    </row>
    <row r="7" spans="1:1" ht="16.95" customHeight="1">
      <c r="A7" s="65"/>
    </row>
    <row r="8" spans="1:1" ht="16.95" customHeight="1">
      <c r="A8" s="65"/>
    </row>
    <row r="9" spans="1:1" ht="16.95" customHeight="1">
      <c r="A9" s="65"/>
    </row>
    <row r="10" spans="1:1" ht="16.95" customHeight="1">
      <c r="A10" s="65"/>
    </row>
    <row r="11" spans="1:1" ht="16.95" customHeight="1">
      <c r="A11" s="65"/>
    </row>
    <row r="12" spans="1:1" ht="16.95" customHeight="1">
      <c r="A12" s="65"/>
    </row>
    <row r="13" spans="1:1" ht="16.95" customHeight="1">
      <c r="A13" s="65"/>
    </row>
    <row r="14" spans="1:1" ht="16.95" customHeight="1">
      <c r="A14" s="65"/>
    </row>
    <row r="15" spans="1:1" ht="16.95" customHeight="1">
      <c r="A15" s="65"/>
    </row>
    <row r="16" spans="1:1" ht="16.95" customHeight="1">
      <c r="A16" s="65"/>
    </row>
    <row r="17" spans="1:1" ht="16.95" customHeight="1">
      <c r="A17" s="65"/>
    </row>
    <row r="18" spans="1:1" ht="16.95" customHeight="1">
      <c r="A18" s="65"/>
    </row>
    <row r="19" spans="1:1" ht="16.95" customHeight="1">
      <c r="A19" s="65"/>
    </row>
    <row r="20" spans="1:1" ht="16.95" customHeight="1">
      <c r="A20" s="65"/>
    </row>
    <row r="21" spans="1:1" ht="16.95" customHeight="1">
      <c r="A21" s="65"/>
    </row>
    <row r="22" spans="1:1" ht="16.95" customHeight="1">
      <c r="A22" s="65"/>
    </row>
    <row r="23" spans="1:1" ht="16.95" customHeight="1">
      <c r="A23" s="65"/>
    </row>
    <row r="24" spans="1:1" ht="16.95" customHeight="1">
      <c r="A24" s="65"/>
    </row>
    <row r="25" spans="1:1" ht="16.95" customHeight="1">
      <c r="A25" s="65"/>
    </row>
    <row r="26" spans="1:1" ht="16.95" customHeight="1">
      <c r="A26" s="65"/>
    </row>
    <row r="27" spans="1:1" ht="16.95" customHeight="1">
      <c r="A27" s="65"/>
    </row>
    <row r="28" spans="1:1" ht="16.95" customHeight="1">
      <c r="A28" s="65"/>
    </row>
    <row r="29" spans="1:1" ht="16.95" customHeight="1">
      <c r="A29" s="65"/>
    </row>
    <row r="30" spans="1:1" ht="16.95" customHeight="1">
      <c r="A30" s="65"/>
    </row>
    <row r="31" spans="1:1" ht="16.95" customHeight="1">
      <c r="A31" s="65"/>
    </row>
    <row r="32" spans="1:1" ht="16.95" customHeight="1">
      <c r="A32" s="7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E958-83C5-4DB3-B735-BE9DF83E147C}">
  <sheetPr codeName="Sheet14"/>
  <dimension ref="A1:I32"/>
  <sheetViews>
    <sheetView workbookViewId="0">
      <selection activeCell="C21" sqref="C2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7" width="8.69921875" style="60"/>
    <col min="8" max="8" width="13.8984375" style="60" customWidth="1"/>
    <col min="9" max="9" width="13.69921875" style="60" customWidth="1"/>
    <col min="10" max="16384" width="8.69921875" style="60"/>
  </cols>
  <sheetData>
    <row r="1" spans="1:9" ht="16.95" customHeight="1">
      <c r="A1" s="122" t="s">
        <v>218</v>
      </c>
      <c r="B1" s="125"/>
      <c r="C1" s="123"/>
      <c r="D1" s="123"/>
      <c r="E1" s="123"/>
      <c r="F1" s="124"/>
      <c r="H1" s="122" t="s">
        <v>219</v>
      </c>
      <c r="I1" s="124"/>
    </row>
    <row r="2" spans="1:9" ht="16.95" customHeight="1">
      <c r="A2" s="61" t="s">
        <v>191</v>
      </c>
      <c r="B2" s="62" t="s">
        <v>192</v>
      </c>
      <c r="C2" s="63" t="s">
        <v>220</v>
      </c>
      <c r="D2" s="63" t="s">
        <v>221</v>
      </c>
      <c r="E2" s="63" t="s">
        <v>222</v>
      </c>
      <c r="F2" s="64" t="s">
        <v>223</v>
      </c>
      <c r="H2" s="79" t="s">
        <v>221</v>
      </c>
      <c r="I2" s="80" t="s">
        <v>224</v>
      </c>
    </row>
    <row r="3" spans="1:9" ht="16.95" customHeight="1">
      <c r="A3" s="76">
        <v>1</v>
      </c>
      <c r="B3" s="81" t="s">
        <v>145</v>
      </c>
      <c r="C3" s="82">
        <v>80</v>
      </c>
      <c r="D3" s="82" t="s">
        <v>225</v>
      </c>
      <c r="E3" s="83">
        <v>145</v>
      </c>
      <c r="F3" s="84">
        <v>470</v>
      </c>
      <c r="H3" s="85" t="s">
        <v>226</v>
      </c>
      <c r="I3" s="86">
        <v>2</v>
      </c>
    </row>
    <row r="4" spans="1:9" ht="16.95" customHeight="1">
      <c r="A4" s="65">
        <v>2</v>
      </c>
      <c r="B4" s="66" t="s">
        <v>138</v>
      </c>
      <c r="C4" s="67">
        <v>70</v>
      </c>
      <c r="D4" s="67" t="s">
        <v>226</v>
      </c>
      <c r="E4" s="68">
        <v>142</v>
      </c>
      <c r="F4" s="69">
        <v>450</v>
      </c>
      <c r="H4" s="85" t="s">
        <v>227</v>
      </c>
      <c r="I4" s="86">
        <v>4</v>
      </c>
    </row>
    <row r="5" spans="1:9" ht="16.95" customHeight="1">
      <c r="A5" s="65">
        <v>3</v>
      </c>
      <c r="B5" s="66" t="s">
        <v>136</v>
      </c>
      <c r="C5" s="67">
        <v>90</v>
      </c>
      <c r="D5" s="67" t="s">
        <v>226</v>
      </c>
      <c r="E5" s="68">
        <v>148</v>
      </c>
      <c r="F5" s="69">
        <v>500</v>
      </c>
      <c r="H5" s="85" t="s">
        <v>228</v>
      </c>
      <c r="I5" s="86">
        <v>6.0000000000000009</v>
      </c>
    </row>
    <row r="6" spans="1:9" ht="16.95" customHeight="1">
      <c r="A6" s="65">
        <v>4</v>
      </c>
      <c r="B6" s="66" t="s">
        <v>142</v>
      </c>
      <c r="C6" s="67">
        <v>60</v>
      </c>
      <c r="D6" s="67" t="s">
        <v>226</v>
      </c>
      <c r="E6" s="68">
        <v>150</v>
      </c>
      <c r="F6" s="69">
        <v>460</v>
      </c>
      <c r="H6" s="85" t="s">
        <v>225</v>
      </c>
      <c r="I6" s="86">
        <v>8</v>
      </c>
    </row>
    <row r="7" spans="1:9" ht="16.95" customHeight="1">
      <c r="A7" s="65">
        <v>5</v>
      </c>
      <c r="B7" s="66" t="s">
        <v>151</v>
      </c>
      <c r="C7" s="67">
        <v>80</v>
      </c>
      <c r="D7" s="67" t="s">
        <v>228</v>
      </c>
      <c r="E7" s="68">
        <v>144</v>
      </c>
      <c r="F7" s="69">
        <v>475</v>
      </c>
      <c r="H7" s="87" t="s">
        <v>229</v>
      </c>
      <c r="I7" s="88">
        <v>10</v>
      </c>
    </row>
    <row r="8" spans="1:9" ht="16.95" customHeight="1">
      <c r="A8" s="65">
        <v>6</v>
      </c>
      <c r="B8" s="66" t="s">
        <v>148</v>
      </c>
      <c r="C8" s="67">
        <v>50</v>
      </c>
      <c r="D8" s="67" t="s">
        <v>227</v>
      </c>
      <c r="E8" s="68">
        <v>140</v>
      </c>
      <c r="F8" s="69">
        <v>430</v>
      </c>
    </row>
    <row r="9" spans="1:9" ht="16.95" customHeight="1">
      <c r="A9" s="65">
        <v>7</v>
      </c>
      <c r="B9" s="66" t="s">
        <v>127</v>
      </c>
      <c r="C9" s="67">
        <v>90</v>
      </c>
      <c r="D9" s="67" t="s">
        <v>225</v>
      </c>
      <c r="E9" s="68">
        <v>142</v>
      </c>
      <c r="F9" s="69">
        <v>525</v>
      </c>
    </row>
    <row r="10" spans="1:9" ht="16.95" customHeight="1">
      <c r="A10" s="65">
        <v>8</v>
      </c>
      <c r="B10" s="66" t="s">
        <v>139</v>
      </c>
      <c r="C10" s="67">
        <v>70</v>
      </c>
      <c r="D10" s="67" t="s">
        <v>229</v>
      </c>
      <c r="E10" s="68">
        <v>141</v>
      </c>
      <c r="F10" s="69">
        <v>455</v>
      </c>
    </row>
    <row r="11" spans="1:9" ht="16.95" customHeight="1">
      <c r="A11" s="65">
        <v>9</v>
      </c>
      <c r="B11" s="66" t="s">
        <v>140</v>
      </c>
      <c r="C11" s="67">
        <v>60</v>
      </c>
      <c r="D11" s="67" t="s">
        <v>228</v>
      </c>
      <c r="E11" s="68">
        <v>146</v>
      </c>
      <c r="F11" s="69">
        <v>480</v>
      </c>
    </row>
    <row r="12" spans="1:9" ht="16.95" customHeight="1">
      <c r="A12" s="65">
        <v>10</v>
      </c>
      <c r="B12" s="66" t="s">
        <v>125</v>
      </c>
      <c r="C12" s="67">
        <v>80</v>
      </c>
      <c r="D12" s="67" t="s">
        <v>229</v>
      </c>
      <c r="E12" s="68">
        <v>141</v>
      </c>
      <c r="F12" s="69">
        <v>445</v>
      </c>
    </row>
    <row r="13" spans="1:9" ht="16.95" customHeight="1">
      <c r="A13" s="65">
        <v>11</v>
      </c>
      <c r="B13" s="66" t="s">
        <v>135</v>
      </c>
      <c r="C13" s="67">
        <v>70</v>
      </c>
      <c r="D13" s="67" t="s">
        <v>228</v>
      </c>
      <c r="E13" s="68">
        <v>149</v>
      </c>
      <c r="F13" s="69">
        <v>505</v>
      </c>
    </row>
    <row r="14" spans="1:9" ht="16.95" customHeight="1">
      <c r="A14" s="65">
        <v>12</v>
      </c>
      <c r="B14" s="66" t="s">
        <v>143</v>
      </c>
      <c r="C14" s="67">
        <v>50</v>
      </c>
      <c r="D14" s="67" t="s">
        <v>227</v>
      </c>
      <c r="E14" s="68">
        <v>152</v>
      </c>
      <c r="F14" s="69">
        <v>470</v>
      </c>
    </row>
    <row r="15" spans="1:9" ht="16.95" customHeight="1">
      <c r="A15" s="65">
        <v>13</v>
      </c>
      <c r="B15" s="66" t="s">
        <v>147</v>
      </c>
      <c r="C15" s="67">
        <v>60</v>
      </c>
      <c r="D15" s="67" t="s">
        <v>229</v>
      </c>
      <c r="E15" s="68">
        <v>142</v>
      </c>
      <c r="F15" s="69">
        <v>440</v>
      </c>
    </row>
    <row r="16" spans="1:9" ht="16.95" customHeight="1">
      <c r="A16" s="65">
        <v>14</v>
      </c>
      <c r="B16" s="66" t="s">
        <v>152</v>
      </c>
      <c r="C16" s="67">
        <v>90</v>
      </c>
      <c r="D16" s="67" t="s">
        <v>226</v>
      </c>
      <c r="E16" s="68">
        <v>145</v>
      </c>
      <c r="F16" s="69">
        <v>495</v>
      </c>
    </row>
    <row r="17" spans="1:6" ht="16.95" customHeight="1">
      <c r="A17" s="65">
        <v>15</v>
      </c>
      <c r="B17" s="66" t="s">
        <v>137</v>
      </c>
      <c r="C17" s="67">
        <v>50</v>
      </c>
      <c r="D17" s="67" t="s">
        <v>228</v>
      </c>
      <c r="E17" s="68">
        <v>148</v>
      </c>
      <c r="F17" s="69">
        <v>475</v>
      </c>
    </row>
    <row r="18" spans="1:6" ht="16.95" customHeight="1">
      <c r="A18" s="65">
        <v>16</v>
      </c>
      <c r="B18" s="66" t="s">
        <v>153</v>
      </c>
      <c r="C18" s="67">
        <v>70</v>
      </c>
      <c r="D18" s="67" t="s">
        <v>229</v>
      </c>
      <c r="E18" s="68">
        <v>142</v>
      </c>
      <c r="F18" s="69">
        <v>450</v>
      </c>
    </row>
    <row r="19" spans="1:6" ht="16.95" customHeight="1">
      <c r="A19" s="65">
        <v>17</v>
      </c>
      <c r="B19" s="66" t="s">
        <v>146</v>
      </c>
      <c r="C19" s="67">
        <v>90</v>
      </c>
      <c r="D19" s="67" t="s">
        <v>228</v>
      </c>
      <c r="E19" s="68">
        <v>146</v>
      </c>
      <c r="F19" s="69">
        <v>490</v>
      </c>
    </row>
    <row r="20" spans="1:6" ht="16.95" customHeight="1">
      <c r="A20" s="65">
        <v>18</v>
      </c>
      <c r="B20" s="66" t="s">
        <v>141</v>
      </c>
      <c r="C20" s="67">
        <v>60</v>
      </c>
      <c r="D20" s="67" t="s">
        <v>225</v>
      </c>
      <c r="E20" s="68">
        <v>141</v>
      </c>
      <c r="F20" s="69">
        <v>430</v>
      </c>
    </row>
    <row r="21" spans="1:6" ht="16.95" customHeight="1">
      <c r="A21" s="65">
        <v>19</v>
      </c>
      <c r="B21" s="66" t="s">
        <v>132</v>
      </c>
      <c r="C21" s="67">
        <v>50</v>
      </c>
      <c r="D21" s="67" t="s">
        <v>229</v>
      </c>
      <c r="E21" s="68">
        <v>144</v>
      </c>
      <c r="F21" s="69">
        <v>435</v>
      </c>
    </row>
    <row r="22" spans="1:6" ht="16.95" customHeight="1">
      <c r="A22" s="65">
        <v>20</v>
      </c>
      <c r="B22" s="66" t="s">
        <v>150</v>
      </c>
      <c r="C22" s="67">
        <v>80</v>
      </c>
      <c r="D22" s="67" t="s">
        <v>227</v>
      </c>
      <c r="E22" s="68">
        <v>148</v>
      </c>
      <c r="F22" s="69">
        <v>500</v>
      </c>
    </row>
    <row r="23" spans="1:6" ht="16.95" customHeight="1">
      <c r="A23" s="65">
        <v>21</v>
      </c>
      <c r="B23" s="66" t="s">
        <v>128</v>
      </c>
      <c r="C23" s="67">
        <v>70</v>
      </c>
      <c r="D23" s="67" t="s">
        <v>228</v>
      </c>
      <c r="E23" s="68">
        <v>140</v>
      </c>
      <c r="F23" s="69">
        <v>440</v>
      </c>
    </row>
    <row r="24" spans="1:6" ht="16.95" customHeight="1">
      <c r="A24" s="65">
        <v>22</v>
      </c>
      <c r="B24" s="66" t="s">
        <v>134</v>
      </c>
      <c r="C24" s="67">
        <v>60</v>
      </c>
      <c r="D24" s="67" t="s">
        <v>227</v>
      </c>
      <c r="E24" s="68">
        <v>149</v>
      </c>
      <c r="F24" s="69">
        <v>470</v>
      </c>
    </row>
    <row r="25" spans="1:6" ht="16.95" customHeight="1">
      <c r="A25" s="65">
        <v>23</v>
      </c>
      <c r="B25" s="66" t="s">
        <v>126</v>
      </c>
      <c r="C25" s="67">
        <v>90</v>
      </c>
      <c r="D25" s="67" t="s">
        <v>227</v>
      </c>
      <c r="E25" s="68">
        <v>143</v>
      </c>
      <c r="F25" s="69">
        <v>480</v>
      </c>
    </row>
    <row r="26" spans="1:6" ht="16.95" customHeight="1">
      <c r="A26" s="65">
        <v>24</v>
      </c>
      <c r="B26" s="66" t="s">
        <v>133</v>
      </c>
      <c r="C26" s="67">
        <v>80</v>
      </c>
      <c r="D26" s="67" t="s">
        <v>229</v>
      </c>
      <c r="E26" s="68">
        <v>143</v>
      </c>
      <c r="F26" s="69">
        <v>455</v>
      </c>
    </row>
    <row r="27" spans="1:6" ht="16.95" customHeight="1">
      <c r="A27" s="65">
        <v>25</v>
      </c>
      <c r="B27" s="66" t="s">
        <v>149</v>
      </c>
      <c r="C27" s="67">
        <v>50</v>
      </c>
      <c r="D27" s="67" t="s">
        <v>225</v>
      </c>
      <c r="E27" s="68">
        <v>142</v>
      </c>
      <c r="F27" s="69">
        <v>430</v>
      </c>
    </row>
    <row r="28" spans="1:6" ht="16.95" customHeight="1">
      <c r="A28" s="65">
        <v>26</v>
      </c>
      <c r="B28" s="66" t="s">
        <v>230</v>
      </c>
      <c r="C28" s="67">
        <v>70</v>
      </c>
      <c r="D28" s="67" t="s">
        <v>226</v>
      </c>
      <c r="E28" s="68">
        <v>147</v>
      </c>
      <c r="F28" s="69">
        <v>485</v>
      </c>
    </row>
    <row r="29" spans="1:6" ht="16.95" customHeight="1">
      <c r="A29" s="65">
        <v>27</v>
      </c>
      <c r="B29" s="66" t="s">
        <v>130</v>
      </c>
      <c r="C29" s="67">
        <v>60</v>
      </c>
      <c r="D29" s="67" t="s">
        <v>229</v>
      </c>
      <c r="E29" s="68">
        <v>144</v>
      </c>
      <c r="F29" s="69">
        <v>445</v>
      </c>
    </row>
    <row r="30" spans="1:6" ht="16.95" customHeight="1">
      <c r="A30" s="65">
        <v>28</v>
      </c>
      <c r="B30" s="66" t="s">
        <v>129</v>
      </c>
      <c r="C30" s="67">
        <v>80</v>
      </c>
      <c r="D30" s="67" t="s">
        <v>228</v>
      </c>
      <c r="E30" s="68">
        <v>146</v>
      </c>
      <c r="F30" s="69">
        <v>470</v>
      </c>
    </row>
    <row r="31" spans="1:6" ht="16.95" customHeight="1">
      <c r="A31" s="65">
        <v>29</v>
      </c>
      <c r="B31" s="66" t="s">
        <v>131</v>
      </c>
      <c r="C31" s="67">
        <v>90</v>
      </c>
      <c r="D31" s="67" t="s">
        <v>227</v>
      </c>
      <c r="E31" s="68">
        <v>150</v>
      </c>
      <c r="F31" s="69">
        <v>510</v>
      </c>
    </row>
    <row r="32" spans="1:6" ht="16.95" customHeight="1">
      <c r="A32" s="70">
        <v>30</v>
      </c>
      <c r="B32" s="71" t="s">
        <v>144</v>
      </c>
      <c r="C32" s="72">
        <v>70</v>
      </c>
      <c r="D32" s="72" t="s">
        <v>229</v>
      </c>
      <c r="E32" s="73">
        <v>141</v>
      </c>
      <c r="F32" s="74">
        <v>430</v>
      </c>
    </row>
  </sheetData>
  <mergeCells count="2">
    <mergeCell ref="A1:F1"/>
    <mergeCell ref="H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64F2-A334-4ADC-AF95-AC35EA09F4BD}">
  <sheetPr codeName="Sheet18"/>
  <dimension ref="A1:Y32"/>
  <sheetViews>
    <sheetView workbookViewId="0">
      <selection activeCell="J14" sqref="J14"/>
    </sheetView>
  </sheetViews>
  <sheetFormatPr defaultColWidth="4" defaultRowHeight="18.600000000000001" customHeight="1"/>
  <cols>
    <col min="1" max="1" width="6" style="66" customWidth="1"/>
    <col min="2" max="25" width="6" style="75" customWidth="1"/>
    <col min="26" max="16384" width="4" style="75"/>
  </cols>
  <sheetData>
    <row r="1" spans="1:25" ht="18.600000000000001" customHeight="1" thickTop="1">
      <c r="A1" s="89" t="s">
        <v>231</v>
      </c>
      <c r="B1" s="90"/>
      <c r="C1" s="90"/>
      <c r="D1" s="90"/>
      <c r="E1" s="90"/>
      <c r="F1" s="90"/>
      <c r="G1" s="90"/>
      <c r="H1" s="90"/>
      <c r="I1" s="90"/>
      <c r="J1" s="90"/>
      <c r="K1" s="90"/>
      <c r="L1" s="90"/>
      <c r="M1" s="90"/>
      <c r="N1" s="90"/>
      <c r="O1" s="90"/>
      <c r="P1" s="90"/>
      <c r="Q1" s="90"/>
      <c r="R1" s="90"/>
      <c r="S1" s="90"/>
      <c r="T1" s="90"/>
      <c r="U1" s="90"/>
      <c r="V1" s="90"/>
      <c r="W1" s="90"/>
      <c r="X1" s="90"/>
      <c r="Y1" s="91" t="s">
        <v>232</v>
      </c>
    </row>
    <row r="2" spans="1:25" ht="18.600000000000001" customHeight="1">
      <c r="A2" s="92"/>
      <c r="B2" s="93"/>
      <c r="C2" s="93"/>
      <c r="D2" s="93"/>
      <c r="E2" s="93"/>
      <c r="F2" s="93"/>
      <c r="G2" s="93"/>
      <c r="H2" s="93"/>
      <c r="I2" s="93"/>
      <c r="J2" s="93"/>
      <c r="K2" s="93"/>
      <c r="L2" s="93"/>
      <c r="M2" s="93"/>
      <c r="N2" s="93"/>
      <c r="O2" s="93"/>
      <c r="P2" s="93"/>
      <c r="Q2" s="93"/>
      <c r="R2" s="93"/>
      <c r="S2" s="93"/>
      <c r="T2" s="93"/>
      <c r="U2" s="93"/>
      <c r="V2" s="93"/>
      <c r="W2" s="93"/>
      <c r="X2" s="93"/>
      <c r="Y2" s="94"/>
    </row>
    <row r="3" spans="1:25" ht="18.600000000000001" customHeight="1">
      <c r="A3" s="95"/>
      <c r="B3" s="93"/>
      <c r="C3" s="93"/>
      <c r="D3" s="93"/>
      <c r="E3" s="93"/>
      <c r="F3" s="93"/>
      <c r="G3" s="93"/>
      <c r="H3" s="93"/>
      <c r="I3" s="93"/>
      <c r="J3" s="93"/>
      <c r="K3" s="93"/>
      <c r="L3" s="93"/>
      <c r="M3" s="93"/>
      <c r="N3" s="93"/>
      <c r="O3" s="93"/>
      <c r="P3" s="93"/>
      <c r="Q3" s="93"/>
      <c r="R3" s="93"/>
      <c r="S3" s="93"/>
      <c r="T3" s="93"/>
      <c r="U3" s="93"/>
      <c r="V3" s="93"/>
      <c r="W3" s="93"/>
      <c r="X3" s="93"/>
      <c r="Y3" s="94"/>
    </row>
    <row r="4" spans="1:25" ht="18.600000000000001" customHeight="1">
      <c r="A4" s="95"/>
      <c r="B4" s="93"/>
      <c r="C4" s="93"/>
      <c r="D4" s="93"/>
      <c r="E4" s="93"/>
      <c r="F4" s="93"/>
      <c r="G4" s="93"/>
      <c r="H4" s="93"/>
      <c r="I4" s="93"/>
      <c r="J4" s="93"/>
      <c r="K4" s="93"/>
      <c r="L4" s="93"/>
      <c r="M4" s="93"/>
      <c r="N4" s="93"/>
      <c r="O4" s="93"/>
      <c r="P4" s="93"/>
      <c r="Q4" s="93"/>
      <c r="R4" s="93"/>
      <c r="S4" s="93"/>
      <c r="T4" s="93"/>
      <c r="U4" s="93"/>
      <c r="V4" s="93"/>
      <c r="W4" s="93"/>
      <c r="X4" s="93"/>
      <c r="Y4" s="94"/>
    </row>
    <row r="5" spans="1:25" ht="18.600000000000001" customHeight="1">
      <c r="A5" s="95"/>
      <c r="B5" s="93"/>
      <c r="C5" s="93"/>
      <c r="D5" s="93"/>
      <c r="E5" s="93"/>
      <c r="F5" s="93"/>
      <c r="G5" s="93"/>
      <c r="H5" s="93"/>
      <c r="I5" s="93"/>
      <c r="J5" s="93"/>
      <c r="K5" s="93"/>
      <c r="L5" s="93"/>
      <c r="M5" s="93"/>
      <c r="N5" s="93"/>
      <c r="O5" s="93"/>
      <c r="P5" s="93"/>
      <c r="Q5" s="93"/>
      <c r="R5" s="93"/>
      <c r="S5" s="93"/>
      <c r="T5" s="93"/>
      <c r="U5" s="93"/>
      <c r="V5" s="93"/>
      <c r="W5" s="93"/>
      <c r="X5" s="93"/>
      <c r="Y5" s="94"/>
    </row>
    <row r="6" spans="1:25" ht="18.600000000000001" customHeight="1">
      <c r="A6" s="95"/>
      <c r="B6" s="93"/>
      <c r="C6" s="93"/>
      <c r="D6" s="93"/>
      <c r="E6" s="93"/>
      <c r="F6" s="93"/>
      <c r="G6" s="93"/>
      <c r="H6" s="93"/>
      <c r="I6" s="93"/>
      <c r="J6" s="93"/>
      <c r="K6" s="93"/>
      <c r="L6" s="93"/>
      <c r="M6" s="93"/>
      <c r="N6" s="93"/>
      <c r="O6" s="93"/>
      <c r="P6" s="93"/>
      <c r="Q6" s="93"/>
      <c r="R6" s="93"/>
      <c r="S6" s="93"/>
      <c r="T6" s="93"/>
      <c r="U6" s="93"/>
      <c r="V6" s="93"/>
      <c r="W6" s="93"/>
      <c r="X6" s="93"/>
      <c r="Y6" s="94"/>
    </row>
    <row r="7" spans="1:25" ht="18.600000000000001" customHeight="1">
      <c r="A7" s="95"/>
      <c r="B7" s="93"/>
      <c r="C7" s="93"/>
      <c r="D7" s="93"/>
      <c r="E7" s="93"/>
      <c r="F7" s="93"/>
      <c r="G7" s="93"/>
      <c r="H7" s="93"/>
      <c r="I7" s="93"/>
      <c r="J7" s="93"/>
      <c r="K7" s="93"/>
      <c r="L7" s="93"/>
      <c r="M7" s="93"/>
      <c r="N7" s="93"/>
      <c r="O7" s="93"/>
      <c r="P7" s="93"/>
      <c r="Q7" s="93"/>
      <c r="R7" s="93"/>
      <c r="S7" s="93"/>
      <c r="T7" s="93"/>
      <c r="U7" s="93"/>
      <c r="V7" s="93"/>
      <c r="W7" s="93"/>
      <c r="X7" s="93"/>
      <c r="Y7" s="94"/>
    </row>
    <row r="8" spans="1:25" ht="18.600000000000001" customHeight="1">
      <c r="A8" s="95"/>
      <c r="B8" s="93"/>
      <c r="C8" s="93"/>
      <c r="D8" s="93"/>
      <c r="E8" s="93"/>
      <c r="F8" s="93"/>
      <c r="G8" s="93"/>
      <c r="H8" s="93"/>
      <c r="I8" s="93"/>
      <c r="J8" s="93"/>
      <c r="K8" s="93"/>
      <c r="L8" s="93"/>
      <c r="M8" s="93"/>
      <c r="N8" s="93"/>
      <c r="O8" s="93"/>
      <c r="P8" s="93"/>
      <c r="Q8" s="93"/>
      <c r="R8" s="93"/>
      <c r="S8" s="93"/>
      <c r="T8" s="93"/>
      <c r="U8" s="93"/>
      <c r="V8" s="93"/>
      <c r="W8" s="93"/>
      <c r="X8" s="93"/>
      <c r="Y8" s="94"/>
    </row>
    <row r="9" spans="1:25" ht="18.600000000000001" customHeight="1">
      <c r="A9" s="95"/>
      <c r="B9" s="93"/>
      <c r="C9" s="93"/>
      <c r="D9" s="93"/>
      <c r="E9" s="93"/>
      <c r="F9" s="93"/>
      <c r="G9" s="93"/>
      <c r="H9" s="93"/>
      <c r="I9" s="93"/>
      <c r="J9" s="93"/>
      <c r="K9" s="93"/>
      <c r="L9" s="93"/>
      <c r="M9" s="93"/>
      <c r="N9" s="93"/>
      <c r="O9" s="93"/>
      <c r="P9" s="93"/>
      <c r="Q9" s="93"/>
      <c r="R9" s="93"/>
      <c r="S9" s="93"/>
      <c r="T9" s="93"/>
      <c r="U9" s="93"/>
      <c r="V9" s="93"/>
      <c r="W9" s="93"/>
      <c r="X9" s="93"/>
      <c r="Y9" s="94"/>
    </row>
    <row r="10" spans="1:25" ht="18.600000000000001" customHeight="1">
      <c r="A10" s="95"/>
      <c r="B10" s="93"/>
      <c r="C10" s="93"/>
      <c r="D10" s="93"/>
      <c r="E10" s="93"/>
      <c r="F10" s="93"/>
      <c r="G10" s="93"/>
      <c r="H10" s="93"/>
      <c r="I10" s="93"/>
      <c r="J10" s="93"/>
      <c r="K10" s="93"/>
      <c r="L10" s="93"/>
      <c r="M10" s="93"/>
      <c r="N10" s="93"/>
      <c r="O10" s="93"/>
      <c r="P10" s="93"/>
      <c r="Q10" s="93"/>
      <c r="R10" s="93"/>
      <c r="S10" s="93"/>
      <c r="T10" s="93"/>
      <c r="U10" s="93"/>
      <c r="V10" s="93"/>
      <c r="W10" s="93"/>
      <c r="X10" s="93"/>
      <c r="Y10" s="94"/>
    </row>
    <row r="11" spans="1:25" ht="18.600000000000001" customHeight="1">
      <c r="A11" s="95"/>
      <c r="B11" s="93"/>
      <c r="C11" s="93"/>
      <c r="D11" s="93"/>
      <c r="E11" s="93"/>
      <c r="F11" s="93"/>
      <c r="G11" s="93"/>
      <c r="H11" s="93"/>
      <c r="I11" s="93"/>
      <c r="J11" s="93"/>
      <c r="K11" s="93"/>
      <c r="L11" s="93"/>
      <c r="M11" s="93"/>
      <c r="N11" s="93"/>
      <c r="O11" s="93"/>
      <c r="P11" s="93"/>
      <c r="Q11" s="93"/>
      <c r="R11" s="93"/>
      <c r="S11" s="93"/>
      <c r="T11" s="93"/>
      <c r="U11" s="93"/>
      <c r="V11" s="93"/>
      <c r="W11" s="93"/>
      <c r="X11" s="93"/>
      <c r="Y11" s="94"/>
    </row>
    <row r="12" spans="1:25" ht="18.600000000000001" customHeight="1">
      <c r="A12" s="95"/>
      <c r="B12" s="93"/>
      <c r="C12" s="93"/>
      <c r="D12" s="93"/>
      <c r="E12" s="93"/>
      <c r="F12" s="93"/>
      <c r="G12" s="93"/>
      <c r="H12" s="93"/>
      <c r="I12" s="93"/>
      <c r="J12" s="93"/>
      <c r="K12" s="93"/>
      <c r="L12" s="93"/>
      <c r="M12" s="93"/>
      <c r="N12" s="93"/>
      <c r="O12" s="93"/>
      <c r="P12" s="93"/>
      <c r="Q12" s="93"/>
      <c r="R12" s="93"/>
      <c r="S12" s="93"/>
      <c r="T12" s="93"/>
      <c r="U12" s="93"/>
      <c r="V12" s="93"/>
      <c r="W12" s="93"/>
      <c r="X12" s="93"/>
      <c r="Y12" s="94"/>
    </row>
    <row r="13" spans="1:25" ht="18.600000000000001" customHeight="1">
      <c r="A13" s="95"/>
      <c r="B13" s="93"/>
      <c r="C13" s="93"/>
      <c r="D13" s="93"/>
      <c r="E13" s="93"/>
      <c r="F13" s="93"/>
      <c r="G13" s="93"/>
      <c r="H13" s="93"/>
      <c r="I13" s="93"/>
      <c r="J13" s="93"/>
      <c r="K13" s="93"/>
      <c r="L13" s="93"/>
      <c r="M13" s="96" t="s">
        <v>233</v>
      </c>
      <c r="N13" s="93"/>
      <c r="O13" s="93"/>
      <c r="P13" s="93"/>
      <c r="Q13" s="93"/>
      <c r="R13" s="93"/>
      <c r="S13" s="93"/>
      <c r="T13" s="93"/>
      <c r="U13" s="93"/>
      <c r="V13" s="93"/>
      <c r="W13" s="93"/>
      <c r="X13" s="93"/>
      <c r="Y13" s="94"/>
    </row>
    <row r="14" spans="1:25" ht="18.600000000000001" customHeight="1">
      <c r="A14" s="95"/>
      <c r="B14" s="93"/>
      <c r="C14" s="93"/>
      <c r="D14" s="93"/>
      <c r="E14" s="93"/>
      <c r="F14" s="93"/>
      <c r="G14" s="93"/>
      <c r="H14" s="93"/>
      <c r="I14" s="93"/>
      <c r="J14" s="93"/>
      <c r="K14" s="93"/>
      <c r="L14" s="93"/>
      <c r="M14" s="93"/>
      <c r="N14" s="93"/>
      <c r="O14" s="93"/>
      <c r="P14" s="93"/>
      <c r="Q14" s="93"/>
      <c r="R14" s="93"/>
      <c r="S14" s="93"/>
      <c r="T14" s="93"/>
      <c r="U14" s="93"/>
      <c r="V14" s="93"/>
      <c r="W14" s="93"/>
      <c r="X14" s="93"/>
      <c r="Y14" s="94"/>
    </row>
    <row r="15" spans="1:25" ht="18.600000000000001" customHeight="1">
      <c r="A15" s="95"/>
      <c r="B15" s="93"/>
      <c r="C15" s="93"/>
      <c r="D15" s="93"/>
      <c r="E15" s="93"/>
      <c r="F15" s="93"/>
      <c r="G15" s="93"/>
      <c r="H15" s="93"/>
      <c r="I15" s="93"/>
      <c r="J15" s="93"/>
      <c r="K15" s="93"/>
      <c r="L15" s="93"/>
      <c r="M15" s="93"/>
      <c r="N15" s="93"/>
      <c r="O15" s="93"/>
      <c r="P15" s="93"/>
      <c r="Q15" s="93"/>
      <c r="R15" s="93"/>
      <c r="S15" s="93"/>
      <c r="T15" s="93"/>
      <c r="U15" s="93"/>
      <c r="V15" s="93"/>
      <c r="W15" s="93"/>
      <c r="X15" s="93"/>
      <c r="Y15" s="94"/>
    </row>
    <row r="16" spans="1:25" ht="18.600000000000001" customHeight="1">
      <c r="A16" s="95"/>
      <c r="B16" s="93"/>
      <c r="C16" s="93"/>
      <c r="D16" s="93"/>
      <c r="E16" s="93"/>
      <c r="F16" s="93"/>
      <c r="G16" s="93"/>
      <c r="H16" s="93"/>
      <c r="I16" s="93"/>
      <c r="J16" s="93"/>
      <c r="K16" s="93"/>
      <c r="L16" s="93"/>
      <c r="M16" s="93"/>
      <c r="N16" s="93"/>
      <c r="O16" s="93"/>
      <c r="P16" s="93"/>
      <c r="Q16" s="93"/>
      <c r="R16" s="93"/>
      <c r="S16" s="93"/>
      <c r="T16" s="93"/>
      <c r="U16" s="93"/>
      <c r="V16" s="93"/>
      <c r="W16" s="93"/>
      <c r="X16" s="93"/>
      <c r="Y16" s="94"/>
    </row>
    <row r="17" spans="1:25" ht="18.600000000000001" customHeight="1">
      <c r="A17" s="95"/>
      <c r="B17" s="93"/>
      <c r="C17" s="93"/>
      <c r="D17" s="93"/>
      <c r="E17" s="93"/>
      <c r="F17" s="93"/>
      <c r="G17" s="93"/>
      <c r="H17" s="93"/>
      <c r="I17" s="93"/>
      <c r="J17" s="93"/>
      <c r="K17" s="93"/>
      <c r="L17" s="93"/>
      <c r="M17" s="93"/>
      <c r="N17" s="93"/>
      <c r="O17" s="93"/>
      <c r="P17" s="93"/>
      <c r="Q17" s="93"/>
      <c r="R17" s="93"/>
      <c r="S17" s="93"/>
      <c r="T17" s="93"/>
      <c r="U17" s="93"/>
      <c r="V17" s="93"/>
      <c r="W17" s="93"/>
      <c r="X17" s="93"/>
      <c r="Y17" s="94"/>
    </row>
    <row r="18" spans="1:25" ht="18.600000000000001" customHeight="1">
      <c r="A18" s="95"/>
      <c r="B18" s="93"/>
      <c r="C18" s="93"/>
      <c r="D18" s="93"/>
      <c r="E18" s="93"/>
      <c r="F18" s="93"/>
      <c r="G18" s="93"/>
      <c r="H18" s="93"/>
      <c r="I18" s="93"/>
      <c r="J18" s="93"/>
      <c r="K18" s="93"/>
      <c r="L18" s="93"/>
      <c r="M18" s="93"/>
      <c r="N18" s="93"/>
      <c r="O18" s="93"/>
      <c r="P18" s="93"/>
      <c r="Q18" s="93"/>
      <c r="R18" s="93"/>
      <c r="S18" s="93"/>
      <c r="T18" s="93"/>
      <c r="U18" s="93"/>
      <c r="V18" s="93"/>
      <c r="W18" s="93"/>
      <c r="X18" s="93"/>
      <c r="Y18" s="94"/>
    </row>
    <row r="19" spans="1:25" ht="18.600000000000001" customHeight="1">
      <c r="A19" s="95"/>
      <c r="B19" s="93"/>
      <c r="C19" s="93"/>
      <c r="D19" s="93"/>
      <c r="E19" s="93"/>
      <c r="F19" s="93"/>
      <c r="G19" s="93"/>
      <c r="H19" s="93"/>
      <c r="I19" s="93"/>
      <c r="J19" s="93"/>
      <c r="K19" s="93"/>
      <c r="L19" s="93"/>
      <c r="M19" s="93"/>
      <c r="N19" s="93"/>
      <c r="O19" s="93"/>
      <c r="P19" s="93"/>
      <c r="Q19" s="93"/>
      <c r="R19" s="93"/>
      <c r="S19" s="93"/>
      <c r="T19" s="93"/>
      <c r="U19" s="93"/>
      <c r="V19" s="93"/>
      <c r="W19" s="93"/>
      <c r="X19" s="93"/>
      <c r="Y19" s="94"/>
    </row>
    <row r="20" spans="1:25" ht="18.600000000000001" customHeight="1">
      <c r="A20" s="95"/>
      <c r="B20" s="93"/>
      <c r="C20" s="93"/>
      <c r="D20" s="93"/>
      <c r="E20" s="93"/>
      <c r="F20" s="93"/>
      <c r="G20" s="93"/>
      <c r="H20" s="93"/>
      <c r="I20" s="93"/>
      <c r="J20" s="93"/>
      <c r="K20" s="93"/>
      <c r="L20" s="93"/>
      <c r="M20" s="93"/>
      <c r="N20" s="93"/>
      <c r="O20" s="93"/>
      <c r="P20" s="93"/>
      <c r="Q20" s="93"/>
      <c r="R20" s="93"/>
      <c r="S20" s="93"/>
      <c r="T20" s="93"/>
      <c r="U20" s="93"/>
      <c r="V20" s="93"/>
      <c r="W20" s="93"/>
      <c r="X20" s="93"/>
      <c r="Y20" s="94"/>
    </row>
    <row r="21" spans="1:25" ht="18.600000000000001" customHeight="1">
      <c r="A21" s="95"/>
      <c r="B21" s="93"/>
      <c r="C21" s="93"/>
      <c r="D21" s="93"/>
      <c r="E21" s="93"/>
      <c r="F21" s="93"/>
      <c r="G21" s="93"/>
      <c r="H21" s="93"/>
      <c r="I21" s="93"/>
      <c r="J21" s="93"/>
      <c r="K21" s="93"/>
      <c r="L21" s="93"/>
      <c r="M21" s="93"/>
      <c r="N21" s="93"/>
      <c r="O21" s="93"/>
      <c r="P21" s="93"/>
      <c r="Q21" s="93"/>
      <c r="R21" s="93"/>
      <c r="S21" s="93"/>
      <c r="T21" s="93"/>
      <c r="U21" s="93"/>
      <c r="V21" s="93"/>
      <c r="W21" s="93"/>
      <c r="X21" s="93"/>
      <c r="Y21" s="94"/>
    </row>
    <row r="22" spans="1:25" ht="18.600000000000001" customHeight="1">
      <c r="A22" s="95"/>
      <c r="B22" s="93"/>
      <c r="C22" s="93"/>
      <c r="D22" s="93"/>
      <c r="E22" s="93"/>
      <c r="F22" s="93"/>
      <c r="G22" s="93"/>
      <c r="H22" s="93"/>
      <c r="I22" s="93"/>
      <c r="J22" s="93"/>
      <c r="K22" s="93"/>
      <c r="L22" s="93"/>
      <c r="M22" s="93"/>
      <c r="N22" s="93"/>
      <c r="O22" s="93"/>
      <c r="P22" s="93"/>
      <c r="Q22" s="93"/>
      <c r="R22" s="93"/>
      <c r="S22" s="93"/>
      <c r="T22" s="93"/>
      <c r="U22" s="93"/>
      <c r="V22" s="93"/>
      <c r="W22" s="93"/>
      <c r="X22" s="93"/>
      <c r="Y22" s="94"/>
    </row>
    <row r="23" spans="1:25" ht="18.600000000000001" customHeight="1">
      <c r="A23" s="95"/>
      <c r="B23" s="93"/>
      <c r="C23" s="93"/>
      <c r="D23" s="93"/>
      <c r="E23" s="93"/>
      <c r="F23" s="93"/>
      <c r="G23" s="93"/>
      <c r="H23" s="93"/>
      <c r="I23" s="93"/>
      <c r="J23" s="93"/>
      <c r="K23" s="93"/>
      <c r="L23" s="93"/>
      <c r="M23" s="93"/>
      <c r="N23" s="93"/>
      <c r="O23" s="93"/>
      <c r="P23" s="93"/>
      <c r="Q23" s="93"/>
      <c r="R23" s="93"/>
      <c r="S23" s="93"/>
      <c r="T23" s="93"/>
      <c r="U23" s="93"/>
      <c r="V23" s="93"/>
      <c r="W23" s="93"/>
      <c r="X23" s="93"/>
      <c r="Y23" s="94"/>
    </row>
    <row r="24" spans="1:25" ht="18.600000000000001" customHeight="1">
      <c r="A24" s="95"/>
      <c r="B24" s="93"/>
      <c r="C24" s="93"/>
      <c r="D24" s="93"/>
      <c r="E24" s="93"/>
      <c r="F24" s="93"/>
      <c r="G24" s="93"/>
      <c r="H24" s="93"/>
      <c r="I24" s="93"/>
      <c r="J24" s="93"/>
      <c r="K24" s="93"/>
      <c r="L24" s="93"/>
      <c r="M24" s="93"/>
      <c r="N24" s="93"/>
      <c r="O24" s="93"/>
      <c r="P24" s="93"/>
      <c r="Q24" s="93"/>
      <c r="R24" s="93"/>
      <c r="S24" s="93"/>
      <c r="T24" s="93"/>
      <c r="U24" s="93"/>
      <c r="V24" s="93"/>
      <c r="W24" s="93"/>
      <c r="X24" s="93"/>
      <c r="Y24" s="94"/>
    </row>
    <row r="25" spans="1:25" ht="18.600000000000001" customHeight="1" thickBot="1">
      <c r="A25" s="97" t="s">
        <v>234</v>
      </c>
      <c r="B25" s="98"/>
      <c r="C25" s="98"/>
      <c r="D25" s="98"/>
      <c r="E25" s="98"/>
      <c r="F25" s="98"/>
      <c r="G25" s="98"/>
      <c r="H25" s="98"/>
      <c r="I25" s="98"/>
      <c r="J25" s="98"/>
      <c r="K25" s="98"/>
      <c r="L25" s="98"/>
      <c r="M25" s="98"/>
      <c r="N25" s="98"/>
      <c r="O25" s="98"/>
      <c r="P25" s="98"/>
      <c r="Q25" s="98"/>
      <c r="R25" s="98"/>
      <c r="S25" s="98"/>
      <c r="T25" s="98"/>
      <c r="U25" s="98"/>
      <c r="V25" s="98"/>
      <c r="W25" s="98"/>
      <c r="X25" s="98"/>
      <c r="Y25" s="99" t="s">
        <v>235</v>
      </c>
    </row>
    <row r="26" spans="1:25" ht="18.600000000000001" customHeight="1" thickTop="1">
      <c r="A26" s="65"/>
    </row>
    <row r="27" spans="1:25" ht="18.600000000000001" customHeight="1">
      <c r="A27" s="65"/>
    </row>
    <row r="28" spans="1:25" ht="18.600000000000001" customHeight="1">
      <c r="A28" s="65"/>
    </row>
    <row r="29" spans="1:25" ht="18.600000000000001" customHeight="1">
      <c r="A29" s="65"/>
    </row>
    <row r="30" spans="1:25" ht="18.600000000000001" customHeight="1">
      <c r="A30" s="65"/>
    </row>
    <row r="31" spans="1:25" ht="18.600000000000001" customHeight="1">
      <c r="A31" s="65"/>
    </row>
    <row r="32" spans="1:25" ht="18.600000000000001" customHeight="1">
      <c r="A32" s="7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7FC3-769F-435F-8690-BAAFBE50C006}">
  <dimension ref="A1:AA277"/>
  <sheetViews>
    <sheetView topLeftCell="B156" workbookViewId="0">
      <selection activeCell="H163" sqref="H163"/>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8" t="s">
        <v>1</v>
      </c>
      <c r="C2" s="109"/>
      <c r="D2" s="109"/>
      <c r="E2" s="109"/>
      <c r="F2" s="109"/>
      <c r="G2" s="109"/>
      <c r="H2" s="109"/>
      <c r="I2" s="109"/>
      <c r="J2" s="109"/>
      <c r="K2" s="109"/>
      <c r="L2" s="109"/>
      <c r="M2" s="110"/>
    </row>
    <row r="3" spans="2:13" ht="15" customHeight="1"/>
    <row r="4" spans="2:13" ht="33" customHeight="1">
      <c r="B4" s="111" t="s">
        <v>2</v>
      </c>
      <c r="C4" s="112"/>
      <c r="D4" s="112"/>
      <c r="E4" s="112"/>
      <c r="F4" s="112"/>
      <c r="G4" s="112"/>
      <c r="H4" s="112"/>
      <c r="I4" s="112"/>
      <c r="J4" s="113"/>
      <c r="K4" s="2"/>
      <c r="L4" s="111" t="s">
        <v>3</v>
      </c>
      <c r="M4" s="113"/>
    </row>
    <row r="5" spans="2:13" ht="196.2" customHeight="1">
      <c r="C5"/>
      <c r="I5"/>
      <c r="K5" s="2"/>
      <c r="L5" s="3"/>
      <c r="M5" s="3"/>
    </row>
    <row r="6" spans="2:13" ht="33" customHeight="1">
      <c r="L6" s="111" t="s">
        <v>0</v>
      </c>
      <c r="M6" s="113"/>
    </row>
    <row r="7" spans="2:13" ht="113.4" customHeight="1">
      <c r="K7" s="4"/>
      <c r="L7" s="4"/>
      <c r="M7" s="4"/>
    </row>
    <row r="8" spans="2:13" ht="21.75" customHeight="1">
      <c r="B8" s="114" t="s">
        <v>4</v>
      </c>
      <c r="C8" s="115"/>
      <c r="D8" s="115"/>
      <c r="E8" s="115"/>
      <c r="F8" s="115"/>
      <c r="G8" s="115"/>
      <c r="H8" s="115"/>
      <c r="I8" s="115"/>
      <c r="J8" s="115"/>
      <c r="K8" s="115"/>
      <c r="L8" s="115"/>
      <c r="M8" s="115"/>
    </row>
    <row r="9" spans="2:13" ht="58.5" customHeight="1">
      <c r="B9" s="107" t="s">
        <v>5</v>
      </c>
      <c r="C9" s="107"/>
      <c r="D9" s="107"/>
      <c r="E9" s="107"/>
      <c r="F9" s="107"/>
      <c r="G9" s="107"/>
      <c r="H9" s="107"/>
      <c r="I9" s="107"/>
      <c r="J9" s="107"/>
      <c r="K9" s="107"/>
      <c r="L9" s="107"/>
      <c r="M9" s="107"/>
    </row>
    <row r="10" spans="2:13" ht="125.4" customHeight="1">
      <c r="B10" s="117" t="s">
        <v>6</v>
      </c>
      <c r="C10" s="117"/>
      <c r="D10" s="117"/>
      <c r="E10" s="117"/>
      <c r="F10" s="117"/>
      <c r="G10" s="117"/>
      <c r="H10" s="117"/>
      <c r="I10" s="117"/>
      <c r="J10" s="117"/>
      <c r="K10" s="117"/>
      <c r="L10" s="117"/>
      <c r="M10" s="117"/>
    </row>
    <row r="11" spans="2:13" ht="15" customHeight="1">
      <c r="B11" s="5"/>
      <c r="C11" s="5"/>
      <c r="D11" s="5"/>
      <c r="E11" s="5"/>
      <c r="F11" s="6"/>
      <c r="G11" s="5"/>
      <c r="H11" s="5"/>
      <c r="I11" s="5"/>
      <c r="J11" s="5"/>
      <c r="K11" s="5"/>
      <c r="L11" s="5"/>
      <c r="M11" s="5"/>
    </row>
    <row r="12" spans="2:13" ht="21.75" customHeight="1">
      <c r="B12" s="111" t="s">
        <v>7</v>
      </c>
      <c r="C12" s="112"/>
      <c r="D12" s="112"/>
      <c r="E12" s="112"/>
      <c r="F12" s="112"/>
      <c r="G12" s="112"/>
      <c r="H12" s="112"/>
      <c r="I12" s="112"/>
      <c r="J12" s="112"/>
      <c r="K12" s="112"/>
      <c r="L12" s="112"/>
      <c r="M12" s="113"/>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8" t="s">
        <v>13</v>
      </c>
      <c r="H16" s="119"/>
      <c r="I16" s="119"/>
      <c r="J16" s="119"/>
      <c r="K16" s="119"/>
      <c r="L16" s="119"/>
      <c r="M16" s="120"/>
    </row>
    <row r="17" spans="2:13" ht="37.5" customHeight="1">
      <c r="B17" s="15" t="s">
        <v>14</v>
      </c>
      <c r="C17" s="15">
        <v>2</v>
      </c>
      <c r="D17" s="16">
        <v>30</v>
      </c>
      <c r="E17" s="17">
        <v>14</v>
      </c>
      <c r="F17" s="18">
        <f>IF(ISBLANK(Case!E17), 0, IF(E17=Case!E17, 1, -1))</f>
        <v>0</v>
      </c>
      <c r="G17" s="121" t="s">
        <v>15</v>
      </c>
      <c r="H17" s="121"/>
      <c r="I17" s="121"/>
      <c r="J17" s="121"/>
      <c r="K17" s="121"/>
      <c r="L17" s="121"/>
      <c r="M17" s="121"/>
    </row>
    <row r="18" spans="2:13" ht="37.5" customHeight="1">
      <c r="B18" s="15" t="s">
        <v>16</v>
      </c>
      <c r="C18" s="19">
        <v>3</v>
      </c>
      <c r="D18" s="16">
        <v>40</v>
      </c>
      <c r="E18" s="17">
        <v>6</v>
      </c>
      <c r="F18" s="18">
        <f>IF(ISBLANK(Case!E18), 0, IF(E18=Case!E18, 1, -1))</f>
        <v>0</v>
      </c>
      <c r="G18" s="116" t="s">
        <v>17</v>
      </c>
      <c r="H18" s="116"/>
      <c r="I18" s="116"/>
      <c r="J18" s="116"/>
      <c r="K18" s="116"/>
      <c r="L18" s="116"/>
      <c r="M18" s="116"/>
    </row>
    <row r="19" spans="2:13" ht="37.5" customHeight="1">
      <c r="B19" s="15" t="s">
        <v>18</v>
      </c>
      <c r="C19" s="20">
        <v>4</v>
      </c>
      <c r="D19" s="16">
        <v>50</v>
      </c>
      <c r="E19" s="17">
        <v>16</v>
      </c>
      <c r="F19" s="18">
        <f>IF(ISBLANK(Case!E19), 0, IF(E19=Case!E19, 1, -1))</f>
        <v>0</v>
      </c>
      <c r="G19" s="116" t="s">
        <v>19</v>
      </c>
      <c r="H19" s="116"/>
      <c r="I19" s="116"/>
      <c r="J19" s="116"/>
      <c r="K19" s="116"/>
      <c r="L19" s="116"/>
      <c r="M19" s="116"/>
    </row>
    <row r="20" spans="2:13" ht="37.5" customHeight="1">
      <c r="B20" s="15" t="s">
        <v>20</v>
      </c>
      <c r="C20" s="19">
        <v>5</v>
      </c>
      <c r="D20" s="16">
        <v>60</v>
      </c>
      <c r="E20" s="21" t="s">
        <v>133</v>
      </c>
      <c r="F20" s="18">
        <f>IF(ISBLANK(Case!E20), 0, IF(E20=Case!E20, 1, -1))</f>
        <v>0</v>
      </c>
      <c r="G20" s="116" t="s">
        <v>249</v>
      </c>
      <c r="H20" s="116"/>
      <c r="I20" s="116"/>
      <c r="J20" s="116"/>
      <c r="K20" s="116"/>
      <c r="L20" s="116"/>
      <c r="M20" s="116"/>
    </row>
    <row r="21" spans="2:13" ht="37.5" customHeight="1">
      <c r="B21" s="15" t="s">
        <v>21</v>
      </c>
      <c r="C21" s="20">
        <v>6</v>
      </c>
      <c r="D21" s="16">
        <v>70</v>
      </c>
      <c r="E21" s="21">
        <v>7</v>
      </c>
      <c r="F21" s="18">
        <f>IF(ISBLANK(Case!E21), 0, IF(E21=Case!E21, 1, -1))</f>
        <v>0</v>
      </c>
      <c r="G21" s="116" t="s">
        <v>22</v>
      </c>
      <c r="H21" s="116"/>
      <c r="I21" s="116"/>
      <c r="J21" s="116"/>
      <c r="K21" s="116"/>
      <c r="L21" s="116"/>
      <c r="M21" s="116"/>
    </row>
    <row r="22" spans="2:13" ht="15" customHeight="1">
      <c r="F22" s="7"/>
    </row>
    <row r="23" spans="2:13" ht="23.4">
      <c r="B23" s="111" t="s">
        <v>23</v>
      </c>
      <c r="C23" s="112"/>
      <c r="D23" s="112"/>
      <c r="E23" s="112"/>
      <c r="F23" s="112"/>
      <c r="G23" s="112"/>
      <c r="H23" s="112"/>
      <c r="I23" s="112"/>
      <c r="J23" s="112"/>
      <c r="K23" s="112"/>
      <c r="L23" s="112"/>
      <c r="M23" s="113"/>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c r="L25" s="126" t="s">
        <v>251</v>
      </c>
      <c r="M25" s="127"/>
    </row>
    <row r="26" spans="2:13" s="9" customFormat="1" ht="15" customHeight="1">
      <c r="B26" s="27"/>
      <c r="F26" s="18"/>
      <c r="L26" s="128" cm="1">
        <f t="array" ref="L26">SUMPRODUCT(--(F17:F275=1),D17:D275)</f>
        <v>560</v>
      </c>
      <c r="M26" s="129"/>
    </row>
    <row r="27" spans="2:13" s="9" customFormat="1" ht="14.4" customHeight="1">
      <c r="B27" s="10" t="s">
        <v>26</v>
      </c>
      <c r="C27" s="28"/>
      <c r="D27" s="28"/>
      <c r="E27" s="28"/>
      <c r="F27" s="28"/>
      <c r="G27" s="28"/>
      <c r="L27" s="130"/>
      <c r="M27" s="131"/>
    </row>
    <row r="28" spans="2:13" s="9" customFormat="1" ht="14.4" customHeight="1">
      <c r="B28" s="29"/>
      <c r="C28" s="29"/>
      <c r="D28" s="29"/>
      <c r="E28" s="29"/>
      <c r="F28" s="29"/>
      <c r="G28" s="29"/>
      <c r="L28" s="132"/>
      <c r="M28" s="133"/>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2" s="9" customFormat="1" ht="14.4" customHeight="1">
      <c r="B33" s="26"/>
      <c r="C33" s="18"/>
      <c r="D33" s="29"/>
      <c r="E33" s="29"/>
      <c r="F33" s="29"/>
      <c r="G33" s="29"/>
      <c r="I33" s="26"/>
      <c r="J33" s="18"/>
    </row>
    <row r="34" spans="2:12" s="9" customFormat="1" ht="14.4" customHeight="1">
      <c r="B34" s="31" t="s">
        <v>30</v>
      </c>
      <c r="D34" s="29"/>
      <c r="E34" s="29"/>
      <c r="F34" s="29"/>
      <c r="G34" s="29"/>
      <c r="J34" s="31"/>
    </row>
    <row r="35" spans="2:12" s="9" customFormat="1" ht="14.4" customHeight="1">
      <c r="B35" s="31" t="s">
        <v>31</v>
      </c>
      <c r="D35" s="29"/>
      <c r="E35" s="29"/>
      <c r="F35" s="29"/>
      <c r="G35" s="29"/>
      <c r="J35" s="31"/>
    </row>
    <row r="36" spans="2:12" s="9" customFormat="1" ht="15" customHeight="1" thickBot="1">
      <c r="B36" s="27"/>
      <c r="C36" s="18"/>
      <c r="D36" s="18"/>
      <c r="E36" s="18"/>
      <c r="F36" s="18"/>
      <c r="G36" s="32"/>
    </row>
    <row r="37" spans="2:12"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2" s="9" customFormat="1" ht="15" customHeight="1">
      <c r="F38" s="18"/>
    </row>
    <row r="39" spans="2:12" s="9" customFormat="1" ht="23.25" customHeight="1">
      <c r="B39" s="33" t="s">
        <v>35</v>
      </c>
      <c r="C39" s="34">
        <v>1</v>
      </c>
      <c r="D39" s="35">
        <v>0</v>
      </c>
      <c r="E39" s="17">
        <v>43000</v>
      </c>
      <c r="F39" s="18">
        <f>IF(ISBLANK(Case!E39), 0, IF(E39=Case!E39, 1, -1))</f>
        <v>1</v>
      </c>
      <c r="G39" s="36" t="s">
        <v>240</v>
      </c>
      <c r="H39" s="37">
        <v>3</v>
      </c>
      <c r="I39" s="38" t="s">
        <v>36</v>
      </c>
      <c r="J39" s="39">
        <v>4</v>
      </c>
      <c r="K39" s="38" t="s">
        <v>37</v>
      </c>
      <c r="L39" s="39">
        <v>2</v>
      </c>
    </row>
    <row r="40" spans="2:12" s="9" customFormat="1" ht="15" customHeight="1">
      <c r="F40" s="18"/>
      <c r="G40" s="40"/>
      <c r="H40" s="41"/>
      <c r="I40" s="40"/>
      <c r="J40" s="41"/>
      <c r="K40" s="40"/>
      <c r="L40" s="41"/>
    </row>
    <row r="41" spans="2:12" s="9" customFormat="1" ht="23.25" customHeight="1">
      <c r="B41" s="34">
        <v>1</v>
      </c>
      <c r="C41" s="34">
        <v>1</v>
      </c>
      <c r="D41" s="42">
        <v>4</v>
      </c>
      <c r="E41" s="17">
        <v>22000</v>
      </c>
      <c r="F41" s="18">
        <f>IF(ISBLANK(Case!E41), 0, IF(E41=Case!E41, 1, -1))</f>
        <v>1</v>
      </c>
      <c r="G41" s="36" t="s">
        <v>38</v>
      </c>
      <c r="H41" s="37">
        <v>2</v>
      </c>
      <c r="I41" s="38" t="s">
        <v>39</v>
      </c>
      <c r="J41" s="39">
        <v>2</v>
      </c>
      <c r="K41" s="38" t="s">
        <v>36</v>
      </c>
      <c r="L41" s="39">
        <v>1</v>
      </c>
    </row>
    <row r="42" spans="2:12" s="9" customFormat="1" ht="23.25" customHeight="1">
      <c r="B42" s="34">
        <v>2</v>
      </c>
      <c r="C42" s="34">
        <v>1</v>
      </c>
      <c r="D42" s="42">
        <v>4</v>
      </c>
      <c r="E42" s="17">
        <v>25500</v>
      </c>
      <c r="F42" s="18">
        <f>IF(ISBLANK(Case!E42), 0, IF(E42=Case!E42, 1, -1))</f>
        <v>1</v>
      </c>
      <c r="G42" s="36" t="s">
        <v>40</v>
      </c>
      <c r="H42" s="37">
        <v>3</v>
      </c>
      <c r="I42" s="38" t="s">
        <v>38</v>
      </c>
      <c r="J42" s="39">
        <v>2</v>
      </c>
      <c r="K42" s="38" t="s">
        <v>240</v>
      </c>
      <c r="L42" s="39">
        <v>2</v>
      </c>
    </row>
    <row r="43" spans="2:12" s="9" customFormat="1" ht="23.25" customHeight="1">
      <c r="B43" s="34">
        <v>3</v>
      </c>
      <c r="C43" s="34">
        <v>1</v>
      </c>
      <c r="D43" s="42">
        <v>4</v>
      </c>
      <c r="E43" s="17">
        <v>28000</v>
      </c>
      <c r="F43" s="18">
        <f>IF(ISBLANK(Case!E43), 0, IF(E43=Case!E43, 1, -1))</f>
        <v>1</v>
      </c>
      <c r="G43" s="36" t="s">
        <v>40</v>
      </c>
      <c r="H43" s="37">
        <v>3</v>
      </c>
      <c r="I43" s="38" t="s">
        <v>38</v>
      </c>
      <c r="J43" s="39">
        <v>2</v>
      </c>
      <c r="K43" s="38" t="s">
        <v>41</v>
      </c>
      <c r="L43" s="39">
        <v>3</v>
      </c>
    </row>
    <row r="44" spans="2:12" s="9" customFormat="1" ht="23.25" customHeight="1">
      <c r="B44" s="34">
        <v>4</v>
      </c>
      <c r="C44" s="34">
        <v>1</v>
      </c>
      <c r="D44" s="42">
        <v>4</v>
      </c>
      <c r="E44" s="17">
        <v>34000</v>
      </c>
      <c r="F44" s="18">
        <f>IF(ISBLANK(Case!E44), 0, IF(E44=Case!E44, 1, -1))</f>
        <v>1</v>
      </c>
      <c r="G44" s="36" t="s">
        <v>42</v>
      </c>
      <c r="H44" s="37">
        <v>4</v>
      </c>
      <c r="I44" s="38" t="s">
        <v>37</v>
      </c>
      <c r="J44" s="39">
        <v>4</v>
      </c>
      <c r="K44" s="38" t="s">
        <v>240</v>
      </c>
      <c r="L44" s="39">
        <v>2</v>
      </c>
    </row>
    <row r="45" spans="2:12" s="9" customFormat="1" ht="23.25" customHeight="1">
      <c r="B45" s="34">
        <v>5</v>
      </c>
      <c r="C45" s="34">
        <v>1</v>
      </c>
      <c r="D45" s="42">
        <v>4</v>
      </c>
      <c r="E45" s="17">
        <v>25000</v>
      </c>
      <c r="F45" s="18">
        <f>IF(ISBLANK(Case!E45), 0, IF(E45=Case!E45, 1, -1))</f>
        <v>1</v>
      </c>
      <c r="G45" s="36" t="s">
        <v>38</v>
      </c>
      <c r="H45" s="37">
        <v>3</v>
      </c>
      <c r="I45" s="38" t="s">
        <v>39</v>
      </c>
      <c r="J45" s="39">
        <v>2</v>
      </c>
      <c r="K45" s="38" t="s">
        <v>240</v>
      </c>
      <c r="L45" s="39">
        <v>1</v>
      </c>
    </row>
    <row r="46" spans="2:12" s="9" customFormat="1" ht="23.25" customHeight="1">
      <c r="B46" s="34">
        <v>6</v>
      </c>
      <c r="C46" s="34">
        <v>1</v>
      </c>
      <c r="D46" s="42">
        <v>4</v>
      </c>
      <c r="E46" s="17">
        <v>27000</v>
      </c>
      <c r="F46" s="18">
        <f>IF(ISBLANK(Case!E46), 0, IF(E46=Case!E46, 1, -1))</f>
        <v>1</v>
      </c>
      <c r="G46" s="36" t="s">
        <v>41</v>
      </c>
      <c r="H46" s="37">
        <v>2</v>
      </c>
      <c r="I46" s="38" t="s">
        <v>42</v>
      </c>
      <c r="J46" s="39">
        <v>4</v>
      </c>
      <c r="K46" s="38" t="s">
        <v>240</v>
      </c>
      <c r="L46" s="39">
        <v>2</v>
      </c>
    </row>
    <row r="47" spans="2:12" s="9" customFormat="1" ht="23.25" customHeight="1">
      <c r="B47" s="34">
        <v>7</v>
      </c>
      <c r="C47" s="34">
        <v>1</v>
      </c>
      <c r="D47" s="42">
        <v>4</v>
      </c>
      <c r="E47" s="17">
        <v>27500</v>
      </c>
      <c r="F47" s="18">
        <f>IF(ISBLANK(Case!E47), 0, IF(E47=Case!E47, 1, -1))</f>
        <v>1</v>
      </c>
      <c r="G47" s="36" t="s">
        <v>36</v>
      </c>
      <c r="H47" s="37">
        <v>3</v>
      </c>
      <c r="I47" s="38" t="s">
        <v>40</v>
      </c>
      <c r="J47" s="39">
        <v>1</v>
      </c>
      <c r="K47" s="38" t="s">
        <v>41</v>
      </c>
      <c r="L47" s="39">
        <v>2</v>
      </c>
    </row>
    <row r="48" spans="2:12" s="9" customFormat="1" ht="23.25" customHeight="1">
      <c r="B48" s="34">
        <v>8</v>
      </c>
      <c r="C48" s="34">
        <v>1</v>
      </c>
      <c r="D48" s="42">
        <v>4</v>
      </c>
      <c r="E48" s="17">
        <v>25000</v>
      </c>
      <c r="F48" s="18">
        <f>IF(ISBLANK(Case!E48), 0, IF(E48=Case!E48, 1, -1))</f>
        <v>1</v>
      </c>
      <c r="G48" s="36" t="s">
        <v>36</v>
      </c>
      <c r="H48" s="37">
        <v>2</v>
      </c>
      <c r="I48" s="38" t="s">
        <v>37</v>
      </c>
      <c r="J48" s="39">
        <v>3</v>
      </c>
      <c r="K48" s="38" t="s">
        <v>40</v>
      </c>
      <c r="L48" s="39">
        <v>1</v>
      </c>
    </row>
    <row r="49" spans="1:27" s="9" customFormat="1" ht="23.25" customHeight="1">
      <c r="B49" s="34">
        <v>9</v>
      </c>
      <c r="C49" s="34">
        <v>1</v>
      </c>
      <c r="D49" s="42">
        <v>4</v>
      </c>
      <c r="E49" s="17">
        <v>31500</v>
      </c>
      <c r="F49" s="18">
        <f>IF(ISBLANK(Case!E49), 0, IF(E49=Case!E49, 1, -1))</f>
        <v>1</v>
      </c>
      <c r="G49" s="36" t="s">
        <v>36</v>
      </c>
      <c r="H49" s="37">
        <v>3</v>
      </c>
      <c r="I49" s="38" t="s">
        <v>38</v>
      </c>
      <c r="J49" s="39">
        <v>2</v>
      </c>
      <c r="K49" s="38" t="s">
        <v>41</v>
      </c>
      <c r="L49" s="39">
        <v>1</v>
      </c>
    </row>
    <row r="50" spans="1:27" s="9" customFormat="1" ht="23.25" customHeight="1">
      <c r="B50" s="34">
        <v>10</v>
      </c>
      <c r="C50" s="34">
        <v>1</v>
      </c>
      <c r="D50" s="42">
        <v>4</v>
      </c>
      <c r="E50" s="17">
        <v>35000</v>
      </c>
      <c r="F50" s="18">
        <f>IF(ISBLANK(Case!E50), 0, IF(E50=Case!E50, 1, -1))</f>
        <v>1</v>
      </c>
      <c r="G50" s="36" t="s">
        <v>36</v>
      </c>
      <c r="H50" s="37">
        <v>4</v>
      </c>
      <c r="I50" s="38" t="s">
        <v>41</v>
      </c>
      <c r="J50" s="39">
        <v>2</v>
      </c>
      <c r="K50" s="38" t="s">
        <v>240</v>
      </c>
      <c r="L50" s="39">
        <v>1</v>
      </c>
    </row>
    <row r="51" spans="1:27" s="9" customFormat="1" ht="23.25" customHeight="1">
      <c r="B51" s="34">
        <v>11</v>
      </c>
      <c r="C51" s="34">
        <v>1</v>
      </c>
      <c r="D51" s="42">
        <v>4</v>
      </c>
      <c r="E51" s="17">
        <v>16500</v>
      </c>
      <c r="F51" s="18">
        <f>IF(ISBLANK(Case!E51), 0, IF(E51=Case!E51, 1, -1))</f>
        <v>1</v>
      </c>
      <c r="G51" s="36" t="s">
        <v>240</v>
      </c>
      <c r="H51" s="37">
        <v>2</v>
      </c>
      <c r="I51" s="38" t="s">
        <v>42</v>
      </c>
      <c r="J51" s="39">
        <v>2</v>
      </c>
      <c r="K51" s="38" t="s">
        <v>40</v>
      </c>
      <c r="L51" s="39">
        <v>1</v>
      </c>
    </row>
    <row r="52" spans="1:27" s="9" customFormat="1" ht="23.25" customHeight="1">
      <c r="B52" s="34">
        <v>12</v>
      </c>
      <c r="C52" s="34">
        <v>1</v>
      </c>
      <c r="D52" s="42">
        <v>4</v>
      </c>
      <c r="E52" s="17">
        <v>26000</v>
      </c>
      <c r="F52" s="18">
        <f>IF(ISBLANK(Case!E52), 0, IF(E52=Case!E52, 1, -1))</f>
        <v>1</v>
      </c>
      <c r="G52" s="36" t="s">
        <v>36</v>
      </c>
      <c r="H52" s="37">
        <v>1</v>
      </c>
      <c r="I52" s="38" t="s">
        <v>240</v>
      </c>
      <c r="J52" s="39">
        <v>2</v>
      </c>
      <c r="K52" s="38" t="s">
        <v>39</v>
      </c>
      <c r="L52" s="39">
        <v>4</v>
      </c>
    </row>
    <row r="53" spans="1:27" s="9" customFormat="1" ht="23.25" customHeight="1">
      <c r="B53" s="34">
        <v>13</v>
      </c>
      <c r="C53" s="34">
        <v>1</v>
      </c>
      <c r="D53" s="42">
        <v>4</v>
      </c>
      <c r="E53" s="17">
        <v>14500</v>
      </c>
      <c r="F53" s="18">
        <f>IF(ISBLANK(Case!E53), 0, IF(E53=Case!E53, 1, -1))</f>
        <v>1</v>
      </c>
      <c r="G53" s="36" t="s">
        <v>40</v>
      </c>
      <c r="H53" s="37">
        <v>1</v>
      </c>
      <c r="I53" s="38" t="s">
        <v>38</v>
      </c>
      <c r="J53" s="39">
        <v>1</v>
      </c>
      <c r="K53" s="38" t="s">
        <v>41</v>
      </c>
      <c r="L53" s="39">
        <v>2</v>
      </c>
    </row>
    <row r="54" spans="1:27" s="9" customFormat="1" ht="23.25" customHeight="1">
      <c r="B54" s="34">
        <v>14</v>
      </c>
      <c r="C54" s="34">
        <v>1</v>
      </c>
      <c r="D54" s="42">
        <v>4</v>
      </c>
      <c r="E54" s="17">
        <v>42000</v>
      </c>
      <c r="F54" s="18">
        <f>IF(ISBLANK(Case!E54), 0, IF(E54=Case!E54, 1, -1))</f>
        <v>1</v>
      </c>
      <c r="G54" s="36" t="s">
        <v>240</v>
      </c>
      <c r="H54" s="37">
        <v>3</v>
      </c>
      <c r="I54" s="38" t="s">
        <v>39</v>
      </c>
      <c r="J54" s="39">
        <v>4</v>
      </c>
      <c r="K54" s="38" t="s">
        <v>36</v>
      </c>
      <c r="L54" s="39">
        <v>3</v>
      </c>
    </row>
    <row r="55" spans="1:27" s="9" customFormat="1" ht="23.25" customHeight="1">
      <c r="B55" s="34">
        <v>15</v>
      </c>
      <c r="C55" s="34">
        <v>1</v>
      </c>
      <c r="D55" s="42">
        <v>4</v>
      </c>
      <c r="E55" s="17">
        <v>36000</v>
      </c>
      <c r="F55" s="18">
        <f>IF(ISBLANK(Case!E55), 0, IF(E55=Case!E55, 1, -1))</f>
        <v>1</v>
      </c>
      <c r="G55" s="36" t="s">
        <v>42</v>
      </c>
      <c r="H55" s="37">
        <v>2</v>
      </c>
      <c r="I55" s="38" t="s">
        <v>39</v>
      </c>
      <c r="J55" s="39">
        <v>2</v>
      </c>
      <c r="K55" s="38" t="s">
        <v>36</v>
      </c>
      <c r="L55" s="39">
        <v>4</v>
      </c>
    </row>
    <row r="56" spans="1:27" s="9" customFormat="1" ht="23.25" customHeight="1">
      <c r="B56" s="34">
        <v>16</v>
      </c>
      <c r="C56" s="34">
        <v>1</v>
      </c>
      <c r="D56" s="42">
        <v>4</v>
      </c>
      <c r="E56" s="17">
        <v>37000</v>
      </c>
      <c r="F56" s="18">
        <f>IF(ISBLANK(Case!E56), 0, IF(E56=Case!E56, 1, -1))</f>
        <v>1</v>
      </c>
      <c r="G56" s="36" t="s">
        <v>39</v>
      </c>
      <c r="H56" s="37">
        <v>3</v>
      </c>
      <c r="I56" s="38" t="s">
        <v>36</v>
      </c>
      <c r="J56" s="39">
        <v>4</v>
      </c>
      <c r="K56" s="38" t="s">
        <v>240</v>
      </c>
      <c r="L56" s="39">
        <v>1</v>
      </c>
    </row>
    <row r="57" spans="1:27" s="9" customFormat="1" ht="23.25" customHeight="1">
      <c r="B57" s="34">
        <v>17</v>
      </c>
      <c r="C57" s="34">
        <v>1</v>
      </c>
      <c r="D57" s="42">
        <v>4</v>
      </c>
      <c r="E57" s="17">
        <v>21000</v>
      </c>
      <c r="F57" s="18">
        <f>IF(ISBLANK(Case!E57), 0, IF(E57=Case!E57, 1, -1))</f>
        <v>1</v>
      </c>
      <c r="G57" s="36" t="s">
        <v>36</v>
      </c>
      <c r="H57" s="37">
        <v>1</v>
      </c>
      <c r="I57" s="38" t="s">
        <v>39</v>
      </c>
      <c r="J57" s="39">
        <v>2</v>
      </c>
      <c r="K57" s="38" t="s">
        <v>42</v>
      </c>
      <c r="L57" s="39">
        <v>3</v>
      </c>
    </row>
    <row r="58" spans="1:27" s="9" customFormat="1" ht="23.25" customHeight="1">
      <c r="B58" s="34">
        <v>18</v>
      </c>
      <c r="C58" s="34">
        <v>1</v>
      </c>
      <c r="D58" s="42">
        <v>4</v>
      </c>
      <c r="E58" s="17">
        <v>16000</v>
      </c>
      <c r="F58" s="18">
        <f>IF(ISBLANK(Case!E58), 0, IF(E58=Case!E58, 1, -1))</f>
        <v>1</v>
      </c>
      <c r="G58" s="36" t="s">
        <v>39</v>
      </c>
      <c r="H58" s="37">
        <v>1</v>
      </c>
      <c r="I58" s="38" t="s">
        <v>37</v>
      </c>
      <c r="J58" s="39">
        <v>2</v>
      </c>
      <c r="K58" s="38" t="s">
        <v>36</v>
      </c>
      <c r="L58" s="39">
        <v>1</v>
      </c>
    </row>
    <row r="59" spans="1:27" s="9" customFormat="1" ht="23.25" customHeight="1">
      <c r="B59" s="34">
        <v>19</v>
      </c>
      <c r="C59" s="34">
        <v>1</v>
      </c>
      <c r="D59" s="42">
        <v>4</v>
      </c>
      <c r="E59" s="17">
        <v>25500</v>
      </c>
      <c r="F59" s="18">
        <f>IF(ISBLANK(Case!E59), 0, IF(E59=Case!E59, 1, -1))</f>
        <v>1</v>
      </c>
      <c r="G59" s="36" t="s">
        <v>42</v>
      </c>
      <c r="H59" s="37">
        <v>3</v>
      </c>
      <c r="I59" s="38" t="s">
        <v>36</v>
      </c>
      <c r="J59" s="39">
        <v>1</v>
      </c>
      <c r="K59" s="38" t="s">
        <v>37</v>
      </c>
      <c r="L59" s="39">
        <v>3</v>
      </c>
    </row>
    <row r="60" spans="1:27" s="9" customFormat="1" ht="23.25" customHeight="1">
      <c r="B60" s="34">
        <v>20</v>
      </c>
      <c r="C60" s="34">
        <v>1</v>
      </c>
      <c r="D60" s="42">
        <v>4</v>
      </c>
      <c r="E60" s="17">
        <v>11500</v>
      </c>
      <c r="F60" s="18">
        <f>IF(ISBLANK(Case!E60), 0, IF(E60=Case!E60, 1, -1))</f>
        <v>1</v>
      </c>
      <c r="G60" s="36" t="s">
        <v>39</v>
      </c>
      <c r="H60" s="37">
        <v>2</v>
      </c>
      <c r="I60" s="38" t="s">
        <v>42</v>
      </c>
      <c r="J60" s="39">
        <v>1</v>
      </c>
      <c r="K60" s="38" t="s">
        <v>40</v>
      </c>
      <c r="L60" s="39">
        <v>1</v>
      </c>
    </row>
    <row r="61" spans="1:27" s="9" customFormat="1" ht="15" customHeight="1">
      <c r="F61" s="18"/>
      <c r="I61" s="43"/>
    </row>
    <row r="62" spans="1:27" s="45" customFormat="1" ht="23.4">
      <c r="A62" s="1"/>
      <c r="B62" s="33" t="s">
        <v>43</v>
      </c>
      <c r="C62" s="34">
        <v>1</v>
      </c>
      <c r="D62" s="44"/>
      <c r="E62" s="17" t="s">
        <v>252</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253</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f>IF(ISBLANK(Case!E80), 0, IF(E80=Case!E80, 1, -1))</f>
        <v>1</v>
      </c>
      <c r="G80" s="37" t="s">
        <v>58</v>
      </c>
      <c r="H80" s="37" t="s">
        <v>59</v>
      </c>
      <c r="I80" s="37" t="s">
        <v>60</v>
      </c>
      <c r="J80" s="37" t="s">
        <v>61</v>
      </c>
    </row>
    <row r="81" spans="2:13" s="9" customFormat="1" ht="15" customHeight="1">
      <c r="E81" s="50"/>
      <c r="F81" s="18"/>
      <c r="G81" s="41"/>
      <c r="H81" s="41"/>
      <c r="I81" s="41"/>
      <c r="J81" s="41"/>
    </row>
    <row r="82" spans="2:13" s="9" customFormat="1" ht="23.25" customHeight="1">
      <c r="B82" s="34">
        <v>21</v>
      </c>
      <c r="C82" s="34">
        <v>2</v>
      </c>
      <c r="D82" s="42">
        <v>6</v>
      </c>
      <c r="E82" s="49" t="s">
        <v>201</v>
      </c>
      <c r="F82" s="18">
        <f>IF(ISBLANK(Case!E82), 0, IF(E82=Case!E82, 1, -1))</f>
        <v>1</v>
      </c>
      <c r="G82" s="37" t="s">
        <v>62</v>
      </c>
      <c r="H82" s="37" t="s">
        <v>59</v>
      </c>
      <c r="I82" s="37" t="s">
        <v>63</v>
      </c>
      <c r="J82" s="37" t="s">
        <v>61</v>
      </c>
    </row>
    <row r="83" spans="2:13" s="9" customFormat="1" ht="23.25" customHeight="1">
      <c r="B83" s="34">
        <v>22</v>
      </c>
      <c r="C83" s="34">
        <v>2</v>
      </c>
      <c r="D83" s="42">
        <v>6</v>
      </c>
      <c r="E83" s="49" t="s">
        <v>244</v>
      </c>
      <c r="F83" s="18">
        <f>IF(ISBLANK(Case!E83), 0, IF(E83=Case!E83, 1, -1))</f>
        <v>1</v>
      </c>
      <c r="G83" s="37" t="s">
        <v>64</v>
      </c>
      <c r="H83" s="37" t="s">
        <v>59</v>
      </c>
      <c r="I83" s="37" t="s">
        <v>60</v>
      </c>
      <c r="J83" s="37" t="s">
        <v>65</v>
      </c>
    </row>
    <row r="84" spans="2:13" s="9" customFormat="1" ht="23.25" customHeight="1">
      <c r="B84" s="34">
        <v>23</v>
      </c>
      <c r="C84" s="34">
        <v>2</v>
      </c>
      <c r="D84" s="42">
        <v>6</v>
      </c>
      <c r="E84" s="49" t="s">
        <v>248</v>
      </c>
      <c r="F84" s="18">
        <f>IF(ISBLANK(Case!E84), 0, IF(E84=Case!E84, 1, -1))</f>
        <v>1</v>
      </c>
      <c r="G84" s="37" t="s">
        <v>62</v>
      </c>
      <c r="H84" s="37" t="s">
        <v>59</v>
      </c>
      <c r="I84" s="37" t="s">
        <v>66</v>
      </c>
      <c r="J84" s="37" t="s">
        <v>61</v>
      </c>
      <c r="L84" s="51"/>
      <c r="M84" s="51"/>
    </row>
    <row r="85" spans="2:13" s="9" customFormat="1" ht="23.25" customHeight="1">
      <c r="B85" s="34">
        <v>24</v>
      </c>
      <c r="C85" s="34">
        <v>2</v>
      </c>
      <c r="D85" s="42">
        <v>6</v>
      </c>
      <c r="E85" s="49" t="s">
        <v>246</v>
      </c>
      <c r="F85" s="18">
        <f>IF(ISBLANK(Case!E85), 0, IF(E85=Case!E85, 1, -1))</f>
        <v>1</v>
      </c>
      <c r="G85" s="37" t="s">
        <v>62</v>
      </c>
      <c r="H85" s="37" t="s">
        <v>67</v>
      </c>
      <c r="I85" s="37" t="s">
        <v>63</v>
      </c>
      <c r="J85" s="37" t="s">
        <v>68</v>
      </c>
      <c r="L85" s="51"/>
      <c r="M85" s="51"/>
    </row>
    <row r="86" spans="2:13" s="9" customFormat="1" ht="23.25" customHeight="1">
      <c r="B86" s="34">
        <v>25</v>
      </c>
      <c r="C86" s="34">
        <v>2</v>
      </c>
      <c r="D86" s="42">
        <v>6</v>
      </c>
      <c r="E86" s="49" t="s">
        <v>142</v>
      </c>
      <c r="F86" s="18">
        <f>IF(ISBLANK(Case!E86), 0, IF(E86=Case!E86, 1, -1))</f>
        <v>1</v>
      </c>
      <c r="G86" s="37" t="s">
        <v>64</v>
      </c>
      <c r="H86" s="37" t="s">
        <v>69</v>
      </c>
      <c r="I86" s="37" t="s">
        <v>63</v>
      </c>
      <c r="J86" s="37" t="s">
        <v>61</v>
      </c>
      <c r="L86" s="51"/>
      <c r="M86" s="51"/>
    </row>
    <row r="87" spans="2:13" s="9" customFormat="1" ht="23.25" customHeight="1">
      <c r="B87" s="34">
        <v>26</v>
      </c>
      <c r="C87" s="34">
        <v>2</v>
      </c>
      <c r="D87" s="42">
        <v>6</v>
      </c>
      <c r="E87" s="49" t="s">
        <v>206</v>
      </c>
      <c r="F87" s="18">
        <f>IF(ISBLANK(Case!E87), 0, IF(E87=Case!E87, 1, -1))</f>
        <v>1</v>
      </c>
      <c r="G87" s="37" t="s">
        <v>58</v>
      </c>
      <c r="H87" s="37" t="s">
        <v>67</v>
      </c>
      <c r="I87" s="37" t="s">
        <v>66</v>
      </c>
      <c r="J87" s="37" t="s">
        <v>65</v>
      </c>
      <c r="L87" s="51"/>
      <c r="M87" s="51"/>
    </row>
    <row r="88" spans="2:13" s="9" customFormat="1" ht="23.25" customHeight="1">
      <c r="B88" s="34">
        <v>27</v>
      </c>
      <c r="C88" s="34">
        <v>2</v>
      </c>
      <c r="D88" s="42">
        <v>6</v>
      </c>
      <c r="E88" s="49" t="s">
        <v>194</v>
      </c>
      <c r="F88" s="18">
        <f>IF(ISBLANK(Case!E88), 0, IF(E88=Case!E88, 1, -1))</f>
        <v>1</v>
      </c>
      <c r="G88" s="37" t="s">
        <v>62</v>
      </c>
      <c r="H88" s="37" t="s">
        <v>67</v>
      </c>
      <c r="I88" s="37" t="s">
        <v>66</v>
      </c>
      <c r="J88" s="37" t="s">
        <v>70</v>
      </c>
      <c r="L88" s="51"/>
      <c r="M88" s="51"/>
    </row>
    <row r="89" spans="2:13" s="9" customFormat="1" ht="23.25" customHeight="1">
      <c r="B89" s="34">
        <v>28</v>
      </c>
      <c r="C89" s="34">
        <v>2</v>
      </c>
      <c r="D89" s="42">
        <v>6</v>
      </c>
      <c r="E89" s="49" t="s">
        <v>200</v>
      </c>
      <c r="F89" s="18">
        <f>IF(ISBLANK(Case!E89), 0, IF(E89=Case!E89, 1, -1))</f>
        <v>1</v>
      </c>
      <c r="G89" s="37" t="s">
        <v>58</v>
      </c>
      <c r="H89" s="37" t="s">
        <v>69</v>
      </c>
      <c r="I89" s="37" t="s">
        <v>66</v>
      </c>
      <c r="J89" s="37" t="s">
        <v>65</v>
      </c>
      <c r="L89" s="51"/>
      <c r="M89" s="51"/>
    </row>
    <row r="90" spans="2:13" s="9" customFormat="1" ht="23.25" customHeight="1">
      <c r="B90" s="34">
        <v>29</v>
      </c>
      <c r="C90" s="34">
        <v>2</v>
      </c>
      <c r="D90" s="42">
        <v>6</v>
      </c>
      <c r="E90" s="49" t="s">
        <v>199</v>
      </c>
      <c r="F90" s="18">
        <f>IF(ISBLANK(Case!E90), 0, IF(E90=Case!E90, 1, -1))</f>
        <v>1</v>
      </c>
      <c r="G90" s="37" t="s">
        <v>71</v>
      </c>
      <c r="H90" s="37" t="s">
        <v>69</v>
      </c>
      <c r="I90" s="37" t="s">
        <v>60</v>
      </c>
      <c r="J90" s="37" t="s">
        <v>68</v>
      </c>
      <c r="L90" s="51"/>
      <c r="M90" s="51"/>
    </row>
    <row r="91" spans="2:13" s="9" customFormat="1" ht="23.25" customHeight="1">
      <c r="B91" s="34">
        <v>30</v>
      </c>
      <c r="C91" s="34">
        <v>2</v>
      </c>
      <c r="D91" s="42">
        <v>6</v>
      </c>
      <c r="E91" s="49" t="s">
        <v>198</v>
      </c>
      <c r="F91" s="18">
        <f>IF(ISBLANK(Case!E91), 0, IF(E91=Case!E91, 1, -1))</f>
        <v>1</v>
      </c>
      <c r="G91" s="37" t="s">
        <v>64</v>
      </c>
      <c r="H91" s="37" t="s">
        <v>67</v>
      </c>
      <c r="I91" s="37" t="s">
        <v>66</v>
      </c>
      <c r="J91" s="37" t="s">
        <v>70</v>
      </c>
      <c r="L91" s="51"/>
      <c r="M91" s="51"/>
    </row>
    <row r="92" spans="2:13" s="9" customFormat="1" ht="23.25" customHeight="1" thickBot="1">
      <c r="B92" s="34">
        <v>31</v>
      </c>
      <c r="C92" s="34">
        <v>2</v>
      </c>
      <c r="D92" s="42">
        <v>6</v>
      </c>
      <c r="E92" s="49" t="s">
        <v>212</v>
      </c>
      <c r="F92" s="18">
        <f>IF(ISBLANK(Case!E92), 0, IF(E92=Case!E92, 1, -1))</f>
        <v>1</v>
      </c>
      <c r="G92" s="37" t="s">
        <v>62</v>
      </c>
      <c r="H92" s="37" t="s">
        <v>69</v>
      </c>
      <c r="I92" s="37" t="s">
        <v>63</v>
      </c>
      <c r="J92" s="37" t="s">
        <v>65</v>
      </c>
    </row>
    <row r="93" spans="2:13" s="9" customFormat="1" ht="23.25" customHeight="1" thickBot="1">
      <c r="B93" s="34">
        <v>32</v>
      </c>
      <c r="C93" s="34">
        <v>2</v>
      </c>
      <c r="D93" s="42">
        <v>6</v>
      </c>
      <c r="E93" s="49" t="s">
        <v>245</v>
      </c>
      <c r="F93" s="18">
        <f>IF(ISBLANK(Case!E93), 0, IF(E93=Case!E93, 1, -1))</f>
        <v>1</v>
      </c>
      <c r="G93" s="37" t="s">
        <v>58</v>
      </c>
      <c r="H93" s="37" t="s">
        <v>59</v>
      </c>
      <c r="I93" s="37" t="s">
        <v>63</v>
      </c>
      <c r="J93" s="37" t="s">
        <v>68</v>
      </c>
      <c r="K93" s="12" t="s">
        <v>259</v>
      </c>
    </row>
    <row r="94" spans="2:13" s="9" customFormat="1" ht="23.25" customHeight="1" thickBot="1">
      <c r="B94" s="34">
        <v>33</v>
      </c>
      <c r="C94" s="34">
        <v>2</v>
      </c>
      <c r="D94" s="42">
        <v>6</v>
      </c>
      <c r="E94" s="49" t="s">
        <v>247</v>
      </c>
      <c r="F94" s="18">
        <f>IF(ISBLANK(Case!E94), 0, IF(E94=Case!E94, 1, -1))</f>
        <v>1</v>
      </c>
      <c r="G94" s="37" t="s">
        <v>64</v>
      </c>
      <c r="H94" s="37" t="s">
        <v>59</v>
      </c>
      <c r="I94" s="37" t="s">
        <v>66</v>
      </c>
      <c r="J94" s="37" t="s">
        <v>68</v>
      </c>
      <c r="K94" s="100" t="s">
        <v>247</v>
      </c>
      <c r="L94" s="51"/>
      <c r="M94" s="51"/>
    </row>
    <row r="95" spans="2:13" s="9" customFormat="1" ht="23.25" customHeight="1">
      <c r="B95" s="34">
        <v>34</v>
      </c>
      <c r="C95" s="34">
        <v>2</v>
      </c>
      <c r="D95" s="42">
        <v>6</v>
      </c>
      <c r="E95" s="49" t="s">
        <v>203</v>
      </c>
      <c r="F95" s="18">
        <f>IF(ISBLANK(Case!E95), 0, IF(E95=Case!E95, 1, -1))</f>
        <v>1</v>
      </c>
      <c r="G95" s="37" t="s">
        <v>62</v>
      </c>
      <c r="H95" s="37" t="s">
        <v>69</v>
      </c>
      <c r="I95" s="37" t="s">
        <v>66</v>
      </c>
      <c r="J95" s="37" t="s">
        <v>68</v>
      </c>
      <c r="L95" s="51"/>
      <c r="M95" s="51"/>
    </row>
    <row r="96" spans="2:13" s="9" customFormat="1" ht="23.25" customHeight="1">
      <c r="B96" s="34">
        <v>35</v>
      </c>
      <c r="C96" s="34">
        <v>2</v>
      </c>
      <c r="D96" s="42">
        <v>6</v>
      </c>
      <c r="E96" s="49" t="s">
        <v>205</v>
      </c>
      <c r="F96" s="18">
        <f>IF(ISBLANK(Case!E96), 0, IF(E96=Case!E96, 1, -1))</f>
        <v>1</v>
      </c>
      <c r="G96" s="37" t="s">
        <v>71</v>
      </c>
      <c r="H96" s="37" t="s">
        <v>59</v>
      </c>
      <c r="I96" s="37" t="s">
        <v>63</v>
      </c>
      <c r="J96" s="37" t="s">
        <v>61</v>
      </c>
      <c r="L96" s="51"/>
      <c r="M96" s="51"/>
    </row>
    <row r="97" spans="1:27" s="9" customFormat="1" ht="23.25" customHeight="1">
      <c r="B97" s="34">
        <v>36</v>
      </c>
      <c r="C97" s="34">
        <v>2</v>
      </c>
      <c r="D97" s="42">
        <v>6</v>
      </c>
      <c r="E97" s="49" t="s">
        <v>204</v>
      </c>
      <c r="F97" s="18">
        <f>IF(ISBLANK(Case!E97), 0, IF(E97=Case!E97, 1, -1))</f>
        <v>1</v>
      </c>
      <c r="G97" s="37" t="s">
        <v>64</v>
      </c>
      <c r="H97" s="37" t="s">
        <v>69</v>
      </c>
      <c r="I97" s="37" t="s">
        <v>60</v>
      </c>
      <c r="J97" s="37" t="s">
        <v>70</v>
      </c>
      <c r="L97" s="51"/>
      <c r="M97" s="51"/>
    </row>
    <row r="98" spans="1:27" s="9" customFormat="1" ht="23.25" customHeight="1">
      <c r="B98" s="34">
        <v>37</v>
      </c>
      <c r="C98" s="34">
        <v>2</v>
      </c>
      <c r="D98" s="42">
        <v>6</v>
      </c>
      <c r="E98" s="49" t="s">
        <v>207</v>
      </c>
      <c r="F98" s="18">
        <f>IF(ISBLANK(Case!E98), 0, IF(E98=Case!E98, 1, -1))</f>
        <v>1</v>
      </c>
      <c r="G98" s="37" t="s">
        <v>64</v>
      </c>
      <c r="H98" s="37" t="s">
        <v>67</v>
      </c>
      <c r="I98" s="37" t="s">
        <v>63</v>
      </c>
      <c r="J98" s="37" t="s">
        <v>61</v>
      </c>
      <c r="L98" s="51"/>
      <c r="M98" s="51"/>
    </row>
    <row r="99" spans="1:27" s="9" customFormat="1" ht="23.25" customHeight="1">
      <c r="B99" s="34">
        <v>38</v>
      </c>
      <c r="C99" s="34">
        <v>2</v>
      </c>
      <c r="D99" s="42">
        <v>6</v>
      </c>
      <c r="E99" s="49" t="s">
        <v>195</v>
      </c>
      <c r="F99" s="18">
        <f>IF(ISBLANK(Case!E99), 0, IF(E99=Case!E99, 1, -1))</f>
        <v>1</v>
      </c>
      <c r="G99" s="37" t="s">
        <v>71</v>
      </c>
      <c r="H99" s="37" t="s">
        <v>59</v>
      </c>
      <c r="I99" s="37" t="s">
        <v>66</v>
      </c>
      <c r="J99" s="37" t="s">
        <v>68</v>
      </c>
      <c r="L99" s="51"/>
      <c r="M99" s="51"/>
    </row>
    <row r="100" spans="1:27" s="9" customFormat="1" ht="23.25" customHeight="1">
      <c r="B100" s="34">
        <v>39</v>
      </c>
      <c r="C100" s="34">
        <v>2</v>
      </c>
      <c r="D100" s="42">
        <v>6</v>
      </c>
      <c r="E100" s="49" t="s">
        <v>202</v>
      </c>
      <c r="F100" s="18">
        <f>IF(ISBLANK(Case!E100), 0, IF(E100=Case!E100, 1, -1))</f>
        <v>1</v>
      </c>
      <c r="G100" s="37" t="s">
        <v>71</v>
      </c>
      <c r="H100" s="37" t="s">
        <v>67</v>
      </c>
      <c r="I100" s="37" t="s">
        <v>60</v>
      </c>
      <c r="J100" s="37" t="s">
        <v>70</v>
      </c>
      <c r="L100" s="51"/>
      <c r="M100" s="51"/>
    </row>
    <row r="101" spans="1:27" s="9" customFormat="1" ht="23.25" customHeight="1">
      <c r="B101" s="34">
        <v>40</v>
      </c>
      <c r="C101" s="34">
        <v>2</v>
      </c>
      <c r="D101" s="42">
        <v>6</v>
      </c>
      <c r="E101" s="49" t="s">
        <v>197</v>
      </c>
      <c r="F101" s="18">
        <f>IF(ISBLANK(Case!E101), 0, IF(E101=Case!E101, 1, -1))</f>
        <v>1</v>
      </c>
      <c r="G101" s="37" t="s">
        <v>62</v>
      </c>
      <c r="H101" s="37" t="s">
        <v>59</v>
      </c>
      <c r="I101" s="37" t="s">
        <v>60</v>
      </c>
      <c r="J101" s="37" t="s">
        <v>65</v>
      </c>
      <c r="L101" s="51"/>
      <c r="M101" s="51"/>
    </row>
    <row r="102" spans="1:27" s="9" customFormat="1" ht="15" customHeight="1">
      <c r="F102" s="18"/>
      <c r="K102" s="51"/>
      <c r="L102" s="51"/>
      <c r="M102" s="51"/>
    </row>
    <row r="103" spans="1:27" s="45" customFormat="1" ht="23.4">
      <c r="A103" s="1"/>
      <c r="B103" s="33" t="s">
        <v>43</v>
      </c>
      <c r="C103" s="34">
        <v>2</v>
      </c>
      <c r="D103" s="44"/>
      <c r="E103" s="17" t="s">
        <v>254</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15" s="9" customFormat="1" ht="15" customHeight="1">
      <c r="B113" s="26" t="s">
        <v>75</v>
      </c>
      <c r="C113" s="48"/>
      <c r="F113" s="18"/>
      <c r="G113" s="52"/>
      <c r="H113" s="52"/>
      <c r="I113" s="51"/>
      <c r="J113" s="52"/>
      <c r="K113" s="51"/>
      <c r="L113" s="51"/>
      <c r="M113" s="51"/>
    </row>
    <row r="114" spans="2:15" s="9" customFormat="1" ht="15" customHeight="1">
      <c r="B114" s="26"/>
      <c r="C114" s="48"/>
      <c r="F114" s="18"/>
      <c r="G114" s="52"/>
      <c r="H114" s="52"/>
      <c r="I114" s="51"/>
      <c r="J114" s="52"/>
      <c r="K114" s="51"/>
      <c r="L114" s="51"/>
      <c r="M114" s="51"/>
    </row>
    <row r="115" spans="2:15" s="9" customFormat="1" ht="15" customHeight="1">
      <c r="B115" s="48" t="s">
        <v>76</v>
      </c>
      <c r="F115" s="18"/>
      <c r="G115" s="52"/>
      <c r="H115" s="52"/>
      <c r="I115" s="51"/>
      <c r="J115" s="52"/>
      <c r="K115" s="51"/>
      <c r="L115" s="51"/>
      <c r="M115" s="51"/>
    </row>
    <row r="116" spans="2:15" s="9" customFormat="1" ht="15" customHeight="1">
      <c r="B116" s="48" t="s">
        <v>77</v>
      </c>
      <c r="F116" s="18"/>
      <c r="G116" s="52"/>
      <c r="H116" s="52"/>
      <c r="I116" s="51"/>
      <c r="J116" s="52"/>
      <c r="K116" s="51"/>
      <c r="L116" s="51"/>
      <c r="M116" s="51"/>
    </row>
    <row r="117" spans="2:15" s="9" customFormat="1" ht="15" customHeight="1" thickBot="1">
      <c r="B117" s="27"/>
      <c r="F117" s="18"/>
      <c r="G117" s="32"/>
      <c r="H117" s="51"/>
      <c r="I117" s="51"/>
    </row>
    <row r="118" spans="2:15" s="9" customFormat="1" ht="25.5" customHeight="1" thickBot="1">
      <c r="B118" s="12" t="s">
        <v>9</v>
      </c>
      <c r="C118" s="13" t="s">
        <v>10</v>
      </c>
      <c r="D118" s="12" t="s">
        <v>11</v>
      </c>
      <c r="E118" s="14" t="s">
        <v>253</v>
      </c>
      <c r="F118" s="18"/>
      <c r="G118" s="12" t="s">
        <v>78</v>
      </c>
      <c r="H118" s="12" t="s">
        <v>79</v>
      </c>
      <c r="I118" s="12" t="s">
        <v>80</v>
      </c>
      <c r="J118" s="12" t="s">
        <v>81</v>
      </c>
      <c r="K118" s="12" t="s">
        <v>82</v>
      </c>
      <c r="L118" s="12" t="s">
        <v>83</v>
      </c>
      <c r="M118" s="12" t="s">
        <v>84</v>
      </c>
      <c r="N118" s="12" t="s">
        <v>85</v>
      </c>
      <c r="O118" s="12" t="s">
        <v>86</v>
      </c>
    </row>
    <row r="119" spans="2:15" s="9" customFormat="1" ht="15" customHeight="1">
      <c r="F119" s="18"/>
      <c r="H119" s="52"/>
      <c r="J119" s="52"/>
    </row>
    <row r="120" spans="2:15" s="9" customFormat="1" ht="23.25" customHeight="1">
      <c r="B120" s="33" t="s">
        <v>87</v>
      </c>
      <c r="C120" s="34">
        <v>3</v>
      </c>
      <c r="D120" s="35">
        <v>0</v>
      </c>
      <c r="E120" s="17">
        <v>6</v>
      </c>
      <c r="F120" s="18">
        <f>IF(ISBLANK(Case!E120), 0, IF(E120=Case!E120, 1, -1))</f>
        <v>1</v>
      </c>
      <c r="G120" s="34" t="s">
        <v>88</v>
      </c>
      <c r="H120" s="34" t="s">
        <v>89</v>
      </c>
      <c r="I120" s="34" t="s">
        <v>90</v>
      </c>
      <c r="J120" s="34" t="s">
        <v>91</v>
      </c>
      <c r="K120" s="34" t="s">
        <v>91</v>
      </c>
      <c r="L120" s="34" t="s">
        <v>90</v>
      </c>
      <c r="M120" s="34" t="s">
        <v>89</v>
      </c>
      <c r="N120" s="34" t="s">
        <v>90</v>
      </c>
      <c r="O120" s="34" t="s">
        <v>90</v>
      </c>
    </row>
    <row r="121" spans="2:15" s="9" customFormat="1" ht="15" customHeight="1">
      <c r="F121" s="18"/>
      <c r="G121" s="41"/>
      <c r="H121" s="41"/>
      <c r="I121" s="41"/>
      <c r="J121" s="41"/>
      <c r="K121" s="41"/>
      <c r="L121" s="41"/>
      <c r="M121" s="41"/>
      <c r="N121" s="41"/>
      <c r="O121" s="41"/>
    </row>
    <row r="122" spans="2:15" s="9" customFormat="1" ht="23.25" customHeight="1">
      <c r="B122" s="34">
        <v>41</v>
      </c>
      <c r="C122" s="34">
        <v>3</v>
      </c>
      <c r="D122" s="42">
        <v>8</v>
      </c>
      <c r="E122" s="17">
        <v>6</v>
      </c>
      <c r="F122" s="18">
        <f>IF(ISBLANK(Case!E122), 0, IF(E122=Case!E122, 1, -1))</f>
        <v>1</v>
      </c>
      <c r="G122" s="34" t="s">
        <v>88</v>
      </c>
      <c r="H122" s="34" t="s">
        <v>90</v>
      </c>
      <c r="I122" s="34" t="s">
        <v>90</v>
      </c>
      <c r="J122" s="34" t="s">
        <v>91</v>
      </c>
      <c r="K122" s="34" t="s">
        <v>91</v>
      </c>
      <c r="L122" s="34" t="s">
        <v>90</v>
      </c>
      <c r="M122" s="34" t="s">
        <v>89</v>
      </c>
      <c r="N122" s="34" t="s">
        <v>90</v>
      </c>
      <c r="O122" s="34" t="s">
        <v>91</v>
      </c>
    </row>
    <row r="123" spans="2:15" s="9" customFormat="1" ht="23.25" customHeight="1">
      <c r="B123" s="34">
        <v>42</v>
      </c>
      <c r="C123" s="34">
        <v>3</v>
      </c>
      <c r="D123" s="42">
        <v>8</v>
      </c>
      <c r="E123" s="17">
        <v>7</v>
      </c>
      <c r="F123" s="18">
        <f>IF(ISBLANK(Case!E123), 0, IF(E123=Case!E123, 1, -1))</f>
        <v>1</v>
      </c>
      <c r="G123" s="34" t="s">
        <v>88</v>
      </c>
      <c r="H123" s="34" t="s">
        <v>91</v>
      </c>
      <c r="I123" s="34" t="s">
        <v>90</v>
      </c>
      <c r="J123" s="34" t="s">
        <v>89</v>
      </c>
      <c r="K123" s="34" t="s">
        <v>91</v>
      </c>
      <c r="L123" s="34" t="s">
        <v>90</v>
      </c>
      <c r="M123" s="34" t="s">
        <v>90</v>
      </c>
      <c r="N123" s="34" t="s">
        <v>90</v>
      </c>
      <c r="O123" s="34" t="s">
        <v>89</v>
      </c>
    </row>
    <row r="124" spans="2:15" s="9" customFormat="1" ht="23.25" customHeight="1">
      <c r="B124" s="34">
        <v>43</v>
      </c>
      <c r="C124" s="34">
        <v>3</v>
      </c>
      <c r="D124" s="42">
        <v>8</v>
      </c>
      <c r="E124" s="17">
        <v>7</v>
      </c>
      <c r="F124" s="18">
        <f>IF(ISBLANK(Case!E124), 0, IF(E124=Case!E124, 1, -1))</f>
        <v>1</v>
      </c>
      <c r="G124" s="34" t="s">
        <v>90</v>
      </c>
      <c r="H124" s="34" t="s">
        <v>91</v>
      </c>
      <c r="I124" s="34" t="s">
        <v>90</v>
      </c>
      <c r="J124" s="34" t="s">
        <v>89</v>
      </c>
      <c r="K124" s="34" t="s">
        <v>91</v>
      </c>
      <c r="L124" s="34" t="s">
        <v>90</v>
      </c>
      <c r="M124" s="34" t="s">
        <v>90</v>
      </c>
      <c r="N124" s="34" t="s">
        <v>90</v>
      </c>
      <c r="O124" s="34" t="s">
        <v>92</v>
      </c>
    </row>
    <row r="125" spans="2:15" s="9" customFormat="1" ht="23.25" customHeight="1">
      <c r="B125" s="34">
        <v>44</v>
      </c>
      <c r="C125" s="34">
        <v>3</v>
      </c>
      <c r="D125" s="42">
        <v>8</v>
      </c>
      <c r="E125" s="17">
        <v>5</v>
      </c>
      <c r="F125" s="18">
        <f>IF(ISBLANK(Case!E125), 0, IF(E125=Case!E125, 1, -1))</f>
        <v>1</v>
      </c>
      <c r="G125" s="34" t="s">
        <v>88</v>
      </c>
      <c r="H125" s="34" t="s">
        <v>91</v>
      </c>
      <c r="I125" s="34" t="s">
        <v>91</v>
      </c>
      <c r="J125" s="34" t="s">
        <v>91</v>
      </c>
      <c r="K125" s="34" t="s">
        <v>91</v>
      </c>
      <c r="L125" s="34" t="s">
        <v>89</v>
      </c>
      <c r="M125" s="34" t="s">
        <v>90</v>
      </c>
      <c r="N125" s="34" t="s">
        <v>90</v>
      </c>
      <c r="O125" s="34" t="s">
        <v>92</v>
      </c>
    </row>
    <row r="126" spans="2:15" s="9" customFormat="1" ht="23.25" customHeight="1">
      <c r="B126" s="34">
        <v>45</v>
      </c>
      <c r="C126" s="34">
        <v>3</v>
      </c>
      <c r="D126" s="42">
        <v>8</v>
      </c>
      <c r="E126" s="17">
        <v>7</v>
      </c>
      <c r="F126" s="18">
        <f>IF(ISBLANK(Case!E126), 0, IF(E126=Case!E126, 1, -1))</f>
        <v>1</v>
      </c>
      <c r="G126" s="34" t="s">
        <v>91</v>
      </c>
      <c r="H126" s="34" t="s">
        <v>91</v>
      </c>
      <c r="I126" s="34" t="s">
        <v>91</v>
      </c>
      <c r="J126" s="34" t="s">
        <v>89</v>
      </c>
      <c r="K126" s="34" t="s">
        <v>91</v>
      </c>
      <c r="L126" s="34" t="s">
        <v>90</v>
      </c>
      <c r="M126" s="34" t="s">
        <v>89</v>
      </c>
      <c r="N126" s="34" t="s">
        <v>90</v>
      </c>
      <c r="O126" s="34" t="s">
        <v>92</v>
      </c>
    </row>
    <row r="127" spans="2:15" s="9" customFormat="1" ht="23.25" customHeight="1">
      <c r="B127" s="34">
        <v>46</v>
      </c>
      <c r="C127" s="34">
        <v>3</v>
      </c>
      <c r="D127" s="42">
        <v>8</v>
      </c>
      <c r="E127" s="17">
        <v>6</v>
      </c>
      <c r="F127" s="18">
        <f>IF(ISBLANK(Case!E127), 0, IF(E127=Case!E127, 1, -1))</f>
        <v>1</v>
      </c>
      <c r="G127" s="34" t="s">
        <v>88</v>
      </c>
      <c r="H127" s="34" t="s">
        <v>91</v>
      </c>
      <c r="I127" s="34" t="s">
        <v>91</v>
      </c>
      <c r="J127" s="34" t="s">
        <v>89</v>
      </c>
      <c r="K127" s="34" t="s">
        <v>89</v>
      </c>
      <c r="L127" s="34" t="s">
        <v>90</v>
      </c>
      <c r="M127" s="34" t="s">
        <v>89</v>
      </c>
      <c r="N127" s="34" t="s">
        <v>89</v>
      </c>
      <c r="O127" s="34" t="s">
        <v>92</v>
      </c>
    </row>
    <row r="128" spans="2:15" s="9" customFormat="1" ht="23.25" customHeight="1">
      <c r="B128" s="34">
        <v>47</v>
      </c>
      <c r="C128" s="34">
        <v>3</v>
      </c>
      <c r="D128" s="42">
        <v>8</v>
      </c>
      <c r="E128" s="17">
        <v>7</v>
      </c>
      <c r="F128" s="18">
        <f>IF(ISBLANK(Case!E128), 0, IF(E128=Case!E128, 1, -1))</f>
        <v>1</v>
      </c>
      <c r="G128" s="34" t="s">
        <v>88</v>
      </c>
      <c r="H128" s="34" t="s">
        <v>91</v>
      </c>
      <c r="I128" s="34" t="s">
        <v>89</v>
      </c>
      <c r="J128" s="34" t="s">
        <v>89</v>
      </c>
      <c r="K128" s="34" t="s">
        <v>91</v>
      </c>
      <c r="L128" s="34" t="s">
        <v>90</v>
      </c>
      <c r="M128" s="34" t="s">
        <v>89</v>
      </c>
      <c r="N128" s="34" t="s">
        <v>90</v>
      </c>
      <c r="O128" s="34" t="s">
        <v>91</v>
      </c>
    </row>
    <row r="129" spans="1:27" s="9" customFormat="1" ht="23.25" customHeight="1">
      <c r="B129" s="34">
        <v>48</v>
      </c>
      <c r="C129" s="34">
        <v>3</v>
      </c>
      <c r="D129" s="42">
        <v>8</v>
      </c>
      <c r="E129" s="17">
        <v>7</v>
      </c>
      <c r="F129" s="18">
        <f>IF(ISBLANK(Case!E129), 0, IF(E129=Case!E129, 1, -1))</f>
        <v>1</v>
      </c>
      <c r="G129" s="34" t="s">
        <v>88</v>
      </c>
      <c r="H129" s="34" t="s">
        <v>91</v>
      </c>
      <c r="I129" s="34" t="s">
        <v>90</v>
      </c>
      <c r="J129" s="34" t="s">
        <v>91</v>
      </c>
      <c r="K129" s="34" t="s">
        <v>91</v>
      </c>
      <c r="L129" s="34" t="s">
        <v>90</v>
      </c>
      <c r="M129" s="34" t="s">
        <v>89</v>
      </c>
      <c r="N129" s="34" t="s">
        <v>89</v>
      </c>
      <c r="O129" s="34" t="s">
        <v>92</v>
      </c>
    </row>
    <row r="130" spans="1:27" s="9" customFormat="1" ht="23.25" customHeight="1">
      <c r="B130" s="34">
        <v>49</v>
      </c>
      <c r="C130" s="34">
        <v>3</v>
      </c>
      <c r="D130" s="42">
        <v>8</v>
      </c>
      <c r="E130" s="17">
        <v>7</v>
      </c>
      <c r="F130" s="18">
        <f>IF(ISBLANK(Case!E130), 0, IF(E130=Case!E130, 1, -1))</f>
        <v>1</v>
      </c>
      <c r="G130" s="34" t="s">
        <v>89</v>
      </c>
      <c r="H130" s="34" t="s">
        <v>91</v>
      </c>
      <c r="I130" s="34" t="s">
        <v>90</v>
      </c>
      <c r="J130" s="34" t="s">
        <v>91</v>
      </c>
      <c r="K130" s="34" t="s">
        <v>91</v>
      </c>
      <c r="L130" s="34" t="s">
        <v>90</v>
      </c>
      <c r="M130" s="34" t="s">
        <v>89</v>
      </c>
      <c r="N130" s="34" t="s">
        <v>90</v>
      </c>
      <c r="O130" s="34" t="s">
        <v>92</v>
      </c>
    </row>
    <row r="131" spans="1:27" s="9" customFormat="1" ht="23.25" customHeight="1">
      <c r="B131" s="34">
        <v>50</v>
      </c>
      <c r="C131" s="34">
        <v>3</v>
      </c>
      <c r="D131" s="42">
        <v>8</v>
      </c>
      <c r="E131" s="17">
        <v>7</v>
      </c>
      <c r="F131" s="18">
        <f>IF(ISBLANK(Case!E131), 0, IF(E131=Case!E131, 1, -1))</f>
        <v>1</v>
      </c>
      <c r="G131" s="34" t="s">
        <v>88</v>
      </c>
      <c r="H131" s="34" t="s">
        <v>91</v>
      </c>
      <c r="I131" s="34" t="s">
        <v>90</v>
      </c>
      <c r="J131" s="34" t="s">
        <v>89</v>
      </c>
      <c r="K131" s="34" t="s">
        <v>91</v>
      </c>
      <c r="L131" s="34" t="s">
        <v>91</v>
      </c>
      <c r="M131" s="34" t="s">
        <v>89</v>
      </c>
      <c r="N131" s="34" t="s">
        <v>91</v>
      </c>
      <c r="O131" s="34" t="s">
        <v>92</v>
      </c>
    </row>
    <row r="132" spans="1:27" s="9" customFormat="1" ht="23.25" customHeight="1">
      <c r="B132" s="34">
        <v>51</v>
      </c>
      <c r="C132" s="34">
        <v>3</v>
      </c>
      <c r="D132" s="42">
        <v>8</v>
      </c>
      <c r="E132" s="17">
        <v>8</v>
      </c>
      <c r="F132" s="18">
        <f>IF(ISBLANK(Case!E132), 0, IF(E132=Case!E132, 1, -1))</f>
        <v>1</v>
      </c>
      <c r="G132" s="34" t="s">
        <v>88</v>
      </c>
      <c r="H132" s="34" t="s">
        <v>91</v>
      </c>
      <c r="I132" s="34" t="s">
        <v>90</v>
      </c>
      <c r="J132" s="34" t="s">
        <v>89</v>
      </c>
      <c r="K132" s="34" t="s">
        <v>91</v>
      </c>
      <c r="L132" s="34" t="s">
        <v>89</v>
      </c>
      <c r="M132" s="34" t="s">
        <v>89</v>
      </c>
      <c r="N132" s="34" t="s">
        <v>90</v>
      </c>
      <c r="O132" s="34" t="s">
        <v>92</v>
      </c>
    </row>
    <row r="133" spans="1:27" s="9" customFormat="1" ht="23.25" customHeight="1">
      <c r="B133" s="34">
        <v>52</v>
      </c>
      <c r="C133" s="34">
        <v>3</v>
      </c>
      <c r="D133" s="42">
        <v>8</v>
      </c>
      <c r="E133" s="17">
        <v>7</v>
      </c>
      <c r="F133" s="18">
        <f>IF(ISBLANK(Case!E133), 0, IF(E133=Case!E133, 1, -1))</f>
        <v>1</v>
      </c>
      <c r="G133" s="34" t="s">
        <v>88</v>
      </c>
      <c r="H133" s="34" t="s">
        <v>91</v>
      </c>
      <c r="I133" s="34" t="s">
        <v>90</v>
      </c>
      <c r="J133" s="34" t="s">
        <v>89</v>
      </c>
      <c r="K133" s="34" t="s">
        <v>91</v>
      </c>
      <c r="L133" s="34" t="s">
        <v>89</v>
      </c>
      <c r="M133" s="34" t="s">
        <v>89</v>
      </c>
      <c r="N133" s="34" t="s">
        <v>90</v>
      </c>
      <c r="O133" s="34" t="s">
        <v>89</v>
      </c>
    </row>
    <row r="134" spans="1:27" s="9" customFormat="1" ht="23.25" customHeight="1">
      <c r="B134" s="34">
        <v>53</v>
      </c>
      <c r="C134" s="34">
        <v>3</v>
      </c>
      <c r="D134" s="42">
        <v>8</v>
      </c>
      <c r="E134" s="17">
        <v>7</v>
      </c>
      <c r="F134" s="18">
        <f>IF(ISBLANK(Case!E134), 0, IF(E134=Case!E134, 1, -1))</f>
        <v>1</v>
      </c>
      <c r="G134" s="34" t="s">
        <v>88</v>
      </c>
      <c r="H134" s="34" t="s">
        <v>91</v>
      </c>
      <c r="I134" s="34" t="s">
        <v>90</v>
      </c>
      <c r="J134" s="34" t="s">
        <v>89</v>
      </c>
      <c r="K134" s="34" t="s">
        <v>91</v>
      </c>
      <c r="L134" s="34" t="s">
        <v>90</v>
      </c>
      <c r="M134" s="34" t="s">
        <v>91</v>
      </c>
      <c r="N134" s="34" t="s">
        <v>90</v>
      </c>
      <c r="O134" s="34" t="s">
        <v>89</v>
      </c>
    </row>
    <row r="135" spans="1:27" s="9" customFormat="1" ht="23.25" customHeight="1">
      <c r="B135" s="34">
        <v>54</v>
      </c>
      <c r="C135" s="34">
        <v>3</v>
      </c>
      <c r="D135" s="42">
        <v>8</v>
      </c>
      <c r="E135" s="17">
        <v>7</v>
      </c>
      <c r="F135" s="18">
        <f>IF(ISBLANK(Case!E135), 0, IF(E135=Case!E135, 1, -1))</f>
        <v>1</v>
      </c>
      <c r="G135" s="34" t="s">
        <v>92</v>
      </c>
      <c r="H135" s="34" t="s">
        <v>91</v>
      </c>
      <c r="I135" s="34" t="s">
        <v>90</v>
      </c>
      <c r="J135" s="34" t="s">
        <v>89</v>
      </c>
      <c r="K135" s="34" t="s">
        <v>91</v>
      </c>
      <c r="L135" s="34" t="s">
        <v>90</v>
      </c>
      <c r="M135" s="34" t="s">
        <v>89</v>
      </c>
      <c r="N135" s="34" t="s">
        <v>89</v>
      </c>
      <c r="O135" s="34" t="s">
        <v>92</v>
      </c>
    </row>
    <row r="136" spans="1:27" s="9" customFormat="1" ht="23.25" customHeight="1">
      <c r="B136" s="34">
        <v>55</v>
      </c>
      <c r="C136" s="34">
        <v>3</v>
      </c>
      <c r="D136" s="42">
        <v>8</v>
      </c>
      <c r="E136" s="17">
        <v>7</v>
      </c>
      <c r="F136" s="18">
        <f>IF(ISBLANK(Case!E136), 0, IF(E136=Case!E136, 1, -1))</f>
        <v>1</v>
      </c>
      <c r="G136" s="34" t="s">
        <v>92</v>
      </c>
      <c r="H136" s="34" t="s">
        <v>91</v>
      </c>
      <c r="I136" s="34" t="s">
        <v>90</v>
      </c>
      <c r="J136" s="34" t="s">
        <v>89</v>
      </c>
      <c r="K136" s="34" t="s">
        <v>91</v>
      </c>
      <c r="L136" s="34" t="s">
        <v>90</v>
      </c>
      <c r="M136" s="34" t="s">
        <v>89</v>
      </c>
      <c r="N136" s="34" t="s">
        <v>90</v>
      </c>
      <c r="O136" s="34" t="s">
        <v>88</v>
      </c>
    </row>
    <row r="137" spans="1:27" s="9" customFormat="1" ht="23.25" customHeight="1">
      <c r="B137" s="34">
        <v>56</v>
      </c>
      <c r="C137" s="34">
        <v>3</v>
      </c>
      <c r="D137" s="42">
        <v>8</v>
      </c>
      <c r="E137" s="17">
        <v>7</v>
      </c>
      <c r="F137" s="18">
        <f>IF(ISBLANK(Case!E137), 0, IF(E137=Case!E137, 1, -1))</f>
        <v>1</v>
      </c>
      <c r="G137" s="34" t="s">
        <v>88</v>
      </c>
      <c r="H137" s="34" t="s">
        <v>91</v>
      </c>
      <c r="I137" s="34" t="s">
        <v>90</v>
      </c>
      <c r="J137" s="34" t="s">
        <v>89</v>
      </c>
      <c r="K137" s="34" t="s">
        <v>89</v>
      </c>
      <c r="L137" s="34" t="s">
        <v>90</v>
      </c>
      <c r="M137" s="34" t="s">
        <v>89</v>
      </c>
      <c r="N137" s="34" t="s">
        <v>89</v>
      </c>
      <c r="O137" s="34" t="s">
        <v>92</v>
      </c>
    </row>
    <row r="138" spans="1:27" s="9" customFormat="1" ht="23.25" customHeight="1">
      <c r="B138" s="34">
        <v>57</v>
      </c>
      <c r="C138" s="34">
        <v>3</v>
      </c>
      <c r="D138" s="42">
        <v>8</v>
      </c>
      <c r="E138" s="17">
        <v>7</v>
      </c>
      <c r="F138" s="18">
        <f>IF(ISBLANK(Case!E138), 0, IF(E138=Case!E138, 1, -1))</f>
        <v>1</v>
      </c>
      <c r="G138" s="34" t="s">
        <v>91</v>
      </c>
      <c r="H138" s="34" t="s">
        <v>91</v>
      </c>
      <c r="I138" s="34" t="s">
        <v>90</v>
      </c>
      <c r="J138" s="34" t="s">
        <v>89</v>
      </c>
      <c r="K138" s="34" t="s">
        <v>89</v>
      </c>
      <c r="L138" s="34" t="s">
        <v>90</v>
      </c>
      <c r="M138" s="34" t="s">
        <v>89</v>
      </c>
      <c r="N138" s="34" t="s">
        <v>90</v>
      </c>
      <c r="O138" s="34" t="s">
        <v>92</v>
      </c>
    </row>
    <row r="139" spans="1:27" s="9" customFormat="1" ht="23.25" customHeight="1">
      <c r="B139" s="34">
        <v>58</v>
      </c>
      <c r="C139" s="34">
        <v>3</v>
      </c>
      <c r="D139" s="42">
        <v>8</v>
      </c>
      <c r="E139" s="17">
        <v>6</v>
      </c>
      <c r="F139" s="18">
        <f>IF(ISBLANK(Case!E139), 0, IF(E139=Case!E139, 1, -1))</f>
        <v>1</v>
      </c>
      <c r="G139" s="34" t="s">
        <v>88</v>
      </c>
      <c r="H139" s="34" t="s">
        <v>91</v>
      </c>
      <c r="I139" s="34" t="s">
        <v>90</v>
      </c>
      <c r="J139" s="34" t="s">
        <v>90</v>
      </c>
      <c r="K139" s="34" t="s">
        <v>91</v>
      </c>
      <c r="L139" s="34" t="s">
        <v>90</v>
      </c>
      <c r="M139" s="34" t="s">
        <v>90</v>
      </c>
      <c r="N139" s="34" t="s">
        <v>91</v>
      </c>
      <c r="O139" s="34" t="s">
        <v>92</v>
      </c>
    </row>
    <row r="140" spans="1:27" s="9" customFormat="1" ht="23.25" customHeight="1">
      <c r="B140" s="34">
        <v>59</v>
      </c>
      <c r="C140" s="34">
        <v>3</v>
      </c>
      <c r="D140" s="42">
        <v>8</v>
      </c>
      <c r="E140" s="17">
        <v>6</v>
      </c>
      <c r="F140" s="18">
        <f>IF(ISBLANK(Case!E140), 0, IF(E140=Case!E140, 1, -1))</f>
        <v>1</v>
      </c>
      <c r="G140" s="34" t="s">
        <v>88</v>
      </c>
      <c r="H140" s="34" t="s">
        <v>89</v>
      </c>
      <c r="I140" s="34" t="s">
        <v>91</v>
      </c>
      <c r="J140" s="34" t="s">
        <v>89</v>
      </c>
      <c r="K140" s="34" t="s">
        <v>91</v>
      </c>
      <c r="L140" s="34" t="s">
        <v>90</v>
      </c>
      <c r="M140" s="34" t="s">
        <v>89</v>
      </c>
      <c r="N140" s="34" t="s">
        <v>89</v>
      </c>
      <c r="O140" s="34" t="s">
        <v>92</v>
      </c>
    </row>
    <row r="141" spans="1:27" s="9" customFormat="1" ht="23.25" customHeight="1">
      <c r="B141" s="34">
        <v>60</v>
      </c>
      <c r="C141" s="34">
        <v>3</v>
      </c>
      <c r="D141" s="42">
        <v>8</v>
      </c>
      <c r="E141" s="17">
        <v>6</v>
      </c>
      <c r="F141" s="18">
        <f>IF(ISBLANK(Case!E141), 0, IF(E141=Case!E141, 1, -1))</f>
        <v>1</v>
      </c>
      <c r="G141" s="34" t="s">
        <v>88</v>
      </c>
      <c r="H141" s="34" t="s">
        <v>89</v>
      </c>
      <c r="I141" s="34" t="s">
        <v>90</v>
      </c>
      <c r="J141" s="34" t="s">
        <v>89</v>
      </c>
      <c r="K141" s="34" t="s">
        <v>91</v>
      </c>
      <c r="L141" s="34" t="s">
        <v>90</v>
      </c>
      <c r="M141" s="34" t="s">
        <v>90</v>
      </c>
      <c r="N141" s="34" t="s">
        <v>89</v>
      </c>
      <c r="O141" s="34" t="s">
        <v>92</v>
      </c>
    </row>
    <row r="142" spans="1:27" s="9" customFormat="1" ht="15" customHeight="1">
      <c r="B142" s="51"/>
      <c r="C142" s="51"/>
      <c r="D142" s="51"/>
      <c r="E142" s="51"/>
      <c r="F142" s="53"/>
      <c r="G142" s="51"/>
      <c r="H142" s="51"/>
      <c r="I142" s="51"/>
      <c r="J142" s="52"/>
    </row>
    <row r="143" spans="1:27" s="45" customFormat="1" ht="23.4">
      <c r="A143" s="1"/>
      <c r="B143" s="33" t="s">
        <v>43</v>
      </c>
      <c r="C143" s="34">
        <v>3</v>
      </c>
      <c r="D143" s="44"/>
      <c r="E143" s="17" t="s">
        <v>255</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253</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f>IF(ISBLANK(Case!E162), 0, IF(E162=Case!E162, 1, -1))</f>
        <v>1</v>
      </c>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v>33</v>
      </c>
      <c r="F164" s="18">
        <f>IF(ISBLANK(Case!E164), 0, IF(E164=Case!E164, 1, -1))</f>
        <v>1</v>
      </c>
      <c r="G164" s="34">
        <v>0.9</v>
      </c>
      <c r="H164" s="34">
        <v>7</v>
      </c>
      <c r="I164" s="34">
        <v>4</v>
      </c>
      <c r="J164" s="52"/>
      <c r="M164" s="51"/>
    </row>
    <row r="165" spans="2:13" s="9" customFormat="1" ht="23.25" customHeight="1">
      <c r="B165" s="34">
        <v>62</v>
      </c>
      <c r="C165" s="34">
        <v>4</v>
      </c>
      <c r="D165" s="42">
        <v>10</v>
      </c>
      <c r="E165" s="17">
        <v>19</v>
      </c>
      <c r="F165" s="18">
        <f>IF(ISBLANK(Case!E165), 0, IF(E165=Case!E165, 1, -1))</f>
        <v>1</v>
      </c>
      <c r="G165" s="34">
        <v>1</v>
      </c>
      <c r="H165" s="34">
        <v>5</v>
      </c>
      <c r="I165" s="34">
        <v>2</v>
      </c>
      <c r="J165" s="52"/>
      <c r="M165" s="51"/>
    </row>
    <row r="166" spans="2:13" s="9" customFormat="1" ht="23.25" customHeight="1">
      <c r="B166" s="34">
        <v>63</v>
      </c>
      <c r="C166" s="34">
        <v>4</v>
      </c>
      <c r="D166" s="42">
        <v>10</v>
      </c>
      <c r="E166" s="17">
        <v>41</v>
      </c>
      <c r="F166" s="18">
        <f>IF(ISBLANK(Case!E166), 0, IF(E166=Case!E166, 1, -1))</f>
        <v>1</v>
      </c>
      <c r="G166" s="34">
        <v>0.8</v>
      </c>
      <c r="H166" s="34">
        <v>6</v>
      </c>
      <c r="I166" s="34">
        <v>3</v>
      </c>
      <c r="J166" s="9">
        <v>33</v>
      </c>
      <c r="M166" s="51"/>
    </row>
    <row r="167" spans="2:13" s="9" customFormat="1" ht="23.25" customHeight="1">
      <c r="B167" s="34">
        <v>64</v>
      </c>
      <c r="C167" s="34">
        <v>4</v>
      </c>
      <c r="D167" s="42">
        <v>10</v>
      </c>
      <c r="E167" s="17">
        <v>35</v>
      </c>
      <c r="F167" s="18">
        <f>IF(ISBLANK(Case!E167), 0, IF(E167=Case!E167, 1, -1))</f>
        <v>1</v>
      </c>
      <c r="G167" s="34">
        <v>1</v>
      </c>
      <c r="H167" s="34">
        <v>6</v>
      </c>
      <c r="I167" s="34">
        <v>4</v>
      </c>
      <c r="J167" s="9">
        <v>19</v>
      </c>
      <c r="M167" s="51"/>
    </row>
    <row r="168" spans="2:13" s="9" customFormat="1" ht="23.25" customHeight="1">
      <c r="B168" s="34">
        <v>65</v>
      </c>
      <c r="C168" s="34">
        <v>4</v>
      </c>
      <c r="D168" s="42">
        <v>10</v>
      </c>
      <c r="E168" s="17">
        <v>44</v>
      </c>
      <c r="F168" s="18">
        <f>IF(ISBLANK(Case!E168), 0, IF(E168=Case!E168, 1, -1))</f>
        <v>1</v>
      </c>
      <c r="G168" s="34">
        <v>0.5</v>
      </c>
      <c r="H168" s="34">
        <v>5</v>
      </c>
      <c r="I168" s="34">
        <v>1</v>
      </c>
      <c r="J168" s="51">
        <v>41</v>
      </c>
      <c r="M168" s="51"/>
    </row>
    <row r="169" spans="2:13" s="9" customFormat="1" ht="23.25" customHeight="1">
      <c r="B169" s="34">
        <v>66</v>
      </c>
      <c r="C169" s="34">
        <v>4</v>
      </c>
      <c r="D169" s="42">
        <v>10</v>
      </c>
      <c r="E169" s="17">
        <v>27</v>
      </c>
      <c r="F169" s="18">
        <f>IF(ISBLANK(Case!E169), 0, IF(E169=Case!E169, 1, -1))</f>
        <v>1</v>
      </c>
      <c r="G169" s="34">
        <v>0.8</v>
      </c>
      <c r="H169" s="34">
        <v>7</v>
      </c>
      <c r="I169" s="34">
        <v>3</v>
      </c>
      <c r="J169" s="51">
        <v>35</v>
      </c>
      <c r="M169" s="51"/>
    </row>
    <row r="170" spans="2:13" s="9" customFormat="1" ht="23.25" customHeight="1">
      <c r="B170" s="34">
        <v>67</v>
      </c>
      <c r="C170" s="34">
        <v>4</v>
      </c>
      <c r="D170" s="42">
        <v>10</v>
      </c>
      <c r="E170" s="17">
        <v>28</v>
      </c>
      <c r="F170" s="18">
        <f>IF(ISBLANK(Case!E170), 0, IF(E170=Case!E170, 1, -1))</f>
        <v>1</v>
      </c>
      <c r="G170" s="34">
        <v>0.6</v>
      </c>
      <c r="H170" s="34">
        <v>6</v>
      </c>
      <c r="I170" s="34">
        <v>1</v>
      </c>
      <c r="J170" s="51">
        <v>44</v>
      </c>
      <c r="M170" s="51"/>
    </row>
    <row r="171" spans="2:13" s="9" customFormat="1" ht="23.25" customHeight="1">
      <c r="B171" s="34">
        <v>68</v>
      </c>
      <c r="C171" s="34">
        <v>4</v>
      </c>
      <c r="D171" s="42">
        <v>10</v>
      </c>
      <c r="E171" s="17">
        <v>26</v>
      </c>
      <c r="F171" s="18">
        <f>IF(ISBLANK(Case!E171), 0, IF(E171=Case!E171, 1, -1))</f>
        <v>1</v>
      </c>
      <c r="G171" s="34">
        <v>1</v>
      </c>
      <c r="H171" s="34">
        <v>3</v>
      </c>
      <c r="I171" s="34">
        <v>1</v>
      </c>
      <c r="J171" s="51">
        <v>27</v>
      </c>
      <c r="M171" s="51"/>
    </row>
    <row r="172" spans="2:13" s="9" customFormat="1" ht="23.25" customHeight="1">
      <c r="B172" s="34">
        <v>69</v>
      </c>
      <c r="C172" s="34">
        <v>4</v>
      </c>
      <c r="D172" s="42">
        <v>10</v>
      </c>
      <c r="E172" s="17">
        <v>31</v>
      </c>
      <c r="F172" s="18">
        <f>IF(ISBLANK(Case!E172), 0, IF(E172=Case!E172, 1, -1))</f>
        <v>1</v>
      </c>
      <c r="G172" s="34">
        <v>1</v>
      </c>
      <c r="H172" s="34">
        <v>4</v>
      </c>
      <c r="I172" s="34">
        <v>2</v>
      </c>
      <c r="J172" s="51">
        <v>28</v>
      </c>
      <c r="M172" s="51"/>
    </row>
    <row r="173" spans="2:13" s="9" customFormat="1" ht="23.25" customHeight="1">
      <c r="B173" s="34">
        <v>70</v>
      </c>
      <c r="C173" s="34">
        <v>4</v>
      </c>
      <c r="D173" s="42">
        <v>10</v>
      </c>
      <c r="E173" s="17">
        <v>34</v>
      </c>
      <c r="F173" s="18">
        <f>IF(ISBLANK(Case!E173), 0, IF(E173=Case!E173, 1, -1))</f>
        <v>1</v>
      </c>
      <c r="G173" s="34">
        <v>0.6</v>
      </c>
      <c r="H173" s="34">
        <v>7</v>
      </c>
      <c r="I173" s="34">
        <v>2</v>
      </c>
      <c r="J173" s="51">
        <v>26</v>
      </c>
      <c r="M173" s="51"/>
    </row>
    <row r="174" spans="2:13" s="9" customFormat="1" ht="23.25" customHeight="1">
      <c r="B174" s="34">
        <v>71</v>
      </c>
      <c r="C174" s="34">
        <v>4</v>
      </c>
      <c r="D174" s="42">
        <v>10</v>
      </c>
      <c r="E174" s="17">
        <v>34</v>
      </c>
      <c r="F174" s="18">
        <f>IF(ISBLANK(Case!E174), 0, IF(E174=Case!E174, 1, -1))</f>
        <v>1</v>
      </c>
      <c r="G174" s="34">
        <v>1</v>
      </c>
      <c r="H174" s="34">
        <v>5</v>
      </c>
      <c r="I174" s="34">
        <v>3</v>
      </c>
      <c r="J174" s="51">
        <v>31</v>
      </c>
      <c r="M174" s="51"/>
    </row>
    <row r="175" spans="2:13" s="9" customFormat="1" ht="23.25" customHeight="1">
      <c r="B175" s="34">
        <v>72</v>
      </c>
      <c r="C175" s="34">
        <v>4</v>
      </c>
      <c r="D175" s="42">
        <v>10</v>
      </c>
      <c r="E175" s="17">
        <v>34</v>
      </c>
      <c r="F175" s="18">
        <f>IF(ISBLANK(Case!E175), 0, IF(E175=Case!E175, 1, -1))</f>
        <v>1</v>
      </c>
      <c r="G175" s="34">
        <v>0.8</v>
      </c>
      <c r="H175" s="34">
        <v>5</v>
      </c>
      <c r="I175" s="34">
        <v>2</v>
      </c>
      <c r="J175" s="51">
        <v>34</v>
      </c>
      <c r="M175" s="51"/>
    </row>
    <row r="176" spans="2:13" s="9" customFormat="1" ht="23.25" customHeight="1">
      <c r="B176" s="34">
        <v>73</v>
      </c>
      <c r="C176" s="34">
        <v>4</v>
      </c>
      <c r="D176" s="42">
        <v>10</v>
      </c>
      <c r="E176" s="17">
        <v>41</v>
      </c>
      <c r="F176" s="18">
        <f>IF(ISBLANK(Case!E176), 0, IF(E176=Case!E176, 1, -1))</f>
        <v>1</v>
      </c>
      <c r="G176" s="34">
        <v>0.7</v>
      </c>
      <c r="H176" s="34">
        <v>7</v>
      </c>
      <c r="I176" s="34">
        <v>3</v>
      </c>
      <c r="J176" s="51">
        <v>34</v>
      </c>
      <c r="M176" s="51"/>
    </row>
    <row r="177" spans="1:27" s="9" customFormat="1" ht="23.25" customHeight="1">
      <c r="B177" s="34">
        <v>74</v>
      </c>
      <c r="C177" s="34">
        <v>4</v>
      </c>
      <c r="D177" s="42">
        <v>10</v>
      </c>
      <c r="E177" s="17">
        <v>29</v>
      </c>
      <c r="F177" s="18">
        <f>IF(ISBLANK(Case!E177), 0, IF(E177=Case!E177, 1, -1))</f>
        <v>1</v>
      </c>
      <c r="G177" s="34">
        <v>0.9</v>
      </c>
      <c r="H177" s="34">
        <v>6</v>
      </c>
      <c r="I177" s="34">
        <v>3</v>
      </c>
      <c r="J177" s="51">
        <v>34</v>
      </c>
      <c r="M177" s="51"/>
    </row>
    <row r="178" spans="1:27" s="9" customFormat="1" ht="23.25" customHeight="1">
      <c r="B178" s="34">
        <v>75</v>
      </c>
      <c r="C178" s="34">
        <v>4</v>
      </c>
      <c r="D178" s="42">
        <v>10</v>
      </c>
      <c r="E178" s="17">
        <v>35</v>
      </c>
      <c r="F178" s="18">
        <f>IF(ISBLANK(Case!E178), 0, IF(E178=Case!E178, 1, -1))</f>
        <v>1</v>
      </c>
      <c r="G178" s="34">
        <v>0.5</v>
      </c>
      <c r="H178" s="34">
        <v>6</v>
      </c>
      <c r="I178" s="34">
        <v>1</v>
      </c>
      <c r="J178" s="51">
        <v>41</v>
      </c>
      <c r="M178" s="51"/>
    </row>
    <row r="179" spans="1:27" s="9" customFormat="1" ht="23.25" customHeight="1">
      <c r="B179" s="34">
        <v>76</v>
      </c>
      <c r="C179" s="34">
        <v>4</v>
      </c>
      <c r="D179" s="42">
        <v>10</v>
      </c>
      <c r="E179" s="17">
        <v>31</v>
      </c>
      <c r="F179" s="18">
        <f>IF(ISBLANK(Case!E179), 0, IF(E179=Case!E179, 1, -1))</f>
        <v>1</v>
      </c>
      <c r="G179" s="34">
        <v>0.8</v>
      </c>
      <c r="H179" s="34">
        <v>8</v>
      </c>
      <c r="I179" s="34">
        <v>4</v>
      </c>
      <c r="J179" s="51">
        <v>29</v>
      </c>
      <c r="M179" s="51"/>
    </row>
    <row r="180" spans="1:27" s="9" customFormat="1" ht="23.25" customHeight="1">
      <c r="B180" s="34">
        <v>77</v>
      </c>
      <c r="C180" s="34">
        <v>4</v>
      </c>
      <c r="D180" s="42">
        <v>10</v>
      </c>
      <c r="E180" s="17">
        <v>22</v>
      </c>
      <c r="F180" s="18">
        <f>IF(ISBLANK(Case!E180), 0, IF(E180=Case!E180, 1, -1))</f>
        <v>1</v>
      </c>
      <c r="G180" s="34">
        <v>1</v>
      </c>
      <c r="H180" s="34">
        <v>6</v>
      </c>
      <c r="I180" s="34">
        <v>3</v>
      </c>
      <c r="J180" s="51">
        <v>35</v>
      </c>
      <c r="M180" s="51"/>
    </row>
    <row r="181" spans="1:27" s="9" customFormat="1" ht="23.25" customHeight="1">
      <c r="B181" s="34">
        <v>78</v>
      </c>
      <c r="C181" s="34">
        <v>4</v>
      </c>
      <c r="D181" s="42">
        <v>10</v>
      </c>
      <c r="E181" s="17">
        <v>34</v>
      </c>
      <c r="F181" s="18">
        <f>IF(ISBLANK(Case!E181), 0, IF(E181=Case!E181, 1, -1))</f>
        <v>1</v>
      </c>
      <c r="G181" s="34">
        <v>0.7</v>
      </c>
      <c r="H181" s="34">
        <v>4</v>
      </c>
      <c r="I181" s="34">
        <v>1</v>
      </c>
      <c r="J181" s="51">
        <v>31</v>
      </c>
      <c r="M181" s="51"/>
    </row>
    <row r="182" spans="1:27" s="9" customFormat="1" ht="23.25" customHeight="1">
      <c r="B182" s="34">
        <v>79</v>
      </c>
      <c r="C182" s="34">
        <v>4</v>
      </c>
      <c r="D182" s="42">
        <v>10</v>
      </c>
      <c r="E182" s="17">
        <v>47</v>
      </c>
      <c r="F182" s="18">
        <f>IF(ISBLANK(Case!E182), 0, IF(E182=Case!E182, 1, -1))</f>
        <v>1</v>
      </c>
      <c r="G182" s="34">
        <v>0.9</v>
      </c>
      <c r="H182" s="34">
        <v>4</v>
      </c>
      <c r="I182" s="34">
        <v>2</v>
      </c>
      <c r="J182" s="51">
        <v>22</v>
      </c>
      <c r="M182" s="51"/>
    </row>
    <row r="183" spans="1:27" s="9" customFormat="1" ht="23.25" customHeight="1">
      <c r="B183" s="34">
        <v>80</v>
      </c>
      <c r="C183" s="34">
        <v>4</v>
      </c>
      <c r="D183" s="42">
        <v>10</v>
      </c>
      <c r="E183" s="17">
        <v>20</v>
      </c>
      <c r="F183" s="18">
        <f>IF(ISBLANK(Case!E183), 0, IF(E183=Case!E183, 1, -1))</f>
        <v>1</v>
      </c>
      <c r="G183" s="34">
        <v>0.9</v>
      </c>
      <c r="H183" s="34">
        <v>7</v>
      </c>
      <c r="I183" s="34">
        <v>3</v>
      </c>
      <c r="J183" s="51">
        <v>34</v>
      </c>
      <c r="M183" s="51"/>
    </row>
    <row r="184" spans="1:27" s="9" customFormat="1" ht="15" customHeight="1">
      <c r="B184" s="51"/>
      <c r="C184" s="51"/>
      <c r="D184" s="51"/>
      <c r="E184" s="51"/>
      <c r="F184" s="53"/>
      <c r="G184" s="51"/>
      <c r="H184" s="51"/>
      <c r="I184" s="51"/>
      <c r="J184" s="51">
        <v>47</v>
      </c>
      <c r="K184" s="51"/>
      <c r="L184" s="51"/>
      <c r="M184" s="51"/>
    </row>
    <row r="185" spans="1:27" s="45" customFormat="1" ht="23.4">
      <c r="A185" s="1"/>
      <c r="B185" s="33" t="s">
        <v>43</v>
      </c>
      <c r="C185" s="34">
        <v>4</v>
      </c>
      <c r="D185" s="44"/>
      <c r="E185" s="17" t="s">
        <v>256</v>
      </c>
      <c r="F185" s="18"/>
      <c r="G185" s="1"/>
      <c r="H185" s="1"/>
      <c r="I185" s="1"/>
      <c r="J185" s="51">
        <v>20</v>
      </c>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253</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f>IF(ISBLANK(Case!E208), 0, IF(E208=Case!E208, 1, -1))</f>
        <v>1</v>
      </c>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t="s">
        <v>130</v>
      </c>
      <c r="F210" s="18">
        <f>IF(ISBLANK(Case!E210), 0, IF(E210=Case!E210, 1, -1))</f>
        <v>0</v>
      </c>
      <c r="G210" s="36" t="s">
        <v>129</v>
      </c>
      <c r="H210" s="36" t="s">
        <v>126</v>
      </c>
      <c r="I210" s="36" t="s">
        <v>125</v>
      </c>
      <c r="J210" s="36" t="s">
        <v>130</v>
      </c>
      <c r="K210" s="51"/>
      <c r="L210" s="51"/>
      <c r="M210" s="51"/>
    </row>
    <row r="211" spans="2:13" s="9" customFormat="1" ht="23.25" customHeight="1">
      <c r="B211" s="34">
        <v>82</v>
      </c>
      <c r="C211" s="34">
        <v>5</v>
      </c>
      <c r="D211" s="42">
        <v>10</v>
      </c>
      <c r="E211" s="49" t="s">
        <v>133</v>
      </c>
      <c r="F211" s="18">
        <f>IF(ISBLANK(Case!E211), 0, IF(E211=Case!E211, 1, -1))</f>
        <v>0</v>
      </c>
      <c r="G211" s="36" t="s">
        <v>131</v>
      </c>
      <c r="H211" s="36" t="s">
        <v>132</v>
      </c>
      <c r="I211" s="36" t="s">
        <v>133</v>
      </c>
      <c r="J211" s="36" t="s">
        <v>134</v>
      </c>
      <c r="K211" s="51"/>
      <c r="L211" s="51"/>
      <c r="M211" s="51"/>
    </row>
    <row r="212" spans="2:13" s="9" customFormat="1" ht="23.25" customHeight="1">
      <c r="B212" s="34">
        <v>83</v>
      </c>
      <c r="C212" s="34">
        <v>5</v>
      </c>
      <c r="D212" s="42">
        <v>10</v>
      </c>
      <c r="E212" s="49" t="s">
        <v>133</v>
      </c>
      <c r="F212" s="18">
        <f>IF(ISBLANK(Case!E212), 0, IF(E212=Case!E212, 1, -1))</f>
        <v>0</v>
      </c>
      <c r="G212" s="36" t="s">
        <v>133</v>
      </c>
      <c r="H212" s="36" t="s">
        <v>132</v>
      </c>
      <c r="I212" s="36" t="s">
        <v>130</v>
      </c>
      <c r="J212" s="36" t="s">
        <v>135</v>
      </c>
      <c r="K212" s="51"/>
      <c r="L212" s="51"/>
      <c r="M212" s="51"/>
    </row>
    <row r="213" spans="2:13" s="9" customFormat="1" ht="23.25" customHeight="1">
      <c r="B213" s="34">
        <v>84</v>
      </c>
      <c r="C213" s="34">
        <v>5</v>
      </c>
      <c r="D213" s="42">
        <v>10</v>
      </c>
      <c r="E213" s="49" t="s">
        <v>133</v>
      </c>
      <c r="F213" s="18">
        <f>IF(ISBLANK(Case!E213), 0, IF(E213=Case!E213, 1, -1))</f>
        <v>0</v>
      </c>
      <c r="G213" s="36" t="s">
        <v>136</v>
      </c>
      <c r="H213" s="36" t="s">
        <v>137</v>
      </c>
      <c r="I213" s="36" t="s">
        <v>129</v>
      </c>
      <c r="J213" s="36" t="s">
        <v>133</v>
      </c>
      <c r="K213" s="51"/>
      <c r="L213" s="51"/>
      <c r="M213" s="51"/>
    </row>
    <row r="214" spans="2:13" s="9" customFormat="1" ht="23.25" customHeight="1">
      <c r="B214" s="34">
        <v>85</v>
      </c>
      <c r="C214" s="34">
        <v>5</v>
      </c>
      <c r="D214" s="42">
        <v>10</v>
      </c>
      <c r="E214" s="49" t="s">
        <v>139</v>
      </c>
      <c r="F214" s="18">
        <f>IF(ISBLANK(Case!E214), 0, IF(E214=Case!E214, 1, -1))</f>
        <v>0</v>
      </c>
      <c r="G214" s="36" t="s">
        <v>138</v>
      </c>
      <c r="H214" s="36" t="s">
        <v>139</v>
      </c>
      <c r="I214" s="36" t="s">
        <v>140</v>
      </c>
      <c r="J214" s="36" t="s">
        <v>141</v>
      </c>
      <c r="K214" s="51"/>
      <c r="L214" s="51"/>
      <c r="M214" s="51"/>
    </row>
    <row r="215" spans="2:13" s="9" customFormat="1" ht="23.25" customHeight="1">
      <c r="B215" s="34">
        <v>86</v>
      </c>
      <c r="C215" s="34">
        <v>5</v>
      </c>
      <c r="D215" s="42">
        <v>10</v>
      </c>
      <c r="E215" s="49" t="s">
        <v>133</v>
      </c>
      <c r="F215" s="18">
        <f>IF(ISBLANK(Case!E215), 0, IF(E215=Case!E215, 1, -1))</f>
        <v>0</v>
      </c>
      <c r="G215" s="36" t="s">
        <v>142</v>
      </c>
      <c r="H215" s="36" t="s">
        <v>130</v>
      </c>
      <c r="I215" s="36" t="s">
        <v>133</v>
      </c>
      <c r="J215" s="36" t="s">
        <v>143</v>
      </c>
      <c r="K215" s="51"/>
      <c r="L215" s="51"/>
      <c r="M215" s="51"/>
    </row>
    <row r="216" spans="2:13" s="9" customFormat="1" ht="23.25" customHeight="1">
      <c r="B216" s="34">
        <v>87</v>
      </c>
      <c r="C216" s="34">
        <v>5</v>
      </c>
      <c r="D216" s="42">
        <v>10</v>
      </c>
      <c r="E216" s="49" t="s">
        <v>145</v>
      </c>
      <c r="F216" s="18">
        <f>IF(ISBLANK(Case!E216), 0, IF(E216=Case!E216, 1, -1))</f>
        <v>0</v>
      </c>
      <c r="G216" s="36" t="s">
        <v>144</v>
      </c>
      <c r="H216" s="36" t="s">
        <v>137</v>
      </c>
      <c r="I216" s="36" t="s">
        <v>145</v>
      </c>
      <c r="J216" s="36" t="s">
        <v>140</v>
      </c>
      <c r="K216" s="51"/>
      <c r="L216" s="51"/>
      <c r="M216" s="51"/>
    </row>
    <row r="217" spans="2:13" s="9" customFormat="1" ht="23.25" customHeight="1">
      <c r="B217" s="34">
        <v>88</v>
      </c>
      <c r="C217" s="34">
        <v>5</v>
      </c>
      <c r="D217" s="42">
        <v>10</v>
      </c>
      <c r="E217" s="49" t="s">
        <v>147</v>
      </c>
      <c r="F217" s="18">
        <f>IF(ISBLANK(Case!E217), 0, IF(E217=Case!E217, 1, -1))</f>
        <v>0</v>
      </c>
      <c r="G217" s="36" t="s">
        <v>146</v>
      </c>
      <c r="H217" s="36" t="s">
        <v>135</v>
      </c>
      <c r="I217" s="36" t="s">
        <v>147</v>
      </c>
      <c r="J217" s="36" t="s">
        <v>148</v>
      </c>
      <c r="K217" s="51"/>
      <c r="L217" s="51"/>
      <c r="M217" s="51"/>
    </row>
    <row r="218" spans="2:13" s="9" customFormat="1" ht="23.25" customHeight="1">
      <c r="B218" s="34">
        <v>89</v>
      </c>
      <c r="C218" s="34">
        <v>5</v>
      </c>
      <c r="D218" s="42">
        <v>10</v>
      </c>
      <c r="E218" s="49" t="s">
        <v>147</v>
      </c>
      <c r="F218" s="18">
        <f>IF(ISBLANK(Case!E218), 0, IF(E218=Case!E218, 1, -1))</f>
        <v>0</v>
      </c>
      <c r="G218" s="36" t="s">
        <v>149</v>
      </c>
      <c r="H218" s="36" t="s">
        <v>150</v>
      </c>
      <c r="I218" s="36" t="s">
        <v>137</v>
      </c>
      <c r="J218" s="36" t="s">
        <v>147</v>
      </c>
      <c r="K218" s="51"/>
      <c r="L218" s="51"/>
      <c r="M218" s="51"/>
    </row>
    <row r="219" spans="2:13" s="9" customFormat="1" ht="23.25" customHeight="1">
      <c r="B219" s="34">
        <v>90</v>
      </c>
      <c r="C219" s="34">
        <v>5</v>
      </c>
      <c r="D219" s="42">
        <v>10</v>
      </c>
      <c r="E219" s="49" t="s">
        <v>151</v>
      </c>
      <c r="F219" s="18">
        <f>IF(ISBLANK(Case!E219), 0, IF(E219=Case!E219, 1, -1))</f>
        <v>0</v>
      </c>
      <c r="G219" s="36" t="s">
        <v>148</v>
      </c>
      <c r="H219" s="36" t="s">
        <v>136</v>
      </c>
      <c r="I219" s="36" t="s">
        <v>151</v>
      </c>
      <c r="J219" s="36" t="s">
        <v>127</v>
      </c>
      <c r="K219" s="51"/>
      <c r="L219" s="51"/>
      <c r="M219" s="51"/>
    </row>
    <row r="220" spans="2:13" s="9" customFormat="1" ht="23.25" customHeight="1">
      <c r="B220" s="34">
        <v>91</v>
      </c>
      <c r="C220" s="34">
        <v>5</v>
      </c>
      <c r="D220" s="42">
        <v>10</v>
      </c>
      <c r="E220" s="49" t="s">
        <v>133</v>
      </c>
      <c r="F220" s="18">
        <f>IF(ISBLANK(Case!E220), 0, IF(E220=Case!E220, 1, -1))</f>
        <v>0</v>
      </c>
      <c r="G220" s="36" t="s">
        <v>152</v>
      </c>
      <c r="H220" s="36" t="s">
        <v>151</v>
      </c>
      <c r="I220" s="36" t="s">
        <v>147</v>
      </c>
      <c r="J220" s="36" t="s">
        <v>133</v>
      </c>
      <c r="K220" s="51"/>
      <c r="L220" s="51"/>
      <c r="M220" s="51"/>
    </row>
    <row r="221" spans="2:13" s="9" customFormat="1" ht="23.25" customHeight="1">
      <c r="B221" s="34">
        <v>92</v>
      </c>
      <c r="C221" s="34">
        <v>5</v>
      </c>
      <c r="D221" s="42">
        <v>10</v>
      </c>
      <c r="E221" s="49" t="s">
        <v>146</v>
      </c>
      <c r="F221" s="18">
        <f>IF(ISBLANK(Case!E221), 0, IF(E221=Case!E221, 1, -1))</f>
        <v>0</v>
      </c>
      <c r="G221" s="36" t="s">
        <v>141</v>
      </c>
      <c r="H221" s="36" t="s">
        <v>146</v>
      </c>
      <c r="I221" s="36" t="s">
        <v>138</v>
      </c>
      <c r="J221" s="36" t="s">
        <v>149</v>
      </c>
      <c r="K221" s="51"/>
      <c r="L221" s="51"/>
      <c r="M221" s="51"/>
    </row>
    <row r="222" spans="2:13" s="9" customFormat="1" ht="23.25" customHeight="1">
      <c r="B222" s="34">
        <v>93</v>
      </c>
      <c r="C222" s="34">
        <v>5</v>
      </c>
      <c r="D222" s="42">
        <v>10</v>
      </c>
      <c r="E222" s="49" t="s">
        <v>129</v>
      </c>
      <c r="F222" s="18">
        <f>IF(ISBLANK(Case!E222), 0, IF(E222=Case!E222, 1, -1))</f>
        <v>0</v>
      </c>
      <c r="G222" s="36" t="s">
        <v>129</v>
      </c>
      <c r="H222" s="36" t="s">
        <v>135</v>
      </c>
      <c r="I222" s="36" t="s">
        <v>126</v>
      </c>
      <c r="J222" s="36" t="s">
        <v>149</v>
      </c>
      <c r="K222" s="51"/>
      <c r="L222" s="51"/>
      <c r="M222" s="51"/>
    </row>
    <row r="223" spans="2:13" s="9" customFormat="1" ht="23.25" customHeight="1">
      <c r="B223" s="34">
        <v>94</v>
      </c>
      <c r="C223" s="34">
        <v>5</v>
      </c>
      <c r="D223" s="42">
        <v>10</v>
      </c>
      <c r="E223" s="49" t="s">
        <v>151</v>
      </c>
      <c r="F223" s="18">
        <f>IF(ISBLANK(Case!E223), 0, IF(E223=Case!E223, 1, -1))</f>
        <v>0</v>
      </c>
      <c r="G223" s="36" t="s">
        <v>127</v>
      </c>
      <c r="H223" s="36" t="s">
        <v>131</v>
      </c>
      <c r="I223" s="36" t="s">
        <v>151</v>
      </c>
      <c r="J223" s="36" t="s">
        <v>138</v>
      </c>
      <c r="K223" s="51"/>
      <c r="L223" s="51"/>
      <c r="M223" s="51"/>
    </row>
    <row r="224" spans="2:13" s="9" customFormat="1" ht="23.25" customHeight="1">
      <c r="B224" s="34">
        <v>95</v>
      </c>
      <c r="C224" s="34">
        <v>5</v>
      </c>
      <c r="D224" s="42">
        <v>10</v>
      </c>
      <c r="E224" s="49" t="s">
        <v>132</v>
      </c>
      <c r="F224" s="18">
        <f>IF(ISBLANK(Case!E224), 0, IF(E224=Case!E224, 1, -1))</f>
        <v>0</v>
      </c>
      <c r="G224" s="36" t="s">
        <v>129</v>
      </c>
      <c r="H224" s="36" t="s">
        <v>137</v>
      </c>
      <c r="I224" s="36" t="s">
        <v>132</v>
      </c>
      <c r="J224" s="36" t="s">
        <v>134</v>
      </c>
      <c r="K224" s="51"/>
      <c r="L224" s="51"/>
      <c r="M224" s="51"/>
    </row>
    <row r="225" spans="1:27" s="9" customFormat="1" ht="23.25" customHeight="1">
      <c r="B225" s="34">
        <v>96</v>
      </c>
      <c r="C225" s="34">
        <v>5</v>
      </c>
      <c r="D225" s="42">
        <v>10</v>
      </c>
      <c r="E225" s="49" t="s">
        <v>132</v>
      </c>
      <c r="F225" s="18">
        <f>IF(ISBLANK(Case!E225), 0, IF(E225=Case!E225, 1, -1))</f>
        <v>0</v>
      </c>
      <c r="G225" s="36" t="s">
        <v>140</v>
      </c>
      <c r="H225" s="36" t="s">
        <v>126</v>
      </c>
      <c r="I225" s="36" t="s">
        <v>132</v>
      </c>
      <c r="J225" s="36" t="s">
        <v>150</v>
      </c>
      <c r="K225" s="51"/>
      <c r="L225" s="51"/>
      <c r="M225" s="51"/>
    </row>
    <row r="226" spans="1:27" s="9" customFormat="1" ht="23.25" customHeight="1">
      <c r="B226" s="34">
        <v>97</v>
      </c>
      <c r="C226" s="34">
        <v>5</v>
      </c>
      <c r="D226" s="42">
        <v>10</v>
      </c>
      <c r="E226" s="49" t="s">
        <v>133</v>
      </c>
      <c r="F226" s="18">
        <f>IF(ISBLANK(Case!E226), 0, IF(E226=Case!E226, 1, -1))</f>
        <v>0</v>
      </c>
      <c r="G226" s="36" t="s">
        <v>135</v>
      </c>
      <c r="H226" s="36" t="s">
        <v>133</v>
      </c>
      <c r="I226" s="36" t="s">
        <v>147</v>
      </c>
      <c r="J226" s="36" t="s">
        <v>150</v>
      </c>
      <c r="K226" s="51"/>
      <c r="L226" s="51"/>
      <c r="M226" s="51"/>
    </row>
    <row r="227" spans="1:27" s="9" customFormat="1" ht="23.25" customHeight="1">
      <c r="B227" s="34">
        <v>98</v>
      </c>
      <c r="C227" s="34">
        <v>5</v>
      </c>
      <c r="D227" s="42">
        <v>10</v>
      </c>
      <c r="E227" s="49" t="s">
        <v>125</v>
      </c>
      <c r="F227" s="18">
        <f>IF(ISBLANK(Case!E227), 0, IF(E227=Case!E227, 1, -1))</f>
        <v>0</v>
      </c>
      <c r="G227" s="36" t="s">
        <v>132</v>
      </c>
      <c r="H227" s="36" t="s">
        <v>125</v>
      </c>
      <c r="I227" s="36" t="s">
        <v>150</v>
      </c>
      <c r="J227" s="36" t="s">
        <v>142</v>
      </c>
      <c r="K227" s="51"/>
      <c r="L227" s="51"/>
      <c r="M227" s="51"/>
    </row>
    <row r="228" spans="1:27" s="9" customFormat="1" ht="23.25" customHeight="1">
      <c r="B228" s="34">
        <v>99</v>
      </c>
      <c r="C228" s="34">
        <v>5</v>
      </c>
      <c r="D228" s="42">
        <v>10</v>
      </c>
      <c r="E228" s="49" t="s">
        <v>153</v>
      </c>
      <c r="F228" s="18">
        <f>IF(ISBLANK(Case!E228), 0, IF(E228=Case!E228, 1, -1))</f>
        <v>0</v>
      </c>
      <c r="G228" s="36" t="s">
        <v>153</v>
      </c>
      <c r="H228" s="36" t="s">
        <v>135</v>
      </c>
      <c r="I228" s="36" t="s">
        <v>150</v>
      </c>
      <c r="J228" s="36" t="s">
        <v>143</v>
      </c>
      <c r="K228" s="51"/>
      <c r="L228" s="51"/>
      <c r="M228" s="51"/>
    </row>
    <row r="229" spans="1:27" s="9" customFormat="1" ht="23.25" customHeight="1">
      <c r="B229" s="34">
        <v>100</v>
      </c>
      <c r="C229" s="34">
        <v>5</v>
      </c>
      <c r="D229" s="42">
        <v>10</v>
      </c>
      <c r="E229" s="49" t="s">
        <v>146</v>
      </c>
      <c r="F229" s="18">
        <f>IF(ISBLANK(Case!E229), 0, IF(E229=Case!E229, 1, -1))</f>
        <v>0</v>
      </c>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
        <v>257</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253</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f>IF(ISBLANK(Case!E254), 0, IF(E254=Case!E254, 1, -1))</f>
        <v>1</v>
      </c>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v>3</v>
      </c>
      <c r="F256" s="18">
        <f>IF(ISBLANK(Case!E256), 0, IF(E256=Case!E256, 1, -1))</f>
        <v>0</v>
      </c>
      <c r="G256" s="36" t="s">
        <v>170</v>
      </c>
      <c r="J256" s="52"/>
      <c r="K256" s="51"/>
      <c r="L256" s="31"/>
      <c r="M256" s="31"/>
    </row>
    <row r="257" spans="2:13" s="9" customFormat="1" ht="23.25" customHeight="1">
      <c r="B257" s="34">
        <v>102</v>
      </c>
      <c r="C257" s="34">
        <v>6</v>
      </c>
      <c r="D257" s="42">
        <v>12</v>
      </c>
      <c r="E257" s="17">
        <v>0</v>
      </c>
      <c r="F257" s="18">
        <f>IF(ISBLANK(Case!E257), 0, IF(E257=Case!E257, 1, -1))</f>
        <v>0</v>
      </c>
      <c r="G257" s="36" t="s">
        <v>171</v>
      </c>
      <c r="J257" s="52"/>
      <c r="K257" s="51"/>
      <c r="L257" s="31"/>
      <c r="M257" s="31"/>
    </row>
    <row r="258" spans="2:13" s="9" customFormat="1" ht="23.25" customHeight="1">
      <c r="B258" s="34">
        <v>103</v>
      </c>
      <c r="C258" s="34">
        <v>6</v>
      </c>
      <c r="D258" s="42">
        <v>12</v>
      </c>
      <c r="E258" s="17">
        <v>0</v>
      </c>
      <c r="F258" s="18">
        <f>IF(ISBLANK(Case!E258), 0, IF(E258=Case!E258, 1, -1))</f>
        <v>0</v>
      </c>
      <c r="G258" s="36" t="s">
        <v>172</v>
      </c>
      <c r="J258" s="52"/>
      <c r="K258" s="51"/>
      <c r="L258" s="31"/>
      <c r="M258" s="31"/>
    </row>
    <row r="259" spans="2:13" s="9" customFormat="1" ht="23.25" customHeight="1">
      <c r="B259" s="34">
        <v>104</v>
      </c>
      <c r="C259" s="34">
        <v>6</v>
      </c>
      <c r="D259" s="42">
        <v>12</v>
      </c>
      <c r="E259" s="17">
        <v>1</v>
      </c>
      <c r="F259" s="18">
        <f>IF(ISBLANK(Case!E259), 0, IF(E259=Case!E259, 1, -1))</f>
        <v>0</v>
      </c>
      <c r="G259" s="36" t="s">
        <v>173</v>
      </c>
      <c r="J259" s="52"/>
      <c r="K259" s="51"/>
      <c r="L259" s="31"/>
      <c r="M259" s="31"/>
    </row>
    <row r="260" spans="2:13" s="9" customFormat="1" ht="23.25" customHeight="1">
      <c r="B260" s="34">
        <v>105</v>
      </c>
      <c r="C260" s="34">
        <v>6</v>
      </c>
      <c r="D260" s="42">
        <v>12</v>
      </c>
      <c r="E260" s="17">
        <v>0</v>
      </c>
      <c r="F260" s="18">
        <f>IF(ISBLANK(Case!E260), 0, IF(E260=Case!E260, 1, -1))</f>
        <v>0</v>
      </c>
      <c r="G260" s="36" t="s">
        <v>174</v>
      </c>
      <c r="J260" s="52"/>
      <c r="K260" s="51"/>
      <c r="L260" s="31"/>
      <c r="M260" s="31"/>
    </row>
    <row r="261" spans="2:13" s="9" customFormat="1" ht="23.25" customHeight="1">
      <c r="B261" s="34">
        <v>106</v>
      </c>
      <c r="C261" s="34">
        <v>6</v>
      </c>
      <c r="D261" s="42">
        <v>12</v>
      </c>
      <c r="E261" s="17">
        <v>0</v>
      </c>
      <c r="F261" s="18">
        <f>IF(ISBLANK(Case!E261), 0, IF(E261=Case!E261, 1, -1))</f>
        <v>0</v>
      </c>
      <c r="G261" s="36" t="s">
        <v>175</v>
      </c>
      <c r="J261" s="52"/>
      <c r="K261" s="51"/>
      <c r="L261" s="31"/>
      <c r="M261" s="31"/>
    </row>
    <row r="262" spans="2:13" s="9" customFormat="1" ht="23.25" customHeight="1">
      <c r="B262" s="34">
        <v>107</v>
      </c>
      <c r="C262" s="34">
        <v>6</v>
      </c>
      <c r="D262" s="42">
        <v>12</v>
      </c>
      <c r="E262" s="17">
        <v>1</v>
      </c>
      <c r="F262" s="18">
        <f>IF(ISBLANK(Case!E262), 0, IF(E262=Case!E262, 1, -1))</f>
        <v>0</v>
      </c>
      <c r="G262" s="36" t="s">
        <v>176</v>
      </c>
      <c r="J262" s="52"/>
      <c r="K262" s="51"/>
      <c r="L262" s="31"/>
      <c r="M262" s="31"/>
    </row>
    <row r="263" spans="2:13" s="9" customFormat="1" ht="23.25" customHeight="1">
      <c r="B263" s="34">
        <v>108</v>
      </c>
      <c r="C263" s="34">
        <v>6</v>
      </c>
      <c r="D263" s="42">
        <v>12</v>
      </c>
      <c r="E263" s="17">
        <v>3</v>
      </c>
      <c r="F263" s="18">
        <f>IF(ISBLANK(Case!E263), 0, IF(E263=Case!E263, 1, -1))</f>
        <v>0</v>
      </c>
      <c r="G263" s="36" t="s">
        <v>177</v>
      </c>
      <c r="J263" s="52"/>
      <c r="K263" s="51"/>
      <c r="L263" s="31"/>
      <c r="M263" s="31"/>
    </row>
    <row r="264" spans="2:13" s="9" customFormat="1" ht="23.25" customHeight="1">
      <c r="B264" s="34">
        <v>109</v>
      </c>
      <c r="C264" s="34">
        <v>6</v>
      </c>
      <c r="D264" s="42">
        <v>12</v>
      </c>
      <c r="E264" s="17">
        <v>0</v>
      </c>
      <c r="F264" s="18">
        <f>IF(ISBLANK(Case!E264), 0, IF(E264=Case!E264, 1, -1))</f>
        <v>0</v>
      </c>
      <c r="G264" s="36" t="s">
        <v>178</v>
      </c>
      <c r="J264" s="52"/>
      <c r="K264" s="51"/>
      <c r="L264" s="31"/>
      <c r="M264" s="31"/>
    </row>
    <row r="265" spans="2:13" s="9" customFormat="1" ht="23.25" customHeight="1">
      <c r="B265" s="34">
        <v>110</v>
      </c>
      <c r="C265" s="34">
        <v>6</v>
      </c>
      <c r="D265" s="42">
        <v>12</v>
      </c>
      <c r="E265" s="17">
        <v>0</v>
      </c>
      <c r="F265" s="18">
        <f>IF(ISBLANK(Case!E265), 0, IF(E265=Case!E265, 1, -1))</f>
        <v>0</v>
      </c>
      <c r="G265" s="36" t="s">
        <v>179</v>
      </c>
      <c r="J265" s="52"/>
      <c r="K265" s="51"/>
      <c r="L265" s="31"/>
      <c r="M265" s="31"/>
    </row>
    <row r="266" spans="2:13" s="9" customFormat="1" ht="23.25" customHeight="1">
      <c r="B266" s="34">
        <v>111</v>
      </c>
      <c r="C266" s="34">
        <v>6</v>
      </c>
      <c r="D266" s="42">
        <v>12</v>
      </c>
      <c r="E266" s="17">
        <v>3</v>
      </c>
      <c r="F266" s="18">
        <f>IF(ISBLANK(Case!E266), 0, IF(E266=Case!E266, 1, -1))</f>
        <v>0</v>
      </c>
      <c r="G266" s="36" t="s">
        <v>180</v>
      </c>
      <c r="J266" s="52"/>
      <c r="K266" s="51"/>
      <c r="L266" s="31"/>
      <c r="M266" s="31"/>
    </row>
    <row r="267" spans="2:13" s="9" customFormat="1" ht="23.25" customHeight="1">
      <c r="B267" s="34">
        <v>112</v>
      </c>
      <c r="C267" s="34">
        <v>6</v>
      </c>
      <c r="D267" s="42">
        <v>12</v>
      </c>
      <c r="E267" s="17">
        <v>2</v>
      </c>
      <c r="F267" s="18">
        <f>IF(ISBLANK(Case!E267), 0, IF(E267=Case!E267, 1, -1))</f>
        <v>0</v>
      </c>
      <c r="G267" s="36" t="s">
        <v>181</v>
      </c>
      <c r="J267" s="52"/>
      <c r="K267" s="51"/>
      <c r="L267" s="31"/>
      <c r="M267" s="31"/>
    </row>
    <row r="268" spans="2:13" s="9" customFormat="1" ht="23.25" customHeight="1">
      <c r="B268" s="34">
        <v>113</v>
      </c>
      <c r="C268" s="34">
        <v>6</v>
      </c>
      <c r="D268" s="42">
        <v>12</v>
      </c>
      <c r="E268" s="17">
        <v>2</v>
      </c>
      <c r="F268" s="18">
        <f>IF(ISBLANK(Case!E268), 0, IF(E268=Case!E268, 1, -1))</f>
        <v>0</v>
      </c>
      <c r="G268" s="36" t="s">
        <v>182</v>
      </c>
      <c r="J268" s="52"/>
      <c r="K268" s="51"/>
      <c r="L268" s="31"/>
      <c r="M268" s="31"/>
    </row>
    <row r="269" spans="2:13" s="9" customFormat="1" ht="23.25" customHeight="1">
      <c r="B269" s="34">
        <v>114</v>
      </c>
      <c r="C269" s="34">
        <v>6</v>
      </c>
      <c r="D269" s="42">
        <v>12</v>
      </c>
      <c r="E269" s="17">
        <v>3</v>
      </c>
      <c r="F269" s="18">
        <f>IF(ISBLANK(Case!E269), 0, IF(E269=Case!E269, 1, -1))</f>
        <v>0</v>
      </c>
      <c r="G269" s="36" t="s">
        <v>183</v>
      </c>
      <c r="J269" s="52"/>
      <c r="K269" s="51"/>
      <c r="L269" s="31"/>
      <c r="M269" s="31"/>
    </row>
    <row r="270" spans="2:13" s="9" customFormat="1" ht="23.25" customHeight="1">
      <c r="B270" s="34">
        <v>115</v>
      </c>
      <c r="C270" s="34">
        <v>6</v>
      </c>
      <c r="D270" s="42">
        <v>12</v>
      </c>
      <c r="E270" s="17">
        <v>0</v>
      </c>
      <c r="F270" s="18">
        <f>IF(ISBLANK(Case!E270), 0, IF(E270=Case!E270, 1, -1))</f>
        <v>0</v>
      </c>
      <c r="G270" s="36" t="s">
        <v>184</v>
      </c>
      <c r="J270" s="52"/>
      <c r="K270" s="51"/>
      <c r="L270" s="31"/>
      <c r="M270" s="31"/>
    </row>
    <row r="271" spans="2:13" s="9" customFormat="1" ht="23.25" customHeight="1">
      <c r="B271" s="34">
        <v>116</v>
      </c>
      <c r="C271" s="34">
        <v>6</v>
      </c>
      <c r="D271" s="42">
        <v>12</v>
      </c>
      <c r="E271" s="17">
        <v>1</v>
      </c>
      <c r="F271" s="18">
        <f>IF(ISBLANK(Case!E271), 0, IF(E271=Case!E271, 1, -1))</f>
        <v>0</v>
      </c>
      <c r="G271" s="36" t="s">
        <v>185</v>
      </c>
      <c r="J271" s="52"/>
      <c r="K271" s="51"/>
      <c r="L271" s="31"/>
      <c r="M271" s="31"/>
    </row>
    <row r="272" spans="2:13" s="9" customFormat="1" ht="23.25" customHeight="1">
      <c r="B272" s="34">
        <v>117</v>
      </c>
      <c r="C272" s="34">
        <v>6</v>
      </c>
      <c r="D272" s="42">
        <v>12</v>
      </c>
      <c r="E272" s="17">
        <v>2</v>
      </c>
      <c r="F272" s="18">
        <f>IF(ISBLANK(Case!E272), 0, IF(E272=Case!E272, 1, -1))</f>
        <v>0</v>
      </c>
      <c r="G272" s="36" t="s">
        <v>186</v>
      </c>
      <c r="J272" s="52"/>
      <c r="K272" s="31"/>
      <c r="L272" s="31"/>
      <c r="M272" s="31"/>
    </row>
    <row r="273" spans="1:27" s="9" customFormat="1" ht="23.25" customHeight="1">
      <c r="B273" s="34">
        <v>118</v>
      </c>
      <c r="C273" s="34">
        <v>6</v>
      </c>
      <c r="D273" s="42">
        <v>12</v>
      </c>
      <c r="E273" s="17">
        <v>4</v>
      </c>
      <c r="F273" s="18">
        <f>IF(ISBLANK(Case!E273), 0, IF(E273=Case!E273, 1, -1))</f>
        <v>0</v>
      </c>
      <c r="G273" s="36" t="s">
        <v>187</v>
      </c>
      <c r="J273" s="52"/>
      <c r="K273" s="31"/>
      <c r="L273" s="31"/>
      <c r="M273" s="31"/>
    </row>
    <row r="274" spans="1:27" s="9" customFormat="1" ht="23.25" customHeight="1">
      <c r="B274" s="34">
        <v>119</v>
      </c>
      <c r="C274" s="34">
        <v>6</v>
      </c>
      <c r="D274" s="42">
        <v>12</v>
      </c>
      <c r="E274" s="17">
        <v>2</v>
      </c>
      <c r="F274" s="18">
        <f>IF(ISBLANK(Case!E274), 0, IF(E274=Case!E274, 1, -1))</f>
        <v>0</v>
      </c>
      <c r="G274" s="36" t="s">
        <v>188</v>
      </c>
      <c r="J274" s="52"/>
      <c r="K274" s="31"/>
      <c r="L274" s="31"/>
      <c r="M274" s="31"/>
    </row>
    <row r="275" spans="1:27" s="9" customFormat="1" ht="23.25" customHeight="1">
      <c r="B275" s="34">
        <v>120</v>
      </c>
      <c r="C275" s="34">
        <v>6</v>
      </c>
      <c r="D275" s="42">
        <v>12</v>
      </c>
      <c r="E275" s="17">
        <v>3</v>
      </c>
      <c r="F275" s="18">
        <f>IF(ISBLANK(Case!E275), 0, IF(E275=Case!E275, 1, -1))</f>
        <v>0</v>
      </c>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
        <v>258</v>
      </c>
      <c r="F277" s="18"/>
      <c r="G277" s="1"/>
      <c r="H277" s="1"/>
      <c r="I277" s="1"/>
      <c r="J277" s="1"/>
      <c r="K277" s="1"/>
      <c r="L277" s="1"/>
      <c r="M277" s="1"/>
      <c r="N277" s="1"/>
      <c r="O277" s="1"/>
      <c r="P277" s="1"/>
      <c r="Q277" s="1"/>
      <c r="R277" s="1"/>
      <c r="S277" s="1"/>
      <c r="T277" s="1"/>
      <c r="U277" s="1"/>
      <c r="V277" s="1"/>
      <c r="W277" s="1"/>
      <c r="X277" s="1"/>
      <c r="Y277" s="1"/>
      <c r="Z277" s="1"/>
      <c r="AA277" s="1"/>
    </row>
  </sheetData>
  <mergeCells count="17">
    <mergeCell ref="G19:M19"/>
    <mergeCell ref="B2:M2"/>
    <mergeCell ref="B4:J4"/>
    <mergeCell ref="L4:M4"/>
    <mergeCell ref="L6:M6"/>
    <mergeCell ref="B8:M8"/>
    <mergeCell ref="B9:M9"/>
    <mergeCell ref="B10:M10"/>
    <mergeCell ref="B12:M12"/>
    <mergeCell ref="G16:M16"/>
    <mergeCell ref="G17:M17"/>
    <mergeCell ref="G18:M18"/>
    <mergeCell ref="G20:M20"/>
    <mergeCell ref="G21:M21"/>
    <mergeCell ref="B23:M23"/>
    <mergeCell ref="L25:M25"/>
    <mergeCell ref="L26:M2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E5642738-B93C-4B44-9B9F-B463D1BEED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F17:F21</xm:sqref>
        </x14:conditionalFormatting>
        <x14:conditionalFormatting xmlns:xm="http://schemas.microsoft.com/office/excel/2006/main">
          <x14:cfRule type="iconSet" priority="29" id="{C6329F19-2CFB-453D-AE3F-9654788483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 F276 F22 F38 F24:F26</xm:sqref>
        </x14:conditionalFormatting>
        <x14:conditionalFormatting xmlns:xm="http://schemas.microsoft.com/office/excel/2006/main">
          <x14:cfRule type="iconSet" priority="28" id="{FB8DFBB4-3EE1-46CF-A643-8B73FC2A51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2" id="{2B22DA8D-5809-40EE-BF69-4A0D7319AD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F39:F60</xm:sqref>
        </x14:conditionalFormatting>
        <x14:conditionalFormatting xmlns:xm="http://schemas.microsoft.com/office/excel/2006/main">
          <x14:cfRule type="iconSet" priority="8" id="{B363EB8B-C2F5-4E11-A2CB-8309718121D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3" id="{A38BFD03-21A9-43A4-B146-CF90B30827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F80:F101</xm:sqref>
        </x14:conditionalFormatting>
        <x14:conditionalFormatting xmlns:xm="http://schemas.microsoft.com/office/excel/2006/main">
          <x14:cfRule type="iconSet" priority="9" id="{868AEF49-4AAA-475C-AF13-A428DC0E2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15" id="{C9652BE9-3627-43ED-893A-1F27C664F6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4" id="{7DD879C9-E264-42F3-9599-DD9517DAE4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F120:F141</xm:sqref>
        </x14:conditionalFormatting>
        <x14:conditionalFormatting xmlns:xm="http://schemas.microsoft.com/office/excel/2006/main">
          <x14:cfRule type="iconSet" priority="10" id="{176AD3BD-A767-43C8-A9B3-5F0F16EA9A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4" id="{0EBA959A-B61D-49F6-9320-B8E8CAADB8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5" id="{12DDAE0E-A27D-4AED-9553-59C99A7998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F162:F183</xm:sqref>
        </x14:conditionalFormatting>
        <x14:conditionalFormatting xmlns:xm="http://schemas.microsoft.com/office/excel/2006/main">
          <x14:cfRule type="iconSet" priority="11" id="{40ECCFF2-F69F-414C-AE60-8276F3AF48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7" id="{ED2FB6F6-0CB0-40D9-9299-64EAB0C8F6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F119 F207 F253 F161 F232:F251 F186:F189 F144:F159 F104:F117 F63:F79 F230 F184 F142 F102 F61</xm:sqref>
        </x14:conditionalFormatting>
        <x14:conditionalFormatting xmlns:xm="http://schemas.microsoft.com/office/excel/2006/main">
          <x14:cfRule type="iconSet" priority="16" id="{5978319D-105A-4E62-A317-D0F553BA862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6" id="{49D97F14-7A61-44B0-9E82-24DD470720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F208:F229</xm:sqref>
        </x14:conditionalFormatting>
        <x14:conditionalFormatting xmlns:xm="http://schemas.microsoft.com/office/excel/2006/main">
          <x14:cfRule type="iconSet" priority="12" id="{77CE10BE-99D4-49A6-B480-04607A85B0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13" id="{15CA12CE-90B2-4F55-B476-F54B834270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7" id="{89D8B245-F7AC-4F90-8F68-9AAF4BAB08A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F254:F275</xm:sqref>
        </x14:conditionalFormatting>
        <x14:conditionalFormatting xmlns:xm="http://schemas.microsoft.com/office/excel/2006/main">
          <x14:cfRule type="iconSet" priority="23" id="{63FBE4EA-8A84-4663-8564-4E9686358CF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9F484C-450B-45A1-B7D2-5BD77B6FCD9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Case</vt:lpstr>
      <vt:lpstr>Kites</vt:lpstr>
      <vt:lpstr>Food</vt:lpstr>
      <vt:lpstr>Cueca</vt:lpstr>
      <vt:lpstr>Horses</vt:lpstr>
      <vt:lpstr>Pig</vt:lpstr>
      <vt:lpstr>Answers</vt:lpstr>
      <vt:lpstr>_c</vt:lpstr>
      <vt:lpstr>_n</vt:lpstr>
      <vt:lpstr>_nRise</vt:lpstr>
      <vt:lpstr>_nT</vt:lpstr>
      <vt:lpstr>_s</vt:lpstr>
      <vt:lpstr>_tc</vt:lpstr>
      <vt:lpstr>_tf</vt:lpstr>
      <vt:lpstr>_tFoodCart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Mark Biegert</cp:lastModifiedBy>
  <dcterms:created xsi:type="dcterms:W3CDTF">2025-09-06T06:16:52Z</dcterms:created>
  <dcterms:modified xsi:type="dcterms:W3CDTF">2025-09-09T20:15:17Z</dcterms:modified>
</cp:coreProperties>
</file>