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EB95C7F4-3ED3-4830-8E15-D6F14E54716C}"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'Alt2'!$H$3:$H$7</definedName>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P24" i="5" l="1"/>
  <c r="S48" i="5" a="1"/>
  <c r="S48" i="5" s="1"/>
  <c r="N55" i="5" s="1" a="1"/>
  <c r="N55" i="5" s="1"/>
  <c r="M55" i="5" a="1"/>
  <c r="M55" i="5" s="1"/>
  <c r="C19" i="5" a="1"/>
  <c r="C19" i="5" s="1"/>
  <c r="O55" i="5" a="1"/>
  <c r="O55" i="5" s="1"/>
  <c r="P3" i="5" a="1"/>
  <c r="Q3" i="5" a="1"/>
  <c r="Q3" i="5" s="1"/>
  <c r="N4" i="5"/>
  <c r="U3" i="5" s="1" a="1"/>
  <c r="U3" i="5" s="1"/>
  <c r="V3" i="5"/>
  <c r="N3" i="5"/>
  <c r="O3" i="5" a="1"/>
  <c r="R48" i="5" a="1"/>
  <c r="R48" i="5" s="1"/>
  <c r="M48" i="5" s="1" a="1"/>
  <c r="M48" i="5" s="1"/>
  <c r="L47" i="5"/>
  <c r="L48" i="5" a="1"/>
  <c r="L48" i="5" s="1"/>
  <c r="K48" i="5"/>
  <c r="T48" i="5" s="1" a="1"/>
  <c r="T48" i="5" s="1"/>
  <c r="J48" i="5"/>
  <c r="M43" i="5"/>
  <c r="O40" i="5"/>
  <c r="M37" i="5"/>
  <c r="M38" i="5" s="1"/>
  <c r="M39" i="5" s="1"/>
  <c r="M40" i="5" s="1"/>
  <c r="N42" i="5" s="1"/>
  <c r="N43" i="5" s="1"/>
  <c r="M42" i="5"/>
  <c r="M34" i="5"/>
  <c r="L34" i="5"/>
  <c r="M29" i="5"/>
  <c r="M30" i="5" s="1"/>
  <c r="M31" i="5" s="1"/>
  <c r="M32" i="5" s="1"/>
  <c r="O27" i="5"/>
  <c r="N27" i="5"/>
  <c r="O26" i="5"/>
  <c r="O25" i="5"/>
  <c r="N22" i="5"/>
  <c r="M22" i="5"/>
  <c r="L24" i="5"/>
  <c r="M24" i="5" s="1"/>
  <c r="M25" i="5" s="1"/>
  <c r="K18" i="5"/>
  <c r="G19" i="5" a="1"/>
  <c r="G19" i="5" s="1"/>
  <c r="Q55" i="5" l="1" a="1"/>
  <c r="Q55" i="5" s="1"/>
  <c r="P55" i="5" a="1"/>
  <c r="P55" i="5" s="1"/>
  <c r="R55" i="5" s="1" a="1"/>
  <c r="N48" i="5" a="1"/>
  <c r="N48" i="5" s="1"/>
  <c r="P3" i="5"/>
  <c r="P42" i="5"/>
  <c r="O3" i="5"/>
  <c r="W3" i="5"/>
  <c r="S3" i="5" a="1"/>
  <c r="S3" i="5" s="1"/>
  <c r="L18" i="5"/>
  <c r="O24" i="5"/>
  <c r="R55" i="5" l="1"/>
  <c r="S55" i="5" s="1"/>
  <c r="O48" i="5" a="1"/>
  <c r="O48" i="5" s="1"/>
  <c r="P52" i="5" l="1"/>
  <c r="P51" i="5"/>
  <c r="P50" i="5"/>
  <c r="P48" i="5"/>
  <c r="P49" i="5"/>
  <c r="U48" i="5" l="1"/>
  <c r="J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<sst xmlns="http://schemas.openxmlformats.org/spreadsheetml/2006/main" count="183" uniqueCount="31">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</sst>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61">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6" t="s">
        <v>0</v>
      </c>
      <c r="C1" s="57"/>
      <c r="D1" s="58"/>
      <c r="E1" s="1"/>
      <c r="F1" s="56" t="s">
        <v>1</v>
      </c>
      <c r="G1" s="57"/>
      <c r="H1" s="58"/>
      <c r="I1" s="1"/>
      <c r="J1" s="1"/>
      <c r="K1" s="59" t="s">
        <v>2</v>
      </c>
      <c r="L1" s="60"/>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6" t="s">
        <v>0</v>
      </c>
      <c r="C1" s="57"/>
      <c r="D1" s="58"/>
      <c r="E1" s="1"/>
      <c r="F1" s="56" t="s">
        <v>1</v>
      </c>
      <c r="G1" s="57"/>
      <c r="H1" s="58"/>
      <c r="I1" s="1"/>
      <c r="J1" s="1"/>
      <c r="K1" s="59" t="s">
        <v>2</v>
      </c>
      <c r="L1" s="60"/>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Z1000"/>
  <sheetViews>
    <sheetView tabSelected="1" topLeftCell="A48" workbookViewId="0">
      <selection activeCell="S59" sqref="S59"/>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2" width="10.59765625" customWidth="1"/>
    <col min="13" max="13" width="14.59765625" customWidth="1"/>
    <col min="14" max="26" width="8.59765625" customWidth="1"/>
  </cols>
  <sheetData>
    <row r="1" spans="1:26" ht="22.5" customHeight="1" x14ac:dyDescent="0.25">
      <c r="A1" s="1"/>
      <c r="B1" s="56" t="s">
        <v>0</v>
      </c>
      <c r="C1" s="57"/>
      <c r="D1" s="58"/>
      <c r="E1" s="1"/>
      <c r="F1" s="56" t="s">
        <v>1</v>
      </c>
      <c r="G1" s="57"/>
      <c r="H1" s="58"/>
      <c r="I1" s="1"/>
      <c r="J1" s="1"/>
      <c r="K1" s="59" t="s">
        <v>2</v>
      </c>
      <c r="L1" s="60"/>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t="s">
        <v>13</v>
      </c>
      <c r="N3" s="2">
        <f>_xlfn.XLOOKUP(M3,B3:B14,D3:D14)</f>
        <v>312</v>
      </c>
      <c r="O3" s="41" cm="1">
        <f t="array" ref="O3:O14">D3:D14</f>
        <v>120</v>
      </c>
      <c r="P3" s="41" cm="1">
        <f t="array" ref="P3:P7">SUM(D3:_xlfn.XLOOKUP(M3,$B$3:$B$14,$D$3:$D$14))-_xlfn.ANCHORARRAY(Q3)</f>
        <v>788</v>
      </c>
      <c r="Q3" s="41" cm="1">
        <f t="array" ref="Q3:Q7">_xlfn.SCAN(,_np,_xleta.SUM)-_np</f>
        <v>0</v>
      </c>
      <c r="R3" s="51"/>
      <c r="S3" s="52" cm="1">
        <f t="array" ref="S3:S7">Q3:Q7-V3</f>
        <v>-788</v>
      </c>
      <c r="T3" t="s">
        <v>10</v>
      </c>
      <c r="U3" s="54" cm="1">
        <f t="array" ref="U3:U7">N4-G3:G7</f>
        <v>63</v>
      </c>
      <c r="V3">
        <f>SUM(D3:_xlfn.XLOOKUP(M3,B3:B14,D3:D14))</f>
        <v>788</v>
      </c>
      <c r="W3" s="2" t="str">
        <f>_xlfn.XLOOKUP(V3,Q3:Q7,F3:F7,,1)</f>
        <v>P5</v>
      </c>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f>_xlfn.XLOOKUP(M3,B3:B14,C3:C14)</f>
        <v>45341</v>
      </c>
      <c r="O4" s="2">
        <v>356</v>
      </c>
      <c r="P4" s="41">
        <v>188</v>
      </c>
      <c r="Q4" s="41">
        <v>600</v>
      </c>
      <c r="R4" s="51"/>
      <c r="S4" s="53">
        <v>-188</v>
      </c>
      <c r="T4" t="s">
        <v>12</v>
      </c>
      <c r="U4" s="55">
        <v>55</v>
      </c>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v>312</v>
      </c>
      <c r="P5" s="41">
        <v>138</v>
      </c>
      <c r="Q5" s="41">
        <v>650</v>
      </c>
      <c r="R5" s="51"/>
      <c r="S5" s="53">
        <v>-138</v>
      </c>
      <c r="T5" t="s">
        <v>14</v>
      </c>
      <c r="U5" s="55">
        <v>29</v>
      </c>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v>437</v>
      </c>
      <c r="P6" s="41">
        <v>26</v>
      </c>
      <c r="Q6" s="41">
        <v>762</v>
      </c>
      <c r="R6" s="51"/>
      <c r="S6" s="53">
        <v>-26</v>
      </c>
      <c r="T6" t="s">
        <v>16</v>
      </c>
      <c r="U6" s="55">
        <v>26</v>
      </c>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49">
        <v>-47.81283422459893</v>
      </c>
      <c r="M7" s="2"/>
      <c r="N7" s="2"/>
      <c r="O7" s="2">
        <v>374</v>
      </c>
      <c r="P7" s="41">
        <v>-774</v>
      </c>
      <c r="Q7" s="41">
        <v>1562</v>
      </c>
      <c r="R7" s="51"/>
      <c r="S7" s="53">
        <v>774</v>
      </c>
      <c r="T7" t="s">
        <v>18</v>
      </c>
      <c r="U7" s="55">
        <v>14</v>
      </c>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v>258</v>
      </c>
      <c r="P8" s="41"/>
      <c r="Q8" s="2"/>
      <c r="R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v>369</v>
      </c>
      <c r="P9" s="41"/>
      <c r="Q9" s="2"/>
      <c r="R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v>418</v>
      </c>
      <c r="P10" s="41"/>
      <c r="Q10" s="2"/>
      <c r="R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v>308</v>
      </c>
      <c r="P11" s="41"/>
      <c r="Q11" s="2"/>
      <c r="R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v>410</v>
      </c>
      <c r="P12" s="41"/>
      <c r="Q12" s="2"/>
      <c r="R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v>491</v>
      </c>
      <c r="P13" s="41"/>
      <c r="Q13" s="2"/>
      <c r="R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v>50</v>
      </c>
      <c r="P14" s="41"/>
      <c r="Q14" s="2"/>
      <c r="R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v>120</v>
      </c>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t="s">
        <v>28</v>
      </c>
      <c r="H18" s="2"/>
      <c r="I18" s="2" t="s">
        <v>11</v>
      </c>
      <c r="J18" s="2">
        <v>356</v>
      </c>
      <c r="K18" s="2">
        <f>SUM(J17:J18)</f>
        <v>476</v>
      </c>
      <c r="L18" s="2">
        <f>G3-C4</f>
        <v>-60</v>
      </c>
      <c r="M18" s="2"/>
      <c r="N18" s="2"/>
      <c r="O18" s="2"/>
      <c r="P18" s="2"/>
      <c r="Q18" s="2"/>
      <c r="R18" s="2"/>
      <c r="S18" s="2"/>
      <c r="T18" s="2"/>
      <c r="U18" s="2"/>
      <c r="V18" s="2"/>
      <c r="W18" s="2"/>
      <c r="X18" s="2"/>
      <c r="Y18" s="2"/>
      <c r="Z18" s="2"/>
    </row>
    <row r="19" spans="1:26" ht="13.5" customHeight="1" x14ac:dyDescent="0.25">
      <c r="A19" s="2"/>
      <c r="B19" s="24"/>
      <c r="C19" s="24" cm="1">
        <f t="array" ref="C19:C30">_xlfn.LET(
    _xlpm.p, H3:H7,
    _xlpm.q, _xlfn.SCAN(, _xlpm.p, _xleta.SUM) - _xlpm.p,
    IFERROR(
        _xlfn.MAP(
            D3:D14,
            C3:C14,
            _xlfn.LAMBDA(_xlpm.c,_xlpm.d,
                _xlfn.LET(
                    _xlpm.i, SUM(D3:_xlpm.c) - _xlpm.q,
                    _xlpm.L, _xlfn.LAMBDA(_xlpm.j, IF(_xlpm.j &lt; _xlpm.p, (_xlpm.j &gt; 0) * _xlpm.j, _xlpm.p)),
                    _xlpm.v, _xlpm.L(_xlpm.i) - _xlpm.L(_xlpm.i - _xlpm.c),
                    SUM(_xlpm.v * (G3:G7 - _xlpm.d)) / SUM(_xlpm.v)
                )
            )
        ),
        "NP"
    )
)</f>
        <v>-47</v>
      </c>
      <c r="D19" s="2"/>
      <c r="E19" s="2"/>
      <c r="F19" s="2"/>
      <c r="G19" s="41" cm="1">
        <f t="array" ref="G19:G23">_xlfn.SCAN(,H3:H7,_xleta.SUM)-H3:H7</f>
        <v>0</v>
      </c>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v>-60</v>
      </c>
      <c r="D20" s="2"/>
      <c r="E20" s="2"/>
      <c r="F20" s="2"/>
      <c r="G20" s="2">
        <v>600</v>
      </c>
      <c r="H20" s="2"/>
      <c r="I20" s="2"/>
      <c r="J20" s="2"/>
      <c r="K20" s="2"/>
      <c r="L20" s="2">
        <v>600</v>
      </c>
      <c r="M20" s="2">
        <v>120</v>
      </c>
      <c r="N20" s="2"/>
      <c r="O20" s="2"/>
      <c r="P20" s="2"/>
      <c r="Q20" s="2"/>
      <c r="R20" s="2"/>
      <c r="S20" s="2"/>
      <c r="T20" s="2"/>
      <c r="U20" s="2"/>
      <c r="V20" s="2"/>
      <c r="W20" s="2"/>
      <c r="X20" s="2"/>
      <c r="Y20" s="2"/>
      <c r="Z20" s="2"/>
    </row>
    <row r="21" spans="1:26" ht="13.5" customHeight="1" x14ac:dyDescent="0.25">
      <c r="A21" s="2"/>
      <c r="B21" s="24"/>
      <c r="C21" s="24">
        <v>-46.429487179487182</v>
      </c>
      <c r="D21" s="2"/>
      <c r="E21" s="2"/>
      <c r="F21" s="2"/>
      <c r="G21" s="2">
        <v>650</v>
      </c>
      <c r="H21" s="2"/>
      <c r="L21">
        <v>50</v>
      </c>
      <c r="M21" s="2">
        <v>356</v>
      </c>
      <c r="N21" s="2"/>
      <c r="O21" s="2"/>
      <c r="P21" s="2"/>
      <c r="Q21" s="2"/>
      <c r="R21" s="2"/>
      <c r="S21" s="2"/>
      <c r="T21" s="2"/>
      <c r="U21" s="2"/>
      <c r="V21" s="2"/>
      <c r="W21" s="2"/>
      <c r="X21" s="2"/>
      <c r="Y21" s="2"/>
      <c r="Z21" s="2"/>
    </row>
    <row r="22" spans="1:26" ht="13.5" customHeight="1" x14ac:dyDescent="0.25">
      <c r="A22" s="2"/>
      <c r="B22" s="24"/>
      <c r="C22" s="24">
        <v>-40</v>
      </c>
      <c r="D22" s="2"/>
      <c r="E22" s="2"/>
      <c r="F22" s="2"/>
      <c r="G22" s="2">
        <v>762</v>
      </c>
      <c r="H22" s="2"/>
      <c r="L22">
        <v>112</v>
      </c>
      <c r="M22" s="44">
        <f>SUM(M20:M21)</f>
        <v>476</v>
      </c>
      <c r="N22">
        <f>600-476</f>
        <v>124</v>
      </c>
      <c r="O22" s="2"/>
      <c r="P22" s="2"/>
      <c r="Q22" s="2"/>
      <c r="R22" s="2"/>
      <c r="S22" s="2"/>
      <c r="T22" s="2"/>
      <c r="U22" s="2"/>
      <c r="V22" s="2"/>
      <c r="W22" s="2"/>
      <c r="X22" s="2"/>
      <c r="Y22" s="2"/>
      <c r="Z22" s="2"/>
    </row>
    <row r="23" spans="1:26" ht="13.5" customHeight="1" x14ac:dyDescent="0.25">
      <c r="A23" s="2"/>
      <c r="B23" s="24"/>
      <c r="C23" s="24">
        <v>-47.81283422459893</v>
      </c>
      <c r="D23" s="2"/>
      <c r="E23" s="2"/>
      <c r="F23" s="2"/>
      <c r="G23" s="2">
        <v>1562</v>
      </c>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v>-38</v>
      </c>
      <c r="D24" s="2"/>
      <c r="E24" s="2"/>
      <c r="F24" s="2"/>
      <c r="G24" s="2"/>
      <c r="H24" s="2"/>
      <c r="I24" s="2" t="s">
        <v>13</v>
      </c>
      <c r="J24" s="2">
        <v>312</v>
      </c>
      <c r="K24" s="42">
        <v>45341</v>
      </c>
      <c r="L24">
        <f>SUM(L20:L22)</f>
        <v>762</v>
      </c>
      <c r="M24" s="2">
        <f>L24-120-356</f>
        <v>286</v>
      </c>
      <c r="N24" s="43">
        <v>124</v>
      </c>
      <c r="O24" s="2">
        <f>K24-G3</f>
        <v>63</v>
      </c>
      <c r="P24" s="2">
        <f>SUMPRODUCT(N24:N27,O24:O27)/SUM(N24:N27)</f>
        <v>46.429487179487182</v>
      </c>
      <c r="Q24" s="2"/>
      <c r="R24" s="2"/>
      <c r="S24" s="2"/>
      <c r="T24" s="2"/>
      <c r="U24" s="2"/>
      <c r="V24" s="2"/>
      <c r="W24" s="2"/>
      <c r="X24" s="2"/>
      <c r="Y24" s="2"/>
      <c r="Z24" s="2"/>
    </row>
    <row r="25" spans="1:26" ht="13.5" customHeight="1" x14ac:dyDescent="0.25">
      <c r="A25" s="2"/>
      <c r="B25" s="24"/>
      <c r="C25" s="24">
        <v>-43</v>
      </c>
      <c r="D25" s="2"/>
      <c r="E25" s="2"/>
      <c r="F25" s="2"/>
      <c r="G25" s="2"/>
      <c r="H25" s="2"/>
      <c r="I25" s="2"/>
      <c r="J25" s="2"/>
      <c r="K25" s="2"/>
      <c r="L25" s="2"/>
      <c r="M25" s="2">
        <f>J24-M24</f>
        <v>26</v>
      </c>
      <c r="N25" s="2">
        <v>50</v>
      </c>
      <c r="O25" s="2">
        <f>K24-G4</f>
        <v>55</v>
      </c>
      <c r="P25" s="2"/>
      <c r="Q25" s="2"/>
      <c r="R25" s="2"/>
      <c r="S25" s="2"/>
      <c r="T25" s="2"/>
      <c r="U25" s="2"/>
      <c r="V25" s="2"/>
      <c r="W25" s="2"/>
      <c r="X25" s="2"/>
      <c r="Y25" s="2"/>
      <c r="Z25" s="2"/>
    </row>
    <row r="26" spans="1:26" ht="13.5" customHeight="1" x14ac:dyDescent="0.25">
      <c r="A26" s="2"/>
      <c r="B26" s="24"/>
      <c r="C26" s="24">
        <v>-49</v>
      </c>
      <c r="D26" s="2"/>
      <c r="E26" s="2"/>
      <c r="F26" s="2"/>
      <c r="G26" s="2"/>
      <c r="H26" s="2"/>
      <c r="I26" s="2"/>
      <c r="J26" s="2"/>
      <c r="K26" s="2"/>
      <c r="L26" s="2"/>
      <c r="M26" s="2"/>
      <c r="N26" s="2">
        <v>112</v>
      </c>
      <c r="O26" s="2">
        <f>K24-G5</f>
        <v>29</v>
      </c>
      <c r="P26" s="2"/>
      <c r="Q26" s="2"/>
      <c r="R26" s="2"/>
      <c r="S26" s="2"/>
      <c r="T26" s="2"/>
      <c r="U26" s="2"/>
      <c r="V26" s="2"/>
      <c r="W26" s="2"/>
      <c r="X26" s="2"/>
      <c r="Y26" s="2"/>
      <c r="Z26" s="2"/>
    </row>
    <row r="27" spans="1:26" ht="13.5" customHeight="1" x14ac:dyDescent="0.25">
      <c r="A27" s="2"/>
      <c r="B27" s="24"/>
      <c r="C27" s="24">
        <v>-57</v>
      </c>
      <c r="D27" s="2"/>
      <c r="E27" s="2"/>
      <c r="F27" s="2"/>
      <c r="G27" s="2"/>
      <c r="H27" s="2"/>
      <c r="I27" s="2"/>
      <c r="J27" s="2"/>
      <c r="K27" s="2"/>
      <c r="L27" s="2"/>
      <c r="M27" s="2"/>
      <c r="N27" s="43">
        <f>J24-SUM(N24:N26)</f>
        <v>26</v>
      </c>
      <c r="O27" s="2">
        <f>K24-G6</f>
        <v>26</v>
      </c>
      <c r="P27" s="2"/>
      <c r="Q27" s="2"/>
      <c r="R27" s="2"/>
      <c r="S27" s="2"/>
      <c r="T27" s="2"/>
      <c r="U27" s="2"/>
      <c r="V27" s="2"/>
      <c r="W27" s="2"/>
      <c r="X27" s="2"/>
      <c r="Y27" s="2"/>
      <c r="Z27" s="2"/>
    </row>
    <row r="28" spans="1:26" ht="13.5" customHeight="1" x14ac:dyDescent="0.25">
      <c r="A28" s="2"/>
      <c r="B28" s="24"/>
      <c r="C28" s="24">
        <v>-70</v>
      </c>
      <c r="D28" s="2"/>
      <c r="E28" s="2"/>
      <c r="F28" s="2"/>
      <c r="G28" s="2"/>
      <c r="H28" s="2"/>
      <c r="I28" s="2"/>
      <c r="K28" s="2"/>
      <c r="L28" s="2"/>
      <c r="M28" s="2"/>
      <c r="N28" s="2"/>
      <c r="O28" s="2"/>
      <c r="P28" s="2"/>
      <c r="Q28" s="2"/>
      <c r="R28" s="2"/>
      <c r="S28" s="2"/>
      <c r="T28" s="2"/>
      <c r="U28" s="2"/>
      <c r="V28" s="2"/>
      <c r="W28" s="2"/>
      <c r="X28" s="2"/>
      <c r="Y28" s="2"/>
      <c r="Z28" s="2"/>
    </row>
    <row r="29" spans="1:26" ht="13.5" customHeight="1" x14ac:dyDescent="0.25">
      <c r="A29" s="2"/>
      <c r="B29" s="24"/>
      <c r="C29" s="24" t="str">
        <v>NP</v>
      </c>
      <c r="D29" s="2"/>
      <c r="E29" s="2"/>
      <c r="F29" s="2"/>
      <c r="G29" s="2"/>
      <c r="H29" s="2"/>
      <c r="I29" s="2"/>
      <c r="J29" s="2"/>
      <c r="K29" s="2"/>
      <c r="L29" s="2">
        <v>600</v>
      </c>
      <c r="M29">
        <f>L29+M28</f>
        <v>600</v>
      </c>
      <c r="N29" s="10">
        <v>120</v>
      </c>
      <c r="O29" s="2"/>
      <c r="P29" s="2"/>
      <c r="Q29" s="2"/>
      <c r="R29" s="2"/>
      <c r="S29" s="2"/>
      <c r="T29" s="2"/>
      <c r="U29" s="2"/>
      <c r="V29" s="2"/>
      <c r="W29" s="2"/>
      <c r="X29" s="2"/>
      <c r="Y29" s="2"/>
      <c r="Z29" s="2"/>
    </row>
    <row r="30" spans="1:26" ht="13.5" customHeight="1" x14ac:dyDescent="0.25">
      <c r="A30" s="2"/>
      <c r="B30" s="24"/>
      <c r="C30" s="24" t="str">
        <v>NP</v>
      </c>
      <c r="D30" s="2"/>
      <c r="E30" s="2"/>
      <c r="F30" s="2"/>
      <c r="G30" s="2"/>
      <c r="H30" s="2"/>
      <c r="L30" s="2">
        <v>50</v>
      </c>
      <c r="M30">
        <f t="shared" ref="M30:M32" si="0">L30+M29</f>
        <v>650</v>
      </c>
      <c r="N30" s="17">
        <v>356</v>
      </c>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v>112</v>
      </c>
      <c r="M31">
        <f t="shared" si="0"/>
        <v>762</v>
      </c>
      <c r="N31" s="17">
        <v>312</v>
      </c>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v>800</v>
      </c>
      <c r="M32">
        <f t="shared" si="0"/>
        <v>1562</v>
      </c>
      <c r="N32" s="45">
        <v>788</v>
      </c>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t="s">
        <v>15</v>
      </c>
      <c r="J34">
        <v>437</v>
      </c>
      <c r="K34" s="42">
        <v>45355</v>
      </c>
      <c r="L34" s="21">
        <f>G6</f>
        <v>45315</v>
      </c>
      <c r="M34" s="46">
        <f>L34-K34</f>
        <v>-40</v>
      </c>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L37" s="2">
        <v>600</v>
      </c>
      <c r="M37">
        <f>L37+M36</f>
        <v>600</v>
      </c>
      <c r="N37" s="10">
        <v>120</v>
      </c>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v>50</v>
      </c>
      <c r="M38">
        <f t="shared" ref="M38:M40" si="1">L38+M37</f>
        <v>650</v>
      </c>
      <c r="N38" s="17">
        <v>356</v>
      </c>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v>112</v>
      </c>
      <c r="M39">
        <f t="shared" si="1"/>
        <v>762</v>
      </c>
      <c r="N39" s="17">
        <v>312</v>
      </c>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v>800</v>
      </c>
      <c r="M40">
        <f t="shared" si="1"/>
        <v>1562</v>
      </c>
      <c r="N40" s="17">
        <v>437</v>
      </c>
      <c r="O40" s="41">
        <f>SUM(N37:N40)</f>
        <v>1225</v>
      </c>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t="s">
        <v>17</v>
      </c>
      <c r="J42" s="2">
        <v>374</v>
      </c>
      <c r="K42" s="16">
        <v>45364</v>
      </c>
      <c r="L42" s="12">
        <v>45315</v>
      </c>
      <c r="M42" s="47">
        <f>L42-K42</f>
        <v>-49</v>
      </c>
      <c r="N42" s="41">
        <f>M40-O40</f>
        <v>337</v>
      </c>
      <c r="O42" s="2"/>
      <c r="P42" s="48">
        <f>SUMPRODUCT(M42:M43,N42:N43)/SUM(N42:N43)</f>
        <v>-47.81283422459893</v>
      </c>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19">
        <v>45327</v>
      </c>
      <c r="M43">
        <f>L43-K42</f>
        <v>-37</v>
      </c>
      <c r="N43" s="41">
        <f>J42-N42</f>
        <v>37</v>
      </c>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t="s">
        <v>30</v>
      </c>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t="s">
        <v>29</v>
      </c>
      <c r="K47" s="2" t="s">
        <v>4</v>
      </c>
      <c r="L47" s="2">
        <f>SUM(D3:_xlfn.XLOOKUP(I48,B3:B14,D3:D14))</f>
        <v>788</v>
      </c>
      <c r="M47" s="2"/>
      <c r="N47" s="2"/>
      <c r="O47" s="2"/>
      <c r="P47" s="2"/>
      <c r="Q47" s="2"/>
      <c r="R47" s="2" t="s">
        <v>28</v>
      </c>
      <c r="S47" s="2" t="s">
        <v>30</v>
      </c>
      <c r="T47" s="2"/>
      <c r="U47" s="2"/>
      <c r="V47" s="2"/>
      <c r="W47" s="2"/>
      <c r="X47" s="2"/>
      <c r="Y47" s="2"/>
      <c r="Z47" s="2"/>
    </row>
    <row r="48" spans="1:26" ht="13.5" customHeight="1" x14ac:dyDescent="0.25">
      <c r="A48" s="2"/>
      <c r="B48" s="24"/>
      <c r="C48" s="24"/>
      <c r="D48" s="2"/>
      <c r="E48" s="2"/>
      <c r="F48" s="2"/>
      <c r="G48" s="2"/>
      <c r="H48" s="2"/>
      <c r="I48" s="2" t="s">
        <v>13</v>
      </c>
      <c r="J48" s="2">
        <f>_xlfn.XLOOKUP(I48,B3:B14,D3:D14)</f>
        <v>312</v>
      </c>
      <c r="K48" s="16">
        <f>_xlfn.XLOOKUP(I48,B3:B14,C3:C14)</f>
        <v>45341</v>
      </c>
      <c r="L48" s="2" cm="1">
        <f t="array" ref="L48:L52">_xlfn.SCAN(, _np, _xleta.SUM) - _np</f>
        <v>0</v>
      </c>
      <c r="M48" s="2" cm="1">
        <f t="array" ref="M48:M52">SUM(D3:_xlfn.XLOOKUP(I48,B3:B14,D3:D14))-_xlfn.ANCHORARRAY(R48)</f>
        <v>788</v>
      </c>
      <c r="N48" s="2" cm="1">
        <f t="array" ref="N48:N52">_xlfn.LAMBDA(_xlpm.j, IF(_xlpm.j &lt; _np, (_xlpm.j &gt; 0) * _xlpm.j, _np))(_xlfn.ANCHORARRAY(S48))</f>
        <v>600</v>
      </c>
      <c r="O48" s="2" cm="1">
        <f t="array" ref="O48:O52">_xlfn.LAMBDA(_xlpm.j, IF(_xlpm.j &lt; _np, (_xlpm.j &gt; 0) * _xlpm.j, _np))(_xlfn.ANCHORARRAY(S48)-J48)</f>
        <v>476</v>
      </c>
      <c r="P48" s="2">
        <f>N48-O48</f>
        <v>124</v>
      </c>
      <c r="Q48" s="2"/>
      <c r="R48" s="2" cm="1">
        <f t="array" ref="R48:R52">_xlfn.SCAN(, _np, _xleta.SUM) - _np</f>
        <v>0</v>
      </c>
      <c r="S48" s="2" cm="1">
        <f t="array" ref="S48:S52">SUM(D3:_xlfn.XLOOKUP(I48,$B$3:$B$14,$D$3:$D$14))-_xlfn.ANCHORARRAY(M55)</f>
        <v>788</v>
      </c>
      <c r="T48" s="2" cm="1">
        <f t="array" ref="T48:T52">G3:G7-K48</f>
        <v>-63</v>
      </c>
      <c r="U48" s="2">
        <f>IFERROR(SUMPRODUCT(P48:P52,_xlfn.ANCHORARRAY(T48))/SUM(P48:P52),"NP")</f>
        <v>-46.429487179487182</v>
      </c>
      <c r="V48" s="2"/>
      <c r="W48" s="2"/>
      <c r="X48" s="2"/>
      <c r="Y48" s="2"/>
      <c r="Z48" s="2"/>
    </row>
    <row r="49" spans="1:26" ht="13.5" customHeight="1" x14ac:dyDescent="0.25">
      <c r="A49" s="2"/>
      <c r="B49" s="24"/>
      <c r="C49" s="24"/>
      <c r="D49" s="2"/>
      <c r="E49" s="2"/>
      <c r="F49" s="2"/>
      <c r="G49" s="2"/>
      <c r="H49" s="2"/>
      <c r="I49" s="2"/>
      <c r="J49" s="2"/>
      <c r="K49" s="2"/>
      <c r="L49" s="2">
        <v>600</v>
      </c>
      <c r="M49" s="2">
        <v>188</v>
      </c>
      <c r="N49" s="2">
        <v>50</v>
      </c>
      <c r="O49" s="2">
        <v>0</v>
      </c>
      <c r="P49" s="2">
        <f t="shared" ref="P49:P52" si="2">N49-O49</f>
        <v>50</v>
      </c>
      <c r="Q49" s="2"/>
      <c r="R49" s="2">
        <v>600</v>
      </c>
      <c r="S49" s="2">
        <v>188</v>
      </c>
      <c r="T49" s="2">
        <v>-55</v>
      </c>
      <c r="U49" s="2"/>
      <c r="V49" s="2"/>
      <c r="W49" s="2"/>
      <c r="X49" s="2"/>
      <c r="Y49" s="2"/>
      <c r="Z49" s="2"/>
    </row>
    <row r="50" spans="1:26" ht="13.5" customHeight="1" x14ac:dyDescent="0.25">
      <c r="A50" s="2"/>
      <c r="B50" s="24"/>
      <c r="C50" s="24"/>
      <c r="D50" s="2"/>
      <c r="E50" s="2"/>
      <c r="F50" s="2"/>
      <c r="G50" s="2"/>
      <c r="H50" s="2"/>
      <c r="I50" s="2"/>
      <c r="J50" s="2"/>
      <c r="K50" s="2"/>
      <c r="L50" s="2">
        <v>650</v>
      </c>
      <c r="M50" s="2">
        <v>138</v>
      </c>
      <c r="N50" s="2">
        <v>112</v>
      </c>
      <c r="O50" s="2">
        <v>0</v>
      </c>
      <c r="P50" s="2">
        <f t="shared" si="2"/>
        <v>112</v>
      </c>
      <c r="Q50" s="2"/>
      <c r="R50" s="2">
        <v>650</v>
      </c>
      <c r="S50" s="2">
        <v>138</v>
      </c>
      <c r="T50" s="2">
        <v>-29</v>
      </c>
      <c r="U50" s="2"/>
      <c r="V50" s="2"/>
      <c r="W50" s="2"/>
      <c r="X50" s="2"/>
      <c r="Y50" s="2"/>
      <c r="Z50" s="2"/>
    </row>
    <row r="51" spans="1:26" ht="13.5" customHeight="1" x14ac:dyDescent="0.25">
      <c r="A51" s="2"/>
      <c r="B51" s="24"/>
      <c r="C51" s="24"/>
      <c r="D51" s="2"/>
      <c r="E51" s="2"/>
      <c r="F51" s="2"/>
      <c r="G51" s="2"/>
      <c r="H51" s="2"/>
      <c r="I51" s="2"/>
      <c r="J51" s="2"/>
      <c r="K51" s="2"/>
      <c r="L51" s="2">
        <v>762</v>
      </c>
      <c r="M51" s="2">
        <v>26</v>
      </c>
      <c r="N51" s="2">
        <v>26</v>
      </c>
      <c r="O51" s="2">
        <v>0</v>
      </c>
      <c r="P51" s="2">
        <f t="shared" si="2"/>
        <v>26</v>
      </c>
      <c r="Q51" s="2"/>
      <c r="R51" s="2">
        <v>762</v>
      </c>
      <c r="S51" s="2">
        <v>26</v>
      </c>
      <c r="T51" s="2">
        <v>-26</v>
      </c>
      <c r="U51" s="2"/>
      <c r="V51" s="2"/>
      <c r="W51" s="2"/>
      <c r="X51" s="2"/>
      <c r="Y51" s="2"/>
      <c r="Z51" s="2"/>
    </row>
    <row r="52" spans="1:26" ht="13.5" customHeight="1" x14ac:dyDescent="0.25">
      <c r="A52" s="2"/>
      <c r="B52" s="24"/>
      <c r="C52" s="24"/>
      <c r="D52" s="2"/>
      <c r="E52" s="2"/>
      <c r="F52" s="2"/>
      <c r="G52" s="2"/>
      <c r="H52" s="2"/>
      <c r="I52" s="2"/>
      <c r="J52" s="2"/>
      <c r="K52" s="2"/>
      <c r="L52" s="2">
        <v>1562</v>
      </c>
      <c r="M52" s="2">
        <v>-774</v>
      </c>
      <c r="N52" s="2">
        <v>0</v>
      </c>
      <c r="O52" s="2">
        <v>0</v>
      </c>
      <c r="P52" s="2">
        <f t="shared" si="2"/>
        <v>0</v>
      </c>
      <c r="Q52" s="2"/>
      <c r="R52" s="2">
        <v>1562</v>
      </c>
      <c r="S52" s="2">
        <v>-774</v>
      </c>
      <c r="T52" s="2">
        <v>-14</v>
      </c>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t="s">
        <v>28</v>
      </c>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f>U48</f>
        <v>-46.429487179487182</v>
      </c>
      <c r="K55" s="2"/>
      <c r="L55" s="2"/>
      <c r="M55" s="2" cm="1">
        <f t="array" ref="M55:M59">_xlfn.SCAN(, _np, _xleta.SUM) - _np</f>
        <v>0</v>
      </c>
      <c r="N55" s="2" cm="1">
        <f t="array" ref="N55:N59">(_xlfn.ANCHORARRAY(S48)&gt;0)*_xlfn.ANCHORARRAY(S48)</f>
        <v>788</v>
      </c>
      <c r="O55" s="2" cm="1">
        <f t="array" ref="O55:O59">_np</f>
        <v>600</v>
      </c>
      <c r="P55" s="2" cm="1">
        <f t="array" ref="P55:P59">IF(_xlfn.ANCHORARRAY(S48)&lt;_np,_xlfn.ANCHORARRAY(N55),_xlfn.ANCHORARRAY(O55))</f>
        <v>600</v>
      </c>
      <c r="Q55" s="2" cm="1">
        <f t="array" ref="Q55:Q59">_xlfn.LAMBDA(_xlpm.j, IF(_xlpm.j &lt; _np, (_xlpm.j &gt; 0) * _xlpm.j, _np))(_xlfn.ANCHORARRAY(M48)-J48)</f>
        <v>476</v>
      </c>
      <c r="R55" s="2" cm="1">
        <f t="array" ref="R55:R59">_xlfn.ANCHORARRAY(P55)-_xlfn.ANCHORARRAY(Q55)</f>
        <v>124</v>
      </c>
      <c r="S55" s="2">
        <f>SUMPRODUCT(_xlfn.ANCHORARRAY(R55),_xlfn.ANCHORARRAY(T48))/SUM(_xlfn.ANCHORARRAY(R55))</f>
        <v>-46.429487179487182</v>
      </c>
      <c r="T55" s="2"/>
      <c r="U55" s="2"/>
      <c r="V55" s="2"/>
      <c r="W55" s="2"/>
      <c r="X55" s="2"/>
      <c r="Y55" s="2"/>
      <c r="Z55" s="2"/>
    </row>
    <row r="56" spans="1:26" ht="13.5" customHeight="1" x14ac:dyDescent="0.25">
      <c r="A56" s="2"/>
      <c r="B56" s="24"/>
      <c r="C56" s="24"/>
      <c r="D56" s="2"/>
      <c r="E56" s="2"/>
      <c r="F56" s="2"/>
      <c r="G56" s="2"/>
      <c r="H56" s="2"/>
      <c r="I56" s="2" t="s">
        <v>9</v>
      </c>
      <c r="J56" s="50">
        <f t="dataTable" ref="J56:J67" dt2D="0" dtr="0" r1="I48"/>
        <v>-47</v>
      </c>
      <c r="K56" s="2"/>
      <c r="L56" s="2"/>
      <c r="M56" s="2">
        <v>600</v>
      </c>
      <c r="N56" s="2">
        <v>188</v>
      </c>
      <c r="O56" s="2">
        <v>50</v>
      </c>
      <c r="P56" s="2">
        <v>50</v>
      </c>
      <c r="Q56" s="2">
        <v>0</v>
      </c>
      <c r="R56" s="2">
        <v>50</v>
      </c>
      <c r="S56" s="2"/>
      <c r="T56" s="2"/>
      <c r="U56" s="2"/>
      <c r="V56" s="2"/>
      <c r="W56" s="2"/>
      <c r="X56" s="2"/>
      <c r="Y56" s="2"/>
      <c r="Z56" s="2"/>
    </row>
    <row r="57" spans="1:26" ht="13.5" customHeight="1" x14ac:dyDescent="0.25">
      <c r="A57" s="2"/>
      <c r="B57" s="24"/>
      <c r="C57" s="24"/>
      <c r="D57" s="2"/>
      <c r="E57" s="2"/>
      <c r="F57" s="2"/>
      <c r="G57" s="2"/>
      <c r="H57" s="2"/>
      <c r="I57" s="2" t="s">
        <v>11</v>
      </c>
      <c r="J57" s="50">
        <v>-60</v>
      </c>
      <c r="K57" s="2"/>
      <c r="L57" s="2"/>
      <c r="M57" s="2">
        <v>650</v>
      </c>
      <c r="N57" s="2">
        <v>138</v>
      </c>
      <c r="O57" s="2">
        <v>112</v>
      </c>
      <c r="P57" s="2">
        <v>112</v>
      </c>
      <c r="Q57" s="2">
        <v>0</v>
      </c>
      <c r="R57" s="2">
        <v>112</v>
      </c>
      <c r="S57" s="2"/>
      <c r="T57" s="2"/>
      <c r="U57" s="2"/>
      <c r="V57" s="2"/>
      <c r="W57" s="2"/>
      <c r="X57" s="2"/>
      <c r="Y57" s="2"/>
      <c r="Z57" s="2"/>
    </row>
    <row r="58" spans="1:26" ht="13.5" customHeight="1" x14ac:dyDescent="0.25">
      <c r="A58" s="2"/>
      <c r="B58" s="24"/>
      <c r="C58" s="24"/>
      <c r="D58" s="2"/>
      <c r="E58" s="2"/>
      <c r="F58" s="2"/>
      <c r="G58" s="2"/>
      <c r="H58" s="2"/>
      <c r="I58" s="2" t="s">
        <v>13</v>
      </c>
      <c r="J58" s="50">
        <v>-46.429487179487182</v>
      </c>
      <c r="K58" s="2"/>
      <c r="L58" s="2"/>
      <c r="M58" s="2">
        <v>762</v>
      </c>
      <c r="N58" s="2">
        <v>26</v>
      </c>
      <c r="O58" s="2">
        <v>800</v>
      </c>
      <c r="P58" s="2">
        <v>26</v>
      </c>
      <c r="Q58" s="2">
        <v>0</v>
      </c>
      <c r="R58" s="2">
        <v>26</v>
      </c>
      <c r="S58" s="2"/>
      <c r="T58" s="2"/>
      <c r="U58" s="2"/>
      <c r="V58" s="2"/>
      <c r="W58" s="2"/>
      <c r="X58" s="2"/>
      <c r="Y58" s="2"/>
      <c r="Z58" s="2"/>
    </row>
    <row r="59" spans="1:26" ht="13.5" customHeight="1" x14ac:dyDescent="0.25">
      <c r="A59" s="2"/>
      <c r="B59" s="24"/>
      <c r="C59" s="24"/>
      <c r="D59" s="2"/>
      <c r="E59" s="2"/>
      <c r="F59" s="2"/>
      <c r="G59" s="2"/>
      <c r="H59" s="2"/>
      <c r="I59" s="2" t="s">
        <v>15</v>
      </c>
      <c r="J59" s="50">
        <v>-40</v>
      </c>
      <c r="K59" s="2"/>
      <c r="L59" s="2"/>
      <c r="M59" s="2">
        <v>1562</v>
      </c>
      <c r="N59" s="2">
        <v>0</v>
      </c>
      <c r="O59">
        <v>1800</v>
      </c>
      <c r="P59" s="2">
        <v>0</v>
      </c>
      <c r="Q59" s="2">
        <v>0</v>
      </c>
      <c r="R59" s="2">
        <v>0</v>
      </c>
      <c r="S59" s="2"/>
      <c r="T59" s="2"/>
      <c r="U59" s="2"/>
      <c r="V59" s="2"/>
      <c r="W59" s="2"/>
      <c r="X59" s="2"/>
      <c r="Y59" s="2"/>
      <c r="Z59" s="2"/>
    </row>
    <row r="60" spans="1:26" ht="13.5" customHeight="1" x14ac:dyDescent="0.25">
      <c r="A60" s="2"/>
      <c r="B60" s="24"/>
      <c r="C60" s="24"/>
      <c r="D60" s="2"/>
      <c r="E60" s="2"/>
      <c r="F60" s="2"/>
      <c r="G60" s="2"/>
      <c r="H60" s="2"/>
      <c r="I60" s="2" t="s">
        <v>17</v>
      </c>
      <c r="J60" s="50">
        <v>-47.81283422459893</v>
      </c>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t="s">
        <v>19</v>
      </c>
      <c r="J61" s="50">
        <v>-38</v>
      </c>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t="s">
        <v>20</v>
      </c>
      <c r="J62" s="50">
        <v>-43</v>
      </c>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t="s">
        <v>21</v>
      </c>
      <c r="J63" s="50">
        <v>-49</v>
      </c>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t="s">
        <v>22</v>
      </c>
      <c r="J64" s="50">
        <v>-57</v>
      </c>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t="s">
        <v>23</v>
      </c>
      <c r="J65" s="50">
        <v>-70</v>
      </c>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t="s">
        <v>24</v>
      </c>
      <c r="J66" s="50" t="str">
        <v>NP</v>
      </c>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t="s">
        <v>26</v>
      </c>
      <c r="J67" s="50" t="str">
        <v>NP</v>
      </c>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7B88AD90-3D92-4B9F-9F54-6D97CB0EA1AD}"/>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2024-09-30T02:27:27Z</dcterms:modified>
</cp:coreProperties>
</file>