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60567FA-FFCD-47BC-AC83-BF15CE95F7BC}"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_tReceipts" sheetId="3" r:id="rId2"/>
    <sheet name="_tPayments" sheetId="4" r:id="rId3"/>
    <sheet name="ALT" sheetId="2" r:id="rId4"/>
    <sheet name="Alt2" sheetId="5" r:id="rId5"/>
  </sheets>
  <definedNames>
    <definedName name="_np">'Alt2'!$H$3:$H$7</definedName>
    <definedName name="ExternalData_1" localSheetId="2" hidden="1">'_tPayments'!$A$1:$C$6</definedName>
    <definedName name="ExternalData_1" localSheetId="3" hidden="1">ALT!$N$2:$O$14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ERGr3HYvxHAOa7W47sKZy/BqbpR8k77sRmrGqYHqGXY="/>
    </ext>
  </extLst>
</workbook>
</file>

<file path=xl/calcChain.xml><?xml version="1.0" encoding="utf-8"?>
<calcChain xmlns="http://schemas.openxmlformats.org/spreadsheetml/2006/main">
  <c r="M48" i="5" l="1" a="1"/>
  <c r="M48" i="5" s="1"/>
  <c r="L48" i="5" a="1"/>
  <c r="L48" i="5" s="1"/>
  <c r="C19" i="5" a="1"/>
  <c r="C19" i="5" s="1"/>
  <c r="K48" i="5"/>
  <c r="J48" i="5"/>
  <c r="M43" i="5"/>
  <c r="N43" i="5"/>
  <c r="N42" i="5"/>
  <c r="O40" i="5"/>
  <c r="M37" i="5"/>
  <c r="M38" i="5" s="1"/>
  <c r="M39" i="5" s="1"/>
  <c r="M40" i="5" s="1"/>
  <c r="M42" i="5"/>
  <c r="P42" i="5" s="1"/>
  <c r="M34" i="5"/>
  <c r="L34" i="5"/>
  <c r="M30" i="5"/>
  <c r="M31" i="5" s="1"/>
  <c r="M32" i="5" s="1"/>
  <c r="M29" i="5"/>
  <c r="O27" i="5"/>
  <c r="N27" i="5"/>
  <c r="O26" i="5"/>
  <c r="O25" i="5"/>
  <c r="O24" i="5"/>
  <c r="P24" i="5" s="1"/>
  <c r="N22" i="5"/>
  <c r="M22" i="5"/>
  <c r="L24" i="5"/>
  <c r="M24" i="5" s="1"/>
  <c r="M25" i="5" s="1"/>
  <c r="L18" i="5"/>
  <c r="K18" i="5"/>
  <c r="G19" i="5" a="1"/>
  <c r="G19"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<sst xmlns="http://schemas.openxmlformats.org/spreadsheetml/2006/main" count="161" uniqueCount="30">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</sst>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m/yyyy"/>
    <numFmt numFmtId="165" formatCode="&quot;$&quot;#,##0;[Red]\-&quot;$&quot;#,##0"/>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s>
  <fills count="6">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2">
    <xf numFmtId="0" fontId="0" fillId="0" borderId="0"/>
    <xf numFmtId="0" fontId="5" fillId="0" borderId="0" applyNumberFormat="0" applyFill="0" applyBorder="0" applyAlignment="0" applyProtection="0"/>
  </cellStyleXfs>
  <cellXfs count="55">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165" fontId="4" fillId="0" borderId="3" xfId="0" applyNumberFormat="1" applyFont="1" applyFill="1" applyBorder="1" applyAlignment="1">
      <alignment horizontal="center"/>
    </xf>
    <xf numFmtId="0" fontId="4" fillId="0" borderId="3" xfId="0" applyFont="1" applyFill="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cellXfs>
  <cellStyles count="2">
    <cellStyle name="Hyperlink" xfId="1" builtinId="8"/>
    <cellStyle name="Normal" xfId="0" builtinId="0"/>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7" sqref="G7"/>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45" t="s">
        <v>0</v>
      </c>
      <c r="C1" s="46"/>
      <c r="D1" s="47"/>
      <c r="E1" s="1"/>
      <c r="F1" s="45" t="s">
        <v>1</v>
      </c>
      <c r="G1" s="46"/>
      <c r="H1" s="47"/>
      <c r="I1" s="1"/>
      <c r="J1" s="1"/>
      <c r="K1" s="48" t="s">
        <v>2</v>
      </c>
      <c r="L1" s="49"/>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45" t="s">
        <v>0</v>
      </c>
      <c r="C1" s="46"/>
      <c r="D1" s="47"/>
      <c r="E1" s="1"/>
      <c r="F1" s="45" t="s">
        <v>1</v>
      </c>
      <c r="G1" s="46"/>
      <c r="H1" s="47"/>
      <c r="I1" s="1"/>
      <c r="J1" s="1"/>
      <c r="K1" s="48" t="s">
        <v>2</v>
      </c>
      <c r="L1" s="49"/>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Z1000"/>
  <sheetViews>
    <sheetView tabSelected="1" topLeftCell="A41" workbookViewId="0">
      <selection activeCell="M49" sqref="M49"/>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2" width="10.59765625" customWidth="1"/>
    <col min="13" max="13" width="14.59765625" customWidth="1"/>
    <col min="14" max="26" width="8.59765625" customWidth="1"/>
  </cols>
  <sheetData>
    <row r="1" spans="1:26" ht="22.5" customHeight="1" x14ac:dyDescent="0.25">
      <c r="A1" s="1"/>
      <c r="B1" s="45" t="s">
        <v>0</v>
      </c>
      <c r="C1" s="46"/>
      <c r="D1" s="47"/>
      <c r="E1" s="1"/>
      <c r="F1" s="45" t="s">
        <v>1</v>
      </c>
      <c r="G1" s="46"/>
      <c r="H1" s="47"/>
      <c r="I1" s="1"/>
      <c r="J1" s="1"/>
      <c r="K1" s="48" t="s">
        <v>2</v>
      </c>
      <c r="L1" s="49"/>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54">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v>120</v>
      </c>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t="s">
        <v>28</v>
      </c>
      <c r="H18" s="2"/>
      <c r="I18" s="2" t="s">
        <v>11</v>
      </c>
      <c r="J18" s="2">
        <v>356</v>
      </c>
      <c r="K18" s="2">
        <f>SUM(J17:J18)</f>
        <v>476</v>
      </c>
      <c r="L18" s="2">
        <f>G3-C4</f>
        <v>-60</v>
      </c>
      <c r="M18" s="2"/>
      <c r="N18" s="2"/>
      <c r="O18" s="2"/>
      <c r="P18" s="2"/>
      <c r="Q18" s="2"/>
      <c r="R18" s="2"/>
      <c r="S18" s="2"/>
      <c r="T18" s="2"/>
      <c r="U18" s="2"/>
      <c r="V18" s="2"/>
      <c r="W18" s="2"/>
      <c r="X18" s="2"/>
      <c r="Y18" s="2"/>
      <c r="Z18" s="2"/>
    </row>
    <row r="19" spans="1:26" ht="13.5" customHeight="1" x14ac:dyDescent="0.25">
      <c r="A19" s="2"/>
      <c r="B19" s="24"/>
      <c r="C19" s="24" cm="1">
        <f t="array" ref="C19:C30">_xlfn.LET(
    _xlpm.p, H3:H7,
    _xlpm.q, _xlfn.SCAN(, _xlpm.p, _xleta.SUM) - _xlpm.p,
    IFERROR(
        _xlfn.MAP(
            D3:D14,
            C3:C14,
            _xlfn.LAMBDA(_xlpm.c,_xlpm.d,
                _xlfn.LET(
                    _xlpm.i, SUM(D3:_xlpm.c) - _xlpm.q,
                    _xlpm.L, _xlfn.LAMBDA(_xlpm.j, IF(_xlpm.j &lt; _xlpm.p, (_xlpm.j &gt; 0) * _xlpm.j, _xlpm.p)),
                    _xlpm.v, _xlpm.L(_xlpm.i) - _xlpm.L(_xlpm.i - _xlpm.c),
                    SUM(_xlpm.v * (G3:G7 - _xlpm.d)) / SUM(_xlpm.v)
                )
            )
        ),
        "NP"
    )
)</f>
        <v>-47</v>
      </c>
      <c r="D19" s="2"/>
      <c r="E19" s="2"/>
      <c r="F19" s="2"/>
      <c r="G19" s="41" cm="1">
        <f t="array" ref="G19:G23">_xlfn.SCAN(,H3:H7,_xleta.SUM)-H3:H7</f>
        <v>0</v>
      </c>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v>-60</v>
      </c>
      <c r="D20" s="2"/>
      <c r="E20" s="2"/>
      <c r="F20" s="2"/>
      <c r="G20" s="2">
        <v>600</v>
      </c>
      <c r="H20" s="2"/>
      <c r="I20" s="2"/>
      <c r="J20" s="2"/>
      <c r="K20" s="2"/>
      <c r="L20" s="2">
        <v>600</v>
      </c>
      <c r="M20" s="2">
        <v>120</v>
      </c>
      <c r="N20" s="2"/>
      <c r="O20" s="2"/>
      <c r="P20" s="2"/>
      <c r="Q20" s="2"/>
      <c r="R20" s="2"/>
      <c r="S20" s="2"/>
      <c r="T20" s="2"/>
      <c r="U20" s="2"/>
      <c r="V20" s="2"/>
      <c r="W20" s="2"/>
      <c r="X20" s="2"/>
      <c r="Y20" s="2"/>
      <c r="Z20" s="2"/>
    </row>
    <row r="21" spans="1:26" ht="13.5" customHeight="1" x14ac:dyDescent="0.25">
      <c r="A21" s="2"/>
      <c r="B21" s="24"/>
      <c r="C21" s="24">
        <v>-46.429487179487182</v>
      </c>
      <c r="D21" s="2"/>
      <c r="E21" s="2"/>
      <c r="F21" s="2"/>
      <c r="G21" s="2">
        <v>650</v>
      </c>
      <c r="H21" s="2"/>
      <c r="L21">
        <v>50</v>
      </c>
      <c r="M21" s="2">
        <v>356</v>
      </c>
      <c r="N21" s="2"/>
      <c r="O21" s="2"/>
      <c r="P21" s="2"/>
      <c r="Q21" s="2"/>
      <c r="R21" s="2"/>
      <c r="S21" s="2"/>
      <c r="T21" s="2"/>
      <c r="U21" s="2"/>
      <c r="V21" s="2"/>
      <c r="W21" s="2"/>
      <c r="X21" s="2"/>
      <c r="Y21" s="2"/>
      <c r="Z21" s="2"/>
    </row>
    <row r="22" spans="1:26" ht="13.5" customHeight="1" x14ac:dyDescent="0.25">
      <c r="A22" s="2"/>
      <c r="B22" s="24"/>
      <c r="C22" s="24">
        <v>-40</v>
      </c>
      <c r="D22" s="2"/>
      <c r="E22" s="2"/>
      <c r="F22" s="2"/>
      <c r="G22" s="2">
        <v>762</v>
      </c>
      <c r="H22" s="2"/>
      <c r="L22">
        <v>112</v>
      </c>
      <c r="M22" s="44">
        <f>SUM(M20:M21)</f>
        <v>476</v>
      </c>
      <c r="N22">
        <f>600-476</f>
        <v>124</v>
      </c>
      <c r="O22" s="2"/>
      <c r="P22" s="2"/>
      <c r="Q22" s="2"/>
      <c r="R22" s="2"/>
      <c r="S22" s="2"/>
      <c r="T22" s="2"/>
      <c r="U22" s="2"/>
      <c r="V22" s="2"/>
      <c r="W22" s="2"/>
      <c r="X22" s="2"/>
      <c r="Y22" s="2"/>
      <c r="Z22" s="2"/>
    </row>
    <row r="23" spans="1:26" ht="13.5" customHeight="1" x14ac:dyDescent="0.25">
      <c r="A23" s="2"/>
      <c r="B23" s="24"/>
      <c r="C23" s="24">
        <v>-47.81283422459893</v>
      </c>
      <c r="D23" s="2"/>
      <c r="E23" s="2"/>
      <c r="F23" s="2"/>
      <c r="G23" s="2">
        <v>1562</v>
      </c>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v>-38</v>
      </c>
      <c r="D24" s="2"/>
      <c r="E24" s="2"/>
      <c r="F24" s="2"/>
      <c r="G24" s="2"/>
      <c r="H24" s="2"/>
      <c r="I24" s="2" t="s">
        <v>13</v>
      </c>
      <c r="J24" s="2">
        <v>312</v>
      </c>
      <c r="K24" s="42">
        <v>45341</v>
      </c>
      <c r="L24">
        <f>SUM(L20:L22)</f>
        <v>762</v>
      </c>
      <c r="M24" s="2">
        <f>L24-120-356</f>
        <v>286</v>
      </c>
      <c r="N24" s="43">
        <v>124</v>
      </c>
      <c r="O24" s="2">
        <f>K24-G3</f>
        <v>63</v>
      </c>
      <c r="P24" s="2">
        <f>SUMPRODUCT(N24:N27,O24:O27)/SUM(N24:N27)</f>
        <v>46.429487179487182</v>
      </c>
      <c r="Q24" s="2"/>
      <c r="R24" s="2"/>
      <c r="S24" s="2"/>
      <c r="T24" s="2"/>
      <c r="U24" s="2"/>
      <c r="V24" s="2"/>
      <c r="W24" s="2"/>
      <c r="X24" s="2"/>
      <c r="Y24" s="2"/>
      <c r="Z24" s="2"/>
    </row>
    <row r="25" spans="1:26" ht="13.5" customHeight="1" x14ac:dyDescent="0.25">
      <c r="A25" s="2"/>
      <c r="B25" s="24"/>
      <c r="C25" s="24">
        <v>-43</v>
      </c>
      <c r="D25" s="2"/>
      <c r="E25" s="2"/>
      <c r="F25" s="2"/>
      <c r="G25" s="2"/>
      <c r="H25" s="2"/>
      <c r="I25" s="2"/>
      <c r="J25" s="2"/>
      <c r="K25" s="2"/>
      <c r="L25" s="2"/>
      <c r="M25" s="2">
        <f>J24-M24</f>
        <v>26</v>
      </c>
      <c r="N25" s="2">
        <v>50</v>
      </c>
      <c r="O25" s="2">
        <f>K24-G4</f>
        <v>55</v>
      </c>
      <c r="P25" s="2"/>
      <c r="Q25" s="2"/>
      <c r="R25" s="2"/>
      <c r="S25" s="2"/>
      <c r="T25" s="2"/>
      <c r="U25" s="2"/>
      <c r="V25" s="2"/>
      <c r="W25" s="2"/>
      <c r="X25" s="2"/>
      <c r="Y25" s="2"/>
      <c r="Z25" s="2"/>
    </row>
    <row r="26" spans="1:26" ht="13.5" customHeight="1" x14ac:dyDescent="0.25">
      <c r="A26" s="2"/>
      <c r="B26" s="24"/>
      <c r="C26" s="24">
        <v>-49</v>
      </c>
      <c r="D26" s="2"/>
      <c r="E26" s="2"/>
      <c r="F26" s="2"/>
      <c r="G26" s="2"/>
      <c r="H26" s="2"/>
      <c r="I26" s="2"/>
      <c r="J26" s="2"/>
      <c r="K26" s="2"/>
      <c r="L26" s="2"/>
      <c r="M26" s="2"/>
      <c r="N26" s="2">
        <v>112</v>
      </c>
      <c r="O26" s="2">
        <f>K24-G5</f>
        <v>29</v>
      </c>
      <c r="P26" s="2"/>
      <c r="Q26" s="2"/>
      <c r="R26" s="2"/>
      <c r="S26" s="2"/>
      <c r="T26" s="2"/>
      <c r="U26" s="2"/>
      <c r="V26" s="2"/>
      <c r="W26" s="2"/>
      <c r="X26" s="2"/>
      <c r="Y26" s="2"/>
      <c r="Z26" s="2"/>
    </row>
    <row r="27" spans="1:26" ht="13.5" customHeight="1" x14ac:dyDescent="0.25">
      <c r="A27" s="2"/>
      <c r="B27" s="24"/>
      <c r="C27" s="24">
        <v>-57</v>
      </c>
      <c r="D27" s="2"/>
      <c r="E27" s="2"/>
      <c r="F27" s="2"/>
      <c r="G27" s="2"/>
      <c r="H27" s="2"/>
      <c r="I27" s="2"/>
      <c r="J27" s="2"/>
      <c r="K27" s="2"/>
      <c r="L27" s="2"/>
      <c r="M27" s="2"/>
      <c r="N27" s="43">
        <f>J24-SUM(N24:N26)</f>
        <v>26</v>
      </c>
      <c r="O27" s="2">
        <f>K24-G6</f>
        <v>26</v>
      </c>
      <c r="P27" s="2"/>
      <c r="Q27" s="2"/>
      <c r="R27" s="2"/>
      <c r="S27" s="2"/>
      <c r="T27" s="2"/>
      <c r="U27" s="2"/>
      <c r="V27" s="2"/>
      <c r="W27" s="2"/>
      <c r="X27" s="2"/>
      <c r="Y27" s="2"/>
      <c r="Z27" s="2"/>
    </row>
    <row r="28" spans="1:26" ht="13.5" customHeight="1" x14ac:dyDescent="0.25">
      <c r="A28" s="2"/>
      <c r="B28" s="24"/>
      <c r="C28" s="24">
        <v>-70</v>
      </c>
      <c r="D28" s="2"/>
      <c r="E28" s="2"/>
      <c r="F28" s="2"/>
      <c r="G28" s="2"/>
      <c r="H28" s="2"/>
      <c r="I28" s="2"/>
      <c r="K28" s="2"/>
      <c r="L28" s="2"/>
      <c r="M28" s="2"/>
      <c r="N28" s="2"/>
      <c r="O28" s="2"/>
      <c r="P28" s="2"/>
      <c r="Q28" s="2"/>
      <c r="R28" s="2"/>
      <c r="S28" s="2"/>
      <c r="T28" s="2"/>
      <c r="U28" s="2"/>
      <c r="V28" s="2"/>
      <c r="W28" s="2"/>
      <c r="X28" s="2"/>
      <c r="Y28" s="2"/>
      <c r="Z28" s="2"/>
    </row>
    <row r="29" spans="1:26" ht="13.5" customHeight="1" x14ac:dyDescent="0.25">
      <c r="A29" s="2"/>
      <c r="B29" s="24"/>
      <c r="C29" s="24" t="str">
        <v>NP</v>
      </c>
      <c r="D29" s="2"/>
      <c r="E29" s="2"/>
      <c r="F29" s="2"/>
      <c r="G29" s="2"/>
      <c r="H29" s="2"/>
      <c r="I29" s="2"/>
      <c r="J29" s="2"/>
      <c r="K29" s="2"/>
      <c r="L29" s="2">
        <v>600</v>
      </c>
      <c r="M29">
        <f>L29+M28</f>
        <v>600</v>
      </c>
      <c r="N29" s="10">
        <v>120</v>
      </c>
      <c r="O29" s="2"/>
      <c r="P29" s="2"/>
      <c r="Q29" s="2"/>
      <c r="R29" s="2"/>
      <c r="S29" s="2"/>
      <c r="T29" s="2"/>
      <c r="U29" s="2"/>
      <c r="V29" s="2"/>
      <c r="W29" s="2"/>
      <c r="X29" s="2"/>
      <c r="Y29" s="2"/>
      <c r="Z29" s="2"/>
    </row>
    <row r="30" spans="1:26" ht="13.5" customHeight="1" x14ac:dyDescent="0.25">
      <c r="A30" s="2"/>
      <c r="B30" s="24"/>
      <c r="C30" s="24" t="str">
        <v>NP</v>
      </c>
      <c r="D30" s="2"/>
      <c r="E30" s="2"/>
      <c r="F30" s="2"/>
      <c r="G30" s="2"/>
      <c r="H30" s="2"/>
      <c r="L30" s="2">
        <v>50</v>
      </c>
      <c r="M30">
        <f t="shared" ref="M30:M32" si="0">L30+M29</f>
        <v>650</v>
      </c>
      <c r="N30" s="17">
        <v>356</v>
      </c>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v>112</v>
      </c>
      <c r="M31">
        <f t="shared" si="0"/>
        <v>762</v>
      </c>
      <c r="N31" s="17">
        <v>312</v>
      </c>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v>800</v>
      </c>
      <c r="M32">
        <f t="shared" si="0"/>
        <v>1562</v>
      </c>
      <c r="N32" s="50">
        <v>788</v>
      </c>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t="s">
        <v>15</v>
      </c>
      <c r="J34">
        <v>437</v>
      </c>
      <c r="K34" s="42">
        <v>45355</v>
      </c>
      <c r="L34" s="21">
        <f>G6</f>
        <v>45315</v>
      </c>
      <c r="M34" s="51">
        <f>L34-K34</f>
        <v>-40</v>
      </c>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L37" s="2">
        <v>600</v>
      </c>
      <c r="M37">
        <f>L37+M36</f>
        <v>600</v>
      </c>
      <c r="N37" s="10">
        <v>120</v>
      </c>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v>50</v>
      </c>
      <c r="M38">
        <f t="shared" ref="M38:M40" si="1">L38+M37</f>
        <v>650</v>
      </c>
      <c r="N38" s="17">
        <v>356</v>
      </c>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v>112</v>
      </c>
      <c r="M39">
        <f t="shared" si="1"/>
        <v>762</v>
      </c>
      <c r="N39" s="17">
        <v>312</v>
      </c>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v>800</v>
      </c>
      <c r="M40">
        <f t="shared" si="1"/>
        <v>1562</v>
      </c>
      <c r="N40" s="17">
        <v>437</v>
      </c>
      <c r="O40" s="41">
        <f>SUM(N37:N40)</f>
        <v>1225</v>
      </c>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t="s">
        <v>17</v>
      </c>
      <c r="J42" s="2">
        <v>374</v>
      </c>
      <c r="K42" s="16">
        <v>45364</v>
      </c>
      <c r="L42" s="12">
        <v>45315</v>
      </c>
      <c r="M42" s="52">
        <f>L42-K42</f>
        <v>-49</v>
      </c>
      <c r="N42" s="41">
        <f>M40-O40</f>
        <v>337</v>
      </c>
      <c r="O42" s="2"/>
      <c r="P42" s="53">
        <f>SUMPRODUCT(M42:M43,N42:N43)/SUM(N42:N43)</f>
        <v>-47.81283422459893</v>
      </c>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19">
        <v>45327</v>
      </c>
      <c r="M43">
        <f>L43-K42</f>
        <v>-37</v>
      </c>
      <c r="N43" s="41">
        <f>J42-N42</f>
        <v>37</v>
      </c>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t="s">
        <v>29</v>
      </c>
      <c r="K47" s="2" t="s">
        <v>4</v>
      </c>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t="s">
        <v>13</v>
      </c>
      <c r="J48" s="2">
        <f>_xlfn.XLOOKUP(I48,B3:B14,D3:D14)</f>
        <v>312</v>
      </c>
      <c r="K48" s="16">
        <f>_xlfn.XLOOKUP(I48,B3:B14,C3:C14)</f>
        <v>45341</v>
      </c>
      <c r="L48" s="2" cm="1">
        <f t="array" ref="L48:L52">_xlfn.SCAN(, _np, _xleta.SUM) - _np</f>
        <v>0</v>
      </c>
      <c r="M48" s="2" cm="1">
        <f t="array" ref="M48:M52">SUM(D3:_xlfn.XLOOKUP(I48,B3:B14,D3:D14))-_xlfn.ANCHORARRAY(L48)</f>
        <v>788</v>
      </c>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v>600</v>
      </c>
      <c r="M49" s="2">
        <v>188</v>
      </c>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v>650</v>
      </c>
      <c r="M50" s="2">
        <v>138</v>
      </c>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v>762</v>
      </c>
      <c r="M51" s="2">
        <v>26</v>
      </c>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v>1562</v>
      </c>
      <c r="M52" s="2">
        <v>-774</v>
      </c>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7B88AD90-3D92-4B9F-9F54-6D97CB0EA1AD}"/>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Original</vt:lpstr>
      <vt:lpstr>_tReceipts</vt:lpstr>
      <vt:lpstr>_tPayments</vt:lpstr>
      <vt:lpstr>ALT</vt:lpstr>
      <vt:lpstr>Alt2</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2024-09-29T22:21:59Z</dcterms:modified>
</cp:coreProperties>
</file>