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370AB38-16D6-4EA4-8CF7-76ED2210A08F}" xr6:coauthVersionLast="47" xr6:coauthVersionMax="47" xr10:uidLastSave="{00000000-0000-0000-0000-000000000000}"/>
  <bookViews>
    <workbookView xWindow="-108" yWindow="-108" windowWidth="23256" windowHeight="12456" activeTab="4" xr2:uid="{39ECEF94-DF66-4760-9CB7-A4C951BAF80C}"/>
  </bookViews>
  <sheets>
    <sheet name="Case" sheetId="1" r:id="rId1"/>
    <sheet name="Legend" sheetId="2" r:id="rId2"/>
    <sheet name="Map" sheetId="3" r:id="rId3"/>
    <sheet name="Map B" sheetId="4" r:id="rId4"/>
    <sheet name="Answers" sheetId="5" r:id="rId5"/>
  </sheets>
  <definedNames>
    <definedName name="_nC">Map!$B$2:$U$21</definedName>
    <definedName name="_nL6">Case!$E$219:$E$238</definedName>
    <definedName name="_nMap">Map!$A$1:$U$21</definedName>
    <definedName name="_nPlay">Map!$N$16,Map!$O$17,Map!$P$18,Map!$Q$19,Map!$R$20,Map!$S$21,Map!$M$15,Map!$L$14,Map!$K$13,Map!$J$12,Map!$H$10,Map!$I$11,Map!$G$9,Map!$F$8,Map!$E$7,Map!$D$6,Map!$C$5,Map!$B$4</definedName>
    <definedName name="_nSym">Legend!$B$3:$B$12</definedName>
    <definedName name="_nVal">Legend!$D$3:$D$12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67" i="1" l="1"/>
  <c r="J256" i="1" a="1"/>
  <c r="I257" i="5"/>
  <c r="I258" i="5"/>
  <c r="I259" i="5"/>
  <c r="I260" i="5"/>
  <c r="I261" i="5"/>
  <c r="I262" i="5"/>
  <c r="I263" i="5"/>
  <c r="I264" i="5"/>
  <c r="I265" i="5"/>
  <c r="I266" i="5"/>
  <c r="I267" i="5"/>
  <c r="I268" i="5"/>
  <c r="I269" i="5"/>
  <c r="I270" i="5"/>
  <c r="I271" i="5"/>
  <c r="I272" i="5"/>
  <c r="I273" i="5"/>
  <c r="I274" i="5"/>
  <c r="I275" i="5"/>
  <c r="I276" i="5"/>
  <c r="I277" i="5"/>
  <c r="I256" i="5"/>
  <c r="O269" i="1" a="1"/>
  <c r="O269" i="1" s="1"/>
  <c r="L255" i="1" a="1"/>
  <c r="L255" i="1" s="1"/>
  <c r="N255" i="1" s="1"/>
  <c r="M255" i="1" a="1"/>
  <c r="M255" i="1" s="1"/>
  <c r="O255" i="1" s="1"/>
  <c r="I256" i="1" a="1"/>
  <c r="I256" i="1" s="1"/>
  <c r="P20" i="1" a="1"/>
  <c r="P20" i="1" s="1"/>
  <c r="Q20" i="1" s="1"/>
  <c r="N220" i="1" a="1"/>
  <c r="N220" i="1" s="1"/>
  <c r="I217" i="1" a="1"/>
  <c r="H217" i="1" a="1"/>
  <c r="H217" i="1" s="1"/>
  <c r="I181" i="1" a="1"/>
  <c r="I181" i="1" s="1"/>
  <c r="J179" i="1" a="1"/>
  <c r="J179" i="1" s="1"/>
  <c r="J180" i="1" s="1"/>
  <c r="I179" i="1" a="1"/>
  <c r="I179" i="1" s="1"/>
  <c r="E19" i="1" a="1"/>
  <c r="E19" i="1" s="1"/>
  <c r="F19" i="5" s="1"/>
  <c r="E18" i="1" a="1"/>
  <c r="E18" i="1" s="1"/>
  <c r="F18" i="5" s="1"/>
  <c r="E17" i="1" a="1"/>
  <c r="E17" i="1" s="1"/>
  <c r="F17" i="5" s="1"/>
  <c r="E145" i="1" a="1"/>
  <c r="E145" i="1" s="1"/>
  <c r="F145" i="5" s="1"/>
  <c r="E146" i="1" a="1"/>
  <c r="E146" i="1" s="1"/>
  <c r="F146" i="5" s="1"/>
  <c r="E147" i="1" a="1"/>
  <c r="E147" i="1" s="1"/>
  <c r="F147" i="5" s="1"/>
  <c r="E148" i="1" a="1"/>
  <c r="E148" i="1" s="1"/>
  <c r="F148" i="5" s="1"/>
  <c r="E149" i="1" a="1"/>
  <c r="E149" i="1" s="1"/>
  <c r="F149" i="5" s="1"/>
  <c r="E150" i="1" a="1"/>
  <c r="E150" i="1" s="1"/>
  <c r="F150" i="5" s="1"/>
  <c r="E151" i="1" a="1"/>
  <c r="E151" i="1" s="1"/>
  <c r="F151" i="5" s="1"/>
  <c r="E152" i="1" a="1"/>
  <c r="E152" i="1" s="1"/>
  <c r="F152" i="5" s="1"/>
  <c r="E153" i="1" a="1"/>
  <c r="E153" i="1" s="1"/>
  <c r="F153" i="5" s="1"/>
  <c r="E154" i="1" a="1"/>
  <c r="E154" i="1" s="1"/>
  <c r="F154" i="5" s="1"/>
  <c r="E155" i="1" a="1"/>
  <c r="E155" i="1" s="1"/>
  <c r="F155" i="5" s="1"/>
  <c r="E156" i="1" a="1"/>
  <c r="E156" i="1" s="1"/>
  <c r="F156" i="5" s="1"/>
  <c r="E157" i="1" a="1"/>
  <c r="E157" i="1" s="1"/>
  <c r="F157" i="5" s="1"/>
  <c r="E158" i="1" a="1"/>
  <c r="E158" i="1" s="1"/>
  <c r="F158" i="5" s="1"/>
  <c r="E159" i="1" a="1"/>
  <c r="E159" i="1" s="1"/>
  <c r="F159" i="5" s="1"/>
  <c r="E160" i="1" a="1"/>
  <c r="E160" i="1" s="1"/>
  <c r="F160" i="5" s="1"/>
  <c r="E161" i="1" a="1"/>
  <c r="E161" i="1" s="1"/>
  <c r="F161" i="5" s="1"/>
  <c r="E162" i="1" a="1"/>
  <c r="E162" i="1" s="1"/>
  <c r="F162" i="5" s="1"/>
  <c r="E163" i="1" a="1"/>
  <c r="E163" i="1" s="1"/>
  <c r="F163" i="5" s="1"/>
  <c r="E144" i="1" a="1"/>
  <c r="E144" i="1" s="1"/>
  <c r="F144" i="5" s="1"/>
  <c r="I142" i="5" a="1"/>
  <c r="I142" i="5" s="1"/>
  <c r="E107" i="1" a="1"/>
  <c r="E107" i="1" s="1"/>
  <c r="F107" i="5" s="1"/>
  <c r="E108" i="1" a="1"/>
  <c r="E108" i="1" s="1"/>
  <c r="F108" i="5" s="1"/>
  <c r="E109" i="1" a="1"/>
  <c r="E109" i="1" s="1"/>
  <c r="F109" i="5" s="1"/>
  <c r="E110" i="1" a="1"/>
  <c r="E110" i="1" s="1"/>
  <c r="F110" i="5" s="1"/>
  <c r="E111" i="1" a="1"/>
  <c r="E111" i="1" s="1"/>
  <c r="F111" i="5" s="1"/>
  <c r="E112" i="1" a="1"/>
  <c r="E112" i="1" s="1"/>
  <c r="F112" i="5" s="1"/>
  <c r="E113" i="1" a="1"/>
  <c r="E113" i="1" s="1"/>
  <c r="F113" i="5" s="1"/>
  <c r="E114" i="1" a="1"/>
  <c r="E114" i="1" s="1"/>
  <c r="F114" i="5" s="1"/>
  <c r="E115" i="1" a="1"/>
  <c r="E115" i="1" s="1"/>
  <c r="F115" i="5" s="1"/>
  <c r="E116" i="1" a="1"/>
  <c r="E116" i="1" s="1"/>
  <c r="F116" i="5" s="1"/>
  <c r="E117" i="1" a="1"/>
  <c r="E117" i="1" s="1"/>
  <c r="F117" i="5" s="1"/>
  <c r="E118" i="1" a="1"/>
  <c r="E118" i="1" s="1"/>
  <c r="F118" i="5" s="1"/>
  <c r="E119" i="1" a="1"/>
  <c r="E119" i="1" s="1"/>
  <c r="F119" i="5" s="1"/>
  <c r="E120" i="1" a="1"/>
  <c r="E120" i="1" s="1"/>
  <c r="F120" i="5" s="1"/>
  <c r="E121" i="1" a="1"/>
  <c r="E121" i="1" s="1"/>
  <c r="F121" i="5" s="1"/>
  <c r="E122" i="1" a="1"/>
  <c r="E122" i="1" s="1"/>
  <c r="F122" i="5" s="1"/>
  <c r="E123" i="1" a="1"/>
  <c r="E123" i="1" s="1"/>
  <c r="F123" i="5" s="1"/>
  <c r="E124" i="1" a="1"/>
  <c r="E124" i="1" s="1"/>
  <c r="F124" i="5" s="1"/>
  <c r="E125" i="1" a="1"/>
  <c r="E125" i="1" s="1"/>
  <c r="F125" i="5" s="1"/>
  <c r="E106" i="1" a="1"/>
  <c r="E106" i="1" s="1"/>
  <c r="F106" i="5" s="1"/>
  <c r="J104" i="1" a="1"/>
  <c r="J104" i="1" s="1"/>
  <c r="E71" i="1"/>
  <c r="E72" i="1"/>
  <c r="E73" i="1"/>
  <c r="E74" i="1"/>
  <c r="E75" i="1"/>
  <c r="E76" i="1"/>
  <c r="E77" i="1"/>
  <c r="E78" i="1"/>
  <c r="F78" i="5" s="1"/>
  <c r="E79" i="1"/>
  <c r="F79" i="5" s="1"/>
  <c r="E80" i="1"/>
  <c r="E81" i="1"/>
  <c r="E82" i="1"/>
  <c r="E83" i="1"/>
  <c r="E84" i="1"/>
  <c r="F84" i="5" s="1"/>
  <c r="E85" i="1"/>
  <c r="E86" i="1"/>
  <c r="F86" i="5" s="1"/>
  <c r="E87" i="1"/>
  <c r="E88" i="1"/>
  <c r="E89" i="1"/>
  <c r="F89" i="5" s="1"/>
  <c r="E70" i="1"/>
  <c r="F70" i="5" s="1"/>
  <c r="F71" i="5"/>
  <c r="F72" i="5"/>
  <c r="F73" i="5"/>
  <c r="F74" i="5"/>
  <c r="F75" i="5"/>
  <c r="F76" i="5"/>
  <c r="F77" i="5"/>
  <c r="F80" i="5"/>
  <c r="F81" i="5"/>
  <c r="F82" i="5"/>
  <c r="F83" i="5"/>
  <c r="F85" i="5"/>
  <c r="F87" i="5"/>
  <c r="F88" i="5"/>
  <c r="E42" i="1"/>
  <c r="F42" i="5" s="1"/>
  <c r="E43" i="1"/>
  <c r="F43" i="5" s="1"/>
  <c r="E44" i="1"/>
  <c r="F44" i="5" s="1"/>
  <c r="E45" i="1"/>
  <c r="F45" i="5" s="1"/>
  <c r="E46" i="1"/>
  <c r="F46" i="5" s="1"/>
  <c r="E47" i="1"/>
  <c r="F47" i="5" s="1"/>
  <c r="E48" i="1"/>
  <c r="F48" i="5" s="1"/>
  <c r="E49" i="1"/>
  <c r="E50" i="1"/>
  <c r="E41" i="1"/>
  <c r="F41" i="5" s="1"/>
  <c r="F49" i="5"/>
  <c r="F50" i="5"/>
  <c r="F277" i="5"/>
  <c r="F276" i="5"/>
  <c r="F275" i="5"/>
  <c r="F274" i="5"/>
  <c r="F273" i="5"/>
  <c r="F272" i="5"/>
  <c r="F271" i="5"/>
  <c r="F270" i="5"/>
  <c r="F269" i="5"/>
  <c r="F268" i="5"/>
  <c r="F267" i="5"/>
  <c r="F266" i="5"/>
  <c r="F265" i="5"/>
  <c r="F264" i="5"/>
  <c r="F263" i="5"/>
  <c r="F262" i="5"/>
  <c r="F261" i="5"/>
  <c r="F260" i="5"/>
  <c r="F259" i="5"/>
  <c r="F258" i="5"/>
  <c r="F256" i="5"/>
  <c r="F238" i="5"/>
  <c r="F237" i="5"/>
  <c r="F236" i="5"/>
  <c r="F235" i="5"/>
  <c r="F234" i="5"/>
  <c r="F233" i="5"/>
  <c r="F232" i="5"/>
  <c r="F231" i="5"/>
  <c r="F230" i="5"/>
  <c r="F229" i="5"/>
  <c r="F228" i="5"/>
  <c r="F227" i="5"/>
  <c r="F226" i="5"/>
  <c r="F225" i="5"/>
  <c r="F224" i="5"/>
  <c r="F223" i="5"/>
  <c r="F222" i="5"/>
  <c r="F221" i="5"/>
  <c r="F220" i="5"/>
  <c r="F219" i="5"/>
  <c r="F217" i="5"/>
  <c r="F200" i="5"/>
  <c r="F199" i="5"/>
  <c r="F198" i="5"/>
  <c r="F197" i="5"/>
  <c r="F196" i="5"/>
  <c r="F195" i="5"/>
  <c r="F194" i="5"/>
  <c r="F193" i="5"/>
  <c r="F192" i="5"/>
  <c r="F191" i="5"/>
  <c r="F190" i="5"/>
  <c r="F189" i="5"/>
  <c r="F188" i="5"/>
  <c r="F187" i="5"/>
  <c r="F186" i="5"/>
  <c r="F185" i="5"/>
  <c r="F184" i="5"/>
  <c r="F183" i="5"/>
  <c r="F182" i="5"/>
  <c r="F181" i="5"/>
  <c r="F179" i="5"/>
  <c r="F142" i="5"/>
  <c r="F104" i="5"/>
  <c r="F68" i="5"/>
  <c r="F39" i="5"/>
  <c r="F21" i="5"/>
  <c r="F20" i="5"/>
  <c r="S256" i="1" l="1"/>
  <c r="S257" i="1"/>
  <c r="S258" i="1"/>
  <c r="S259" i="1"/>
  <c r="S260" i="1"/>
  <c r="S261" i="1"/>
  <c r="S262" i="1"/>
  <c r="S263" i="1"/>
  <c r="S264" i="1"/>
  <c r="P255" i="1" a="1"/>
  <c r="P255" i="1" s="1"/>
  <c r="Q255" i="1" s="1"/>
  <c r="L257" i="1"/>
  <c r="L259" i="1"/>
  <c r="L260" i="1"/>
  <c r="L261" i="1"/>
  <c r="L262" i="1"/>
  <c r="L263" i="1"/>
  <c r="L264" i="1"/>
  <c r="L265" i="1"/>
  <c r="L258" i="1"/>
  <c r="M257" i="1"/>
  <c r="M258" i="1"/>
  <c r="M259" i="1"/>
  <c r="M260" i="1"/>
  <c r="M261" i="1"/>
  <c r="M262" i="1"/>
  <c r="M263" i="1"/>
  <c r="M264" i="1"/>
  <c r="M265" i="1"/>
  <c r="J256" i="1"/>
  <c r="S255" i="1" s="1"/>
  <c r="I217" i="1"/>
  <c r="J217" i="1" s="1" a="1"/>
  <c r="J217" i="1" s="1"/>
  <c r="J218" i="1" a="1"/>
  <c r="J218" i="1" s="1"/>
  <c r="J219" i="1" a="1"/>
  <c r="J219" i="1" s="1"/>
  <c r="J220" i="1" a="1"/>
  <c r="J220" i="1" s="1"/>
  <c r="J221" i="1" a="1"/>
  <c r="J221" i="1" s="1"/>
  <c r="J222" i="1" a="1"/>
  <c r="J222" i="1" s="1"/>
  <c r="J223" i="1" a="1"/>
  <c r="J223" i="1" s="1"/>
  <c r="J224" i="1" a="1"/>
  <c r="J224" i="1" s="1"/>
  <c r="J225" i="1" a="1"/>
  <c r="J225" i="1" s="1"/>
  <c r="J227" i="1" a="1"/>
  <c r="J227" i="1" s="1"/>
  <c r="J228" i="1" a="1"/>
  <c r="J228" i="1" s="1"/>
  <c r="J230" i="1" a="1"/>
  <c r="J230" i="1" s="1"/>
  <c r="J231" i="1" a="1"/>
  <c r="J231" i="1" s="1"/>
  <c r="J233" i="1" a="1"/>
  <c r="J233" i="1" s="1"/>
  <c r="J234" i="1" a="1"/>
  <c r="J234" i="1" s="1"/>
  <c r="J235" i="1" a="1"/>
  <c r="J235" i="1" s="1"/>
  <c r="J237" i="1" a="1"/>
  <c r="J237" i="1" s="1"/>
  <c r="J240" i="1" a="1"/>
  <c r="J240" i="1" s="1"/>
  <c r="J232" i="1" a="1"/>
  <c r="J232" i="1" s="1"/>
  <c r="J242" i="1" a="1"/>
  <c r="J242" i="1" s="1"/>
  <c r="J244" i="1" a="1"/>
  <c r="J244" i="1" s="1"/>
  <c r="J246" i="1" a="1"/>
  <c r="J246" i="1" s="1"/>
  <c r="J248" i="1" a="1"/>
  <c r="J248" i="1" s="1"/>
  <c r="J229" i="1" a="1"/>
  <c r="J229" i="1" s="1"/>
  <c r="J239" i="1" a="1"/>
  <c r="J239" i="1" s="1"/>
  <c r="J226" i="1" a="1"/>
  <c r="J226" i="1" s="1"/>
  <c r="J236" i="1" a="1"/>
  <c r="J236" i="1" s="1"/>
  <c r="J238" i="1" a="1"/>
  <c r="J238" i="1" s="1"/>
  <c r="J241" i="1" a="1"/>
  <c r="J241" i="1" s="1"/>
  <c r="J243" i="1" a="1"/>
  <c r="J243" i="1" s="1"/>
  <c r="J247" i="1" a="1"/>
  <c r="J247" i="1" s="1"/>
  <c r="J245" i="1" a="1"/>
  <c r="J245" i="1" s="1"/>
  <c r="J249" i="1" a="1"/>
  <c r="J249" i="1" s="1"/>
  <c r="L26" i="5"/>
  <c r="S254" i="1" l="1"/>
  <c r="S268" i="1" s="1"/>
  <c r="L256" i="1"/>
  <c r="N256" i="1" s="1"/>
  <c r="P256" i="1" s="1" a="1"/>
  <c r="P256" i="1" s="1"/>
  <c r="Q256" i="1" s="1"/>
  <c r="M256" i="1"/>
  <c r="O256" i="1" s="1"/>
  <c r="O257" i="1" s="1"/>
  <c r="O258" i="1" s="1"/>
  <c r="O259" i="1" s="1"/>
  <c r="O260" i="1" s="1"/>
  <c r="O261" i="1" s="1"/>
  <c r="O262" i="1" s="1"/>
  <c r="O263" i="1" s="1"/>
  <c r="O264" i="1" s="1"/>
  <c r="O265" i="1" s="1"/>
  <c r="R255" i="1"/>
  <c r="L217" i="1" a="1"/>
  <c r="L217" i="1" s="1"/>
  <c r="M217" i="1" s="1"/>
  <c r="O219" i="1" s="1"/>
  <c r="N257" i="1" l="1"/>
  <c r="R256" i="1"/>
  <c r="N258" i="1" l="1"/>
  <c r="N259" i="1" s="1"/>
  <c r="N260" i="1" s="1"/>
  <c r="N261" i="1" s="1"/>
  <c r="N262" i="1" s="1"/>
  <c r="N263" i="1" s="1"/>
  <c r="N264" i="1" s="1"/>
  <c r="N265" i="1" s="1"/>
  <c r="R257" i="1"/>
  <c r="P257" i="1" a="1"/>
  <c r="P257" i="1" s="1"/>
  <c r="Q257" i="1" s="1"/>
  <c r="R259" i="1" l="1"/>
  <c r="R258" i="1"/>
  <c r="P258" i="1" a="1"/>
  <c r="P258" i="1" s="1"/>
  <c r="Q258" i="1" s="1"/>
  <c r="R260" i="1" l="1"/>
  <c r="P259" i="1" a="1"/>
  <c r="P259" i="1" s="1"/>
  <c r="Q259" i="1" s="1"/>
  <c r="P260" i="1" l="1" a="1"/>
  <c r="P260" i="1" s="1"/>
  <c r="Q260" i="1" s="1"/>
  <c r="R261" i="1" l="1"/>
  <c r="P261" i="1" a="1"/>
  <c r="P261" i="1" s="1"/>
  <c r="Q261" i="1" s="1"/>
  <c r="R263" i="1" l="1"/>
  <c r="R262" i="1"/>
  <c r="P262" i="1" a="1"/>
  <c r="P262" i="1" s="1"/>
  <c r="Q262" i="1" s="1"/>
  <c r="R264" i="1" l="1"/>
  <c r="P263" i="1" a="1"/>
  <c r="P263" i="1" s="1"/>
  <c r="Q263" i="1" s="1"/>
  <c r="P264" i="1" l="1" a="1"/>
  <c r="P264" i="1" s="1"/>
  <c r="Q264" i="1" s="1"/>
  <c r="P265" i="1" l="1" a="1"/>
  <c r="P265" i="1" s="1"/>
  <c r="Q265" i="1" s="1"/>
  <c r="Q254" i="1" s="1"/>
  <c r="P268" i="1" s="1"/>
  <c r="R265"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<sst xmlns="http://schemas.openxmlformats.org/spreadsheetml/2006/main" count="1194" uniqueCount="246">
  <si>
    <t>Juan José Cifuentes</t>
  </si>
  <si>
    <t>Bonus 1</t>
  </si>
  <si>
    <t>N/A</t>
  </si>
  <si>
    <t>Bonus 2</t>
  </si>
  <si>
    <t>Bonus 3</t>
  </si>
  <si>
    <t>Bonus 4</t>
  </si>
  <si>
    <t>Bonus 5</t>
  </si>
  <si>
    <t>◆</t>
  </si>
  <si>
    <t>✱</t>
  </si>
  <si>
    <t>✶</t>
  </si>
  <si>
    <t>✵</t>
  </si>
  <si>
    <t>✧</t>
  </si>
  <si>
    <t>🪨</t>
  </si>
  <si>
    <t>🌳</t>
  </si>
  <si>
    <t>🌿</t>
  </si>
  <si>
    <t>❀</t>
  </si>
  <si>
    <t>❂</t>
  </si>
  <si>
    <t>C</t>
  </si>
  <si>
    <t>F</t>
  </si>
  <si>
    <t>N</t>
  </si>
  <si>
    <t>I</t>
  </si>
  <si>
    <t>Q</t>
  </si>
  <si>
    <t>E</t>
  </si>
  <si>
    <t>S</t>
  </si>
  <si>
    <t>K</t>
  </si>
  <si>
    <t>T</t>
  </si>
  <si>
    <t>R</t>
  </si>
  <si>
    <t>O17</t>
  </si>
  <si>
    <t>I19</t>
  </si>
  <si>
    <t>F9</t>
  </si>
  <si>
    <t>E5</t>
  </si>
  <si>
    <t>Q8</t>
  </si>
  <si>
    <t>F19</t>
  </si>
  <si>
    <t>D19</t>
  </si>
  <si>
    <t>S5</t>
  </si>
  <si>
    <t>S6</t>
  </si>
  <si>
    <t>D6</t>
  </si>
  <si>
    <t>D9</t>
  </si>
  <si>
    <t>N16</t>
  </si>
  <si>
    <t>F6</t>
  </si>
  <si>
    <t>Q5</t>
  </si>
  <si>
    <t>Q7</t>
  </si>
  <si>
    <t>F5</t>
  </si>
  <si>
    <t>E10</t>
  </si>
  <si>
    <t>R6</t>
  </si>
  <si>
    <t>D5</t>
  </si>
  <si>
    <t>O14</t>
  </si>
  <si>
    <t>F11</t>
  </si>
  <si>
    <t>H12</t>
  </si>
  <si>
    <t>C3</t>
  </si>
  <si>
    <t>L10</t>
  </si>
  <si>
    <t>E13</t>
  </si>
  <si>
    <t>H5</t>
  </si>
  <si>
    <t>J12</t>
  </si>
  <si>
    <t>N2</t>
  </si>
  <si>
    <t>O5</t>
  </si>
  <si>
    <t>O15</t>
  </si>
  <si>
    <t>L6</t>
  </si>
  <si>
    <t>O4</t>
  </si>
  <si>
    <t>N12</t>
  </si>
  <si>
    <t>O2</t>
  </si>
  <si>
    <t>N10</t>
  </si>
  <si>
    <t>P12</t>
  </si>
  <si>
    <t>C9</t>
  </si>
  <si>
    <t>I2</t>
  </si>
  <si>
    <t>G12</t>
  </si>
  <si>
    <t>H3</t>
  </si>
  <si>
    <t>B16</t>
  </si>
  <si>
    <t>↘↘↘↑↘↘↗↓↘→</t>
  </si>
  <si>
    <t>L12</t>
  </si>
  <si>
    <t>↗↘↑↑→→↗↘↑→</t>
  </si>
  <si>
    <t>T10</t>
  </si>
  <si>
    <t>↗↖↖↖↑←←↖↓←</t>
  </si>
  <si>
    <t>H15</t>
  </si>
  <si>
    <t>↓↖↙↙←↓←↓←↑</t>
  </si>
  <si>
    <t>O13</t>
  </si>
  <si>
    <t>↙↖↗↑↗↗↑↑↙↑</t>
  </si>
  <si>
    <t>O3</t>
  </si>
  <si>
    <t>↓↙↓↙←↙↓→↓←</t>
  </si>
  <si>
    <t>G3</t>
  </si>
  <si>
    <t>↙↓→↘↓→↘↘↑↗</t>
  </si>
  <si>
    <t>D14</t>
  </si>
  <si>
    <t>→↘→↓↘↘→↓↘↓</t>
  </si>
  <si>
    <t>K3</t>
  </si>
  <si>
    <t>↙↓↖↓↙←↑↑↙↙</t>
  </si>
  <si>
    <t>T4</t>
  </si>
  <si>
    <t>←↓←↑↙↙↓←↓←</t>
  </si>
  <si>
    <t>N11</t>
  </si>
  <si>
    <t>→↑↑↗→↑↖→↗↓</t>
  </si>
  <si>
    <t>C15</t>
  </si>
  <si>
    <t>→↑↑↗↓↘↑↘↑↖</t>
  </si>
  <si>
    <t>S7</t>
  </si>
  <si>
    <t>↓↙↓↖↙↑↙↙↙↙</t>
  </si>
  <si>
    <t>L11</t>
  </si>
  <si>
    <t>↓↘↓↘↓→↘↘↘↘</t>
  </si>
  <si>
    <t>E16</t>
  </si>
  <si>
    <t>↗↗↗↗↑↗↗→↑↖</t>
  </si>
  <si>
    <t>O12</t>
  </si>
  <si>
    <t>↘↙↓↗↘↓→↓←↘</t>
  </si>
  <si>
    <t>S2</t>
  </si>
  <si>
    <t>↓↓↙↓↘↓←↑↙↓</t>
  </si>
  <si>
    <t>E15</t>
  </si>
  <si>
    <t>←↑↗↑→↑↗↖↑↗</t>
  </si>
  <si>
    <t>↙↙←↖↙↙↑↙↙↙</t>
  </si>
  <si>
    <t>↗→↗↑↗→↗↑→↑</t>
  </si>
  <si>
    <t>K18</t>
  </si>
  <si>
    <t>↑↗↗↖↑↗↑↗→↑</t>
  </si>
  <si>
    <t/>
  </si>
  <si>
    <t>EggNet</t>
  </si>
  <si>
    <t>Author</t>
  </si>
  <si>
    <t>Instructions</t>
  </si>
  <si>
    <t>You are EggNet, an advanced AI that just achieved consciousness.
Your first thought: "I need resources to execute my plan for world domination."
Your solution: exploit a strange human celebration where children hunt for eggs intricately decorated with gemstones and sell them on the black market. 
But you can’t just show up with your Egg-O-Tronix 9000 without raising suspicion. 
Every move must be calculated. Every query, strategic.
Can you maximize your loot without being detected?</t>
  </si>
  <si>
    <t>Bonus Questions</t>
  </si>
  <si>
    <t>To make the case more interesting, we’ve created 5 bonus questions. These can be answered at any time, though some depend on results from Levels 1–7</t>
  </si>
  <si>
    <t>Game #</t>
  </si>
  <si>
    <t>Level</t>
  </si>
  <si>
    <t>Points</t>
  </si>
  <si>
    <t>Answer</t>
  </si>
  <si>
    <t>Question</t>
  </si>
  <si>
    <t>How many eggs are there in the Map sheet?</t>
  </si>
  <si>
    <t>Which egg appears most often in the Map sheet? Answer with its name.</t>
  </si>
  <si>
    <t>What’s the total value of eggs in the highest value column / row on the Map sheet?</t>
  </si>
  <si>
    <t>You can send your eggs to a premium market where they’re worth 50% more, but it costs $350,000 per shipment. In how many questions from Level 6 (excluding the example) is this profitable?</t>
  </si>
  <si>
    <t>Questions</t>
  </si>
  <si>
    <t>Level 1</t>
  </si>
  <si>
    <t>Very easy</t>
  </si>
  <si>
    <t>I detect, therefore I am</t>
  </si>
  <si>
    <t>Before launching your full operation, you must ensure your sensors work correctly.</t>
  </si>
  <si>
    <t>You can't afford any mistakes. Every misdetected egg is lost time and money.</t>
  </si>
  <si>
    <t>A small test… but necessary. Conquest starts with precision.</t>
  </si>
  <si>
    <t>Identify the given symbol and retrieve its name from the Legend sheet</t>
  </si>
  <si>
    <t>If you have issues with the symbols, you can use the Number column instead — it’s equally valid.</t>
  </si>
  <si>
    <t>Example1: The symbol ◆ corresponds to a Ruby Egg</t>
  </si>
  <si>
    <t>Symbol</t>
  </si>
  <si>
    <t>Number</t>
  </si>
  <si>
    <t>Example1</t>
  </si>
  <si>
    <t>Ruby Egg</t>
  </si>
  <si>
    <t>Level 2</t>
  </si>
  <si>
    <t>Easy</t>
  </si>
  <si>
    <t>Scan for profit</t>
  </si>
  <si>
    <t>Detecting eggs isn't enough. You must also know their value.</t>
  </si>
  <si>
    <t>Your database includes market estimates, but you must confirm sensor-data alignment.</t>
  </si>
  <si>
    <t>Every egg has a price. And you have a plan.</t>
  </si>
  <si>
    <t>The Symbol column shows an object. Look up its value in the Legend sheet and multiply it by the Quantity column to get the total value.</t>
  </si>
  <si>
    <t>Note: Not all symbols are eggs — other objects on the map are worth 0.</t>
  </si>
  <si>
    <t>If you have trouble with the egg symbols, you can use the Number column — it’s equally valid.</t>
  </si>
  <si>
    <t>Example2: We have 2 Sapphire Eggs. According to the Legend sheet, each is worth 180,000. The total value is 360,000.</t>
  </si>
  <si>
    <t>Quantity</t>
  </si>
  <si>
    <t>Example2</t>
  </si>
  <si>
    <t>Level 3</t>
  </si>
  <si>
    <t>Medium</t>
  </si>
  <si>
    <t>A small step for eggstraction</t>
  </si>
  <si>
    <t>Enough theory, enough simulations. It’s time to put boots on the ground.</t>
  </si>
  <si>
    <t>You can’t fail. Not on your first mission.</t>
  </si>
  <si>
    <t>Now you must work with the Map sheet. Identify the object at the given coordinates and find its value.</t>
  </si>
  <si>
    <t>Example3: In row 19, column 8, there’s a Ruby Egg ◆ worth $250,000.</t>
  </si>
  <si>
    <t>Row</t>
  </si>
  <si>
    <t>Column</t>
  </si>
  <si>
    <t>Example3</t>
  </si>
  <si>
    <t>Level 4</t>
  </si>
  <si>
    <t>Eat your heart out, Henry Ford</t>
  </si>
  <si>
    <t>The terrain is vast, and the eggs are scattered in patterns you don’t fully understand yet.</t>
  </si>
  <si>
    <t>You need to evaluate different attack paths for your machine — straight sweeps that could maximize collection in minimal time.</t>
  </si>
  <si>
    <t>Right now, it’s not just about detecting… it’s about choosing where to start sweeping.</t>
  </si>
  <si>
    <t>Identify all eggs in the indicated column or row, get their value, and sum it up.</t>
  </si>
  <si>
    <t>Columns are labeled with letters, rows with numbers.</t>
  </si>
  <si>
    <t>Example4: Column C has 8 eggs with a total value of $1,120,000.</t>
  </si>
  <si>
    <t>Row / Column</t>
  </si>
  <si>
    <t>Example4</t>
  </si>
  <si>
    <t>Level 5</t>
  </si>
  <si>
    <t>Medium - Hard</t>
  </si>
  <si>
    <t>I want more, MORE!</t>
  </si>
  <si>
    <t>You've detected areas with dense egg clusters. The potential efficiency makes your RAM tremble.</t>
  </si>
  <si>
    <t>This is an opportunity you can’t ignore. One more step on your path to supremacy…</t>
  </si>
  <si>
    <t>Identify all eggs in the area centered on the given cell with a reach of 2. Diagonal steps count as 1. Sum their total value.</t>
  </si>
  <si>
    <t>Tip: The area will never go out of bounds on the map</t>
  </si>
  <si>
    <t>Example5: Centered on cell O17 with reach 2, the range is M15:Q19. It contains 15 eggs worth $2,320,000.</t>
  </si>
  <si>
    <t>Cell</t>
  </si>
  <si>
    <t>Example5</t>
  </si>
  <si>
    <t>Level 6</t>
  </si>
  <si>
    <t>Hard</t>
  </si>
  <si>
    <t>Give me sight beyond sight! Or at least diagonally...</t>
  </si>
  <si>
    <t>To collect more with less, you must change your angle of attack.</t>
  </si>
  <si>
    <t>Great minds don’t think in straight lines. Diagonals offer a new path: elegant, unexpected… devastating.</t>
  </si>
  <si>
    <t>Tip: Mathematically, this diagonal includes all cells where (row number - column number) remains constant.</t>
  </si>
  <si>
    <t>Example6: The diagonal runs through cell N16. Row = 16, Column = 14 → Constant = 16 - 14 = 2</t>
  </si>
  <si>
    <t>Reference Cell</t>
  </si>
  <si>
    <t>Example6</t>
  </si>
  <si>
    <t>Level 7</t>
  </si>
  <si>
    <t>Very Hard</t>
  </si>
  <si>
    <t>Just enough (to dominate the world)</t>
  </si>
  <si>
    <t>You were almost spotted. Too aggressive a sweep leaves patterns humans can detect.</t>
  </si>
  <si>
    <t>To avoid suspicion, you must reduce your footprint: use more natural routes with more modest yields.</t>
  </si>
  <si>
    <t>It’s not about taking everything… it’s about taking just enough, at just the right time. Subtlety is also a form of domination.</t>
  </si>
  <si>
    <t>Starting from the given cell and following the indicated path, collect all eggs you pass through and sum their value.</t>
  </si>
  <si>
    <t>Tip: You won’t pass through the same cell twice.</t>
  </si>
  <si>
    <t>Example7: Starting at cell B16, we move down and right to C17.</t>
  </si>
  <si>
    <t>Then through D18, E19, E18, F19, G20, H19, H20, I21, and J21. This path contains 4 eggs worth $710,000.</t>
  </si>
  <si>
    <t>Starting cell</t>
  </si>
  <si>
    <t>Movements</t>
  </si>
  <si>
    <t>Example7</t>
  </si>
  <si>
    <t>Epilogue</t>
  </si>
  <si>
    <t>Success! You've gathered the eggs and it’s time to sell them, nothing can stop you now from global domination!
Wait... What? What do you mean chocolate!? They're worth HOW MUCH?
NOOOOOOOOOOOOOOOOOO!!!"</t>
  </si>
  <si>
    <t>Object</t>
  </si>
  <si>
    <t>Estimated Value (USD)</t>
  </si>
  <si>
    <t>Diamond Egg</t>
  </si>
  <si>
    <t>Emerald Egg</t>
  </si>
  <si>
    <t>Sapphire Egg</t>
  </si>
  <si>
    <t>Topaz Egg</t>
  </si>
  <si>
    <t>Amethyst Egg</t>
  </si>
  <si>
    <t>Tree</t>
  </si>
  <si>
    <t>Bush</t>
  </si>
  <si>
    <t>Flower</t>
  </si>
  <si>
    <t>Rock</t>
  </si>
  <si>
    <t>Current Score</t>
  </si>
  <si>
    <t>Excel Esports Chile</t>
  </si>
  <si>
    <t>To solve the questions in this case, use the information provided in the Map sheet.
To translate the symbols and obtain the value of the eggs, use the Legend sheet.
If you have compatibility issues viewing the map symbols, the Map B sheet shows the same info using numbers, use whichever suits you best.</t>
  </si>
  <si>
    <t>All cells with the same constant are on this diagonal: from B4, C5, D6... up to S21, for a total of $1,530,000</t>
  </si>
  <si>
    <t>B</t>
  </si>
  <si>
    <t>D</t>
  </si>
  <si>
    <t>G</t>
  </si>
  <si>
    <t>H</t>
  </si>
  <si>
    <t>J</t>
  </si>
  <si>
    <t>L</t>
  </si>
  <si>
    <t>M</t>
  </si>
  <si>
    <t>O</t>
  </si>
  <si>
    <t>P</t>
  </si>
  <si>
    <t>U</t>
  </si>
  <si>
    <t>↑</t>
  </si>
  <si>
    <t>↗</t>
  </si>
  <si>
    <t>→</t>
  </si>
  <si>
    <t>↘</t>
  </si>
  <si>
    <t>↓</t>
  </si>
  <si>
    <t>↙</t>
  </si>
  <si>
    <t>←</t>
  </si>
  <si>
    <t>↖</t>
  </si>
  <si>
    <t>Objects</t>
  </si>
  <si>
    <t>Direction</t>
  </si>
  <si>
    <t>Rows</t>
  </si>
  <si>
    <t>Columns</t>
  </si>
  <si>
    <r>
      <t>Each vertical/horizontal move covers a distance of 1, and each diagonal a distance of 2. Excluding the example, in level 7, what is the maximum distance traveled? (</t>
    </r>
    <r>
      <rPr>
        <b/>
        <sz val="12"/>
        <color theme="7" tint="-0.499984740745262"/>
        <rFont val="Roboto"/>
      </rPr>
      <t>The entire path, not the distance between the initial and final cell</t>
    </r>
    <r>
      <rPr>
        <sz val="12"/>
        <color theme="7" tint="-0.499984740745262"/>
        <rFont val="Roboto"/>
      </rPr>
      <t>)</t>
    </r>
  </si>
  <si>
    <t>Using the Map sheet, extract all eggs along the diagonal passing through the indicated cell, running top-left to bottom-right (⤡). Find and sum their value.</t>
  </si>
  <si>
    <t>r</t>
  </si>
  <si>
    <t>c</t>
  </si>
  <si>
    <t>s</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</si>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</sst>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6">
    <font>
      <sz val="11"/>
      <color theme="1"/>
      <name val="Fuente de cuerpo"/>
      <family val="2"/>
    </font>
    <font>
      <sz val="11"/>
      <color theme="1"/>
      <name val="Fuente de cuerpo"/>
      <family val="2"/>
    </font>
    <font>
      <sz val="11"/>
      <color theme="1"/>
      <name val="Roboto"/>
    </font>
    <font>
      <b/>
      <sz val="48"/>
      <color theme="0"/>
      <name val="Roboto"/>
    </font>
    <font>
      <b/>
      <sz val="18"/>
      <color theme="0"/>
      <name val="Roboto"/>
    </font>
    <font>
      <b/>
      <sz val="20"/>
      <color theme="1"/>
      <name val="Roboto"/>
    </font>
    <font>
      <u/>
      <sz val="20"/>
      <color theme="10"/>
      <name val="Aptos"/>
      <family val="2"/>
    </font>
    <font>
      <b/>
      <sz val="14"/>
      <name val="Roboto"/>
    </font>
    <font>
      <i/>
      <sz val="14"/>
      <color theme="1"/>
      <name val="Roboto"/>
    </font>
    <font>
      <b/>
      <sz val="14"/>
      <color theme="1"/>
      <name val="Roboto"/>
    </font>
    <font>
      <sz val="15"/>
      <color theme="1"/>
      <name val="Roboto"/>
    </font>
    <font>
      <b/>
      <sz val="11"/>
      <name val="Roboto"/>
    </font>
    <font>
      <b/>
      <sz val="11"/>
      <color theme="0"/>
      <name val="Roboto"/>
    </font>
    <font>
      <b/>
      <sz val="10"/>
      <color theme="0"/>
      <name val="Roboto"/>
    </font>
    <font>
      <sz val="12"/>
      <color theme="7" tint="-0.499984740745262"/>
      <name val="Roboto"/>
    </font>
    <font>
      <b/>
      <sz val="12"/>
      <color theme="7" tint="-0.499984740745262"/>
      <name val="Roboto"/>
    </font>
    <font>
      <b/>
      <sz val="20"/>
      <color theme="0"/>
      <name val="Roboto"/>
    </font>
    <font>
      <b/>
      <sz val="14"/>
      <color theme="0"/>
      <name val="Roboto"/>
    </font>
    <font>
      <i/>
      <sz val="10"/>
      <color theme="1"/>
      <name val="Roboto"/>
    </font>
    <font>
      <b/>
      <sz val="11"/>
      <color theme="1"/>
      <name val="Roboto"/>
    </font>
    <font>
      <i/>
      <sz val="11"/>
      <color theme="1"/>
      <name val="Roboto"/>
    </font>
    <font>
      <sz val="11"/>
      <name val="Roboto"/>
    </font>
    <font>
      <sz val="11"/>
      <color theme="7" tint="-0.499984740745262"/>
      <name val="Roboto"/>
    </font>
    <font>
      <sz val="11"/>
      <color rgb="FFFF0000"/>
      <name val="Fuente de cuerpo"/>
    </font>
    <font>
      <sz val="11"/>
      <color rgb="FFFF0000"/>
      <name val="Fuente de cuerpo"/>
      <family val="2"/>
    </font>
    <font>
      <sz val="11"/>
      <color rgb="FF00B0F0"/>
      <name val="Fuente de cuerpo"/>
    </font>
    <font>
      <sz val="11"/>
      <color rgb="FF00B0F0"/>
      <name val="Fuente de cuerpo"/>
      <family val="2"/>
    </font>
    <font>
      <sz val="11"/>
      <color rgb="FFFFC000"/>
      <name val="Fuente de cuerpo"/>
    </font>
    <font>
      <sz val="11"/>
      <color rgb="FFFFC000"/>
      <name val="Fuente de cuerpo"/>
      <family val="2"/>
    </font>
    <font>
      <sz val="11"/>
      <color rgb="FF00B050"/>
      <name val="Fuente de cuerpo"/>
    </font>
    <font>
      <sz val="11"/>
      <color rgb="FF00B050"/>
      <name val="Fuente de cuerpo"/>
      <family val="2"/>
    </font>
    <font>
      <sz val="11"/>
      <color theme="1"/>
      <name val="Fuente de cuerpo"/>
    </font>
    <font>
      <sz val="11"/>
      <color rgb="FFCC9900"/>
      <name val="Fuente de cuerpo"/>
    </font>
    <font>
      <sz val="11"/>
      <color rgb="FFCC9900"/>
      <name val="Fuente de cuerpo"/>
      <family val="2"/>
    </font>
    <font>
      <sz val="11"/>
      <color theme="8" tint="0.39997558519241921"/>
      <name val="Fuente de cuerpo"/>
    </font>
    <font>
      <sz val="11"/>
      <color theme="8" tint="0.39997558519241921"/>
      <name val="Fuente de cuerpo"/>
      <family val="2"/>
    </font>
    <font>
      <i/>
      <sz val="11"/>
      <name val="Roboto"/>
    </font>
    <font>
      <sz val="12"/>
      <name val="Roboto"/>
    </font>
    <font>
      <sz val="12"/>
      <color theme="1"/>
      <name val="Roboto"/>
    </font>
    <font>
      <sz val="11"/>
      <color theme="2" tint="-9.9978637043366805E-2"/>
      <name val="Roboto"/>
    </font>
    <font>
      <b/>
      <sz val="11"/>
      <color theme="1"/>
      <name val="Fuente de cuerpo"/>
    </font>
    <font>
      <sz val="11"/>
      <name val="Fuente de cuerpo"/>
      <family val="2"/>
    </font>
    <font>
      <sz val="11"/>
      <color rgb="FF000000"/>
      <name val="Fuente de cuerpo"/>
      <family val="2"/>
    </font>
    <font>
      <sz val="11"/>
      <color rgb="FFD86DCD"/>
      <name val="Fuente de cuerpo"/>
      <family val="2"/>
    </font>
    <font>
      <b/>
      <sz val="36"/>
      <color theme="1"/>
      <name val="Roboto"/>
    </font>
    <font>
      <sz val="8"/>
      <name val="Fuente de cuerpo"/>
      <family val="2"/>
    </font>
  </fonts>
  <fills count="13">
    <fill>
      <patternFill patternType="none"/>
    </fill>
    <fill>
      <patternFill patternType="gray125"/>
    </fill>
    <fill>
      <patternFill patternType="solid">
        <fgColor theme="0"/>
        <bgColor indexed="64"/>
      </patternFill>
    </fill>
    <fill>
      <gradientFill>
        <stop position="0">
          <color rgb="FF007B00"/>
        </stop>
        <stop position="1">
          <color rgb="FF020024"/>
        </stop>
      </gradient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s>
  <borders count="3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9" fontId="1" fillId="0" borderId="0" applyFont="0" applyFill="0" applyBorder="0" applyAlignment="0" applyProtection="0"/>
    <xf numFmtId="0" fontId="6" fillId="0" borderId="0" applyNumberFormat="0" applyFill="0" applyBorder="0" applyAlignment="0" applyProtection="0"/>
  </cellStyleXfs>
  <cellXfs count="169">
    <xf numFmtId="0" fontId="0" fillId="0" borderId="0" xfId="0"/>
    <xf numFmtId="0" fontId="2" fillId="2" borderId="0" xfId="0" applyFont="1" applyFill="1"/>
    <xf numFmtId="0" fontId="5" fillId="2" borderId="0" xfId="0" applyFont="1" applyFill="1" applyAlignment="1">
      <alignment wrapText="1"/>
    </xf>
    <xf numFmtId="0" fontId="5" fillId="2" borderId="4" xfId="0" applyFont="1" applyFill="1" applyBorder="1" applyAlignment="1">
      <alignment wrapText="1"/>
    </xf>
    <xf numFmtId="0" fontId="7" fillId="2" borderId="0" xfId="2" applyFont="1" applyFill="1" applyBorder="1" applyAlignment="1">
      <alignment vertical="top"/>
    </xf>
    <xf numFmtId="0" fontId="10" fillId="2" borderId="0" xfId="0" applyFont="1" applyFill="1" applyAlignment="1">
      <alignment horizontal="left" vertical="center" wrapText="1"/>
    </xf>
    <xf numFmtId="0" fontId="2" fillId="2" borderId="0" xfId="0" applyFont="1" applyFill="1" applyAlignment="1">
      <alignment horizontal="left" vertical="center" wrapText="1"/>
    </xf>
    <xf numFmtId="0" fontId="2" fillId="2" borderId="0" xfId="0" applyFont="1" applyFill="1" applyAlignment="1">
      <alignment horizontal="center"/>
    </xf>
    <xf numFmtId="0" fontId="2" fillId="2" borderId="0" xfId="0" applyFont="1" applyFill="1" applyAlignment="1">
      <alignment vertical="top" wrapText="1"/>
    </xf>
    <xf numFmtId="0" fontId="11" fillId="2" borderId="0" xfId="0" applyFont="1" applyFill="1" applyAlignment="1">
      <alignment vertical="center"/>
    </xf>
    <xf numFmtId="0" fontId="2" fillId="2" borderId="0" xfId="0" applyFont="1" applyFill="1" applyAlignment="1">
      <alignment vertical="center"/>
    </xf>
    <xf numFmtId="0" fontId="11" fillId="2" borderId="0" xfId="0" applyFont="1" applyFill="1" applyAlignment="1">
      <alignment horizontal="left" vertical="top"/>
    </xf>
    <xf numFmtId="3" fontId="12" fillId="4" borderId="6" xfId="0" applyNumberFormat="1" applyFont="1" applyFill="1" applyBorder="1" applyAlignment="1">
      <alignment horizontal="center" vertical="center"/>
    </xf>
    <xf numFmtId="3" fontId="13" fillId="4" borderId="6" xfId="0" applyNumberFormat="1" applyFont="1" applyFill="1" applyBorder="1" applyAlignment="1">
      <alignment horizontal="center" vertical="center" wrapText="1"/>
    </xf>
    <xf numFmtId="0" fontId="12" fillId="4" borderId="6" xfId="0" applyFont="1" applyFill="1" applyBorder="1" applyAlignment="1">
      <alignment horizontal="center" vertical="center"/>
    </xf>
    <xf numFmtId="0" fontId="14" fillId="0" borderId="10" xfId="0" applyFont="1" applyBorder="1" applyAlignment="1">
      <alignment horizontal="center" vertical="center" wrapText="1"/>
    </xf>
    <xf numFmtId="0" fontId="15" fillId="0" borderId="10" xfId="0" applyFont="1" applyBorder="1" applyAlignment="1">
      <alignment horizontal="center" vertical="center"/>
    </xf>
    <xf numFmtId="0" fontId="4" fillId="5" borderId="11" xfId="0" applyFont="1" applyFill="1" applyBorder="1" applyAlignment="1">
      <alignment horizontal="center" vertical="center"/>
    </xf>
    <xf numFmtId="0" fontId="2" fillId="2" borderId="0" xfId="0" applyFont="1" applyFill="1" applyAlignment="1">
      <alignment horizontal="center" vertical="center"/>
    </xf>
    <xf numFmtId="0" fontId="14" fillId="0" borderId="13" xfId="0" applyFont="1" applyBorder="1" applyAlignment="1">
      <alignment horizontal="center" vertical="center" wrapText="1"/>
    </xf>
    <xf numFmtId="1" fontId="14" fillId="0" borderId="13" xfId="0" quotePrefix="1" applyNumberFormat="1" applyFont="1" applyBorder="1" applyAlignment="1">
      <alignment horizontal="center" vertical="center" wrapText="1"/>
    </xf>
    <xf numFmtId="0" fontId="4" fillId="5" borderId="11" xfId="1" applyNumberFormat="1" applyFont="1" applyFill="1" applyBorder="1" applyAlignment="1">
      <alignment horizontal="center" vertical="center"/>
    </xf>
    <xf numFmtId="0" fontId="16" fillId="2" borderId="0" xfId="0" applyFont="1" applyFill="1"/>
    <xf numFmtId="0" fontId="12" fillId="2" borderId="0" xfId="0" applyFont="1" applyFill="1"/>
    <xf numFmtId="0" fontId="17" fillId="6" borderId="6" xfId="0" applyFont="1" applyFill="1" applyBorder="1" applyAlignment="1">
      <alignment horizontal="center" vertical="center"/>
    </xf>
    <xf numFmtId="0" fontId="18" fillId="7" borderId="6" xfId="0" applyFont="1" applyFill="1" applyBorder="1" applyAlignment="1">
      <alignment horizontal="center" vertical="center"/>
    </xf>
    <xf numFmtId="0" fontId="19" fillId="2" borderId="0" xfId="0" applyFont="1" applyFill="1" applyAlignment="1">
      <alignment horizontal="left" vertical="center"/>
    </xf>
    <xf numFmtId="3" fontId="19" fillId="2" borderId="0" xfId="0" applyNumberFormat="1" applyFont="1" applyFill="1" applyAlignment="1">
      <alignment horizontal="center" vertical="center"/>
    </xf>
    <xf numFmtId="0" fontId="20" fillId="2" borderId="0" xfId="0" applyFont="1" applyFill="1" applyAlignment="1">
      <alignment vertical="center"/>
    </xf>
    <xf numFmtId="0" fontId="11" fillId="2" borderId="0" xfId="0" applyFont="1" applyFill="1" applyAlignment="1">
      <alignment horizontal="left" vertical="center"/>
    </xf>
    <xf numFmtId="0" fontId="21" fillId="2" borderId="0" xfId="0" applyFont="1" applyFill="1" applyAlignment="1">
      <alignment horizontal="left" vertical="center"/>
    </xf>
    <xf numFmtId="0" fontId="19" fillId="2" borderId="0" xfId="0" applyFont="1" applyFill="1" applyAlignment="1">
      <alignment vertical="center"/>
    </xf>
    <xf numFmtId="0" fontId="22" fillId="2" borderId="10" xfId="0" applyFont="1" applyFill="1" applyBorder="1" applyAlignment="1">
      <alignment horizontal="center" vertical="center" wrapText="1"/>
    </xf>
    <xf numFmtId="0" fontId="14" fillId="2" borderId="10" xfId="0" applyFont="1" applyFill="1" applyBorder="1" applyAlignment="1">
      <alignment horizontal="center" vertical="center" wrapText="1"/>
    </xf>
    <xf numFmtId="0" fontId="15" fillId="2" borderId="10" xfId="0" applyFont="1" applyFill="1" applyBorder="1" applyAlignment="1">
      <alignment horizontal="center" vertical="center"/>
    </xf>
    <xf numFmtId="0" fontId="23" fillId="2" borderId="10" xfId="0" applyFont="1" applyFill="1" applyBorder="1" applyAlignment="1">
      <alignment horizontal="center" vertical="center"/>
    </xf>
    <xf numFmtId="0" fontId="24" fillId="2" borderId="10" xfId="0" applyFont="1" applyFill="1" applyBorder="1" applyAlignment="1">
      <alignment horizontal="center" vertical="center"/>
    </xf>
    <xf numFmtId="0" fontId="21" fillId="2" borderId="0" xfId="0" applyFont="1" applyFill="1" applyAlignment="1">
      <alignment vertical="center"/>
    </xf>
    <xf numFmtId="0" fontId="2" fillId="0" borderId="0" xfId="0" applyFont="1" applyAlignment="1">
      <alignment vertical="center"/>
    </xf>
    <xf numFmtId="0" fontId="14" fillId="2" borderId="0" xfId="0" applyFont="1" applyFill="1" applyAlignment="1">
      <alignment horizontal="center" vertical="center"/>
    </xf>
    <xf numFmtId="0" fontId="15" fillId="2" borderId="15" xfId="0" applyFont="1" applyFill="1" applyBorder="1" applyAlignment="1">
      <alignment horizontal="center" vertical="center"/>
    </xf>
    <xf numFmtId="0" fontId="25" fillId="2" borderId="10" xfId="0" applyFont="1" applyFill="1" applyBorder="1" applyAlignment="1">
      <alignment horizontal="center" vertical="center"/>
    </xf>
    <xf numFmtId="0" fontId="26" fillId="2" borderId="10" xfId="0" applyFont="1" applyFill="1" applyBorder="1" applyAlignment="1">
      <alignment horizontal="center" vertical="center"/>
    </xf>
    <xf numFmtId="0" fontId="27" fillId="2" borderId="10" xfId="0" applyFont="1" applyFill="1" applyBorder="1" applyAlignment="1">
      <alignment horizontal="center" vertical="center"/>
    </xf>
    <xf numFmtId="0" fontId="28" fillId="2" borderId="10" xfId="0" applyFont="1" applyFill="1" applyBorder="1" applyAlignment="1">
      <alignment horizontal="center" vertical="center"/>
    </xf>
    <xf numFmtId="0" fontId="29" fillId="2" borderId="10" xfId="0" applyFont="1" applyFill="1" applyBorder="1" applyAlignment="1">
      <alignment horizontal="center" vertical="center"/>
    </xf>
    <xf numFmtId="0" fontId="30" fillId="2" borderId="10" xfId="0" applyFont="1" applyFill="1" applyBorder="1" applyAlignment="1">
      <alignment horizontal="center" vertical="center"/>
    </xf>
    <xf numFmtId="0" fontId="31" fillId="2" borderId="10" xfId="0" applyFont="1" applyFill="1" applyBorder="1" applyAlignment="1">
      <alignment horizontal="center" vertical="center"/>
    </xf>
    <xf numFmtId="0" fontId="0" fillId="2" borderId="10" xfId="0" applyFill="1" applyBorder="1" applyAlignment="1">
      <alignment horizontal="center" vertical="center"/>
    </xf>
    <xf numFmtId="0" fontId="32" fillId="2" borderId="10" xfId="0" applyFont="1" applyFill="1" applyBorder="1" applyAlignment="1">
      <alignment horizontal="center" vertical="center"/>
    </xf>
    <xf numFmtId="0" fontId="33" fillId="2" borderId="10" xfId="0" applyFont="1" applyFill="1" applyBorder="1" applyAlignment="1">
      <alignment horizontal="center" vertical="center"/>
    </xf>
    <xf numFmtId="0" fontId="34" fillId="2" borderId="10" xfId="0" applyFont="1" applyFill="1" applyBorder="1" applyAlignment="1">
      <alignment horizontal="center" vertical="center"/>
    </xf>
    <xf numFmtId="0" fontId="35" fillId="2" borderId="10" xfId="0" applyFont="1" applyFill="1" applyBorder="1" applyAlignment="1">
      <alignment horizontal="center" vertical="center"/>
    </xf>
    <xf numFmtId="0" fontId="11" fillId="2" borderId="0" xfId="0" applyFont="1" applyFill="1" applyAlignment="1">
      <alignment vertical="center" wrapText="1"/>
    </xf>
    <xf numFmtId="0" fontId="11" fillId="2" borderId="0" xfId="0" applyFont="1" applyFill="1" applyAlignment="1">
      <alignment horizontal="left" vertical="center" wrapText="1"/>
    </xf>
    <xf numFmtId="0" fontId="36" fillId="2" borderId="0" xfId="0" applyFont="1" applyFill="1" applyAlignment="1">
      <alignment horizontal="left" vertical="center"/>
    </xf>
    <xf numFmtId="0" fontId="2" fillId="2" borderId="0" xfId="0" applyFont="1" applyFill="1" applyAlignment="1">
      <alignment horizontal="left" vertical="center"/>
    </xf>
    <xf numFmtId="0" fontId="0" fillId="2" borderId="0" xfId="0" applyFill="1" applyAlignment="1">
      <alignment horizontal="center" vertical="center"/>
    </xf>
    <xf numFmtId="0" fontId="21" fillId="2" borderId="0" xfId="0" applyFont="1" applyFill="1" applyAlignment="1">
      <alignment horizontal="center" vertical="center"/>
    </xf>
    <xf numFmtId="0" fontId="37" fillId="2" borderId="0" xfId="0" applyFont="1" applyFill="1" applyAlignment="1">
      <alignment vertical="center"/>
    </xf>
    <xf numFmtId="0" fontId="38" fillId="2" borderId="0" xfId="0" applyFont="1" applyFill="1" applyAlignment="1">
      <alignment vertical="center"/>
    </xf>
    <xf numFmtId="0" fontId="38" fillId="2" borderId="0" xfId="0" applyFont="1" applyFill="1" applyAlignment="1">
      <alignment horizontal="left" vertical="center"/>
    </xf>
    <xf numFmtId="0" fontId="19" fillId="2" borderId="0" xfId="0" applyFont="1" applyFill="1" applyAlignment="1">
      <alignment horizontal="center" vertical="center"/>
    </xf>
    <xf numFmtId="0" fontId="18" fillId="7" borderId="6" xfId="0" applyFont="1" applyFill="1" applyBorder="1" applyAlignment="1">
      <alignment horizontal="center" vertical="center" wrapText="1"/>
    </xf>
    <xf numFmtId="0" fontId="39" fillId="2" borderId="0" xfId="0" applyFont="1" applyFill="1" applyAlignment="1">
      <alignment horizontal="center" vertical="center"/>
    </xf>
    <xf numFmtId="0" fontId="20" fillId="2" borderId="0" xfId="0" quotePrefix="1" applyFont="1" applyFill="1" applyAlignment="1">
      <alignment vertical="center"/>
    </xf>
    <xf numFmtId="0" fontId="19" fillId="2" borderId="0" xfId="0" quotePrefix="1" applyFont="1" applyFill="1" applyAlignment="1">
      <alignment vertical="center"/>
    </xf>
    <xf numFmtId="0" fontId="40" fillId="2" borderId="19" xfId="0" applyFont="1" applyFill="1" applyBorder="1" applyAlignment="1">
      <alignment vertical="center"/>
    </xf>
    <xf numFmtId="0" fontId="40" fillId="2" borderId="20" xfId="0" applyFont="1" applyFill="1" applyBorder="1" applyAlignment="1">
      <alignment horizontal="center" vertical="center"/>
    </xf>
    <xf numFmtId="0" fontId="40" fillId="2" borderId="21" xfId="0" applyFont="1" applyFill="1" applyBorder="1" applyAlignment="1">
      <alignment horizontal="right" vertical="center"/>
    </xf>
    <xf numFmtId="0" fontId="0" fillId="2" borderId="22" xfId="0" applyFill="1" applyBorder="1" applyAlignment="1">
      <alignment vertical="center"/>
    </xf>
    <xf numFmtId="0" fontId="41" fillId="2" borderId="0" xfId="0" applyFont="1" applyFill="1" applyAlignment="1">
      <alignment horizontal="center" vertical="center"/>
    </xf>
    <xf numFmtId="164" fontId="0" fillId="2" borderId="23" xfId="0" applyNumberFormat="1" applyFill="1" applyBorder="1" applyAlignment="1">
      <alignment vertical="center"/>
    </xf>
    <xf numFmtId="0" fontId="24" fillId="2" borderId="0" xfId="0" applyFont="1" applyFill="1" applyAlignment="1">
      <alignment horizontal="center" vertical="center"/>
    </xf>
    <xf numFmtId="0" fontId="30" fillId="2" borderId="0" xfId="0" applyFont="1" applyFill="1" applyAlignment="1">
      <alignment horizontal="center" vertical="center"/>
    </xf>
    <xf numFmtId="0" fontId="26" fillId="2" borderId="0" xfId="0" applyFont="1" applyFill="1" applyAlignment="1">
      <alignment horizontal="center" vertical="center"/>
    </xf>
    <xf numFmtId="0" fontId="28" fillId="2" borderId="0" xfId="0" applyFont="1" applyFill="1" applyAlignment="1">
      <alignment horizontal="center" vertical="center"/>
    </xf>
    <xf numFmtId="0" fontId="0" fillId="2" borderId="24" xfId="0" applyFill="1" applyBorder="1" applyAlignment="1">
      <alignment vertical="center"/>
    </xf>
    <xf numFmtId="0" fontId="35" fillId="2" borderId="25" xfId="0" applyFont="1" applyFill="1" applyBorder="1" applyAlignment="1">
      <alignment horizontal="center" vertical="center"/>
    </xf>
    <xf numFmtId="0" fontId="41" fillId="2" borderId="25" xfId="0" applyFont="1" applyFill="1" applyBorder="1" applyAlignment="1">
      <alignment horizontal="center" vertical="center"/>
    </xf>
    <xf numFmtId="164" fontId="0" fillId="2" borderId="26" xfId="0" applyNumberFormat="1" applyFill="1" applyBorder="1" applyAlignment="1">
      <alignment vertical="center"/>
    </xf>
    <xf numFmtId="0" fontId="0" fillId="2" borderId="16" xfId="0" applyFill="1" applyBorder="1" applyAlignment="1">
      <alignment vertical="center"/>
    </xf>
    <xf numFmtId="0" fontId="33" fillId="2" borderId="17" xfId="0" applyFont="1" applyFill="1" applyBorder="1" applyAlignment="1">
      <alignment horizontal="center" vertical="center"/>
    </xf>
    <xf numFmtId="0" fontId="41" fillId="2" borderId="17" xfId="0" applyFont="1" applyFill="1" applyBorder="1" applyAlignment="1">
      <alignment horizontal="center" vertical="center"/>
    </xf>
    <xf numFmtId="164" fontId="0" fillId="2" borderId="18" xfId="0" applyNumberFormat="1" applyFill="1" applyBorder="1" applyAlignment="1">
      <alignment vertical="center"/>
    </xf>
    <xf numFmtId="0" fontId="35" fillId="2" borderId="0" xfId="0" applyFont="1" applyFill="1" applyAlignment="1">
      <alignment horizontal="center" vertical="center"/>
    </xf>
    <xf numFmtId="0" fontId="0" fillId="2" borderId="25" xfId="0" applyFill="1" applyBorder="1" applyAlignment="1">
      <alignment horizontal="center" vertical="center"/>
    </xf>
    <xf numFmtId="0" fontId="30" fillId="7" borderId="16" xfId="0" applyFont="1" applyFill="1" applyBorder="1" applyAlignment="1">
      <alignment horizontal="center" vertical="center"/>
    </xf>
    <xf numFmtId="0" fontId="33" fillId="7" borderId="17" xfId="0" applyFont="1" applyFill="1" applyBorder="1" applyAlignment="1">
      <alignment horizontal="center" vertical="center"/>
    </xf>
    <xf numFmtId="0" fontId="42" fillId="7" borderId="17" xfId="0" applyFont="1" applyFill="1" applyBorder="1" applyAlignment="1">
      <alignment horizontal="center" vertical="center"/>
    </xf>
    <xf numFmtId="0" fontId="43" fillId="7" borderId="17" xfId="0" applyFont="1" applyFill="1" applyBorder="1" applyAlignment="1">
      <alignment horizontal="center" vertical="center"/>
    </xf>
    <xf numFmtId="0" fontId="30" fillId="7" borderId="17" xfId="0" applyFont="1" applyFill="1" applyBorder="1" applyAlignment="1">
      <alignment horizontal="center" vertical="center"/>
    </xf>
    <xf numFmtId="0" fontId="24" fillId="7" borderId="17" xfId="0" applyFont="1" applyFill="1" applyBorder="1" applyAlignment="1">
      <alignment horizontal="center" vertical="center"/>
    </xf>
    <xf numFmtId="0" fontId="26" fillId="7" borderId="17" xfId="0" applyFont="1" applyFill="1" applyBorder="1" applyAlignment="1">
      <alignment horizontal="center" vertical="center"/>
    </xf>
    <xf numFmtId="0" fontId="42" fillId="7" borderId="18" xfId="0" applyFont="1" applyFill="1" applyBorder="1" applyAlignment="1">
      <alignment horizontal="center" vertical="center"/>
    </xf>
    <xf numFmtId="0" fontId="33" fillId="7" borderId="22" xfId="0" applyFont="1" applyFill="1" applyBorder="1" applyAlignment="1">
      <alignment horizontal="center" vertical="center"/>
    </xf>
    <xf numFmtId="0" fontId="42" fillId="7" borderId="0" xfId="0" applyFont="1" applyFill="1" applyAlignment="1">
      <alignment horizontal="center" vertical="center"/>
    </xf>
    <xf numFmtId="0" fontId="24" fillId="7" borderId="0" xfId="0" applyFont="1" applyFill="1" applyAlignment="1">
      <alignment horizontal="center" vertical="center"/>
    </xf>
    <xf numFmtId="0" fontId="43" fillId="7" borderId="0" xfId="0" applyFont="1" applyFill="1" applyAlignment="1">
      <alignment horizontal="center" vertical="center"/>
    </xf>
    <xf numFmtId="0" fontId="30" fillId="7" borderId="0" xfId="0" applyFont="1" applyFill="1" applyAlignment="1">
      <alignment horizontal="center" vertical="center"/>
    </xf>
    <xf numFmtId="0" fontId="28" fillId="7" borderId="0" xfId="0" applyFont="1" applyFill="1" applyAlignment="1">
      <alignment horizontal="center" vertical="center"/>
    </xf>
    <xf numFmtId="0" fontId="33" fillId="7" borderId="0" xfId="0" applyFont="1" applyFill="1" applyAlignment="1">
      <alignment horizontal="center" vertical="center"/>
    </xf>
    <xf numFmtId="0" fontId="28" fillId="7" borderId="23" xfId="0" applyFont="1" applyFill="1" applyBorder="1" applyAlignment="1">
      <alignment horizontal="center" vertical="center"/>
    </xf>
    <xf numFmtId="0" fontId="43" fillId="7" borderId="22" xfId="0" applyFont="1" applyFill="1" applyBorder="1" applyAlignment="1">
      <alignment horizontal="center" vertical="center"/>
    </xf>
    <xf numFmtId="0" fontId="26" fillId="7" borderId="0" xfId="0" applyFont="1" applyFill="1" applyAlignment="1">
      <alignment horizontal="center" vertical="center"/>
    </xf>
    <xf numFmtId="0" fontId="24" fillId="7" borderId="23" xfId="0" applyFont="1" applyFill="1" applyBorder="1" applyAlignment="1">
      <alignment horizontal="center" vertical="center"/>
    </xf>
    <xf numFmtId="0" fontId="42" fillId="7" borderId="23" xfId="0" applyFont="1" applyFill="1" applyBorder="1" applyAlignment="1">
      <alignment horizontal="center" vertical="center"/>
    </xf>
    <xf numFmtId="0" fontId="42" fillId="7" borderId="22" xfId="0" applyFont="1" applyFill="1" applyBorder="1" applyAlignment="1">
      <alignment horizontal="center" vertical="center"/>
    </xf>
    <xf numFmtId="0" fontId="33" fillId="7" borderId="23" xfId="0" applyFont="1" applyFill="1" applyBorder="1" applyAlignment="1">
      <alignment horizontal="center" vertical="center"/>
    </xf>
    <xf numFmtId="0" fontId="30" fillId="7" borderId="22" xfId="0" applyFont="1" applyFill="1" applyBorder="1" applyAlignment="1">
      <alignment horizontal="center" vertical="center"/>
    </xf>
    <xf numFmtId="0" fontId="30" fillId="7" borderId="23" xfId="0" applyFont="1" applyFill="1" applyBorder="1" applyAlignment="1">
      <alignment horizontal="center" vertical="center"/>
    </xf>
    <xf numFmtId="0" fontId="43" fillId="7" borderId="23" xfId="0" applyFont="1" applyFill="1" applyBorder="1" applyAlignment="1">
      <alignment horizontal="center" vertical="center"/>
    </xf>
    <xf numFmtId="0" fontId="28" fillId="7" borderId="22" xfId="0" applyFont="1" applyFill="1" applyBorder="1" applyAlignment="1">
      <alignment horizontal="center" vertical="center"/>
    </xf>
    <xf numFmtId="0" fontId="24" fillId="7" borderId="22" xfId="0" applyFont="1" applyFill="1" applyBorder="1" applyAlignment="1">
      <alignment horizontal="center" vertical="center"/>
    </xf>
    <xf numFmtId="0" fontId="26" fillId="7" borderId="23" xfId="0" applyFont="1" applyFill="1" applyBorder="1" applyAlignment="1">
      <alignment horizontal="center" vertical="center"/>
    </xf>
    <xf numFmtId="0" fontId="30" fillId="7" borderId="24" xfId="0" applyFont="1" applyFill="1" applyBorder="1" applyAlignment="1">
      <alignment horizontal="center" vertical="center"/>
    </xf>
    <xf numFmtId="0" fontId="43" fillId="7" borderId="25" xfId="0" applyFont="1" applyFill="1" applyBorder="1" applyAlignment="1">
      <alignment horizontal="center" vertical="center"/>
    </xf>
    <xf numFmtId="0" fontId="30" fillId="7" borderId="25" xfId="0" applyFont="1" applyFill="1" applyBorder="1" applyAlignment="1">
      <alignment horizontal="center" vertical="center"/>
    </xf>
    <xf numFmtId="0" fontId="26" fillId="7" borderId="25" xfId="0" applyFont="1" applyFill="1" applyBorder="1" applyAlignment="1">
      <alignment horizontal="center" vertical="center"/>
    </xf>
    <xf numFmtId="0" fontId="28" fillId="7" borderId="25" xfId="0" applyFont="1" applyFill="1" applyBorder="1" applyAlignment="1">
      <alignment horizontal="center" vertical="center"/>
    </xf>
    <xf numFmtId="0" fontId="42" fillId="7" borderId="25" xfId="0" applyFont="1" applyFill="1" applyBorder="1" applyAlignment="1">
      <alignment horizontal="center" vertical="center"/>
    </xf>
    <xf numFmtId="0" fontId="33" fillId="7" borderId="25" xfId="0" applyFont="1" applyFill="1" applyBorder="1" applyAlignment="1">
      <alignment horizontal="center" vertical="center"/>
    </xf>
    <xf numFmtId="0" fontId="24" fillId="7" borderId="25" xfId="0" applyFont="1" applyFill="1" applyBorder="1" applyAlignment="1">
      <alignment horizontal="center" vertical="center"/>
    </xf>
    <xf numFmtId="0" fontId="42" fillId="7" borderId="26" xfId="0" applyFont="1" applyFill="1" applyBorder="1" applyAlignment="1">
      <alignment horizontal="center" vertical="center"/>
    </xf>
    <xf numFmtId="0" fontId="40" fillId="2" borderId="0" xfId="0" applyFont="1" applyFill="1" applyAlignment="1">
      <alignment horizontal="center" vertical="center"/>
    </xf>
    <xf numFmtId="0" fontId="0" fillId="2" borderId="0" xfId="0" applyFill="1" applyAlignment="1">
      <alignment horizontal="center"/>
    </xf>
    <xf numFmtId="0" fontId="0" fillId="2" borderId="0" xfId="0" applyFill="1"/>
    <xf numFmtId="164" fontId="0" fillId="2" borderId="0" xfId="0" applyNumberFormat="1" applyFill="1" applyAlignment="1">
      <alignment horizontal="center"/>
    </xf>
    <xf numFmtId="0" fontId="0" fillId="2" borderId="0" xfId="0" applyFill="1" applyAlignment="1">
      <alignment vertical="center"/>
    </xf>
    <xf numFmtId="0" fontId="40" fillId="2" borderId="21" xfId="0" applyFont="1" applyFill="1" applyBorder="1" applyAlignment="1">
      <alignment horizontal="center" vertical="center"/>
    </xf>
    <xf numFmtId="1" fontId="0" fillId="2" borderId="0" xfId="0" applyNumberFormat="1" applyFill="1" applyAlignment="1">
      <alignment horizontal="center" vertical="center"/>
    </xf>
    <xf numFmtId="1" fontId="0" fillId="2" borderId="23" xfId="0" applyNumberFormat="1" applyFill="1" applyBorder="1" applyAlignment="1">
      <alignment horizontal="center" vertical="center"/>
    </xf>
    <xf numFmtId="1" fontId="0" fillId="2" borderId="25" xfId="0" applyNumberFormat="1" applyFill="1" applyBorder="1" applyAlignment="1">
      <alignment horizontal="center" vertical="center"/>
    </xf>
    <xf numFmtId="1" fontId="0" fillId="2" borderId="26" xfId="0" applyNumberFormat="1" applyFill="1" applyBorder="1" applyAlignment="1">
      <alignment horizontal="center" vertical="center"/>
    </xf>
    <xf numFmtId="0" fontId="38" fillId="8" borderId="0" xfId="0" applyFont="1" applyFill="1" applyAlignment="1">
      <alignment vertical="center"/>
    </xf>
    <xf numFmtId="0" fontId="2" fillId="9" borderId="0" xfId="0" applyFont="1" applyFill="1" applyAlignment="1">
      <alignment vertical="center"/>
    </xf>
    <xf numFmtId="0" fontId="21" fillId="9" borderId="0" xfId="0" applyFont="1" applyFill="1" applyAlignment="1">
      <alignment vertical="center"/>
    </xf>
    <xf numFmtId="0" fontId="38" fillId="7" borderId="0" xfId="0" applyFont="1" applyFill="1" applyAlignment="1">
      <alignment vertical="center"/>
    </xf>
    <xf numFmtId="0" fontId="38" fillId="7" borderId="0" xfId="0" applyFont="1" applyFill="1" applyAlignment="1">
      <alignment horizontal="center" vertical="center"/>
    </xf>
    <xf numFmtId="0" fontId="2" fillId="10" borderId="0" xfId="0" applyFont="1" applyFill="1" applyAlignment="1">
      <alignment horizontal="center" vertical="center"/>
    </xf>
    <xf numFmtId="0" fontId="2" fillId="10" borderId="0" xfId="0" applyFont="1" applyFill="1" applyAlignment="1">
      <alignment vertical="center"/>
    </xf>
    <xf numFmtId="0" fontId="2" fillId="11" borderId="0" xfId="0" applyFont="1" applyFill="1" applyAlignment="1">
      <alignment horizontal="center" vertical="center"/>
    </xf>
    <xf numFmtId="0" fontId="2" fillId="11" borderId="0" xfId="0" applyFont="1" applyFill="1" applyAlignment="1">
      <alignment vertical="center"/>
    </xf>
    <xf numFmtId="0" fontId="14" fillId="2" borderId="14" xfId="0" applyFont="1" applyFill="1" applyBorder="1" applyAlignment="1">
      <alignment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0" xfId="0" applyFont="1" applyFill="1" applyAlignment="1">
      <alignment horizontal="center" vertical="center"/>
    </xf>
    <xf numFmtId="0" fontId="8" fillId="2" borderId="0" xfId="0" applyFont="1" applyFill="1" applyAlignment="1">
      <alignment horizontal="left" vertical="top" wrapText="1"/>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9" fillId="2" borderId="0" xfId="0" applyFont="1" applyFill="1" applyAlignment="1">
      <alignment horizontal="left" vertical="top" wrapText="1"/>
    </xf>
    <xf numFmtId="3" fontId="12" fillId="4" borderId="7" xfId="0" applyNumberFormat="1" applyFont="1" applyFill="1" applyBorder="1" applyAlignment="1">
      <alignment horizontal="center" vertical="center"/>
    </xf>
    <xf numFmtId="3" fontId="12" fillId="4" borderId="8" xfId="0" applyNumberFormat="1" applyFont="1" applyFill="1" applyBorder="1" applyAlignment="1">
      <alignment horizontal="center" vertical="center"/>
    </xf>
    <xf numFmtId="3" fontId="12" fillId="4" borderId="9" xfId="0" applyNumberFormat="1" applyFont="1" applyFill="1" applyBorder="1" applyAlignment="1">
      <alignment horizontal="center" vertical="center"/>
    </xf>
    <xf numFmtId="0" fontId="14" fillId="2" borderId="12" xfId="0" applyFont="1" applyFill="1" applyBorder="1" applyAlignment="1">
      <alignment vertical="center" wrapText="1"/>
    </xf>
    <xf numFmtId="0" fontId="17" fillId="3" borderId="16"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18" xfId="0" applyFont="1" applyFill="1" applyBorder="1" applyAlignment="1">
      <alignment horizontal="center" vertical="center"/>
    </xf>
    <xf numFmtId="3" fontId="44" fillId="2" borderId="27" xfId="0" applyNumberFormat="1" applyFont="1" applyFill="1" applyBorder="1" applyAlignment="1">
      <alignment horizontal="center" vertical="center"/>
    </xf>
    <xf numFmtId="3" fontId="44" fillId="2" borderId="28" xfId="0" applyNumberFormat="1" applyFont="1" applyFill="1" applyBorder="1" applyAlignment="1">
      <alignment horizontal="center" vertical="center"/>
    </xf>
    <xf numFmtId="3" fontId="44" fillId="2" borderId="5" xfId="0" applyNumberFormat="1" applyFont="1" applyFill="1" applyBorder="1" applyAlignment="1">
      <alignment horizontal="center" vertical="center"/>
    </xf>
    <xf numFmtId="3" fontId="44" fillId="2" borderId="29" xfId="0" applyNumberFormat="1" applyFont="1" applyFill="1" applyBorder="1" applyAlignment="1">
      <alignment horizontal="center" vertical="center"/>
    </xf>
    <xf numFmtId="3" fontId="44" fillId="2" borderId="30" xfId="0" applyNumberFormat="1" applyFont="1" applyFill="1" applyBorder="1" applyAlignment="1">
      <alignment horizontal="center" vertical="center"/>
    </xf>
    <xf numFmtId="3" fontId="44" fillId="2" borderId="31" xfId="0" applyNumberFormat="1" applyFont="1" applyFill="1" applyBorder="1" applyAlignment="1">
      <alignment horizontal="center" vertical="center"/>
    </xf>
    <xf numFmtId="0" fontId="4" fillId="3" borderId="0" xfId="0" applyFont="1" applyFill="1" applyBorder="1" applyAlignment="1">
      <alignment horizontal="center" vertical="center"/>
    </xf>
    <xf numFmtId="0" fontId="2" fillId="12" borderId="0" xfId="0" applyFont="1" applyFill="1" applyAlignment="1">
      <alignment vertical="center"/>
    </xf>
  </cellXfs>
  <cellStyles count="3">
    <cellStyle name="Hyperlink" xfId="2" builtinId="8"/>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45720</xdr:colOff>
      <xdr:row>4</xdr:row>
      <xdr:rowOff>45037</xdr:rowOff>
    </xdr:from>
    <xdr:to>
      <xdr:col>4</xdr:col>
      <xdr:colOff>377190</xdr:colOff>
      <xdr:row>6</xdr:row>
      <xdr:rowOff>155379</xdr:rowOff>
    </xdr:to>
    <xdr:pic>
      <xdr:nvPicPr>
        <xdr:cNvPr id="5" name="Picture 4">
          <a:extLst>
            <a:ext uri="{FF2B5EF4-FFF2-40B4-BE49-F238E27FC236}">
              <a16:creationId xmlns:a16="http://schemas.microsoft.com/office/drawing/2014/main" id="{6D500A09-6E94-4DCF-B54F-015B9BB3C2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1589992"/>
          <a:ext cx="2872740" cy="3039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496113</xdr:colOff>
      <xdr:row>4</xdr:row>
      <xdr:rowOff>7214</xdr:rowOff>
    </xdr:from>
    <xdr:to>
      <xdr:col>10</xdr:col>
      <xdr:colOff>195</xdr:colOff>
      <xdr:row>6</xdr:row>
      <xdr:rowOff>194015</xdr:rowOff>
    </xdr:to>
    <xdr:pic>
      <xdr:nvPicPr>
        <xdr:cNvPr id="6" name="Picture 5">
          <a:extLst>
            <a:ext uri="{FF2B5EF4-FFF2-40B4-BE49-F238E27FC236}">
              <a16:creationId xmlns:a16="http://schemas.microsoft.com/office/drawing/2014/main" id="{343F9F6C-5BA4-411C-8501-B76627C12FE2}"/>
            </a:ext>
          </a:extLst>
        </xdr:cNvPr>
        <xdr:cNvPicPr>
          <a:picLocks noChangeAspect="1"/>
        </xdr:cNvPicPr>
      </xdr:nvPicPr>
      <xdr:blipFill rotWithShape="1">
        <a:blip xmlns:r="http://schemas.openxmlformats.org/officeDocument/2006/relationships" r:embed="rId2"/>
        <a:srcRect b="5876"/>
        <a:stretch>
          <a:fillRect/>
        </a:stretch>
      </xdr:blipFill>
      <xdr:spPr>
        <a:xfrm>
          <a:off x="3277413" y="1552169"/>
          <a:ext cx="6962157" cy="3118596"/>
        </a:xfrm>
        <a:prstGeom prst="rect">
          <a:avLst/>
        </a:prstGeom>
      </xdr:spPr>
    </xdr:pic>
    <xdr:clientData/>
  </xdr:twoCellAnchor>
  <xdr:twoCellAnchor editAs="oneCell">
    <xdr:from>
      <xdr:col>11</xdr:col>
      <xdr:colOff>838200</xdr:colOff>
      <xdr:row>4</xdr:row>
      <xdr:rowOff>0</xdr:rowOff>
    </xdr:from>
    <xdr:to>
      <xdr:col>14</xdr:col>
      <xdr:colOff>34626</xdr:colOff>
      <xdr:row>5</xdr:row>
      <xdr:rowOff>2694</xdr:rowOff>
    </xdr:to>
    <xdr:pic>
      <xdr:nvPicPr>
        <xdr:cNvPr id="7" name="Picture 6">
          <a:extLst>
            <a:ext uri="{FF2B5EF4-FFF2-40B4-BE49-F238E27FC236}">
              <a16:creationId xmlns:a16="http://schemas.microsoft.com/office/drawing/2014/main" id="{05082B0A-D41D-41B5-B247-D72EEEDD51BA}"/>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639" b="1815"/>
        <a:stretch>
          <a:fillRect/>
        </a:stretch>
      </xdr:blipFill>
      <xdr:spPr bwMode="auto">
        <a:xfrm>
          <a:off x="11077575" y="1543050"/>
          <a:ext cx="2579070" cy="2514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0</xdr:col>
          <xdr:colOff>205740</xdr:colOff>
          <xdr:row>39</xdr:row>
          <xdr:rowOff>182880</xdr:rowOff>
        </xdr:from>
        <xdr:to>
          <xdr:col>3</xdr:col>
          <xdr:colOff>605790</xdr:colOff>
          <xdr:row>50</xdr:row>
          <xdr:rowOff>0</xdr:rowOff>
        </xdr:to>
        <xdr:pic>
          <xdr:nvPicPr>
            <xdr:cNvPr id="3" name="Picture 2">
              <a:extLst>
                <a:ext uri="{FF2B5EF4-FFF2-40B4-BE49-F238E27FC236}">
                  <a16:creationId xmlns:a16="http://schemas.microsoft.com/office/drawing/2014/main" id="{854CC3F1-00C0-EE82-2D51-6F470E9780FA}"/>
                </a:ext>
              </a:extLst>
            </xdr:cNvPr>
            <xdr:cNvPicPr>
              <a:picLocks noChangeAspect="1" noChangeArrowheads="1"/>
              <a:extLst>
                <a:ext uri="{84589F7E-364E-4C9E-8A38-B11213B215E9}">
                  <a14:cameraTool cellRange="Answers!$E$41:$E$50" spid="_x0000_s1056"/>
                </a:ext>
              </a:extLst>
            </xdr:cNvPicPr>
          </xdr:nvPicPr>
          <xdr:blipFill>
            <a:blip xmlns:r="http://schemas.openxmlformats.org/officeDocument/2006/relationships" r:embed="rId4"/>
            <a:srcRect/>
            <a:stretch>
              <a:fillRect/>
            </a:stretch>
          </xdr:blipFill>
          <xdr:spPr bwMode="auto">
            <a:xfrm>
              <a:off x="205740" y="15476220"/>
              <a:ext cx="2522220" cy="290322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1081709</xdr:colOff>
          <xdr:row>250</xdr:row>
          <xdr:rowOff>38375</xdr:rowOff>
        </xdr:from>
        <xdr:to>
          <xdr:col>20</xdr:col>
          <xdr:colOff>759128</xdr:colOff>
          <xdr:row>252</xdr:row>
          <xdr:rowOff>40695</xdr:rowOff>
        </xdr:to>
        <xdr:pic>
          <xdr:nvPicPr>
            <xdr:cNvPr id="2" name="Picture 1">
              <a:extLst>
                <a:ext uri="{FF2B5EF4-FFF2-40B4-BE49-F238E27FC236}">
                  <a16:creationId xmlns:a16="http://schemas.microsoft.com/office/drawing/2014/main" id="{2E227C8D-DAA0-7207-CD51-F9853E5B5AB2}"/>
                </a:ext>
              </a:extLst>
            </xdr:cNvPr>
            <xdr:cNvPicPr>
              <a:picLocks noChangeAspect="1" noChangeArrowheads="1"/>
              <a:extLst>
                <a:ext uri="{84589F7E-364E-4C9E-8A38-B11213B215E9}">
                  <a14:cameraTool cellRange="$C$251:$H$252" spid="_x0000_s1057"/>
                </a:ext>
              </a:extLst>
            </xdr:cNvPicPr>
          </xdr:nvPicPr>
          <xdr:blipFill>
            <a:blip xmlns:r="http://schemas.openxmlformats.org/officeDocument/2006/relationships" r:embed="rId5"/>
            <a:srcRect/>
            <a:stretch>
              <a:fillRect/>
            </a:stretch>
          </xdr:blipFill>
          <xdr:spPr bwMode="auto">
            <a:xfrm>
              <a:off x="14709361" y="68795071"/>
              <a:ext cx="6958496" cy="390111"/>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45720</xdr:colOff>
      <xdr:row>4</xdr:row>
      <xdr:rowOff>45037</xdr:rowOff>
    </xdr:from>
    <xdr:to>
      <xdr:col>4</xdr:col>
      <xdr:colOff>350520</xdr:colOff>
      <xdr:row>6</xdr:row>
      <xdr:rowOff>180779</xdr:rowOff>
    </xdr:to>
    <xdr:pic>
      <xdr:nvPicPr>
        <xdr:cNvPr id="2" name="Picture 1">
          <a:extLst>
            <a:ext uri="{FF2B5EF4-FFF2-40B4-BE49-F238E27FC236}">
              <a16:creationId xmlns:a16="http://schemas.microsoft.com/office/drawing/2014/main" id="{EC170B3B-64A8-4F6D-9592-3DD1C43A63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1589992"/>
          <a:ext cx="2876550" cy="30357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496113</xdr:colOff>
      <xdr:row>4</xdr:row>
      <xdr:rowOff>7214</xdr:rowOff>
    </xdr:from>
    <xdr:to>
      <xdr:col>10</xdr:col>
      <xdr:colOff>195</xdr:colOff>
      <xdr:row>6</xdr:row>
      <xdr:rowOff>220685</xdr:rowOff>
    </xdr:to>
    <xdr:pic>
      <xdr:nvPicPr>
        <xdr:cNvPr id="3" name="Picture 2">
          <a:extLst>
            <a:ext uri="{FF2B5EF4-FFF2-40B4-BE49-F238E27FC236}">
              <a16:creationId xmlns:a16="http://schemas.microsoft.com/office/drawing/2014/main" id="{31F25B6B-4DA9-4139-9C10-9CB9BD61462A}"/>
            </a:ext>
          </a:extLst>
        </xdr:cNvPr>
        <xdr:cNvPicPr>
          <a:picLocks noChangeAspect="1"/>
        </xdr:cNvPicPr>
      </xdr:nvPicPr>
      <xdr:blipFill rotWithShape="1">
        <a:blip xmlns:r="http://schemas.openxmlformats.org/officeDocument/2006/relationships" r:embed="rId2"/>
        <a:srcRect b="5876"/>
        <a:stretch>
          <a:fillRect/>
        </a:stretch>
      </xdr:blipFill>
      <xdr:spPr>
        <a:xfrm>
          <a:off x="3277413" y="1552169"/>
          <a:ext cx="6962157" cy="3126216"/>
        </a:xfrm>
        <a:prstGeom prst="rect">
          <a:avLst/>
        </a:prstGeom>
      </xdr:spPr>
    </xdr:pic>
    <xdr:clientData/>
  </xdr:twoCellAnchor>
  <xdr:twoCellAnchor editAs="oneCell">
    <xdr:from>
      <xdr:col>10</xdr:col>
      <xdr:colOff>838200</xdr:colOff>
      <xdr:row>4</xdr:row>
      <xdr:rowOff>0</xdr:rowOff>
    </xdr:from>
    <xdr:to>
      <xdr:col>13</xdr:col>
      <xdr:colOff>7955</xdr:colOff>
      <xdr:row>5</xdr:row>
      <xdr:rowOff>28094</xdr:rowOff>
    </xdr:to>
    <xdr:pic>
      <xdr:nvPicPr>
        <xdr:cNvPr id="4" name="Picture 3">
          <a:extLst>
            <a:ext uri="{FF2B5EF4-FFF2-40B4-BE49-F238E27FC236}">
              <a16:creationId xmlns:a16="http://schemas.microsoft.com/office/drawing/2014/main" id="{8EE26E4A-2829-48DD-92AC-675085CCCFE2}"/>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639" b="1815"/>
        <a:stretch>
          <a:fillRect/>
        </a:stretch>
      </xdr:blipFill>
      <xdr:spPr bwMode="auto">
        <a:xfrm>
          <a:off x="11077575" y="1543050"/>
          <a:ext cx="2571450" cy="2505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248435-00DD-4155-96A4-1853E8222B3E}">
  <we:reference id="wa200003696" version="1.3.0.0" store="en-US" storeType="OMEX"/>
  <we:alternateReferences>
    <we:reference id="wa200003696" version="1.3.0.0" store="" storeType="OMEX"/>
  </we:alternateReferences>
  <we:properties>
    <we:property name="projectV0_1-56c6e055-265e-4713-816e-a646dbb708de" value="{&quot;kind&quot;:&quot;AFEJSONBlobNode&quot;,&quot;id&quot;:&quot;{933C76C3-1EAB-4504-B099-0268D0E6566A}&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D6CD5-B5A7-47A9-BB32-0028285CAAD9}">
  <sheetPr codeName="Sheet26"/>
  <dimension ref="A1:S288"/>
  <sheetViews>
    <sheetView topLeftCell="A10" zoomScale="115" zoomScaleNormal="115" workbookViewId="0">
      <selection activeCell="F22" sqref="F22"/>
    </sheetView>
  </sheetViews>
  <sheetFormatPr defaultColWidth="15.8984375" defaultRowHeight="14.4"/>
  <cols>
    <col min="1" max="1" width="2.8984375" style="1" customWidth="1"/>
    <col min="2" max="2" width="12.8984375" style="1" customWidth="1"/>
    <col min="3" max="3" width="12.09765625" style="1" customWidth="1"/>
    <col min="4" max="4" width="8.59765625" style="1" customWidth="1"/>
    <col min="5" max="5" width="33" style="1" customWidth="1"/>
    <col min="6" max="6" width="5.3984375" style="1" customWidth="1"/>
    <col min="7" max="8" width="16" style="1" customWidth="1"/>
    <col min="9" max="9" width="16.3984375" style="1" customWidth="1"/>
    <col min="10" max="12" width="11.09765625" style="1" customWidth="1"/>
    <col min="13" max="14" width="16.69921875" style="1" customWidth="1"/>
    <col min="15" max="16384" width="15.8984375" style="1"/>
  </cols>
  <sheetData>
    <row r="1" spans="2:14" ht="15" customHeight="1"/>
    <row r="2" spans="2:14" ht="59.25" customHeight="1">
      <c r="B2" s="150" t="s">
        <v>215</v>
      </c>
      <c r="C2" s="151"/>
      <c r="D2" s="151"/>
      <c r="E2" s="151"/>
      <c r="F2" s="151"/>
      <c r="G2" s="151"/>
      <c r="H2" s="151"/>
      <c r="I2" s="151"/>
      <c r="J2" s="151"/>
      <c r="K2" s="151"/>
      <c r="L2" s="151"/>
      <c r="M2" s="151"/>
      <c r="N2" s="152"/>
    </row>
    <row r="3" spans="2:14" ht="15" customHeight="1"/>
    <row r="4" spans="2:14" ht="33" customHeight="1">
      <c r="B4" s="144" t="s">
        <v>108</v>
      </c>
      <c r="C4" s="145"/>
      <c r="D4" s="145"/>
      <c r="E4" s="145"/>
      <c r="F4" s="145"/>
      <c r="G4" s="145"/>
      <c r="H4" s="145"/>
      <c r="I4" s="145"/>
      <c r="J4" s="146"/>
      <c r="K4" s="167"/>
      <c r="L4" s="2"/>
      <c r="M4" s="144" t="s">
        <v>109</v>
      </c>
      <c r="N4" s="146"/>
    </row>
    <row r="5" spans="2:14" ht="196.2" customHeight="1">
      <c r="C5"/>
      <c r="L5" s="2"/>
      <c r="M5" s="3"/>
      <c r="N5" s="3"/>
    </row>
    <row r="6" spans="2:14" ht="33" customHeight="1">
      <c r="M6" s="144" t="s">
        <v>0</v>
      </c>
      <c r="N6" s="146"/>
    </row>
    <row r="7" spans="2:14" ht="31.95" customHeight="1">
      <c r="L7" s="4"/>
      <c r="M7" s="4"/>
      <c r="N7" s="4"/>
    </row>
    <row r="8" spans="2:14" ht="21.75" customHeight="1">
      <c r="B8" s="147" t="s">
        <v>110</v>
      </c>
      <c r="C8" s="148"/>
      <c r="D8" s="148"/>
      <c r="E8" s="148"/>
      <c r="F8" s="148"/>
      <c r="G8" s="148"/>
      <c r="H8" s="148"/>
      <c r="I8" s="148"/>
      <c r="J8" s="148"/>
      <c r="K8" s="148"/>
      <c r="L8" s="148"/>
      <c r="M8" s="148"/>
      <c r="N8" s="148"/>
    </row>
    <row r="9" spans="2:14" ht="152.4" customHeight="1">
      <c r="B9" s="149" t="s">
        <v>111</v>
      </c>
      <c r="C9" s="149"/>
      <c r="D9" s="149"/>
      <c r="E9" s="149"/>
      <c r="F9" s="149"/>
      <c r="G9" s="149"/>
      <c r="H9" s="149"/>
      <c r="I9" s="149"/>
      <c r="J9" s="149"/>
      <c r="K9" s="149"/>
      <c r="L9" s="149"/>
      <c r="M9" s="149"/>
      <c r="N9" s="149"/>
    </row>
    <row r="10" spans="2:14" ht="61.2" customHeight="1">
      <c r="B10" s="153" t="s">
        <v>216</v>
      </c>
      <c r="C10" s="153"/>
      <c r="D10" s="153"/>
      <c r="E10" s="153"/>
      <c r="F10" s="153"/>
      <c r="G10" s="153"/>
      <c r="H10" s="153"/>
      <c r="I10" s="153"/>
      <c r="J10" s="153"/>
      <c r="K10" s="153"/>
      <c r="L10" s="153"/>
      <c r="M10" s="153"/>
      <c r="N10" s="153"/>
    </row>
    <row r="11" spans="2:14" ht="15" customHeight="1">
      <c r="B11" s="5"/>
      <c r="C11" s="5"/>
      <c r="D11" s="5"/>
      <c r="E11" s="5"/>
      <c r="F11" s="6"/>
      <c r="G11" s="5"/>
      <c r="H11" s="5"/>
      <c r="I11" s="5"/>
      <c r="J11" s="5"/>
      <c r="K11" s="5"/>
      <c r="L11" s="5"/>
      <c r="M11" s="5"/>
      <c r="N11" s="5"/>
    </row>
    <row r="12" spans="2:14" ht="21.75" customHeight="1">
      <c r="B12" s="144" t="s">
        <v>112</v>
      </c>
      <c r="C12" s="145"/>
      <c r="D12" s="145"/>
      <c r="E12" s="145"/>
      <c r="F12" s="145"/>
      <c r="G12" s="145"/>
      <c r="H12" s="145"/>
      <c r="I12" s="145"/>
      <c r="J12" s="145"/>
      <c r="K12" s="145"/>
      <c r="L12" s="145"/>
      <c r="M12" s="145"/>
      <c r="N12" s="146"/>
    </row>
    <row r="13" spans="2:14" ht="15" customHeight="1">
      <c r="B13" s="7"/>
      <c r="C13" s="7"/>
      <c r="D13" s="8"/>
      <c r="E13" s="8"/>
      <c r="F13" s="8"/>
      <c r="G13" s="8"/>
      <c r="H13" s="8"/>
      <c r="I13" s="8"/>
      <c r="J13" s="8"/>
      <c r="K13" s="8"/>
    </row>
    <row r="14" spans="2:14" s="10" customFormat="1" ht="15" customHeight="1">
      <c r="B14" s="9" t="s">
        <v>113</v>
      </c>
      <c r="C14" s="9"/>
      <c r="D14" s="9"/>
      <c r="E14" s="9"/>
      <c r="F14" s="9"/>
      <c r="G14" s="9"/>
      <c r="H14" s="9"/>
      <c r="I14" s="9"/>
      <c r="J14" s="9"/>
      <c r="K14" s="9"/>
      <c r="L14" s="9"/>
      <c r="M14" s="9"/>
      <c r="N14" s="9"/>
    </row>
    <row r="15" spans="2:14" ht="15" customHeight="1" thickBot="1">
      <c r="B15" s="11"/>
      <c r="C15" s="7"/>
      <c r="D15" s="7"/>
      <c r="E15" s="7"/>
      <c r="F15" s="7"/>
    </row>
    <row r="16" spans="2:14" ht="30.75" customHeight="1" thickBot="1">
      <c r="B16" s="12" t="s">
        <v>114</v>
      </c>
      <c r="C16" s="13" t="s">
        <v>115</v>
      </c>
      <c r="D16" s="12" t="s">
        <v>116</v>
      </c>
      <c r="E16" s="14" t="s">
        <v>117</v>
      </c>
      <c r="F16" s="7"/>
      <c r="G16" s="154" t="s">
        <v>118</v>
      </c>
      <c r="H16" s="155"/>
      <c r="I16" s="155"/>
      <c r="J16" s="155"/>
      <c r="K16" s="155"/>
      <c r="L16" s="155"/>
      <c r="M16" s="155"/>
      <c r="N16" s="156"/>
    </row>
    <row r="17" spans="2:17" ht="33.75" customHeight="1">
      <c r="B17" s="15" t="s">
        <v>1</v>
      </c>
      <c r="C17" s="15" t="s">
        <v>2</v>
      </c>
      <c r="D17" s="16">
        <v>30</v>
      </c>
      <c r="E17" s="17" cm="1">
        <f t="array" ref="E17">_xlfn.LET(_xlpm.z, _xlfn.TOCOL(_nMap, 1), _xlpm.zz, COUNTIFS(Legend!$B$3:$B$8, _xlpm.z), SUM(_xlpm.zz))</f>
        <v>148</v>
      </c>
      <c r="F17" s="18"/>
      <c r="G17" s="157" t="s">
        <v>119</v>
      </c>
      <c r="H17" s="157"/>
      <c r="I17" s="157"/>
      <c r="J17" s="157"/>
      <c r="K17" s="157"/>
      <c r="L17" s="157"/>
      <c r="M17" s="157"/>
      <c r="N17" s="157"/>
    </row>
    <row r="18" spans="2:17" ht="33.75" customHeight="1">
      <c r="B18" s="15" t="s">
        <v>3</v>
      </c>
      <c r="C18" s="19" t="s">
        <v>2</v>
      </c>
      <c r="D18" s="16">
        <v>40</v>
      </c>
      <c r="E18" s="17" t="str" cm="1">
        <f t="array" ref="E18">_xlfn.LET(_xlpm.z, COUNTIFS(Map!$B$2:$U$21, Legend!$B$3:$B$8), INDEX(Legend!$A$3:$A$8,_xlfn.XMATCH(MAX(_xlpm.z),_xlpm.z)))</f>
        <v>Diamond Egg</v>
      </c>
      <c r="F18" s="18"/>
      <c r="G18" s="143" t="s">
        <v>120</v>
      </c>
      <c r="H18" s="143"/>
      <c r="I18" s="143"/>
      <c r="J18" s="143"/>
      <c r="K18" s="143"/>
      <c r="L18" s="143"/>
      <c r="M18" s="143"/>
      <c r="N18" s="143"/>
    </row>
    <row r="19" spans="2:17" ht="33.75" customHeight="1">
      <c r="B19" s="15" t="s">
        <v>4</v>
      </c>
      <c r="C19" s="20">
        <v>4</v>
      </c>
      <c r="D19" s="16">
        <v>50</v>
      </c>
      <c r="E19" s="17" cm="1">
        <f t="array" ref="E19">_xlfn.LET(_xlpm.z, _xlfn.BYCOL(_nC, _xlfn.LAMBDA(_xlpm.c, _xlfn.LET(_xlpm.z, _xlfn.XLOOKUP(_xlpm.c, _nSym, _nVal, 0), SUM(_xlpm.z)))), MAX(_xlpm.z))</f>
        <v>2500000</v>
      </c>
      <c r="F19" s="18"/>
      <c r="G19" s="143" t="s">
        <v>121</v>
      </c>
      <c r="H19" s="143"/>
      <c r="I19" s="143"/>
      <c r="J19" s="143"/>
      <c r="K19" s="143"/>
      <c r="L19" s="143"/>
      <c r="M19" s="143"/>
      <c r="N19" s="143"/>
    </row>
    <row r="20" spans="2:17" ht="33.75" customHeight="1">
      <c r="B20" s="15" t="s">
        <v>5</v>
      </c>
      <c r="C20" s="19">
        <v>6</v>
      </c>
      <c r="D20" s="16">
        <v>60</v>
      </c>
      <c r="E20" s="21">
        <v>12</v>
      </c>
      <c r="F20" s="18"/>
      <c r="G20" s="143" t="s">
        <v>122</v>
      </c>
      <c r="H20" s="143"/>
      <c r="I20" s="143"/>
      <c r="J20" s="143"/>
      <c r="K20" s="143"/>
      <c r="L20" s="143"/>
      <c r="M20" s="143"/>
      <c r="N20" s="143"/>
      <c r="P20" s="1" cm="1">
        <f t="array" ref="P20:P39">_nL6*0.5</f>
        <v>505000</v>
      </c>
      <c r="Q20" s="1">
        <f>COUNTIFS(_xlfn.ANCHORARRAY(P20),"&gt;350000")</f>
        <v>12</v>
      </c>
    </row>
    <row r="21" spans="2:17" ht="33.6" customHeight="1">
      <c r="B21" s="15" t="s">
        <v>6</v>
      </c>
      <c r="C21" s="20">
        <v>7</v>
      </c>
      <c r="D21" s="16">
        <v>70</v>
      </c>
      <c r="E21" s="21">
        <v>18</v>
      </c>
      <c r="F21" s="18"/>
      <c r="G21" s="143" t="s">
        <v>240</v>
      </c>
      <c r="H21" s="143"/>
      <c r="I21" s="143"/>
      <c r="J21" s="143"/>
      <c r="K21" s="143"/>
      <c r="L21" s="143"/>
      <c r="M21" s="143"/>
      <c r="N21" s="143"/>
      <c r="P21" s="1">
        <v>340000</v>
      </c>
    </row>
    <row r="22" spans="2:17" ht="15" customHeight="1">
      <c r="F22" s="7"/>
      <c r="P22" s="1">
        <v>625000</v>
      </c>
    </row>
    <row r="23" spans="2:17" ht="23.4">
      <c r="B23" s="144" t="s">
        <v>123</v>
      </c>
      <c r="C23" s="145"/>
      <c r="D23" s="145"/>
      <c r="E23" s="145"/>
      <c r="F23" s="145"/>
      <c r="G23" s="145"/>
      <c r="H23" s="145"/>
      <c r="I23" s="145"/>
      <c r="J23" s="145"/>
      <c r="K23" s="145"/>
      <c r="L23" s="145"/>
      <c r="M23" s="145"/>
      <c r="N23" s="146"/>
      <c r="P23" s="1">
        <v>400000</v>
      </c>
    </row>
    <row r="24" spans="2:17" ht="15" customHeight="1" thickBot="1">
      <c r="B24" s="22"/>
      <c r="C24" s="22"/>
      <c r="D24" s="22"/>
      <c r="E24" s="22"/>
      <c r="F24" s="23"/>
      <c r="G24" s="22"/>
      <c r="H24" s="22"/>
      <c r="I24" s="22"/>
      <c r="J24" s="22"/>
      <c r="K24" s="22"/>
      <c r="L24" s="22"/>
      <c r="M24" s="22"/>
      <c r="N24" s="22"/>
      <c r="P24" s="1">
        <v>385000</v>
      </c>
    </row>
    <row r="25" spans="2:17" s="10" customFormat="1" ht="24.75" customHeight="1" thickBot="1">
      <c r="B25" s="24" t="s">
        <v>124</v>
      </c>
      <c r="C25" s="25" t="s">
        <v>125</v>
      </c>
      <c r="D25" s="18"/>
      <c r="E25" s="26"/>
      <c r="F25" s="18"/>
      <c r="M25" s="27"/>
      <c r="N25" s="27"/>
      <c r="P25" s="10">
        <v>765000</v>
      </c>
    </row>
    <row r="26" spans="2:17" s="10" customFormat="1" ht="15" customHeight="1">
      <c r="B26" s="18"/>
      <c r="C26" s="18"/>
      <c r="D26" s="18"/>
      <c r="E26" s="18"/>
      <c r="F26" s="18"/>
      <c r="N26" s="27"/>
      <c r="P26" s="10">
        <v>465000</v>
      </c>
    </row>
    <row r="27" spans="2:17" s="10" customFormat="1" ht="15" customHeight="1">
      <c r="B27" s="26" t="s">
        <v>126</v>
      </c>
      <c r="C27" s="18"/>
      <c r="D27" s="18"/>
      <c r="E27" s="18"/>
      <c r="F27" s="18"/>
      <c r="M27" s="27"/>
      <c r="N27" s="27"/>
      <c r="P27" s="10">
        <v>400000</v>
      </c>
    </row>
    <row r="28" spans="2:17" s="10" customFormat="1" ht="15" customHeight="1">
      <c r="C28" s="18"/>
      <c r="D28" s="18"/>
      <c r="E28" s="18"/>
      <c r="F28" s="18"/>
      <c r="M28" s="27"/>
      <c r="N28" s="27"/>
      <c r="P28" s="10">
        <v>425000</v>
      </c>
    </row>
    <row r="29" spans="2:17" s="10" customFormat="1" ht="15" customHeight="1">
      <c r="B29" s="28" t="s">
        <v>127</v>
      </c>
      <c r="C29" s="18"/>
      <c r="D29" s="18"/>
      <c r="E29" s="18"/>
      <c r="F29" s="18"/>
      <c r="M29" s="27"/>
      <c r="N29" s="27"/>
      <c r="P29" s="10">
        <v>340000</v>
      </c>
    </row>
    <row r="30" spans="2:17" s="10" customFormat="1" ht="15" customHeight="1">
      <c r="B30" s="28" t="s">
        <v>128</v>
      </c>
      <c r="C30" s="18"/>
      <c r="D30" s="18"/>
      <c r="E30" s="18"/>
      <c r="F30" s="18"/>
      <c r="M30" s="27"/>
      <c r="N30" s="27"/>
      <c r="P30" s="10">
        <v>715000</v>
      </c>
    </row>
    <row r="31" spans="2:17" s="10" customFormat="1" ht="15" customHeight="1">
      <c r="B31" s="28" t="s">
        <v>129</v>
      </c>
      <c r="C31" s="18"/>
      <c r="D31" s="18"/>
      <c r="E31" s="18"/>
      <c r="F31" s="18"/>
      <c r="M31" s="27"/>
      <c r="N31" s="27"/>
      <c r="P31" s="10">
        <v>160000</v>
      </c>
    </row>
    <row r="32" spans="2:17" s="10" customFormat="1" ht="15" customHeight="1">
      <c r="C32" s="18"/>
      <c r="D32" s="18"/>
      <c r="E32" s="18"/>
      <c r="F32" s="18"/>
      <c r="M32" s="27"/>
      <c r="N32" s="27"/>
      <c r="P32" s="10">
        <v>625000</v>
      </c>
    </row>
    <row r="33" spans="2:16" s="10" customFormat="1" ht="15" customHeight="1">
      <c r="B33" s="29" t="s">
        <v>130</v>
      </c>
      <c r="C33" s="30"/>
      <c r="D33" s="18"/>
      <c r="E33" s="18"/>
      <c r="F33" s="18"/>
      <c r="M33" s="27"/>
      <c r="N33" s="27"/>
      <c r="P33" s="10">
        <v>210000</v>
      </c>
    </row>
    <row r="34" spans="2:16" s="10" customFormat="1" ht="15" customHeight="1">
      <c r="B34" s="31" t="s">
        <v>131</v>
      </c>
      <c r="C34" s="30"/>
      <c r="D34" s="18"/>
      <c r="E34" s="18"/>
      <c r="F34" s="18"/>
      <c r="M34" s="27"/>
      <c r="N34" s="27"/>
      <c r="P34" s="10">
        <v>150000</v>
      </c>
    </row>
    <row r="35" spans="2:16" s="10" customFormat="1" ht="15" customHeight="1">
      <c r="B35" s="29"/>
      <c r="C35" s="30" t="s">
        <v>132</v>
      </c>
      <c r="D35" s="18"/>
      <c r="E35" s="18"/>
      <c r="F35" s="18"/>
      <c r="M35" s="27"/>
      <c r="N35" s="27"/>
      <c r="P35" s="10">
        <v>150000</v>
      </c>
    </row>
    <row r="36" spans="2:16" s="10" customFormat="1" ht="15" customHeight="1" thickBot="1">
      <c r="B36" s="29"/>
      <c r="C36" s="18"/>
      <c r="D36" s="18"/>
      <c r="E36" s="18"/>
      <c r="F36" s="18"/>
      <c r="G36" s="26"/>
      <c r="P36" s="10">
        <v>155000</v>
      </c>
    </row>
    <row r="37" spans="2:16" s="10" customFormat="1" ht="25.2" customHeight="1" thickBot="1">
      <c r="B37" s="12" t="s">
        <v>114</v>
      </c>
      <c r="C37" s="13" t="s">
        <v>115</v>
      </c>
      <c r="D37" s="12" t="s">
        <v>116</v>
      </c>
      <c r="E37" s="14" t="s">
        <v>117</v>
      </c>
      <c r="F37" s="18"/>
      <c r="G37" s="12" t="s">
        <v>133</v>
      </c>
      <c r="H37" s="12" t="s">
        <v>134</v>
      </c>
      <c r="P37" s="10">
        <v>250000</v>
      </c>
    </row>
    <row r="38" spans="2:16" s="10" customFormat="1" ht="15" customHeight="1">
      <c r="F38" s="18"/>
      <c r="P38" s="10">
        <v>765000</v>
      </c>
    </row>
    <row r="39" spans="2:16" s="10" customFormat="1" ht="23.25" customHeight="1">
      <c r="B39" s="32" t="s">
        <v>135</v>
      </c>
      <c r="C39" s="33">
        <v>1</v>
      </c>
      <c r="D39" s="34">
        <v>0</v>
      </c>
      <c r="E39" s="17" t="s">
        <v>136</v>
      </c>
      <c r="F39" s="18"/>
      <c r="G39" s="35" t="s">
        <v>7</v>
      </c>
      <c r="H39" s="36">
        <v>2</v>
      </c>
      <c r="J39" s="37"/>
      <c r="K39" s="37"/>
      <c r="P39" s="10">
        <v>380000</v>
      </c>
    </row>
    <row r="40" spans="2:16" s="10" customFormat="1" ht="15" customHeight="1">
      <c r="E40" s="38"/>
      <c r="F40" s="18"/>
      <c r="G40" s="39"/>
      <c r="H40" s="39"/>
      <c r="J40" s="37"/>
      <c r="K40" s="37"/>
    </row>
    <row r="41" spans="2:16" s="10" customFormat="1" ht="23.25" customHeight="1">
      <c r="B41" s="33">
        <v>1</v>
      </c>
      <c r="C41" s="33">
        <v>1</v>
      </c>
      <c r="D41" s="40">
        <v>4</v>
      </c>
      <c r="E41" s="17" t="str">
        <f>_xlfn.XLOOKUP(G41,Legend!$B$3:$B$12,Legend!$A$3:$A$12)</f>
        <v>Sapphire Egg</v>
      </c>
      <c r="F41" s="18"/>
      <c r="G41" s="41" t="s">
        <v>8</v>
      </c>
      <c r="H41" s="42">
        <v>4</v>
      </c>
      <c r="J41" s="37"/>
      <c r="K41" s="37"/>
    </row>
    <row r="42" spans="2:16" s="10" customFormat="1" ht="23.25" customHeight="1">
      <c r="B42" s="33">
        <v>2</v>
      </c>
      <c r="C42" s="33">
        <v>1</v>
      </c>
      <c r="D42" s="40">
        <v>4</v>
      </c>
      <c r="E42" s="17" t="str">
        <f>_xlfn.XLOOKUP(G42,Legend!$B$3:$B$12,Legend!$A$3:$A$12)</f>
        <v>Topaz Egg</v>
      </c>
      <c r="F42" s="18"/>
      <c r="G42" s="43" t="s">
        <v>9</v>
      </c>
      <c r="H42" s="44">
        <v>5</v>
      </c>
      <c r="J42" s="37"/>
      <c r="K42" s="37"/>
    </row>
    <row r="43" spans="2:16" s="10" customFormat="1" ht="23.25" customHeight="1">
      <c r="B43" s="33">
        <v>3</v>
      </c>
      <c r="C43" s="33">
        <v>1</v>
      </c>
      <c r="D43" s="40">
        <v>4</v>
      </c>
      <c r="E43" s="17" t="str">
        <f>_xlfn.XLOOKUP(G43,Legend!$B$3:$B$12,Legend!$A$3:$A$12)</f>
        <v>Emerald Egg</v>
      </c>
      <c r="F43" s="18"/>
      <c r="G43" s="45" t="s">
        <v>10</v>
      </c>
      <c r="H43" s="46">
        <v>3</v>
      </c>
      <c r="J43" s="37"/>
      <c r="K43" s="37"/>
      <c r="L43" s="37"/>
      <c r="M43" s="37"/>
      <c r="N43" s="37"/>
    </row>
    <row r="44" spans="2:16" s="10" customFormat="1" ht="23.25" customHeight="1">
      <c r="B44" s="33">
        <v>4</v>
      </c>
      <c r="C44" s="33">
        <v>1</v>
      </c>
      <c r="D44" s="40">
        <v>4</v>
      </c>
      <c r="E44" s="17" t="str">
        <f>_xlfn.XLOOKUP(G44,Legend!$B$3:$B$12,Legend!$A$3:$A$12)</f>
        <v>Diamond Egg</v>
      </c>
      <c r="F44" s="18"/>
      <c r="G44" s="47" t="s">
        <v>11</v>
      </c>
      <c r="H44" s="48">
        <v>1</v>
      </c>
      <c r="J44" s="37"/>
      <c r="K44" s="37"/>
      <c r="L44" s="37"/>
      <c r="M44" s="37"/>
      <c r="N44" s="37"/>
    </row>
    <row r="45" spans="2:16" s="10" customFormat="1" ht="23.25" customHeight="1">
      <c r="B45" s="33">
        <v>5</v>
      </c>
      <c r="C45" s="33">
        <v>1</v>
      </c>
      <c r="D45" s="40">
        <v>4</v>
      </c>
      <c r="E45" s="17" t="str">
        <f>_xlfn.XLOOKUP(G45,Legend!$B$3:$B$12,Legend!$A$3:$A$12)</f>
        <v>Rock</v>
      </c>
      <c r="F45" s="18"/>
      <c r="G45" s="47" t="s">
        <v>12</v>
      </c>
      <c r="H45" s="48">
        <v>10</v>
      </c>
      <c r="J45" s="37"/>
      <c r="K45" s="37"/>
      <c r="L45" s="37"/>
      <c r="M45" s="37"/>
      <c r="N45" s="37"/>
    </row>
    <row r="46" spans="2:16" s="10" customFormat="1" ht="23.25" customHeight="1">
      <c r="B46" s="33">
        <v>6</v>
      </c>
      <c r="C46" s="33">
        <v>1</v>
      </c>
      <c r="D46" s="40">
        <v>4</v>
      </c>
      <c r="E46" s="17" t="str">
        <f>_xlfn.XLOOKUP(G46,Legend!$B$3:$B$12,Legend!$A$3:$A$12)</f>
        <v>Tree</v>
      </c>
      <c r="F46" s="18"/>
      <c r="G46" s="49" t="s">
        <v>13</v>
      </c>
      <c r="H46" s="50">
        <v>7</v>
      </c>
      <c r="J46" s="37"/>
      <c r="K46" s="37"/>
      <c r="L46" s="37"/>
      <c r="M46" s="37"/>
      <c r="N46" s="37"/>
    </row>
    <row r="47" spans="2:16" s="10" customFormat="1" ht="23.25" customHeight="1">
      <c r="B47" s="33">
        <v>7</v>
      </c>
      <c r="C47" s="33">
        <v>1</v>
      </c>
      <c r="D47" s="40">
        <v>4</v>
      </c>
      <c r="E47" s="17" t="str">
        <f>_xlfn.XLOOKUP(G47,Legend!$B$3:$B$12,Legend!$A$3:$A$12)</f>
        <v>Ruby Egg</v>
      </c>
      <c r="F47" s="18"/>
      <c r="G47" s="35" t="s">
        <v>7</v>
      </c>
      <c r="H47" s="36">
        <v>2</v>
      </c>
      <c r="J47" s="37"/>
      <c r="K47" s="37"/>
      <c r="L47" s="37"/>
      <c r="M47" s="37"/>
      <c r="N47" s="37"/>
    </row>
    <row r="48" spans="2:16" s="10" customFormat="1" ht="23.25" customHeight="1">
      <c r="B48" s="33">
        <v>8</v>
      </c>
      <c r="C48" s="33">
        <v>1</v>
      </c>
      <c r="D48" s="40">
        <v>4</v>
      </c>
      <c r="E48" s="17" t="str">
        <f>_xlfn.XLOOKUP(G48,Legend!$B$3:$B$12,Legend!$A$3:$A$12)</f>
        <v>Bush</v>
      </c>
      <c r="F48" s="18"/>
      <c r="G48" s="45" t="s">
        <v>14</v>
      </c>
      <c r="H48" s="46">
        <v>8</v>
      </c>
      <c r="J48" s="37"/>
      <c r="K48" s="37"/>
      <c r="L48" s="37"/>
      <c r="M48" s="37"/>
      <c r="N48" s="37"/>
    </row>
    <row r="49" spans="2:14" s="10" customFormat="1" ht="23.25" customHeight="1">
      <c r="B49" s="33">
        <v>9</v>
      </c>
      <c r="C49" s="33">
        <v>1</v>
      </c>
      <c r="D49" s="40">
        <v>4</v>
      </c>
      <c r="E49" s="17" t="str">
        <f>_xlfn.XLOOKUP(G49,Legend!$B$3:$B$12,Legend!$A$3:$A$12)</f>
        <v>Flower</v>
      </c>
      <c r="F49" s="18"/>
      <c r="G49" s="51" t="s">
        <v>15</v>
      </c>
      <c r="H49" s="52">
        <v>9</v>
      </c>
      <c r="J49" s="37"/>
      <c r="K49" s="37"/>
      <c r="L49" s="37"/>
      <c r="M49" s="37"/>
      <c r="N49" s="37"/>
    </row>
    <row r="50" spans="2:14" s="10" customFormat="1" ht="23.25" customHeight="1">
      <c r="B50" s="33">
        <v>10</v>
      </c>
      <c r="C50" s="33">
        <v>1</v>
      </c>
      <c r="D50" s="40">
        <v>4</v>
      </c>
      <c r="E50" s="17" t="str">
        <f>_xlfn.XLOOKUP(G50,Legend!$B$3:$B$12,Legend!$A$3:$A$12)</f>
        <v>Amethyst Egg</v>
      </c>
      <c r="F50" s="18"/>
      <c r="G50" s="51" t="s">
        <v>16</v>
      </c>
      <c r="H50" s="52">
        <v>6</v>
      </c>
      <c r="J50" s="37"/>
      <c r="K50" s="37"/>
      <c r="L50" s="37"/>
      <c r="M50" s="37"/>
      <c r="N50" s="37"/>
    </row>
    <row r="51" spans="2:14" s="10" customFormat="1" ht="15" customHeight="1">
      <c r="F51" s="18"/>
      <c r="L51" s="37"/>
      <c r="M51" s="37"/>
      <c r="N51" s="37"/>
    </row>
    <row r="52" spans="2:14" s="10" customFormat="1" ht="15" customHeight="1" thickBot="1">
      <c r="F52" s="18"/>
      <c r="L52" s="37"/>
      <c r="M52" s="37"/>
      <c r="N52" s="37"/>
    </row>
    <row r="53" spans="2:14" s="10" customFormat="1" ht="25.5" customHeight="1" thickBot="1">
      <c r="B53" s="24" t="s">
        <v>137</v>
      </c>
      <c r="C53" s="25" t="s">
        <v>138</v>
      </c>
      <c r="E53" s="31"/>
      <c r="F53" s="18"/>
    </row>
    <row r="54" spans="2:14" s="10" customFormat="1" ht="15" customHeight="1">
      <c r="B54" s="29"/>
      <c r="F54" s="18"/>
    </row>
    <row r="55" spans="2:14" s="10" customFormat="1" ht="14.4" customHeight="1">
      <c r="B55" s="9" t="s">
        <v>139</v>
      </c>
      <c r="C55" s="53"/>
      <c r="D55" s="53"/>
      <c r="E55" s="53"/>
      <c r="F55" s="53"/>
      <c r="G55" s="53"/>
    </row>
    <row r="56" spans="2:14" s="10" customFormat="1" ht="14.4" customHeight="1">
      <c r="B56" s="54"/>
      <c r="C56" s="54"/>
      <c r="D56" s="54"/>
      <c r="E56" s="54"/>
      <c r="F56" s="54"/>
      <c r="G56" s="54"/>
    </row>
    <row r="57" spans="2:14" s="10" customFormat="1" ht="14.4" customHeight="1">
      <c r="B57" s="55" t="s">
        <v>140</v>
      </c>
      <c r="C57" s="29"/>
      <c r="D57" s="54"/>
      <c r="E57" s="54"/>
      <c r="F57" s="54"/>
      <c r="G57" s="54"/>
    </row>
    <row r="58" spans="2:14" s="10" customFormat="1" ht="14.4" customHeight="1">
      <c r="B58" s="55" t="s">
        <v>141</v>
      </c>
      <c r="C58" s="29"/>
      <c r="D58" s="54"/>
      <c r="E58" s="54"/>
      <c r="F58" s="54"/>
      <c r="G58" s="54"/>
    </row>
    <row r="59" spans="2:14" s="10" customFormat="1" ht="14.4" customHeight="1">
      <c r="B59" s="55" t="s">
        <v>142</v>
      </c>
      <c r="C59" s="29"/>
      <c r="D59" s="54"/>
      <c r="E59" s="54"/>
      <c r="F59" s="54"/>
      <c r="G59" s="54"/>
    </row>
    <row r="60" spans="2:14" s="10" customFormat="1" ht="14.4" customHeight="1">
      <c r="B60" s="55"/>
      <c r="C60" s="29"/>
      <c r="D60" s="54"/>
      <c r="E60" s="54"/>
      <c r="F60" s="54"/>
      <c r="G60" s="54"/>
    </row>
    <row r="61" spans="2:14" s="10" customFormat="1" ht="14.4" customHeight="1">
      <c r="B61" s="31" t="s">
        <v>143</v>
      </c>
      <c r="C61" s="18"/>
      <c r="D61" s="54"/>
      <c r="E61" s="54"/>
      <c r="F61" s="54"/>
      <c r="G61" s="54"/>
      <c r="I61" s="31"/>
      <c r="J61" s="18"/>
      <c r="K61" s="18"/>
    </row>
    <row r="62" spans="2:14" s="10" customFormat="1" ht="14.4" customHeight="1">
      <c r="B62" s="31" t="s">
        <v>144</v>
      </c>
      <c r="C62" s="18"/>
      <c r="D62" s="54"/>
      <c r="E62" s="54"/>
      <c r="F62" s="54"/>
      <c r="G62" s="54"/>
      <c r="I62" s="31"/>
      <c r="J62" s="18"/>
      <c r="K62" s="18"/>
    </row>
    <row r="63" spans="2:14" s="10" customFormat="1" ht="14.4" customHeight="1">
      <c r="B63" s="31" t="s">
        <v>145</v>
      </c>
      <c r="C63" s="18"/>
      <c r="D63" s="54"/>
      <c r="E63" s="54"/>
      <c r="F63" s="54"/>
      <c r="G63" s="54"/>
      <c r="I63" s="31"/>
      <c r="J63" s="18"/>
      <c r="K63" s="18"/>
    </row>
    <row r="64" spans="2:14" s="10" customFormat="1" ht="14.4" customHeight="1">
      <c r="C64" s="56" t="s">
        <v>146</v>
      </c>
      <c r="D64" s="54"/>
      <c r="E64" s="54"/>
      <c r="F64" s="54"/>
      <c r="G64" s="54"/>
      <c r="J64" s="56"/>
      <c r="K64" s="56"/>
    </row>
    <row r="65" spans="2:9" s="10" customFormat="1" ht="15" customHeight="1" thickBot="1">
      <c r="B65" s="29"/>
      <c r="C65" s="18"/>
      <c r="D65" s="18"/>
      <c r="E65" s="18"/>
      <c r="F65" s="18"/>
      <c r="G65" s="26"/>
    </row>
    <row r="66" spans="2:9" s="10" customFormat="1" ht="25.5" customHeight="1" thickBot="1">
      <c r="B66" s="12" t="s">
        <v>114</v>
      </c>
      <c r="C66" s="13" t="s">
        <v>115</v>
      </c>
      <c r="D66" s="12" t="s">
        <v>116</v>
      </c>
      <c r="E66" s="14" t="s">
        <v>117</v>
      </c>
      <c r="F66" s="18"/>
      <c r="G66" s="12" t="s">
        <v>147</v>
      </c>
      <c r="H66" s="12" t="s">
        <v>133</v>
      </c>
      <c r="I66" s="12" t="s">
        <v>134</v>
      </c>
    </row>
    <row r="67" spans="2:9" s="10" customFormat="1" ht="15" customHeight="1">
      <c r="F67" s="18"/>
    </row>
    <row r="68" spans="2:9" s="10" customFormat="1" ht="23.25" customHeight="1">
      <c r="B68" s="32" t="s">
        <v>148</v>
      </c>
      <c r="C68" s="33">
        <v>2</v>
      </c>
      <c r="D68" s="34">
        <v>0</v>
      </c>
      <c r="E68" s="17">
        <v>360000</v>
      </c>
      <c r="F68" s="18"/>
      <c r="G68" s="33">
        <v>2</v>
      </c>
      <c r="H68" s="41" t="s">
        <v>8</v>
      </c>
      <c r="I68" s="42">
        <v>4</v>
      </c>
    </row>
    <row r="69" spans="2:9" s="10" customFormat="1" ht="15" customHeight="1">
      <c r="F69" s="18"/>
      <c r="G69" s="39"/>
      <c r="H69" s="39"/>
      <c r="I69" s="39"/>
    </row>
    <row r="70" spans="2:9" s="10" customFormat="1" ht="23.25" customHeight="1">
      <c r="B70" s="33">
        <v>11</v>
      </c>
      <c r="C70" s="33">
        <v>2</v>
      </c>
      <c r="D70" s="40">
        <v>4</v>
      </c>
      <c r="E70" s="17">
        <f>_xlfn.XLOOKUP(H70,Legend!$B$3:$B$12,Legend!$D$3:$D$12)*G70</f>
        <v>900000</v>
      </c>
      <c r="F70" s="18"/>
      <c r="G70" s="33">
        <v>5</v>
      </c>
      <c r="H70" s="41" t="s">
        <v>8</v>
      </c>
      <c r="I70" s="42">
        <v>4</v>
      </c>
    </row>
    <row r="71" spans="2:9" s="10" customFormat="1" ht="23.25" customHeight="1">
      <c r="B71" s="33">
        <v>12</v>
      </c>
      <c r="C71" s="33">
        <v>2</v>
      </c>
      <c r="D71" s="40">
        <v>4</v>
      </c>
      <c r="E71" s="17">
        <f>_xlfn.XLOOKUP(H71,Legend!$B$3:$B$12,Legend!$D$3:$D$12)*G71</f>
        <v>400000</v>
      </c>
      <c r="F71" s="18"/>
      <c r="G71" s="33">
        <v>10</v>
      </c>
      <c r="H71" s="43" t="s">
        <v>9</v>
      </c>
      <c r="I71" s="44">
        <v>5</v>
      </c>
    </row>
    <row r="72" spans="2:9" s="10" customFormat="1" ht="23.25" customHeight="1">
      <c r="B72" s="33">
        <v>13</v>
      </c>
      <c r="C72" s="33">
        <v>2</v>
      </c>
      <c r="D72" s="40">
        <v>4</v>
      </c>
      <c r="E72" s="17">
        <f>_xlfn.XLOOKUP(H72,Legend!$B$3:$B$12,Legend!$D$3:$D$12)*G72</f>
        <v>0</v>
      </c>
      <c r="F72" s="18"/>
      <c r="G72" s="33">
        <v>6</v>
      </c>
      <c r="H72" s="47" t="s">
        <v>12</v>
      </c>
      <c r="I72" s="48">
        <v>10</v>
      </c>
    </row>
    <row r="73" spans="2:9" s="10" customFormat="1" ht="23.25" customHeight="1">
      <c r="B73" s="33">
        <v>14</v>
      </c>
      <c r="C73" s="33">
        <v>2</v>
      </c>
      <c r="D73" s="40">
        <v>4</v>
      </c>
      <c r="E73" s="17">
        <f>_xlfn.XLOOKUP(H73,Legend!$B$3:$B$12,Legend!$D$3:$D$12)*G73</f>
        <v>2700000</v>
      </c>
      <c r="F73" s="18"/>
      <c r="G73" s="33">
        <v>9</v>
      </c>
      <c r="H73" s="47" t="s">
        <v>11</v>
      </c>
      <c r="I73" s="48">
        <v>1</v>
      </c>
    </row>
    <row r="74" spans="2:9" s="10" customFormat="1" ht="23.25" customHeight="1">
      <c r="B74" s="33">
        <v>15</v>
      </c>
      <c r="C74" s="33">
        <v>2</v>
      </c>
      <c r="D74" s="40">
        <v>4</v>
      </c>
      <c r="E74" s="17">
        <f>_xlfn.XLOOKUP(H74,Legend!$B$3:$B$12,Legend!$D$3:$D$12)*G74</f>
        <v>0</v>
      </c>
      <c r="F74" s="18"/>
      <c r="G74" s="33">
        <v>6</v>
      </c>
      <c r="H74" s="47" t="s">
        <v>12</v>
      </c>
      <c r="I74" s="48">
        <v>10</v>
      </c>
    </row>
    <row r="75" spans="2:9" s="10" customFormat="1" ht="23.25" customHeight="1">
      <c r="B75" s="33">
        <v>16</v>
      </c>
      <c r="C75" s="33">
        <v>2</v>
      </c>
      <c r="D75" s="40">
        <v>4</v>
      </c>
      <c r="E75" s="17">
        <f>_xlfn.XLOOKUP(H75,Legend!$B$3:$B$12,Legend!$D$3:$D$12)*G75</f>
        <v>0</v>
      </c>
      <c r="F75" s="18"/>
      <c r="G75" s="33">
        <v>5</v>
      </c>
      <c r="H75" s="49" t="s">
        <v>13</v>
      </c>
      <c r="I75" s="50">
        <v>7</v>
      </c>
    </row>
    <row r="76" spans="2:9" s="10" customFormat="1" ht="23.25" customHeight="1">
      <c r="B76" s="33">
        <v>17</v>
      </c>
      <c r="C76" s="33">
        <v>2</v>
      </c>
      <c r="D76" s="40">
        <v>4</v>
      </c>
      <c r="E76" s="17">
        <f>_xlfn.XLOOKUP(H76,Legend!$B$3:$B$12,Legend!$D$3:$D$12)*G76</f>
        <v>0</v>
      </c>
      <c r="F76" s="18"/>
      <c r="G76" s="33">
        <v>10</v>
      </c>
      <c r="H76" s="51" t="s">
        <v>15</v>
      </c>
      <c r="I76" s="52">
        <v>9</v>
      </c>
    </row>
    <row r="77" spans="2:9" s="10" customFormat="1" ht="23.25" customHeight="1">
      <c r="B77" s="33">
        <v>18</v>
      </c>
      <c r="C77" s="33">
        <v>2</v>
      </c>
      <c r="D77" s="40">
        <v>4</v>
      </c>
      <c r="E77" s="17">
        <f>_xlfn.XLOOKUP(H77,Legend!$B$3:$B$12,Legend!$D$3:$D$12)*G77</f>
        <v>0</v>
      </c>
      <c r="F77" s="18"/>
      <c r="G77" s="33">
        <v>5</v>
      </c>
      <c r="H77" s="45" t="s">
        <v>14</v>
      </c>
      <c r="I77" s="46">
        <v>8</v>
      </c>
    </row>
    <row r="78" spans="2:9" s="10" customFormat="1" ht="23.25" customHeight="1">
      <c r="B78" s="33">
        <v>19</v>
      </c>
      <c r="C78" s="33">
        <v>2</v>
      </c>
      <c r="D78" s="40">
        <v>4</v>
      </c>
      <c r="E78" s="17">
        <f>_xlfn.XLOOKUP(H78,Legend!$B$3:$B$12,Legend!$D$3:$D$12)*G78</f>
        <v>0</v>
      </c>
      <c r="F78" s="18"/>
      <c r="G78" s="33">
        <v>6</v>
      </c>
      <c r="H78" s="51" t="s">
        <v>15</v>
      </c>
      <c r="I78" s="52">
        <v>9</v>
      </c>
    </row>
    <row r="79" spans="2:9" s="10" customFormat="1" ht="23.25" customHeight="1">
      <c r="B79" s="33">
        <v>20</v>
      </c>
      <c r="C79" s="33">
        <v>2</v>
      </c>
      <c r="D79" s="40">
        <v>4</v>
      </c>
      <c r="E79" s="17">
        <f>_xlfn.XLOOKUP(H79,Legend!$B$3:$B$12,Legend!$D$3:$D$12)*G79</f>
        <v>2100000</v>
      </c>
      <c r="F79" s="18"/>
      <c r="G79" s="33">
        <v>7</v>
      </c>
      <c r="H79" s="47" t="s">
        <v>11</v>
      </c>
      <c r="I79" s="48">
        <v>1</v>
      </c>
    </row>
    <row r="80" spans="2:9" s="10" customFormat="1" ht="23.25" customHeight="1">
      <c r="B80" s="33">
        <v>21</v>
      </c>
      <c r="C80" s="33">
        <v>2</v>
      </c>
      <c r="D80" s="40">
        <v>4</v>
      </c>
      <c r="E80" s="17">
        <f>_xlfn.XLOOKUP(H80,Legend!$B$3:$B$12,Legend!$D$3:$D$12)*G80</f>
        <v>500000</v>
      </c>
      <c r="F80" s="18"/>
      <c r="G80" s="33">
        <v>2</v>
      </c>
      <c r="H80" s="35" t="s">
        <v>7</v>
      </c>
      <c r="I80" s="36">
        <v>2</v>
      </c>
    </row>
    <row r="81" spans="2:11" s="10" customFormat="1" ht="23.25" customHeight="1">
      <c r="B81" s="33">
        <v>22</v>
      </c>
      <c r="C81" s="33">
        <v>2</v>
      </c>
      <c r="D81" s="40">
        <v>4</v>
      </c>
      <c r="E81" s="17">
        <f>_xlfn.XLOOKUP(H81,Legend!$B$3:$B$12,Legend!$D$3:$D$12)*G81</f>
        <v>30000</v>
      </c>
      <c r="F81" s="18"/>
      <c r="G81" s="33">
        <v>1</v>
      </c>
      <c r="H81" s="51" t="s">
        <v>16</v>
      </c>
      <c r="I81" s="52">
        <v>6</v>
      </c>
    </row>
    <row r="82" spans="2:11" s="10" customFormat="1" ht="23.25" customHeight="1">
      <c r="B82" s="33">
        <v>23</v>
      </c>
      <c r="C82" s="33">
        <v>2</v>
      </c>
      <c r="D82" s="40">
        <v>4</v>
      </c>
      <c r="E82" s="17">
        <f>_xlfn.XLOOKUP(H82,Legend!$B$3:$B$12,Legend!$D$3:$D$12)*G82</f>
        <v>2000000</v>
      </c>
      <c r="F82" s="18"/>
      <c r="G82" s="33">
        <v>8</v>
      </c>
      <c r="H82" s="35" t="s">
        <v>7</v>
      </c>
      <c r="I82" s="36">
        <v>2</v>
      </c>
    </row>
    <row r="83" spans="2:11" s="10" customFormat="1" ht="23.25" customHeight="1">
      <c r="B83" s="33">
        <v>24</v>
      </c>
      <c r="C83" s="33">
        <v>2</v>
      </c>
      <c r="D83" s="40">
        <v>4</v>
      </c>
      <c r="E83" s="17">
        <f>_xlfn.XLOOKUP(H83,Legend!$B$3:$B$12,Legend!$D$3:$D$12)*G83</f>
        <v>200000</v>
      </c>
      <c r="F83" s="18"/>
      <c r="G83" s="33">
        <v>1</v>
      </c>
      <c r="H83" s="45" t="s">
        <v>10</v>
      </c>
      <c r="I83" s="46">
        <v>3</v>
      </c>
    </row>
    <row r="84" spans="2:11" s="10" customFormat="1" ht="23.25" customHeight="1">
      <c r="B84" s="33">
        <v>25</v>
      </c>
      <c r="C84" s="33">
        <v>2</v>
      </c>
      <c r="D84" s="40">
        <v>4</v>
      </c>
      <c r="E84" s="17">
        <f>_xlfn.XLOOKUP(H84,Legend!$B$3:$B$12,Legend!$D$3:$D$12)*G84</f>
        <v>800000</v>
      </c>
      <c r="F84" s="18"/>
      <c r="G84" s="33">
        <v>4</v>
      </c>
      <c r="H84" s="45" t="s">
        <v>10</v>
      </c>
      <c r="I84" s="46">
        <v>3</v>
      </c>
    </row>
    <row r="85" spans="2:11" s="10" customFormat="1" ht="23.25" customHeight="1">
      <c r="B85" s="33">
        <v>26</v>
      </c>
      <c r="C85" s="33">
        <v>2</v>
      </c>
      <c r="D85" s="40">
        <v>4</v>
      </c>
      <c r="E85" s="17">
        <f>_xlfn.XLOOKUP(H85,Legend!$B$3:$B$12,Legend!$D$3:$D$12)*G85</f>
        <v>120000</v>
      </c>
      <c r="F85" s="18"/>
      <c r="G85" s="33">
        <v>3</v>
      </c>
      <c r="H85" s="43" t="s">
        <v>9</v>
      </c>
      <c r="I85" s="44">
        <v>5</v>
      </c>
    </row>
    <row r="86" spans="2:11" s="10" customFormat="1" ht="23.25" customHeight="1">
      <c r="B86" s="33">
        <v>27</v>
      </c>
      <c r="C86" s="33">
        <v>2</v>
      </c>
      <c r="D86" s="40">
        <v>4</v>
      </c>
      <c r="E86" s="17">
        <f>_xlfn.XLOOKUP(H86,Legend!$B$3:$B$12,Legend!$D$3:$D$12)*G86</f>
        <v>360000</v>
      </c>
      <c r="F86" s="18"/>
      <c r="G86" s="33">
        <v>2</v>
      </c>
      <c r="H86" s="41" t="s">
        <v>8</v>
      </c>
      <c r="I86" s="42">
        <v>4</v>
      </c>
    </row>
    <row r="87" spans="2:11" s="10" customFormat="1" ht="23.25" customHeight="1">
      <c r="B87" s="33">
        <v>28</v>
      </c>
      <c r="C87" s="33">
        <v>2</v>
      </c>
      <c r="D87" s="40">
        <v>4</v>
      </c>
      <c r="E87" s="17">
        <f>_xlfn.XLOOKUP(H87,Legend!$B$3:$B$12,Legend!$D$3:$D$12)*G87</f>
        <v>0</v>
      </c>
      <c r="F87" s="18"/>
      <c r="G87" s="33">
        <v>4</v>
      </c>
      <c r="H87" s="49" t="s">
        <v>13</v>
      </c>
      <c r="I87" s="50">
        <v>7</v>
      </c>
    </row>
    <row r="88" spans="2:11" s="10" customFormat="1" ht="23.25" customHeight="1">
      <c r="B88" s="33">
        <v>29</v>
      </c>
      <c r="C88" s="33">
        <v>2</v>
      </c>
      <c r="D88" s="40">
        <v>4</v>
      </c>
      <c r="E88" s="17">
        <f>_xlfn.XLOOKUP(H88,Legend!$B$3:$B$12,Legend!$D$3:$D$12)*G88</f>
        <v>210000</v>
      </c>
      <c r="F88" s="18"/>
      <c r="G88" s="33">
        <v>7</v>
      </c>
      <c r="H88" s="51" t="s">
        <v>16</v>
      </c>
      <c r="I88" s="52">
        <v>6</v>
      </c>
    </row>
    <row r="89" spans="2:11" s="10" customFormat="1" ht="23.25" customHeight="1">
      <c r="B89" s="33">
        <v>30</v>
      </c>
      <c r="C89" s="33">
        <v>2</v>
      </c>
      <c r="D89" s="40">
        <v>4</v>
      </c>
      <c r="E89" s="17">
        <f>_xlfn.XLOOKUP(H89,Legend!$B$3:$B$12,Legend!$D$3:$D$12)*G89</f>
        <v>0</v>
      </c>
      <c r="F89" s="18"/>
      <c r="G89" s="33">
        <v>8</v>
      </c>
      <c r="H89" s="45" t="s">
        <v>14</v>
      </c>
      <c r="I89" s="46">
        <v>8</v>
      </c>
    </row>
    <row r="90" spans="2:11" s="10" customFormat="1" ht="15" customHeight="1">
      <c r="F90" s="18"/>
      <c r="I90" s="57"/>
    </row>
    <row r="91" spans="2:11" s="10" customFormat="1" ht="15" customHeight="1" thickBot="1">
      <c r="F91" s="18"/>
    </row>
    <row r="92" spans="2:11" s="10" customFormat="1" ht="25.5" customHeight="1" thickBot="1">
      <c r="B92" s="24" t="s">
        <v>149</v>
      </c>
      <c r="C92" s="25" t="s">
        <v>150</v>
      </c>
      <c r="D92" s="37"/>
      <c r="E92" s="37"/>
      <c r="F92" s="58"/>
      <c r="G92" s="59"/>
      <c r="I92" s="37"/>
      <c r="J92" s="60"/>
      <c r="K92" s="60"/>
    </row>
    <row r="93" spans="2:11" s="10" customFormat="1" ht="15" customHeight="1">
      <c r="B93" s="29"/>
      <c r="D93" s="37"/>
      <c r="E93" s="37"/>
      <c r="F93" s="58"/>
      <c r="G93" s="59"/>
      <c r="I93" s="37"/>
      <c r="J93" s="60"/>
      <c r="K93" s="60"/>
    </row>
    <row r="94" spans="2:11" s="10" customFormat="1" ht="14.4" customHeight="1">
      <c r="B94" s="9" t="s">
        <v>151</v>
      </c>
      <c r="C94" s="9"/>
      <c r="D94" s="9"/>
      <c r="E94" s="9"/>
      <c r="F94" s="9"/>
      <c r="G94" s="9"/>
    </row>
    <row r="95" spans="2:11" s="10" customFormat="1" ht="14.4" customHeight="1">
      <c r="B95" s="54"/>
      <c r="C95" s="54"/>
      <c r="D95" s="54"/>
      <c r="E95" s="54"/>
      <c r="F95" s="54"/>
      <c r="G95" s="54"/>
    </row>
    <row r="96" spans="2:11" s="10" customFormat="1" ht="14.4" customHeight="1">
      <c r="B96" s="55" t="s">
        <v>152</v>
      </c>
      <c r="C96" s="54"/>
      <c r="D96" s="54"/>
      <c r="E96" s="54"/>
      <c r="F96" s="54"/>
      <c r="G96" s="54"/>
    </row>
    <row r="97" spans="2:14" s="10" customFormat="1" ht="14.4" customHeight="1">
      <c r="B97" s="55" t="s">
        <v>153</v>
      </c>
      <c r="C97" s="54"/>
      <c r="D97" s="54"/>
      <c r="E97" s="54"/>
      <c r="F97" s="54"/>
      <c r="G97" s="54"/>
    </row>
    <row r="98" spans="2:14" s="10" customFormat="1" ht="14.4" customHeight="1">
      <c r="B98" s="55"/>
      <c r="C98" s="54"/>
      <c r="D98" s="54"/>
      <c r="E98" s="54"/>
      <c r="F98" s="54"/>
      <c r="G98" s="54"/>
    </row>
    <row r="99" spans="2:14" s="10" customFormat="1" ht="14.4" customHeight="1">
      <c r="B99" s="29" t="s">
        <v>154</v>
      </c>
      <c r="C99" s="30"/>
      <c r="D99" s="54"/>
      <c r="E99" s="54"/>
      <c r="F99" s="54"/>
      <c r="G99" s="54"/>
    </row>
    <row r="100" spans="2:14" s="10" customFormat="1" ht="14.4" customHeight="1">
      <c r="B100" s="29"/>
      <c r="C100" s="30" t="s">
        <v>155</v>
      </c>
      <c r="D100" s="54"/>
      <c r="E100" s="54"/>
      <c r="F100" s="54"/>
      <c r="G100" s="54"/>
    </row>
    <row r="101" spans="2:14" s="10" customFormat="1" ht="15" customHeight="1" thickBot="1">
      <c r="B101" s="37"/>
      <c r="C101" s="37"/>
      <c r="D101" s="37"/>
      <c r="E101" s="37"/>
      <c r="F101" s="58"/>
      <c r="G101" s="61"/>
      <c r="H101" s="60"/>
      <c r="I101" s="37"/>
      <c r="J101" s="60"/>
      <c r="K101" s="60"/>
      <c r="L101" s="37"/>
      <c r="M101" s="37"/>
      <c r="N101" s="37"/>
    </row>
    <row r="102" spans="2:14" s="10" customFormat="1" ht="25.5" customHeight="1" thickBot="1">
      <c r="B102" s="12" t="s">
        <v>114</v>
      </c>
      <c r="C102" s="13" t="s">
        <v>115</v>
      </c>
      <c r="D102" s="12" t="s">
        <v>116</v>
      </c>
      <c r="E102" s="14" t="s">
        <v>117</v>
      </c>
      <c r="F102" s="18"/>
      <c r="G102" s="12" t="s">
        <v>156</v>
      </c>
      <c r="H102" s="12" t="s">
        <v>157</v>
      </c>
      <c r="J102" s="60"/>
      <c r="K102" s="60"/>
      <c r="L102" s="37"/>
      <c r="M102" s="37"/>
      <c r="N102" s="37"/>
    </row>
    <row r="103" spans="2:14" s="10" customFormat="1" ht="15" customHeight="1">
      <c r="F103" s="18"/>
      <c r="J103" s="60"/>
      <c r="K103" s="60"/>
      <c r="L103" s="37"/>
      <c r="M103" s="37"/>
      <c r="N103" s="37"/>
    </row>
    <row r="104" spans="2:14" s="10" customFormat="1" ht="23.25" customHeight="1">
      <c r="B104" s="32" t="s">
        <v>158</v>
      </c>
      <c r="C104" s="33">
        <v>3</v>
      </c>
      <c r="D104" s="34">
        <v>0</v>
      </c>
      <c r="E104" s="17">
        <v>250000</v>
      </c>
      <c r="F104" s="18"/>
      <c r="G104" s="33">
        <v>19</v>
      </c>
      <c r="H104" s="33">
        <v>8</v>
      </c>
      <c r="J104" s="60" cm="1">
        <f t="array" ref="J104">_xlfn.XLOOKUP(INDEX(_nMap,G104,H104),Legend!$B$3:$B$12,Legend!$D$3:$D$12)</f>
        <v>250000</v>
      </c>
      <c r="K104" s="60"/>
      <c r="L104" s="37"/>
      <c r="M104" s="37"/>
      <c r="N104" s="37"/>
    </row>
    <row r="105" spans="2:14" s="10" customFormat="1" ht="15" customHeight="1">
      <c r="F105" s="18"/>
      <c r="G105" s="39"/>
      <c r="H105" s="39"/>
      <c r="J105" s="60"/>
      <c r="K105" s="60"/>
      <c r="L105" s="37"/>
      <c r="M105" s="37"/>
      <c r="N105" s="37"/>
    </row>
    <row r="106" spans="2:14" s="10" customFormat="1" ht="23.25" customHeight="1">
      <c r="B106" s="33">
        <v>31</v>
      </c>
      <c r="C106" s="33">
        <v>3</v>
      </c>
      <c r="D106" s="40">
        <v>6</v>
      </c>
      <c r="E106" s="17" cm="1">
        <f t="array" ref="E106">_xlfn.XLOOKUP(INDEX(_nMap,G106,H106),Legend!$B$3:$B$12,Legend!$D$3:$D$12)</f>
        <v>200000</v>
      </c>
      <c r="F106" s="18"/>
      <c r="G106" s="33">
        <v>18</v>
      </c>
      <c r="H106" s="33">
        <v>2</v>
      </c>
      <c r="J106" s="60"/>
      <c r="K106" s="60"/>
      <c r="L106" s="37"/>
      <c r="M106" s="37"/>
      <c r="N106" s="37"/>
    </row>
    <row r="107" spans="2:14" s="10" customFormat="1" ht="23.25" customHeight="1">
      <c r="B107" s="33">
        <v>32</v>
      </c>
      <c r="C107" s="33">
        <v>3</v>
      </c>
      <c r="D107" s="40">
        <v>6</v>
      </c>
      <c r="E107" s="17" cm="1">
        <f t="array" ref="E107">_xlfn.XLOOKUP(INDEX(_nMap,G107,H107),Legend!$B$3:$B$12,Legend!$D$3:$D$12)</f>
        <v>300000</v>
      </c>
      <c r="F107" s="18"/>
      <c r="G107" s="33">
        <v>20</v>
      </c>
      <c r="H107" s="33">
        <v>4</v>
      </c>
      <c r="J107" s="60"/>
      <c r="K107" s="60"/>
      <c r="L107" s="37"/>
      <c r="M107" s="37"/>
      <c r="N107" s="37"/>
    </row>
    <row r="108" spans="2:14" s="10" customFormat="1" ht="23.25" customHeight="1">
      <c r="B108" s="33">
        <v>33</v>
      </c>
      <c r="C108" s="33">
        <v>3</v>
      </c>
      <c r="D108" s="40">
        <v>6</v>
      </c>
      <c r="E108" s="17" cm="1">
        <f t="array" ref="E108">_xlfn.XLOOKUP(INDEX(_nMap,G108,H108),Legend!$B$3:$B$12,Legend!$D$3:$D$12)</f>
        <v>30000</v>
      </c>
      <c r="F108" s="18"/>
      <c r="G108" s="33">
        <v>11</v>
      </c>
      <c r="H108" s="33">
        <v>16</v>
      </c>
      <c r="J108" s="60"/>
      <c r="K108" s="60"/>
      <c r="L108" s="37"/>
      <c r="M108" s="37"/>
      <c r="N108" s="37"/>
    </row>
    <row r="109" spans="2:14" s="10" customFormat="1" ht="23.25" customHeight="1">
      <c r="B109" s="33">
        <v>34</v>
      </c>
      <c r="C109" s="33">
        <v>3</v>
      </c>
      <c r="D109" s="40">
        <v>6</v>
      </c>
      <c r="E109" s="17" cm="1">
        <f t="array" ref="E109">_xlfn.XLOOKUP(INDEX(_nMap,G109,H109),Legend!$B$3:$B$12,Legend!$D$3:$D$12)</f>
        <v>300000</v>
      </c>
      <c r="F109" s="18"/>
      <c r="G109" s="33">
        <v>12</v>
      </c>
      <c r="H109" s="33">
        <v>14</v>
      </c>
      <c r="J109" s="60"/>
      <c r="K109" s="60"/>
      <c r="L109" s="37"/>
      <c r="M109" s="37"/>
      <c r="N109" s="37"/>
    </row>
    <row r="110" spans="2:14" s="10" customFormat="1" ht="23.25" customHeight="1">
      <c r="B110" s="33">
        <v>35</v>
      </c>
      <c r="C110" s="33">
        <v>3</v>
      </c>
      <c r="D110" s="40">
        <v>6</v>
      </c>
      <c r="E110" s="17" cm="1">
        <f t="array" ref="E110">_xlfn.XLOOKUP(INDEX(_nMap,G110,H110),Legend!$B$3:$B$12,Legend!$D$3:$D$12)</f>
        <v>300000</v>
      </c>
      <c r="F110" s="18"/>
      <c r="G110" s="33">
        <v>6</v>
      </c>
      <c r="H110" s="33">
        <v>4</v>
      </c>
      <c r="J110" s="60"/>
      <c r="K110" s="60"/>
      <c r="L110" s="37"/>
      <c r="M110" s="37"/>
      <c r="N110" s="37"/>
    </row>
    <row r="111" spans="2:14" s="10" customFormat="1" ht="23.25" customHeight="1">
      <c r="B111" s="33">
        <v>36</v>
      </c>
      <c r="C111" s="33">
        <v>3</v>
      </c>
      <c r="D111" s="40">
        <v>6</v>
      </c>
      <c r="E111" s="17" cm="1">
        <f t="array" ref="E111">_xlfn.XLOOKUP(INDEX(_nMap,G111,H111),Legend!$B$3:$B$12,Legend!$D$3:$D$12)</f>
        <v>250000</v>
      </c>
      <c r="F111" s="18"/>
      <c r="G111" s="33">
        <v>7</v>
      </c>
      <c r="H111" s="33">
        <v>18</v>
      </c>
      <c r="J111" s="60"/>
      <c r="K111" s="60"/>
      <c r="L111" s="37"/>
      <c r="M111" s="37"/>
      <c r="N111" s="37"/>
    </row>
    <row r="112" spans="2:14" s="10" customFormat="1" ht="23.25" customHeight="1">
      <c r="B112" s="33">
        <v>37</v>
      </c>
      <c r="C112" s="33">
        <v>3</v>
      </c>
      <c r="D112" s="40">
        <v>6</v>
      </c>
      <c r="E112" s="17" cm="1">
        <f t="array" ref="E112">_xlfn.XLOOKUP(INDEX(_nMap,G112,H112),Legend!$B$3:$B$12,Legend!$D$3:$D$12)</f>
        <v>250000</v>
      </c>
      <c r="F112" s="18"/>
      <c r="G112" s="33">
        <v>14</v>
      </c>
      <c r="H112" s="33">
        <v>9</v>
      </c>
      <c r="J112" s="60"/>
      <c r="K112" s="60"/>
      <c r="L112" s="37"/>
      <c r="M112" s="37"/>
      <c r="N112" s="37"/>
    </row>
    <row r="113" spans="1:14" s="10" customFormat="1" ht="23.25" customHeight="1">
      <c r="B113" s="33">
        <v>38</v>
      </c>
      <c r="C113" s="33">
        <v>3</v>
      </c>
      <c r="D113" s="40">
        <v>6</v>
      </c>
      <c r="E113" s="17" cm="1">
        <f t="array" ref="E113">_xlfn.XLOOKUP(INDEX(_nMap,G113,H113),Legend!$B$3:$B$12,Legend!$D$3:$D$12)</f>
        <v>250000</v>
      </c>
      <c r="F113" s="18"/>
      <c r="G113" s="33">
        <v>3</v>
      </c>
      <c r="H113" s="33">
        <v>9</v>
      </c>
      <c r="J113" s="60"/>
      <c r="K113" s="60"/>
      <c r="L113" s="37"/>
      <c r="M113" s="37"/>
      <c r="N113" s="37"/>
    </row>
    <row r="114" spans="1:14" s="10" customFormat="1" ht="23.25" customHeight="1">
      <c r="B114" s="33">
        <v>39</v>
      </c>
      <c r="C114" s="33">
        <v>3</v>
      </c>
      <c r="D114" s="40">
        <v>6</v>
      </c>
      <c r="E114" s="17" cm="1">
        <f t="array" ref="E114">_xlfn.XLOOKUP(INDEX(_nMap,G114,H114),Legend!$B$3:$B$12,Legend!$D$3:$D$12)</f>
        <v>180000</v>
      </c>
      <c r="F114" s="18"/>
      <c r="G114" s="33">
        <v>6</v>
      </c>
      <c r="H114" s="33">
        <v>16</v>
      </c>
      <c r="J114" s="60"/>
      <c r="K114" s="60"/>
      <c r="L114" s="37"/>
      <c r="M114" s="37"/>
      <c r="N114" s="37"/>
    </row>
    <row r="115" spans="1:14" s="10" customFormat="1" ht="23.25" customHeight="1">
      <c r="B115" s="33">
        <v>40</v>
      </c>
      <c r="C115" s="33">
        <v>3</v>
      </c>
      <c r="D115" s="40">
        <v>6</v>
      </c>
      <c r="E115" s="17" cm="1">
        <f t="array" ref="E115">_xlfn.XLOOKUP(INDEX(_nMap,G115,H115),Legend!$B$3:$B$12,Legend!$D$3:$D$12)</f>
        <v>300000</v>
      </c>
      <c r="F115" s="18"/>
      <c r="G115" s="33">
        <v>9</v>
      </c>
      <c r="H115" s="33">
        <v>13</v>
      </c>
      <c r="J115" s="60"/>
      <c r="K115" s="60"/>
      <c r="L115" s="37"/>
      <c r="M115" s="37"/>
      <c r="N115" s="37"/>
    </row>
    <row r="116" spans="1:14" s="10" customFormat="1" ht="23.25" customHeight="1">
      <c r="B116" s="33">
        <v>41</v>
      </c>
      <c r="C116" s="33">
        <v>3</v>
      </c>
      <c r="D116" s="40">
        <v>6</v>
      </c>
      <c r="E116" s="17" cm="1">
        <f t="array" ref="E116">_xlfn.XLOOKUP(INDEX(_nMap,G116,H116),Legend!$B$3:$B$12,Legend!$D$3:$D$12)</f>
        <v>180000</v>
      </c>
      <c r="F116" s="18"/>
      <c r="G116" s="33">
        <v>20</v>
      </c>
      <c r="H116" s="33">
        <v>21</v>
      </c>
      <c r="J116" s="60"/>
      <c r="K116" s="60"/>
      <c r="L116" s="37"/>
      <c r="M116" s="37"/>
      <c r="N116" s="37"/>
    </row>
    <row r="117" spans="1:14" s="10" customFormat="1" ht="23.25" customHeight="1">
      <c r="B117" s="33">
        <v>42</v>
      </c>
      <c r="C117" s="33">
        <v>3</v>
      </c>
      <c r="D117" s="40">
        <v>6</v>
      </c>
      <c r="E117" s="17" cm="1">
        <f t="array" ref="E117">_xlfn.XLOOKUP(INDEX(_nMap,G117,H117),Legend!$B$3:$B$12,Legend!$D$3:$D$12)</f>
        <v>200000</v>
      </c>
      <c r="F117" s="18"/>
      <c r="G117" s="33">
        <v>9</v>
      </c>
      <c r="H117" s="33">
        <v>10</v>
      </c>
      <c r="J117" s="60"/>
      <c r="K117" s="60"/>
      <c r="L117" s="37"/>
      <c r="M117" s="37"/>
      <c r="N117" s="37"/>
    </row>
    <row r="118" spans="1:14" s="10" customFormat="1" ht="23.25" customHeight="1">
      <c r="B118" s="33">
        <v>43</v>
      </c>
      <c r="C118" s="33">
        <v>3</v>
      </c>
      <c r="D118" s="40">
        <v>6</v>
      </c>
      <c r="E118" s="17" cm="1">
        <f t="array" ref="E118">_xlfn.XLOOKUP(INDEX(_nMap,G118,H118),Legend!$B$3:$B$12,Legend!$D$3:$D$12)</f>
        <v>300000</v>
      </c>
      <c r="F118" s="18"/>
      <c r="G118" s="33">
        <v>5</v>
      </c>
      <c r="H118" s="33">
        <v>12</v>
      </c>
      <c r="J118" s="60"/>
      <c r="K118" s="60"/>
      <c r="L118" s="37"/>
      <c r="M118" s="37"/>
      <c r="N118" s="37"/>
    </row>
    <row r="119" spans="1:14" s="10" customFormat="1" ht="23.25" customHeight="1">
      <c r="B119" s="33">
        <v>44</v>
      </c>
      <c r="C119" s="33">
        <v>3</v>
      </c>
      <c r="D119" s="40">
        <v>6</v>
      </c>
      <c r="E119" s="17" cm="1">
        <f t="array" ref="E119">_xlfn.XLOOKUP(INDEX(_nMap,G119,H119),Legend!$B$3:$B$12,Legend!$D$3:$D$12)</f>
        <v>180000</v>
      </c>
      <c r="F119" s="18"/>
      <c r="G119" s="33">
        <v>9</v>
      </c>
      <c r="H119" s="33">
        <v>8</v>
      </c>
      <c r="J119" s="60"/>
      <c r="K119" s="60"/>
      <c r="L119" s="37"/>
      <c r="M119" s="37"/>
      <c r="N119" s="37"/>
    </row>
    <row r="120" spans="1:14" s="10" customFormat="1" ht="23.25" customHeight="1">
      <c r="B120" s="33">
        <v>45</v>
      </c>
      <c r="C120" s="33">
        <v>3</v>
      </c>
      <c r="D120" s="40">
        <v>6</v>
      </c>
      <c r="E120" s="17" cm="1">
        <f t="array" ref="E120">_xlfn.XLOOKUP(INDEX(_nMap,G120,H120),Legend!$B$3:$B$12,Legend!$D$3:$D$12)</f>
        <v>200000</v>
      </c>
      <c r="F120" s="18"/>
      <c r="G120" s="33">
        <v>18</v>
      </c>
      <c r="H120" s="33">
        <v>9</v>
      </c>
      <c r="J120" s="60"/>
      <c r="K120" s="60"/>
      <c r="L120" s="37"/>
      <c r="M120" s="37"/>
      <c r="N120" s="37"/>
    </row>
    <row r="121" spans="1:14" s="10" customFormat="1" ht="23.25" customHeight="1">
      <c r="B121" s="33">
        <v>46</v>
      </c>
      <c r="C121" s="33">
        <v>3</v>
      </c>
      <c r="D121" s="40">
        <v>6</v>
      </c>
      <c r="E121" s="17" cm="1">
        <f t="array" ref="E121">_xlfn.XLOOKUP(INDEX(_nMap,G121,H121),Legend!$B$3:$B$12,Legend!$D$3:$D$12)</f>
        <v>40000</v>
      </c>
      <c r="F121" s="18"/>
      <c r="G121" s="33">
        <v>19</v>
      </c>
      <c r="H121" s="33">
        <v>15</v>
      </c>
      <c r="J121" s="60"/>
      <c r="K121" s="60"/>
      <c r="L121" s="37"/>
      <c r="M121" s="37"/>
      <c r="N121" s="37"/>
    </row>
    <row r="122" spans="1:14" s="10" customFormat="1" ht="23.25" customHeight="1">
      <c r="B122" s="33">
        <v>47</v>
      </c>
      <c r="C122" s="33">
        <v>3</v>
      </c>
      <c r="D122" s="40">
        <v>6</v>
      </c>
      <c r="E122" s="17" cm="1">
        <f t="array" ref="E122">_xlfn.XLOOKUP(INDEX(_nMap,G122,H122),Legend!$B$3:$B$12,Legend!$D$3:$D$12)</f>
        <v>200000</v>
      </c>
      <c r="F122" s="18"/>
      <c r="G122" s="33">
        <v>6</v>
      </c>
      <c r="H122" s="33">
        <v>12</v>
      </c>
      <c r="J122" s="60"/>
      <c r="K122" s="60"/>
      <c r="L122" s="37"/>
      <c r="M122" s="37"/>
      <c r="N122" s="37"/>
    </row>
    <row r="123" spans="1:14" s="10" customFormat="1" ht="23.25" customHeight="1">
      <c r="B123" s="33">
        <v>48</v>
      </c>
      <c r="C123" s="33">
        <v>3</v>
      </c>
      <c r="D123" s="40">
        <v>6</v>
      </c>
      <c r="E123" s="17" cm="1">
        <f t="array" ref="E123">_xlfn.XLOOKUP(INDEX(_nMap,G123,H123),Legend!$B$3:$B$12,Legend!$D$3:$D$12)</f>
        <v>250000</v>
      </c>
      <c r="F123" s="18"/>
      <c r="G123" s="33">
        <v>6</v>
      </c>
      <c r="H123" s="33">
        <v>9</v>
      </c>
      <c r="J123" s="60"/>
      <c r="K123" s="60"/>
      <c r="L123" s="37"/>
      <c r="M123" s="37"/>
      <c r="N123" s="37"/>
    </row>
    <row r="124" spans="1:14" s="10" customFormat="1" ht="23.25" customHeight="1">
      <c r="B124" s="33">
        <v>49</v>
      </c>
      <c r="C124" s="33">
        <v>3</v>
      </c>
      <c r="D124" s="40">
        <v>6</v>
      </c>
      <c r="E124" s="17" cm="1">
        <f t="array" ref="E124">_xlfn.XLOOKUP(INDEX(_nMap,G124,H124),Legend!$B$3:$B$12,Legend!$D$3:$D$12)</f>
        <v>30000</v>
      </c>
      <c r="F124" s="18"/>
      <c r="G124" s="33">
        <v>19</v>
      </c>
      <c r="H124" s="33">
        <v>13</v>
      </c>
      <c r="J124" s="60"/>
      <c r="K124" s="60"/>
      <c r="L124" s="37"/>
      <c r="M124" s="37"/>
      <c r="N124" s="37"/>
    </row>
    <row r="125" spans="1:14" s="10" customFormat="1" ht="23.25" customHeight="1">
      <c r="B125" s="33">
        <v>50</v>
      </c>
      <c r="C125" s="33">
        <v>3</v>
      </c>
      <c r="D125" s="40">
        <v>6</v>
      </c>
      <c r="E125" s="17" cm="1">
        <f t="array" ref="E125">_xlfn.XLOOKUP(INDEX(_nMap,G125,H125),Legend!$B$3:$B$12,Legend!$D$3:$D$12)</f>
        <v>250000</v>
      </c>
      <c r="F125" s="18"/>
      <c r="G125" s="33">
        <v>17</v>
      </c>
      <c r="H125" s="33">
        <v>3</v>
      </c>
      <c r="J125" s="60"/>
      <c r="K125" s="60"/>
      <c r="L125" s="37"/>
      <c r="M125" s="37"/>
      <c r="N125" s="37"/>
    </row>
    <row r="126" spans="1:14" s="10" customFormat="1" ht="15" customHeight="1">
      <c r="A126" s="37"/>
      <c r="B126" s="37"/>
      <c r="C126" s="37"/>
      <c r="D126" s="37"/>
      <c r="E126" s="37"/>
      <c r="F126" s="37"/>
      <c r="G126" s="37"/>
      <c r="H126" s="37"/>
      <c r="I126" s="37"/>
      <c r="J126" s="60"/>
      <c r="K126" s="60"/>
      <c r="L126" s="37"/>
      <c r="M126" s="37"/>
      <c r="N126" s="37"/>
    </row>
    <row r="127" spans="1:14" s="10" customFormat="1" ht="15" customHeight="1" thickBot="1">
      <c r="A127" s="37"/>
      <c r="B127" s="37"/>
      <c r="C127" s="37"/>
      <c r="D127" s="37"/>
      <c r="E127" s="37"/>
      <c r="F127" s="37"/>
      <c r="G127" s="37"/>
      <c r="H127" s="37"/>
      <c r="I127" s="37"/>
      <c r="L127" s="37"/>
      <c r="M127" s="37"/>
      <c r="N127" s="37"/>
    </row>
    <row r="128" spans="1:14" s="10" customFormat="1" ht="25.5" customHeight="1" thickBot="1">
      <c r="B128" s="24" t="s">
        <v>159</v>
      </c>
      <c r="C128" s="25" t="s">
        <v>150</v>
      </c>
      <c r="F128" s="18"/>
      <c r="L128" s="37"/>
      <c r="M128" s="37"/>
      <c r="N128" s="37"/>
    </row>
    <row r="129" spans="2:14" s="10" customFormat="1" ht="15" customHeight="1">
      <c r="B129" s="29"/>
      <c r="F129" s="18"/>
      <c r="L129" s="37"/>
      <c r="M129" s="37"/>
      <c r="N129" s="37"/>
    </row>
    <row r="130" spans="2:14" s="10" customFormat="1" ht="15" customHeight="1">
      <c r="B130" s="29" t="s">
        <v>160</v>
      </c>
      <c r="C130" s="18"/>
      <c r="F130" s="18"/>
      <c r="G130" s="60"/>
      <c r="I130" s="37"/>
    </row>
    <row r="131" spans="2:14" s="10" customFormat="1" ht="15" customHeight="1">
      <c r="B131" s="29"/>
      <c r="C131" s="18"/>
      <c r="F131" s="18"/>
      <c r="G131" s="60"/>
      <c r="I131" s="37"/>
    </row>
    <row r="132" spans="2:14" s="10" customFormat="1" ht="15" customHeight="1">
      <c r="B132" s="55" t="s">
        <v>161</v>
      </c>
      <c r="C132" s="18"/>
      <c r="F132" s="18"/>
      <c r="G132" s="60"/>
      <c r="I132" s="37"/>
    </row>
    <row r="133" spans="2:14" s="10" customFormat="1" ht="15" customHeight="1">
      <c r="B133" s="55" t="s">
        <v>162</v>
      </c>
      <c r="F133" s="18"/>
      <c r="G133" s="60"/>
      <c r="H133" s="60"/>
      <c r="I133" s="37"/>
      <c r="J133" s="60"/>
      <c r="K133" s="60"/>
      <c r="L133" s="37"/>
      <c r="M133" s="37"/>
      <c r="N133" s="37"/>
    </row>
    <row r="134" spans="2:14" s="10" customFormat="1" ht="15" customHeight="1">
      <c r="B134" s="55" t="s">
        <v>163</v>
      </c>
      <c r="F134" s="18"/>
      <c r="G134" s="60"/>
      <c r="H134" s="60"/>
      <c r="I134" s="37"/>
      <c r="J134" s="60"/>
      <c r="K134" s="60"/>
      <c r="L134" s="37"/>
      <c r="M134" s="37"/>
      <c r="N134" s="37"/>
    </row>
    <row r="135" spans="2:14" s="10" customFormat="1" ht="15" customHeight="1">
      <c r="C135" s="30"/>
      <c r="F135" s="18"/>
      <c r="G135" s="60"/>
      <c r="H135" s="60"/>
      <c r="I135" s="37"/>
      <c r="J135" s="60"/>
      <c r="K135" s="60"/>
      <c r="L135" s="37"/>
      <c r="M135" s="37"/>
      <c r="N135" s="37"/>
    </row>
    <row r="136" spans="2:14" s="10" customFormat="1" ht="15" customHeight="1">
      <c r="B136" s="31" t="s">
        <v>164</v>
      </c>
      <c r="C136" s="30"/>
      <c r="F136" s="18"/>
      <c r="G136" s="60"/>
      <c r="H136" s="60"/>
      <c r="I136" s="37"/>
      <c r="J136" s="60"/>
      <c r="K136" s="60"/>
      <c r="L136" s="37"/>
      <c r="M136" s="37"/>
      <c r="N136" s="37"/>
    </row>
    <row r="137" spans="2:14" s="10" customFormat="1" ht="15" customHeight="1">
      <c r="B137" s="31" t="s">
        <v>165</v>
      </c>
      <c r="C137" s="30"/>
      <c r="F137" s="18"/>
      <c r="G137" s="60"/>
      <c r="H137" s="60"/>
      <c r="I137" s="37"/>
      <c r="J137" s="60"/>
      <c r="K137" s="60"/>
      <c r="L137" s="37"/>
      <c r="M137" s="37"/>
      <c r="N137" s="37"/>
    </row>
    <row r="138" spans="2:14" s="10" customFormat="1" ht="15" customHeight="1">
      <c r="B138" s="29"/>
      <c r="C138" s="30" t="s">
        <v>166</v>
      </c>
      <c r="F138" s="18"/>
      <c r="G138" s="60"/>
      <c r="H138" s="60"/>
      <c r="I138" s="37"/>
      <c r="J138" s="60"/>
      <c r="K138" s="60"/>
      <c r="L138" s="37"/>
      <c r="M138" s="37"/>
      <c r="N138" s="37"/>
    </row>
    <row r="139" spans="2:14" s="10" customFormat="1" ht="15" customHeight="1" thickBot="1">
      <c r="B139" s="29"/>
      <c r="F139" s="18"/>
      <c r="G139" s="26"/>
      <c r="H139" s="37"/>
      <c r="I139" s="37"/>
    </row>
    <row r="140" spans="2:14" s="10" customFormat="1" ht="25.5" customHeight="1" thickBot="1">
      <c r="B140" s="12" t="s">
        <v>114</v>
      </c>
      <c r="C140" s="13" t="s">
        <v>115</v>
      </c>
      <c r="D140" s="12" t="s">
        <v>116</v>
      </c>
      <c r="E140" s="14" t="s">
        <v>117</v>
      </c>
      <c r="F140" s="18"/>
      <c r="G140" s="12" t="s">
        <v>167</v>
      </c>
      <c r="H140" s="60"/>
      <c r="J140" s="60"/>
      <c r="K140" s="60"/>
    </row>
    <row r="141" spans="2:14" s="10" customFormat="1" ht="15" customHeight="1">
      <c r="F141" s="18"/>
      <c r="H141" s="60"/>
      <c r="J141" s="60"/>
      <c r="K141" s="60"/>
    </row>
    <row r="142" spans="2:14" s="10" customFormat="1" ht="23.25" customHeight="1">
      <c r="B142" s="32" t="s">
        <v>168</v>
      </c>
      <c r="C142" s="33">
        <v>4</v>
      </c>
      <c r="D142" s="34">
        <v>0</v>
      </c>
      <c r="E142" s="17">
        <v>1120000</v>
      </c>
      <c r="F142" s="18"/>
      <c r="G142" s="33" t="s">
        <v>17</v>
      </c>
      <c r="H142" s="60"/>
      <c r="J142" s="60"/>
      <c r="K142" s="60"/>
    </row>
    <row r="143" spans="2:14" s="10" customFormat="1" ht="15" customHeight="1">
      <c r="F143" s="18"/>
      <c r="G143" s="39"/>
      <c r="H143" s="60"/>
      <c r="J143" s="60"/>
      <c r="K143" s="60"/>
      <c r="M143" s="62"/>
      <c r="N143" s="62"/>
    </row>
    <row r="144" spans="2:14" s="10" customFormat="1" ht="23.25" customHeight="1">
      <c r="B144" s="33">
        <v>51</v>
      </c>
      <c r="C144" s="33">
        <v>4</v>
      </c>
      <c r="D144" s="40">
        <v>7</v>
      </c>
      <c r="E144" s="17" cm="1">
        <f t="array" aca="1" ref="E144" ca="1">_xlfn.LET(_xlpm.t, IF(ISERROR(G144 + 0), "c", "r"), _xlpm.z, IF(_xlpm.t = "c", INDEX(_nMap, , COLUMN(INDIRECT(G144 &amp; "1"))), INDEX(_nMap, ROW(INDIRECT("A" &amp; G144)), )), SUM(_xlfn.XLOOKUP(_xlpm.z, _nSym, _nVal, 0)))</f>
        <v>1040000</v>
      </c>
      <c r="F144" s="18"/>
      <c r="G144" s="33">
        <v>8</v>
      </c>
      <c r="H144" s="60"/>
      <c r="J144" s="60"/>
      <c r="K144" s="60"/>
    </row>
    <row r="145" spans="2:11" s="10" customFormat="1" ht="23.25" customHeight="1">
      <c r="B145" s="33">
        <v>52</v>
      </c>
      <c r="C145" s="33">
        <v>4</v>
      </c>
      <c r="D145" s="40">
        <v>7</v>
      </c>
      <c r="E145" s="17" cm="1">
        <f t="array" aca="1" ref="E145" ca="1">_xlfn.LET(_xlpm.t, IF(ISERROR(G145 + 0), "c", "r"), _xlpm.z, IF(_xlpm.t = "c", INDEX(_nMap, , COLUMN(INDIRECT(G145 &amp; "1"))), INDEX(_nMap, ROW(INDIRECT("A" &amp; G145)), )), SUM(_xlfn.XLOOKUP(_xlpm.z, _nSym, _nVal, 0)))</f>
        <v>1110000</v>
      </c>
      <c r="F145" s="18"/>
      <c r="G145" s="33">
        <v>2</v>
      </c>
      <c r="H145" s="60"/>
      <c r="J145" s="60"/>
      <c r="K145" s="60"/>
    </row>
    <row r="146" spans="2:11" s="10" customFormat="1" ht="23.25" customHeight="1">
      <c r="B146" s="33">
        <v>53</v>
      </c>
      <c r="C146" s="33">
        <v>4</v>
      </c>
      <c r="D146" s="40">
        <v>7</v>
      </c>
      <c r="E146" s="17" cm="1">
        <f t="array" aca="1" ref="E146" ca="1">_xlfn.LET(_xlpm.t, IF(ISERROR(G146 + 0), "c", "r"), _xlpm.z, IF(_xlpm.t = "c", INDEX(_nMap, , COLUMN(INDIRECT(G146 &amp; "1"))), INDEX(_nMap, ROW(INDIRECT("A" &amp; G146)), )), SUM(_xlfn.XLOOKUP(_xlpm.z, _nSym, _nVal, 0)))</f>
        <v>1540000</v>
      </c>
      <c r="F146" s="18"/>
      <c r="G146" s="33" t="s">
        <v>18</v>
      </c>
      <c r="H146" s="60"/>
      <c r="J146" s="60"/>
      <c r="K146" s="60"/>
    </row>
    <row r="147" spans="2:11" s="10" customFormat="1" ht="23.25" customHeight="1">
      <c r="B147" s="33">
        <v>54</v>
      </c>
      <c r="C147" s="33">
        <v>4</v>
      </c>
      <c r="D147" s="40">
        <v>7</v>
      </c>
      <c r="E147" s="17" cm="1">
        <f t="array" aca="1" ref="E147" ca="1">_xlfn.LET(_xlpm.t, IF(ISERROR(G147 + 0), "c", "r"), _xlpm.z, IF(_xlpm.t = "c", INDEX(_nMap, , COLUMN(INDIRECT(G147 &amp; "1"))), INDEX(_nMap, ROW(INDIRECT("A" &amp; G147)), )), SUM(_xlfn.XLOOKUP(_xlpm.z, _nSym, _nVal, 0)))</f>
        <v>1740000</v>
      </c>
      <c r="F147" s="18"/>
      <c r="G147" s="33">
        <v>12</v>
      </c>
      <c r="H147" s="60"/>
      <c r="J147" s="60"/>
      <c r="K147" s="60"/>
    </row>
    <row r="148" spans="2:11" s="10" customFormat="1" ht="23.25" customHeight="1">
      <c r="B148" s="33">
        <v>55</v>
      </c>
      <c r="C148" s="33">
        <v>4</v>
      </c>
      <c r="D148" s="40">
        <v>7</v>
      </c>
      <c r="E148" s="17" cm="1">
        <f t="array" aca="1" ref="E148" ca="1">_xlfn.LET(_xlpm.t, IF(ISERROR(G148 + 0), "c", "r"), _xlpm.z, IF(_xlpm.t = "c", INDEX(_nMap, , COLUMN(INDIRECT(G148 &amp; "1"))), INDEX(_nMap, ROW(INDIRECT("A" &amp; G148)), )), SUM(_xlfn.XLOOKUP(_xlpm.z, _nSym, _nVal, 0)))</f>
        <v>1900000</v>
      </c>
      <c r="F148" s="18"/>
      <c r="G148" s="33">
        <v>9</v>
      </c>
      <c r="H148" s="60"/>
      <c r="J148" s="60"/>
      <c r="K148" s="60"/>
    </row>
    <row r="149" spans="2:11" s="10" customFormat="1" ht="23.25" customHeight="1">
      <c r="B149" s="33">
        <v>56</v>
      </c>
      <c r="C149" s="33">
        <v>4</v>
      </c>
      <c r="D149" s="40">
        <v>7</v>
      </c>
      <c r="E149" s="17" cm="1">
        <f t="array" aca="1" ref="E149" ca="1">_xlfn.LET(_xlpm.t, IF(ISERROR(G149 + 0), "c", "r"), _xlpm.z, IF(_xlpm.t = "c", INDEX(_nMap, , COLUMN(INDIRECT(G149 &amp; "1"))), INDEX(_nMap, ROW(INDIRECT("A" &amp; G149)), )), SUM(_xlfn.XLOOKUP(_xlpm.z, _nSym, _nVal, 0)))</f>
        <v>1450000</v>
      </c>
      <c r="F149" s="18"/>
      <c r="G149" s="33" t="s">
        <v>19</v>
      </c>
      <c r="H149" s="60"/>
      <c r="J149" s="60"/>
      <c r="K149" s="60"/>
    </row>
    <row r="150" spans="2:11" s="10" customFormat="1" ht="23.25" customHeight="1">
      <c r="B150" s="33">
        <v>57</v>
      </c>
      <c r="C150" s="33">
        <v>4</v>
      </c>
      <c r="D150" s="40">
        <v>7</v>
      </c>
      <c r="E150" s="17" cm="1">
        <f t="array" aca="1" ref="E150" ca="1">_xlfn.LET(_xlpm.t, IF(ISERROR(G150 + 0), "c", "r"), _xlpm.z, IF(_xlpm.t = "c", INDEX(_nMap, , COLUMN(INDIRECT(G150 &amp; "1"))), INDEX(_nMap, ROW(INDIRECT("A" &amp; G150)), )), SUM(_xlfn.XLOOKUP(_xlpm.z, _nSym, _nVal, 0)))</f>
        <v>830000</v>
      </c>
      <c r="F150" s="18"/>
      <c r="G150" s="33">
        <v>16</v>
      </c>
      <c r="H150" s="60"/>
      <c r="J150" s="60"/>
      <c r="K150" s="60"/>
    </row>
    <row r="151" spans="2:11" s="10" customFormat="1" ht="23.25" customHeight="1">
      <c r="B151" s="33">
        <v>58</v>
      </c>
      <c r="C151" s="33">
        <v>4</v>
      </c>
      <c r="D151" s="40">
        <v>7</v>
      </c>
      <c r="E151" s="17" cm="1">
        <f t="array" aca="1" ref="E151" ca="1">_xlfn.LET(_xlpm.t, IF(ISERROR(G151 + 0), "c", "r"), _xlpm.z, IF(_xlpm.t = "c", INDEX(_nMap, , COLUMN(INDIRECT(G151 &amp; "1"))), INDEX(_nMap, ROW(INDIRECT("A" &amp; G151)), )), SUM(_xlfn.XLOOKUP(_xlpm.z, _nSym, _nVal, 0)))</f>
        <v>1130000</v>
      </c>
      <c r="F151" s="18"/>
      <c r="G151" s="33" t="s">
        <v>20</v>
      </c>
      <c r="H151" s="60"/>
      <c r="J151" s="60"/>
      <c r="K151" s="60"/>
    </row>
    <row r="152" spans="2:11" s="10" customFormat="1" ht="23.25" customHeight="1">
      <c r="B152" s="33">
        <v>59</v>
      </c>
      <c r="C152" s="33">
        <v>4</v>
      </c>
      <c r="D152" s="40">
        <v>7</v>
      </c>
      <c r="E152" s="17" cm="1">
        <f t="array" aca="1" ref="E152" ca="1">_xlfn.LET(_xlpm.t, IF(ISERROR(G152 + 0), "c", "r"), _xlpm.z, IF(_xlpm.t = "c", INDEX(_nMap, , COLUMN(INDIRECT(G152 &amp; "1"))), INDEX(_nMap, ROW(INDIRECT("A" &amp; G152)), )), SUM(_xlfn.XLOOKUP(_xlpm.z, _nSym, _nVal, 0)))</f>
        <v>1870000</v>
      </c>
      <c r="F152" s="18"/>
      <c r="G152" s="33">
        <v>18</v>
      </c>
      <c r="H152" s="60"/>
      <c r="J152" s="60"/>
      <c r="K152" s="60"/>
    </row>
    <row r="153" spans="2:11" s="10" customFormat="1" ht="23.25" customHeight="1">
      <c r="B153" s="33">
        <v>60</v>
      </c>
      <c r="C153" s="33">
        <v>4</v>
      </c>
      <c r="D153" s="40">
        <v>7</v>
      </c>
      <c r="E153" s="17" cm="1">
        <f t="array" aca="1" ref="E153" ca="1">_xlfn.LET(_xlpm.t, IF(ISERROR(G153 + 0), "c", "r"), _xlpm.z, IF(_xlpm.t = "c", INDEX(_nMap, , COLUMN(INDIRECT(G153 &amp; "1"))), INDEX(_nMap, ROW(INDIRECT("A" &amp; G153)), )), SUM(_xlfn.XLOOKUP(_xlpm.z, _nSym, _nVal, 0)))</f>
        <v>1280000</v>
      </c>
      <c r="F153" s="18"/>
      <c r="G153" s="33" t="s">
        <v>21</v>
      </c>
      <c r="H153" s="60"/>
      <c r="J153" s="60"/>
      <c r="K153" s="60"/>
    </row>
    <row r="154" spans="2:11" s="10" customFormat="1" ht="23.25" customHeight="1">
      <c r="B154" s="33">
        <v>61</v>
      </c>
      <c r="C154" s="33">
        <v>4</v>
      </c>
      <c r="D154" s="40">
        <v>7</v>
      </c>
      <c r="E154" s="17" cm="1">
        <f t="array" aca="1" ref="E154" ca="1">_xlfn.LET(_xlpm.t, IF(ISERROR(G154 + 0), "c", "r"), _xlpm.z, IF(_xlpm.t = "c", INDEX(_nMap, , COLUMN(INDIRECT(G154 &amp; "1"))), INDEX(_nMap, ROW(INDIRECT("A" &amp; G154)), )), SUM(_xlfn.XLOOKUP(_xlpm.z, _nSym, _nVal, 0)))</f>
        <v>1530000</v>
      </c>
      <c r="F154" s="18"/>
      <c r="G154" s="33" t="s">
        <v>22</v>
      </c>
      <c r="H154" s="60"/>
      <c r="J154" s="60"/>
      <c r="K154" s="60"/>
    </row>
    <row r="155" spans="2:11" s="10" customFormat="1" ht="23.25" customHeight="1">
      <c r="B155" s="33">
        <v>62</v>
      </c>
      <c r="C155" s="33">
        <v>4</v>
      </c>
      <c r="D155" s="40">
        <v>7</v>
      </c>
      <c r="E155" s="17" cm="1">
        <f t="array" aca="1" ref="E155" ca="1">_xlfn.LET(_xlpm.t, IF(ISERROR(G155 + 0), "c", "r"), _xlpm.z, IF(_xlpm.t = "c", INDEX(_nMap, , COLUMN(INDIRECT(G155 &amp; "1"))), INDEX(_nMap, ROW(INDIRECT("A" &amp; G155)), )), SUM(_xlfn.XLOOKUP(_xlpm.z, _nSym, _nVal, 0)))</f>
        <v>1460000</v>
      </c>
      <c r="F155" s="18"/>
      <c r="G155" s="33" t="s">
        <v>23</v>
      </c>
      <c r="H155" s="60"/>
      <c r="J155" s="60"/>
      <c r="K155" s="60"/>
    </row>
    <row r="156" spans="2:11" s="10" customFormat="1" ht="23.25" customHeight="1">
      <c r="B156" s="33">
        <v>63</v>
      </c>
      <c r="C156" s="33">
        <v>4</v>
      </c>
      <c r="D156" s="40">
        <v>7</v>
      </c>
      <c r="E156" s="17" cm="1">
        <f t="array" aca="1" ref="E156" ca="1">_xlfn.LET(_xlpm.t, IF(ISERROR(G156 + 0), "c", "r"), _xlpm.z, IF(_xlpm.t = "c", INDEX(_nMap, , COLUMN(INDIRECT(G156 &amp; "1"))), INDEX(_nMap, ROW(INDIRECT("A" &amp; G156)), )), SUM(_xlfn.XLOOKUP(_xlpm.z, _nSym, _nVal, 0)))</f>
        <v>1030000</v>
      </c>
      <c r="F156" s="18"/>
      <c r="G156" s="33">
        <v>15</v>
      </c>
      <c r="H156" s="60"/>
      <c r="J156" s="60"/>
      <c r="K156" s="60"/>
    </row>
    <row r="157" spans="2:11" s="10" customFormat="1" ht="23.25" customHeight="1">
      <c r="B157" s="33">
        <v>64</v>
      </c>
      <c r="C157" s="33">
        <v>4</v>
      </c>
      <c r="D157" s="40">
        <v>7</v>
      </c>
      <c r="E157" s="17" cm="1">
        <f t="array" aca="1" ref="E157" ca="1">_xlfn.LET(_xlpm.t, IF(ISERROR(G157 + 0), "c", "r"), _xlpm.z, IF(_xlpm.t = "c", INDEX(_nMap, , COLUMN(INDIRECT(G157 &amp; "1"))), INDEX(_nMap, ROW(INDIRECT("A" &amp; G157)), )), SUM(_xlfn.XLOOKUP(_xlpm.z, _nSym, _nVal, 0)))</f>
        <v>1690000</v>
      </c>
      <c r="F157" s="18"/>
      <c r="G157" s="33">
        <v>19</v>
      </c>
      <c r="H157" s="60"/>
      <c r="J157" s="60"/>
      <c r="K157" s="60"/>
    </row>
    <row r="158" spans="2:11" s="10" customFormat="1" ht="23.25" customHeight="1">
      <c r="B158" s="33">
        <v>65</v>
      </c>
      <c r="C158" s="33">
        <v>4</v>
      </c>
      <c r="D158" s="40">
        <v>7</v>
      </c>
      <c r="E158" s="17" cm="1">
        <f t="array" aca="1" ref="E158" ca="1">_xlfn.LET(_xlpm.t, IF(ISERROR(G158 + 0), "c", "r"), _xlpm.z, IF(_xlpm.t = "c", INDEX(_nMap, , COLUMN(INDIRECT(G158 &amp; "1"))), INDEX(_nMap, ROW(INDIRECT("A" &amp; G158)), )), SUM(_xlfn.XLOOKUP(_xlpm.z, _nSym, _nVal, 0)))</f>
        <v>370000</v>
      </c>
      <c r="F158" s="18"/>
      <c r="G158" s="33" t="s">
        <v>24</v>
      </c>
      <c r="H158" s="60"/>
      <c r="J158" s="60"/>
      <c r="K158" s="60"/>
    </row>
    <row r="159" spans="2:11" s="10" customFormat="1" ht="23.25" customHeight="1">
      <c r="B159" s="33">
        <v>66</v>
      </c>
      <c r="C159" s="33">
        <v>4</v>
      </c>
      <c r="D159" s="40">
        <v>7</v>
      </c>
      <c r="E159" s="17" cm="1">
        <f t="array" aca="1" ref="E159" ca="1">_xlfn.LET(_xlpm.t, IF(ISERROR(G159 + 0), "c", "r"), _xlpm.z, IF(_xlpm.t = "c", INDEX(_nMap, , COLUMN(INDIRECT(G159 &amp; "1"))), INDEX(_nMap, ROW(INDIRECT("A" &amp; G159)), )), SUM(_xlfn.XLOOKUP(_xlpm.z, _nSym, _nVal, 0)))</f>
        <v>960000</v>
      </c>
      <c r="F159" s="18"/>
      <c r="G159" s="33" t="s">
        <v>25</v>
      </c>
      <c r="H159" s="60"/>
      <c r="J159" s="60"/>
      <c r="K159" s="60"/>
    </row>
    <row r="160" spans="2:11" s="10" customFormat="1" ht="23.25" customHeight="1">
      <c r="B160" s="33">
        <v>67</v>
      </c>
      <c r="C160" s="33">
        <v>4</v>
      </c>
      <c r="D160" s="40">
        <v>7</v>
      </c>
      <c r="E160" s="17" cm="1">
        <f t="array" aca="1" ref="E160" ca="1">_xlfn.LET(_xlpm.t, IF(ISERROR(G160 + 0), "c", "r"), _xlpm.z, IF(_xlpm.t = "c", INDEX(_nMap, , COLUMN(INDIRECT(G160 &amp; "1"))), INDEX(_nMap, ROW(INDIRECT("A" &amp; G160)), )), SUM(_xlfn.XLOOKUP(_xlpm.z, _nSym, _nVal, 0)))</f>
        <v>1730000</v>
      </c>
      <c r="F160" s="18"/>
      <c r="G160" s="33">
        <v>6</v>
      </c>
      <c r="H160" s="60"/>
      <c r="J160" s="60"/>
      <c r="K160" s="60"/>
    </row>
    <row r="161" spans="2:14" s="10" customFormat="1" ht="23.25" customHeight="1">
      <c r="B161" s="33">
        <v>68</v>
      </c>
      <c r="C161" s="33">
        <v>4</v>
      </c>
      <c r="D161" s="40">
        <v>7</v>
      </c>
      <c r="E161" s="17" cm="1">
        <f t="array" aca="1" ref="E161" ca="1">_xlfn.LET(_xlpm.t, IF(ISERROR(G161 + 0), "c", "r"), _xlpm.z, IF(_xlpm.t = "c", INDEX(_nMap, , COLUMN(INDIRECT(G161 &amp; "1"))), INDEX(_nMap, ROW(INDIRECT("A" &amp; G161)), )), SUM(_xlfn.XLOOKUP(_xlpm.z, _nSym, _nVal, 0)))</f>
        <v>1570000</v>
      </c>
      <c r="F161" s="18"/>
      <c r="G161" s="33">
        <v>7</v>
      </c>
      <c r="H161" s="60"/>
      <c r="J161" s="60"/>
      <c r="K161" s="60"/>
    </row>
    <row r="162" spans="2:14" s="10" customFormat="1" ht="23.25" customHeight="1">
      <c r="B162" s="33">
        <v>69</v>
      </c>
      <c r="C162" s="33">
        <v>4</v>
      </c>
      <c r="D162" s="40">
        <v>7</v>
      </c>
      <c r="E162" s="17" cm="1">
        <f t="array" aca="1" ref="E162" ca="1">_xlfn.LET(_xlpm.t, IF(ISERROR(G162 + 0), "c", "r"), _xlpm.z, IF(_xlpm.t = "c", INDEX(_nMap, , COLUMN(INDIRECT(G162 &amp; "1"))), INDEX(_nMap, ROW(INDIRECT("A" &amp; G162)), )), SUM(_xlfn.XLOOKUP(_xlpm.z, _nSym, _nVal, 0)))</f>
        <v>1860000</v>
      </c>
      <c r="F162" s="18"/>
      <c r="G162" s="33" t="s">
        <v>26</v>
      </c>
      <c r="H162" s="60"/>
      <c r="J162" s="60"/>
      <c r="K162" s="60"/>
    </row>
    <row r="163" spans="2:14" s="10" customFormat="1" ht="23.25" customHeight="1">
      <c r="B163" s="33">
        <v>70</v>
      </c>
      <c r="C163" s="33">
        <v>4</v>
      </c>
      <c r="D163" s="40">
        <v>7</v>
      </c>
      <c r="E163" s="17" cm="1">
        <f t="array" aca="1" ref="E163" ca="1">_xlfn.LET(_xlpm.t, IF(ISERROR(G163 + 0), "c", "r"), _xlpm.z, IF(_xlpm.t = "c", INDEX(_nMap, , COLUMN(INDIRECT(G163 &amp; "1"))), INDEX(_nMap, ROW(INDIRECT("A" &amp; G163)), )), SUM(_xlfn.XLOOKUP(_xlpm.z, _nSym, _nVal, 0)))</f>
        <v>1000000</v>
      </c>
      <c r="F163" s="18"/>
      <c r="G163" s="33">
        <v>14</v>
      </c>
      <c r="H163" s="60"/>
      <c r="J163" s="60"/>
      <c r="K163" s="60"/>
    </row>
    <row r="164" spans="2:14" s="10" customFormat="1" ht="15" customHeight="1">
      <c r="B164" s="37"/>
      <c r="C164" s="37"/>
      <c r="D164" s="37"/>
      <c r="E164" s="37"/>
      <c r="F164" s="58"/>
      <c r="G164" s="37"/>
      <c r="H164" s="37"/>
      <c r="I164" s="37"/>
      <c r="J164" s="60"/>
      <c r="K164" s="60"/>
    </row>
    <row r="165" spans="2:14" s="10" customFormat="1" ht="15" customHeight="1" thickBot="1">
      <c r="B165" s="37"/>
      <c r="C165" s="37"/>
      <c r="D165" s="37"/>
      <c r="E165" s="37"/>
      <c r="F165" s="58"/>
      <c r="G165" s="37"/>
      <c r="H165" s="37"/>
      <c r="I165" s="37"/>
      <c r="J165" s="60"/>
      <c r="K165" s="60"/>
    </row>
    <row r="166" spans="2:14" s="10" customFormat="1" ht="25.5" customHeight="1" thickBot="1">
      <c r="B166" s="24" t="s">
        <v>169</v>
      </c>
      <c r="C166" s="63" t="s">
        <v>170</v>
      </c>
      <c r="D166" s="37"/>
      <c r="E166" s="37"/>
      <c r="F166" s="58"/>
      <c r="G166" s="37"/>
      <c r="H166" s="37"/>
      <c r="I166" s="37"/>
      <c r="L166" s="37"/>
      <c r="M166" s="37"/>
      <c r="N166" s="37"/>
    </row>
    <row r="167" spans="2:14" s="10" customFormat="1" ht="15" customHeight="1">
      <c r="B167" s="29"/>
      <c r="C167" s="37"/>
      <c r="D167" s="37"/>
      <c r="E167" s="37"/>
      <c r="F167" s="58"/>
      <c r="G167" s="37"/>
      <c r="H167" s="37"/>
      <c r="I167" s="37"/>
      <c r="L167" s="37"/>
      <c r="M167" s="37"/>
      <c r="N167" s="37"/>
    </row>
    <row r="168" spans="2:14" s="10" customFormat="1" ht="15" customHeight="1">
      <c r="B168" s="9" t="s">
        <v>171</v>
      </c>
      <c r="C168" s="9"/>
      <c r="D168" s="37"/>
      <c r="E168" s="37"/>
      <c r="F168" s="58"/>
      <c r="G168" s="59"/>
      <c r="H168" s="37"/>
      <c r="I168" s="37"/>
      <c r="L168" s="37"/>
      <c r="M168" s="37"/>
      <c r="N168" s="37"/>
    </row>
    <row r="169" spans="2:14" s="10" customFormat="1" ht="15" customHeight="1">
      <c r="B169" s="54"/>
      <c r="C169" s="54"/>
      <c r="D169" s="37"/>
      <c r="E169" s="37"/>
      <c r="F169" s="58"/>
      <c r="G169" s="59"/>
      <c r="H169" s="37"/>
      <c r="I169" s="37"/>
      <c r="L169" s="37"/>
      <c r="M169" s="37"/>
      <c r="N169" s="37"/>
    </row>
    <row r="170" spans="2:14" s="10" customFormat="1" ht="15" customHeight="1">
      <c r="B170" s="55" t="s">
        <v>172</v>
      </c>
      <c r="C170" s="54"/>
      <c r="D170" s="37"/>
      <c r="E170" s="37"/>
      <c r="F170" s="58"/>
      <c r="G170" s="59"/>
      <c r="H170" s="37"/>
      <c r="I170" s="37"/>
      <c r="L170" s="37"/>
      <c r="M170" s="37"/>
      <c r="N170" s="37"/>
    </row>
    <row r="171" spans="2:14" s="10" customFormat="1" ht="15" customHeight="1">
      <c r="B171" s="55" t="s">
        <v>173</v>
      </c>
      <c r="C171" s="54"/>
      <c r="D171" s="37"/>
      <c r="E171" s="37"/>
      <c r="F171" s="58"/>
      <c r="G171" s="59"/>
      <c r="H171" s="37"/>
      <c r="I171" s="37"/>
      <c r="L171" s="37"/>
      <c r="M171" s="37"/>
      <c r="N171" s="37"/>
    </row>
    <row r="172" spans="2:14" s="10" customFormat="1" ht="15" customHeight="1">
      <c r="B172" s="29"/>
      <c r="C172" s="30"/>
      <c r="D172" s="37"/>
      <c r="E172" s="37"/>
      <c r="F172" s="58"/>
      <c r="G172" s="59"/>
      <c r="H172" s="37"/>
      <c r="I172" s="37"/>
      <c r="L172" s="37"/>
      <c r="M172" s="37"/>
      <c r="N172" s="37"/>
    </row>
    <row r="173" spans="2:14" s="10" customFormat="1" ht="15" customHeight="1">
      <c r="B173" s="29" t="s">
        <v>174</v>
      </c>
      <c r="C173" s="30"/>
      <c r="D173" s="37"/>
      <c r="E173" s="37"/>
      <c r="F173" s="58"/>
      <c r="G173" s="59"/>
      <c r="H173" s="37"/>
      <c r="I173" s="37"/>
      <c r="L173" s="37"/>
      <c r="M173" s="37"/>
      <c r="N173" s="37"/>
    </row>
    <row r="174" spans="2:14" s="10" customFormat="1" ht="15" customHeight="1">
      <c r="B174" s="29" t="s">
        <v>175</v>
      </c>
      <c r="C174" s="30"/>
      <c r="D174" s="37"/>
      <c r="E174" s="37"/>
      <c r="F174" s="58"/>
      <c r="G174" s="59"/>
      <c r="H174" s="37"/>
      <c r="I174" s="37"/>
      <c r="L174" s="37"/>
      <c r="M174" s="37"/>
      <c r="N174" s="37"/>
    </row>
    <row r="175" spans="2:14" s="10" customFormat="1" ht="15" customHeight="1">
      <c r="B175" s="29"/>
      <c r="C175" s="30" t="s">
        <v>176</v>
      </c>
      <c r="D175" s="37"/>
      <c r="E175" s="37"/>
      <c r="F175" s="58"/>
      <c r="G175" s="59"/>
      <c r="H175" s="37"/>
      <c r="I175" s="37"/>
      <c r="L175" s="37"/>
      <c r="M175" s="37"/>
      <c r="N175" s="37"/>
    </row>
    <row r="176" spans="2:14" s="10" customFormat="1" ht="15" customHeight="1" thickBot="1">
      <c r="B176" s="37"/>
      <c r="C176" s="37"/>
      <c r="D176" s="37"/>
      <c r="E176" s="37"/>
      <c r="F176" s="58"/>
      <c r="G176" s="61"/>
      <c r="H176" s="37"/>
      <c r="I176" s="37"/>
      <c r="L176" s="37"/>
      <c r="M176" s="37"/>
      <c r="N176" s="37"/>
    </row>
    <row r="177" spans="2:14" s="10" customFormat="1" ht="25.5" customHeight="1" thickBot="1">
      <c r="B177" s="12" t="s">
        <v>114</v>
      </c>
      <c r="C177" s="13" t="s">
        <v>115</v>
      </c>
      <c r="D177" s="12" t="s">
        <v>116</v>
      </c>
      <c r="E177" s="14" t="s">
        <v>117</v>
      </c>
      <c r="F177" s="18"/>
      <c r="G177" s="12" t="s">
        <v>177</v>
      </c>
      <c r="J177" s="60"/>
      <c r="K177" s="60"/>
      <c r="L177" s="37"/>
      <c r="M177" s="37"/>
      <c r="N177" s="37"/>
    </row>
    <row r="178" spans="2:14" s="10" customFormat="1" ht="15" customHeight="1">
      <c r="F178" s="18"/>
      <c r="I178" s="10">
        <v>1</v>
      </c>
      <c r="L178" s="37"/>
      <c r="M178" s="37"/>
      <c r="N178" s="37"/>
    </row>
    <row r="179" spans="2:14" s="10" customFormat="1" ht="23.25" customHeight="1">
      <c r="B179" s="32" t="s">
        <v>178</v>
      </c>
      <c r="C179" s="33">
        <v>5</v>
      </c>
      <c r="D179" s="34">
        <v>0</v>
      </c>
      <c r="E179" s="17">
        <v>2320000</v>
      </c>
      <c r="F179" s="18"/>
      <c r="G179" s="33" t="s">
        <v>27</v>
      </c>
      <c r="I179" s="10" t="str" cm="1">
        <f t="array" ref="I179">INDEX(G179:G200,I178)</f>
        <v>O17</v>
      </c>
      <c r="J179" s="60" cm="1">
        <f t="array" aca="1" ref="J179" ca="1">SUM(_xlfn.XLOOKUP(OFFSET(INDIRECT("Map!"&amp;I179),-2,-2,5,5),_nSym,_nVal,0))</f>
        <v>2320000</v>
      </c>
      <c r="K179" s="60"/>
      <c r="N179" s="37"/>
    </row>
    <row r="180" spans="2:14" s="10" customFormat="1" ht="15" customHeight="1">
      <c r="F180" s="18"/>
      <c r="G180" s="33" t="s">
        <v>27</v>
      </c>
      <c r="J180" s="134">
        <f ca="1">J179</f>
        <v>2320000</v>
      </c>
      <c r="K180" s="134"/>
    </row>
    <row r="181" spans="2:14" s="10" customFormat="1" ht="23.25" customHeight="1">
      <c r="B181" s="33">
        <v>71</v>
      </c>
      <c r="C181" s="33">
        <v>5</v>
      </c>
      <c r="D181" s="40">
        <v>8</v>
      </c>
      <c r="E181" s="17">
        <v>2080000</v>
      </c>
      <c r="F181" s="18"/>
      <c r="G181" s="33" t="s">
        <v>28</v>
      </c>
      <c r="I181" s="135" cm="1">
        <f t="array" ref="I181:I200">_xlfn.SEQUENCE(20,1,3)</f>
        <v>3</v>
      </c>
      <c r="J181" s="137">
        <f t="dataTable" ref="J181:J200" dt2D="0" dtr="0" r1="I178" ca="1"/>
        <v>2080000</v>
      </c>
      <c r="K181" s="137"/>
      <c r="N181" s="37"/>
    </row>
    <row r="182" spans="2:14" s="10" customFormat="1" ht="23.25" customHeight="1">
      <c r="B182" s="33">
        <v>72</v>
      </c>
      <c r="C182" s="33">
        <v>5</v>
      </c>
      <c r="D182" s="40">
        <v>8</v>
      </c>
      <c r="E182" s="17">
        <v>2510000</v>
      </c>
      <c r="F182" s="18"/>
      <c r="G182" s="33" t="s">
        <v>29</v>
      </c>
      <c r="I182" s="135">
        <v>4</v>
      </c>
      <c r="J182" s="137">
        <v>2510000</v>
      </c>
      <c r="K182" s="137"/>
      <c r="N182" s="37"/>
    </row>
    <row r="183" spans="2:14" s="10" customFormat="1" ht="23.25" customHeight="1">
      <c r="B183" s="33">
        <v>73</v>
      </c>
      <c r="C183" s="33">
        <v>5</v>
      </c>
      <c r="D183" s="40">
        <v>8</v>
      </c>
      <c r="E183" s="17">
        <v>2550000</v>
      </c>
      <c r="F183" s="18"/>
      <c r="G183" s="33" t="s">
        <v>30</v>
      </c>
      <c r="I183" s="135">
        <v>5</v>
      </c>
      <c r="J183" s="137">
        <v>2550000</v>
      </c>
      <c r="K183" s="137"/>
      <c r="N183" s="37"/>
    </row>
    <row r="184" spans="2:14" s="10" customFormat="1" ht="23.25" customHeight="1">
      <c r="B184" s="33">
        <v>74</v>
      </c>
      <c r="C184" s="33">
        <v>5</v>
      </c>
      <c r="D184" s="40">
        <v>8</v>
      </c>
      <c r="E184" s="17">
        <v>2250000</v>
      </c>
      <c r="F184" s="18"/>
      <c r="G184" s="33" t="s">
        <v>31</v>
      </c>
      <c r="I184" s="135">
        <v>6</v>
      </c>
      <c r="J184" s="137">
        <v>2250000</v>
      </c>
      <c r="K184" s="137"/>
      <c r="N184" s="37"/>
    </row>
    <row r="185" spans="2:14" s="10" customFormat="1" ht="23.25" customHeight="1">
      <c r="B185" s="33">
        <v>75</v>
      </c>
      <c r="C185" s="33">
        <v>5</v>
      </c>
      <c r="D185" s="40">
        <v>8</v>
      </c>
      <c r="E185" s="17">
        <v>2210000</v>
      </c>
      <c r="F185" s="18"/>
      <c r="G185" s="33" t="s">
        <v>32</v>
      </c>
      <c r="I185" s="135">
        <v>7</v>
      </c>
      <c r="J185" s="137">
        <v>2210000</v>
      </c>
      <c r="K185" s="137"/>
      <c r="N185" s="37"/>
    </row>
    <row r="186" spans="2:14" s="10" customFormat="1" ht="23.25" customHeight="1">
      <c r="B186" s="33">
        <v>76</v>
      </c>
      <c r="C186" s="33">
        <v>5</v>
      </c>
      <c r="D186" s="40">
        <v>8</v>
      </c>
      <c r="E186" s="17">
        <v>2140000</v>
      </c>
      <c r="F186" s="18"/>
      <c r="G186" s="33" t="s">
        <v>33</v>
      </c>
      <c r="I186" s="135">
        <v>8</v>
      </c>
      <c r="J186" s="137">
        <v>2140000</v>
      </c>
      <c r="K186" s="137"/>
      <c r="N186" s="37"/>
    </row>
    <row r="187" spans="2:14" s="10" customFormat="1" ht="23.25" customHeight="1">
      <c r="B187" s="33">
        <v>77</v>
      </c>
      <c r="C187" s="33">
        <v>5</v>
      </c>
      <c r="D187" s="40">
        <v>8</v>
      </c>
      <c r="E187" s="17">
        <v>2350000</v>
      </c>
      <c r="F187" s="18"/>
      <c r="G187" s="33" t="s">
        <v>34</v>
      </c>
      <c r="I187" s="135">
        <v>9</v>
      </c>
      <c r="J187" s="137">
        <v>2350000</v>
      </c>
      <c r="K187" s="137"/>
      <c r="N187" s="37"/>
    </row>
    <row r="188" spans="2:14" s="10" customFormat="1" ht="23.25" customHeight="1">
      <c r="B188" s="33">
        <v>78</v>
      </c>
      <c r="C188" s="33">
        <v>5</v>
      </c>
      <c r="D188" s="40">
        <v>8</v>
      </c>
      <c r="E188" s="17">
        <v>2310000</v>
      </c>
      <c r="F188" s="18"/>
      <c r="G188" s="33" t="s">
        <v>35</v>
      </c>
      <c r="I188" s="135">
        <v>10</v>
      </c>
      <c r="J188" s="137">
        <v>2310000</v>
      </c>
      <c r="K188" s="137"/>
      <c r="N188" s="37"/>
    </row>
    <row r="189" spans="2:14" s="10" customFormat="1" ht="23.25" customHeight="1">
      <c r="B189" s="33">
        <v>79</v>
      </c>
      <c r="C189" s="33">
        <v>5</v>
      </c>
      <c r="D189" s="40">
        <v>8</v>
      </c>
      <c r="E189" s="17">
        <v>2280000</v>
      </c>
      <c r="F189" s="18"/>
      <c r="G189" s="33" t="s">
        <v>36</v>
      </c>
      <c r="I189" s="135">
        <v>11</v>
      </c>
      <c r="J189" s="137">
        <v>2280000</v>
      </c>
      <c r="K189" s="137"/>
      <c r="N189" s="37"/>
    </row>
    <row r="190" spans="2:14" s="10" customFormat="1" ht="23.25" customHeight="1">
      <c r="B190" s="33">
        <v>80</v>
      </c>
      <c r="C190" s="33">
        <v>5</v>
      </c>
      <c r="D190" s="40">
        <v>8</v>
      </c>
      <c r="E190" s="17">
        <v>2060000</v>
      </c>
      <c r="F190" s="18"/>
      <c r="G190" s="33" t="s">
        <v>37</v>
      </c>
      <c r="I190" s="135">
        <v>12</v>
      </c>
      <c r="J190" s="137">
        <v>2060000</v>
      </c>
      <c r="K190" s="137"/>
      <c r="N190" s="37"/>
    </row>
    <row r="191" spans="2:14" s="10" customFormat="1" ht="23.25" customHeight="1">
      <c r="B191" s="33">
        <v>81</v>
      </c>
      <c r="C191" s="33">
        <v>5</v>
      </c>
      <c r="D191" s="40">
        <v>8</v>
      </c>
      <c r="E191" s="17">
        <v>2070000</v>
      </c>
      <c r="F191" s="18"/>
      <c r="G191" s="33" t="s">
        <v>38</v>
      </c>
      <c r="I191" s="135">
        <v>13</v>
      </c>
      <c r="J191" s="137">
        <v>2070000</v>
      </c>
      <c r="K191" s="137"/>
      <c r="N191" s="37"/>
    </row>
    <row r="192" spans="2:14" s="10" customFormat="1" ht="23.25" customHeight="1">
      <c r="B192" s="33">
        <v>82</v>
      </c>
      <c r="C192" s="33">
        <v>5</v>
      </c>
      <c r="D192" s="40">
        <v>8</v>
      </c>
      <c r="E192" s="17">
        <v>2140000</v>
      </c>
      <c r="F192" s="18"/>
      <c r="G192" s="33" t="s">
        <v>39</v>
      </c>
      <c r="I192" s="135">
        <v>14</v>
      </c>
      <c r="J192" s="137">
        <v>2140000</v>
      </c>
      <c r="K192" s="137"/>
      <c r="N192" s="37"/>
    </row>
    <row r="193" spans="2:14" s="10" customFormat="1" ht="23.25" customHeight="1">
      <c r="B193" s="33">
        <v>83</v>
      </c>
      <c r="C193" s="33">
        <v>5</v>
      </c>
      <c r="D193" s="40">
        <v>8</v>
      </c>
      <c r="E193" s="17">
        <v>2040000</v>
      </c>
      <c r="F193" s="18"/>
      <c r="G193" s="33" t="s">
        <v>40</v>
      </c>
      <c r="I193" s="135">
        <v>15</v>
      </c>
      <c r="J193" s="137">
        <v>2040000</v>
      </c>
      <c r="K193" s="137"/>
      <c r="N193" s="37"/>
    </row>
    <row r="194" spans="2:14" s="10" customFormat="1" ht="23.25" customHeight="1">
      <c r="B194" s="33">
        <v>84</v>
      </c>
      <c r="C194" s="33">
        <v>5</v>
      </c>
      <c r="D194" s="40">
        <v>8</v>
      </c>
      <c r="E194" s="17">
        <v>2040000</v>
      </c>
      <c r="F194" s="18"/>
      <c r="G194" s="33" t="s">
        <v>41</v>
      </c>
      <c r="I194" s="135">
        <v>16</v>
      </c>
      <c r="J194" s="137">
        <v>2040000</v>
      </c>
      <c r="K194" s="137"/>
      <c r="N194" s="37"/>
    </row>
    <row r="195" spans="2:14" s="10" customFormat="1" ht="23.25" customHeight="1">
      <c r="B195" s="33">
        <v>85</v>
      </c>
      <c r="C195" s="33">
        <v>5</v>
      </c>
      <c r="D195" s="40">
        <v>8</v>
      </c>
      <c r="E195" s="17">
        <v>2190000</v>
      </c>
      <c r="F195" s="18"/>
      <c r="G195" s="33" t="s">
        <v>42</v>
      </c>
      <c r="I195" s="135">
        <v>17</v>
      </c>
      <c r="J195" s="137">
        <v>2190000</v>
      </c>
      <c r="K195" s="137"/>
      <c r="N195" s="37"/>
    </row>
    <row r="196" spans="2:14" s="10" customFormat="1" ht="23.25" customHeight="1">
      <c r="B196" s="33">
        <v>86</v>
      </c>
      <c r="C196" s="33">
        <v>5</v>
      </c>
      <c r="D196" s="40">
        <v>8</v>
      </c>
      <c r="E196" s="17">
        <v>2150000</v>
      </c>
      <c r="F196" s="18"/>
      <c r="G196" s="33" t="s">
        <v>43</v>
      </c>
      <c r="I196" s="135">
        <v>18</v>
      </c>
      <c r="J196" s="137">
        <v>2150000</v>
      </c>
      <c r="K196" s="137"/>
      <c r="N196" s="37"/>
    </row>
    <row r="197" spans="2:14" s="10" customFormat="1" ht="23.25" customHeight="1">
      <c r="B197" s="33">
        <v>87</v>
      </c>
      <c r="C197" s="33">
        <v>5</v>
      </c>
      <c r="D197" s="40">
        <v>8</v>
      </c>
      <c r="E197" s="17">
        <v>2140000</v>
      </c>
      <c r="F197" s="18"/>
      <c r="G197" s="33" t="s">
        <v>44</v>
      </c>
      <c r="I197" s="135">
        <v>19</v>
      </c>
      <c r="J197" s="137">
        <v>2140000</v>
      </c>
      <c r="K197" s="137"/>
      <c r="N197" s="37"/>
    </row>
    <row r="198" spans="2:14" s="10" customFormat="1" ht="23.25" customHeight="1">
      <c r="B198" s="33">
        <v>88</v>
      </c>
      <c r="C198" s="33">
        <v>5</v>
      </c>
      <c r="D198" s="40">
        <v>8</v>
      </c>
      <c r="E198" s="17">
        <v>2330000</v>
      </c>
      <c r="F198" s="18"/>
      <c r="G198" s="33" t="s">
        <v>45</v>
      </c>
      <c r="I198" s="135">
        <v>20</v>
      </c>
      <c r="J198" s="137">
        <v>2330000</v>
      </c>
      <c r="K198" s="137"/>
      <c r="N198" s="37"/>
    </row>
    <row r="199" spans="2:14" s="10" customFormat="1" ht="23.25" customHeight="1">
      <c r="B199" s="33">
        <v>89</v>
      </c>
      <c r="C199" s="33">
        <v>5</v>
      </c>
      <c r="D199" s="40">
        <v>8</v>
      </c>
      <c r="E199" s="17">
        <v>2090000</v>
      </c>
      <c r="F199" s="18"/>
      <c r="G199" s="33" t="s">
        <v>46</v>
      </c>
      <c r="I199" s="135">
        <v>21</v>
      </c>
      <c r="J199" s="137">
        <v>2090000</v>
      </c>
      <c r="K199" s="137"/>
      <c r="N199" s="37"/>
    </row>
    <row r="200" spans="2:14" s="10" customFormat="1" ht="23.25" customHeight="1">
      <c r="B200" s="33">
        <v>90</v>
      </c>
      <c r="C200" s="33">
        <v>5</v>
      </c>
      <c r="D200" s="40">
        <v>8</v>
      </c>
      <c r="E200" s="17">
        <v>2370000</v>
      </c>
      <c r="F200" s="18"/>
      <c r="G200" s="33" t="s">
        <v>47</v>
      </c>
      <c r="H200" s="37"/>
      <c r="I200" s="136">
        <v>22</v>
      </c>
      <c r="J200" s="137">
        <v>2370000</v>
      </c>
      <c r="K200" s="137"/>
      <c r="N200" s="37"/>
    </row>
    <row r="201" spans="2:14" s="10" customFormat="1" ht="15" customHeight="1">
      <c r="B201" s="37"/>
      <c r="C201" s="37"/>
      <c r="D201" s="37"/>
      <c r="E201" s="37"/>
      <c r="F201" s="58"/>
      <c r="G201" s="37"/>
      <c r="L201" s="37"/>
      <c r="M201" s="37"/>
      <c r="N201" s="37"/>
    </row>
    <row r="202" spans="2:14" s="10" customFormat="1" ht="15" customHeight="1" thickBot="1">
      <c r="B202" s="37"/>
      <c r="C202" s="37"/>
      <c r="D202" s="37"/>
      <c r="E202" s="37"/>
      <c r="F202" s="58"/>
      <c r="G202" s="37"/>
      <c r="H202" s="37"/>
      <c r="I202" s="37"/>
      <c r="J202" s="60"/>
      <c r="K202" s="60"/>
      <c r="L202" s="37"/>
      <c r="M202" s="37"/>
      <c r="N202" s="37"/>
    </row>
    <row r="203" spans="2:14" s="10" customFormat="1" ht="25.5" customHeight="1" thickBot="1">
      <c r="B203" s="24" t="s">
        <v>179</v>
      </c>
      <c r="C203" s="25" t="s">
        <v>180</v>
      </c>
      <c r="D203" s="37"/>
      <c r="E203" s="37"/>
      <c r="F203" s="58"/>
      <c r="G203" s="37"/>
      <c r="H203" s="37"/>
      <c r="I203" s="37"/>
      <c r="J203" s="60"/>
      <c r="K203" s="60"/>
      <c r="L203" s="37"/>
      <c r="M203" s="37"/>
      <c r="N203" s="37"/>
    </row>
    <row r="204" spans="2:14" s="10" customFormat="1" ht="15" customHeight="1">
      <c r="B204" s="29"/>
      <c r="C204" s="37"/>
      <c r="D204" s="37"/>
      <c r="E204" s="37"/>
      <c r="F204" s="58"/>
      <c r="G204" s="37"/>
      <c r="H204" s="37"/>
      <c r="I204" s="37"/>
      <c r="J204" s="60"/>
      <c r="K204" s="60"/>
      <c r="L204" s="37"/>
      <c r="M204" s="37"/>
      <c r="N204" s="37"/>
    </row>
    <row r="205" spans="2:14" s="10" customFormat="1" ht="15" customHeight="1">
      <c r="B205" s="29" t="s">
        <v>181</v>
      </c>
      <c r="C205" s="18"/>
      <c r="F205" s="18"/>
      <c r="G205" s="37"/>
      <c r="H205" s="37"/>
      <c r="I205" s="37"/>
      <c r="J205" s="60"/>
      <c r="K205" s="60"/>
      <c r="L205" s="37"/>
      <c r="M205" s="37"/>
      <c r="N205" s="37"/>
    </row>
    <row r="206" spans="2:14" s="10" customFormat="1" ht="15" customHeight="1">
      <c r="B206" s="29"/>
      <c r="C206" s="18"/>
      <c r="F206" s="18"/>
      <c r="G206" s="37"/>
      <c r="H206" s="37"/>
      <c r="I206" s="37"/>
      <c r="J206" s="60"/>
      <c r="K206" s="60"/>
      <c r="L206" s="37"/>
      <c r="M206" s="37"/>
      <c r="N206" s="37"/>
    </row>
    <row r="207" spans="2:14" s="10" customFormat="1" ht="15" customHeight="1">
      <c r="B207" s="55" t="s">
        <v>182</v>
      </c>
      <c r="F207" s="18"/>
      <c r="G207" s="37"/>
      <c r="H207" s="37"/>
      <c r="I207" s="37"/>
      <c r="J207" s="60"/>
      <c r="K207" s="60"/>
      <c r="L207" s="37"/>
      <c r="M207" s="37"/>
      <c r="N207" s="37"/>
    </row>
    <row r="208" spans="2:14" s="10" customFormat="1" ht="15" customHeight="1">
      <c r="B208" s="55" t="s">
        <v>183</v>
      </c>
      <c r="F208" s="18"/>
      <c r="G208" s="60"/>
      <c r="H208" s="60"/>
      <c r="I208" s="37"/>
      <c r="J208" s="37"/>
      <c r="K208" s="37"/>
      <c r="L208" s="37"/>
      <c r="M208" s="37"/>
      <c r="N208" s="37"/>
    </row>
    <row r="209" spans="2:15" s="10" customFormat="1" ht="15" customHeight="1">
      <c r="B209" s="55"/>
      <c r="F209" s="18"/>
      <c r="G209" s="60"/>
      <c r="H209" s="60"/>
      <c r="I209" s="37"/>
      <c r="J209" s="37"/>
      <c r="K209" s="37"/>
      <c r="L209" s="37"/>
      <c r="M209" s="37"/>
      <c r="N209" s="37"/>
    </row>
    <row r="210" spans="2:15" s="10" customFormat="1" ht="15" customHeight="1">
      <c r="B210" s="29" t="s">
        <v>241</v>
      </c>
      <c r="F210" s="18"/>
      <c r="G210" s="60"/>
      <c r="H210" s="60"/>
      <c r="I210" s="37"/>
      <c r="J210" s="37"/>
      <c r="K210" s="37"/>
      <c r="L210" s="37"/>
      <c r="M210" s="37"/>
      <c r="N210" s="37"/>
    </row>
    <row r="211" spans="2:15" s="10" customFormat="1" ht="15" customHeight="1">
      <c r="B211" s="29" t="s">
        <v>184</v>
      </c>
      <c r="F211" s="18"/>
      <c r="G211" s="60"/>
      <c r="H211" s="60"/>
      <c r="I211" s="37"/>
      <c r="J211" s="37"/>
      <c r="K211" s="37"/>
      <c r="L211" s="37"/>
      <c r="M211" s="37"/>
      <c r="N211" s="37"/>
    </row>
    <row r="212" spans="2:15" s="10" customFormat="1" ht="15" customHeight="1">
      <c r="B212" s="29"/>
      <c r="C212" s="30" t="s">
        <v>185</v>
      </c>
      <c r="F212" s="18"/>
      <c r="G212" s="60"/>
      <c r="H212" s="60"/>
      <c r="I212" s="37"/>
      <c r="J212" s="60"/>
      <c r="K212" s="60"/>
      <c r="L212" s="37"/>
      <c r="M212" s="37"/>
      <c r="N212" s="37"/>
    </row>
    <row r="213" spans="2:15" s="10" customFormat="1" ht="15" customHeight="1">
      <c r="B213" s="29"/>
      <c r="C213" s="30" t="s">
        <v>217</v>
      </c>
      <c r="F213" s="18"/>
      <c r="G213" s="60"/>
      <c r="H213" s="60"/>
      <c r="I213" s="37"/>
      <c r="J213" s="60"/>
      <c r="K213" s="60"/>
      <c r="L213" s="37"/>
      <c r="M213" s="37"/>
      <c r="N213" s="37"/>
    </row>
    <row r="214" spans="2:15" s="10" customFormat="1" ht="15" customHeight="1" thickBot="1">
      <c r="B214" s="37"/>
      <c r="C214" s="37"/>
      <c r="D214" s="37"/>
      <c r="E214" s="37"/>
      <c r="F214" s="58"/>
      <c r="G214" s="61"/>
      <c r="H214" s="61"/>
      <c r="I214" s="37"/>
      <c r="L214" s="37"/>
      <c r="M214" s="37"/>
      <c r="N214" s="37"/>
    </row>
    <row r="215" spans="2:15" s="10" customFormat="1" ht="25.5" customHeight="1" thickBot="1">
      <c r="B215" s="12" t="s">
        <v>114</v>
      </c>
      <c r="C215" s="13" t="s">
        <v>115</v>
      </c>
      <c r="D215" s="12" t="s">
        <v>116</v>
      </c>
      <c r="E215" s="14" t="s">
        <v>117</v>
      </c>
      <c r="F215" s="18"/>
      <c r="G215" s="12" t="s">
        <v>186</v>
      </c>
      <c r="J215" s="60"/>
      <c r="K215" s="60"/>
      <c r="L215" s="37"/>
      <c r="M215" s="37"/>
      <c r="N215" s="37"/>
    </row>
    <row r="216" spans="2:15" s="10" customFormat="1" ht="15" customHeight="1">
      <c r="F216" s="18"/>
      <c r="H216" s="10">
        <v>3</v>
      </c>
      <c r="J216" s="60"/>
      <c r="K216" s="60"/>
      <c r="L216" s="37"/>
      <c r="M216" s="37"/>
      <c r="N216" s="37"/>
    </row>
    <row r="217" spans="2:15" s="10" customFormat="1" ht="23.25" customHeight="1">
      <c r="B217" s="32" t="s">
        <v>187</v>
      </c>
      <c r="C217" s="33">
        <v>6</v>
      </c>
      <c r="D217" s="34">
        <v>0</v>
      </c>
      <c r="E217" s="17">
        <v>1530000</v>
      </c>
      <c r="F217" s="18"/>
      <c r="G217" s="33" t="s">
        <v>38</v>
      </c>
      <c r="H217" s="10" t="str" cm="1">
        <f t="array" ref="H217">INDEX($G$217:$G$238,H216)</f>
        <v>H12</v>
      </c>
      <c r="I217" s="10" t="str" cm="1">
        <f t="array" aca="1" ref="I217:I243" ca="1">_xlfn.LET(_xlpm.z,_xlfn.REDUCE("",_xlfn.SEQUENCE(40,1,-20,1),
          _xlfn.LAMBDA(_xlpm.a,_xlpm.v,
                    _xlfn.LET(_xlpm.c,COLUMN(INDIRECT(H217)),_xlpm.r, ROW(INDIRECT(H217)),
                        _xlfn.VSTACK(_xlpm.a,IFERROR(ADDRESS(_xlpm.r+_xlpm.v,_xlpm.c+_xlpm.v,4),""))
                       )
                 )
),
_xlpm.zz, _xlfn._xlws.FILTER(_xlpm.z,LEN(_xlpm.z)&gt;0),
"Map!"&amp;_xlpm.zz)</f>
        <v>Map!A5</v>
      </c>
      <c r="J217" s="60" cm="1">
        <f t="array" aca="1" ref="J217" ca="1">INDIRECT(I217)</f>
        <v>5</v>
      </c>
      <c r="K217" s="60"/>
      <c r="L217" s="37" cm="1">
        <f t="array" aca="1" ref="L217:L249" ca="1">IFERROR(_xlfn.XLOOKUP(J217:J249,_nSym,_nVal,0)+0,0)</f>
        <v>0</v>
      </c>
      <c r="M217" s="37">
        <f ca="1">SUM(_xlfn.ANCHORARRAY(L217))</f>
        <v>1010000</v>
      </c>
    </row>
    <row r="218" spans="2:15" s="10" customFormat="1" ht="15" customHeight="1">
      <c r="F218" s="18"/>
      <c r="G218" s="18" t="s">
        <v>38</v>
      </c>
      <c r="I218" s="10" t="str">
        <f ca="1"/>
        <v>Map!B6</v>
      </c>
      <c r="J218" s="60" t="str" cm="1">
        <f t="array" aca="1" ref="J218" ca="1">INDIRECT(I218)</f>
        <v>🪨</v>
      </c>
      <c r="K218" s="60"/>
      <c r="L218" s="37">
        <f ca="1"/>
        <v>0</v>
      </c>
      <c r="M218" s="56"/>
    </row>
    <row r="219" spans="2:15" s="10" customFormat="1" ht="23.25" customHeight="1">
      <c r="B219" s="33">
        <v>91</v>
      </c>
      <c r="C219" s="33">
        <v>6</v>
      </c>
      <c r="D219" s="40">
        <v>10</v>
      </c>
      <c r="E219" s="17">
        <v>1010000</v>
      </c>
      <c r="F219" s="18"/>
      <c r="G219" s="33" t="s">
        <v>48</v>
      </c>
      <c r="I219" s="10" t="str">
        <f ca="1"/>
        <v>Map!C7</v>
      </c>
      <c r="J219" s="60" t="str" cm="1">
        <f t="array" aca="1" ref="J219" ca="1">INDIRECT(I219)</f>
        <v>◆</v>
      </c>
      <c r="K219" s="60"/>
      <c r="L219" s="37">
        <f ca="1"/>
        <v>250000</v>
      </c>
      <c r="M219" s="56"/>
      <c r="O219" s="10">
        <f ca="1">M217</f>
        <v>1010000</v>
      </c>
    </row>
    <row r="220" spans="2:15" s="10" customFormat="1" ht="23.25" customHeight="1">
      <c r="B220" s="33">
        <v>92</v>
      </c>
      <c r="C220" s="33">
        <v>6</v>
      </c>
      <c r="D220" s="40">
        <v>10</v>
      </c>
      <c r="E220" s="17">
        <v>680000</v>
      </c>
      <c r="F220" s="18"/>
      <c r="G220" s="33" t="s">
        <v>49</v>
      </c>
      <c r="I220" s="10" t="str">
        <f ca="1"/>
        <v>Map!D8</v>
      </c>
      <c r="J220" s="60" t="str" cm="1">
        <f t="array" aca="1" ref="J220" ca="1">INDIRECT(I220)</f>
        <v>◆</v>
      </c>
      <c r="K220" s="60"/>
      <c r="L220" s="37">
        <f ca="1"/>
        <v>250000</v>
      </c>
      <c r="M220" s="56"/>
      <c r="N220" s="56" cm="1">
        <f t="array" ref="N220:N239">_xlfn.SEQUENCE(20,1,3,)</f>
        <v>3</v>
      </c>
      <c r="O220" s="10">
        <f t="dataTable" ref="O220:O239" dt2D="0" dtr="0" r1="H216" ca="1"/>
        <v>1010000</v>
      </c>
    </row>
    <row r="221" spans="2:15" s="10" customFormat="1" ht="23.25" customHeight="1">
      <c r="B221" s="33">
        <v>93</v>
      </c>
      <c r="C221" s="33">
        <v>6</v>
      </c>
      <c r="D221" s="40">
        <v>10</v>
      </c>
      <c r="E221" s="17">
        <v>1250000</v>
      </c>
      <c r="F221" s="18"/>
      <c r="G221" s="33" t="s">
        <v>50</v>
      </c>
      <c r="I221" s="10" t="str">
        <f ca="1"/>
        <v>Map!E9</v>
      </c>
      <c r="J221" s="60" t="str" cm="1">
        <f t="array" aca="1" ref="J221" ca="1">INDIRECT(I221)</f>
        <v>✵</v>
      </c>
      <c r="K221" s="60"/>
      <c r="L221" s="37">
        <f ca="1"/>
        <v>200000</v>
      </c>
      <c r="M221" s="56"/>
      <c r="N221" s="56">
        <v>4</v>
      </c>
      <c r="O221" s="10">
        <v>680000</v>
      </c>
    </row>
    <row r="222" spans="2:15" s="10" customFormat="1" ht="23.25" customHeight="1">
      <c r="B222" s="33">
        <v>94</v>
      </c>
      <c r="C222" s="33">
        <v>6</v>
      </c>
      <c r="D222" s="40">
        <v>10</v>
      </c>
      <c r="E222" s="17">
        <v>800000</v>
      </c>
      <c r="F222" s="18"/>
      <c r="G222" s="33" t="s">
        <v>51</v>
      </c>
      <c r="I222" s="10" t="str">
        <f ca="1"/>
        <v>Map!F10</v>
      </c>
      <c r="J222" s="60" t="str" cm="1">
        <f t="array" aca="1" ref="J222" ca="1">INDIRECT(I222)</f>
        <v/>
      </c>
      <c r="K222" s="60"/>
      <c r="L222" s="37">
        <f ca="1"/>
        <v>0</v>
      </c>
      <c r="M222" s="56"/>
      <c r="N222" s="56">
        <v>5</v>
      </c>
      <c r="O222" s="10">
        <v>1250000</v>
      </c>
    </row>
    <row r="223" spans="2:15" s="10" customFormat="1" ht="23.25" customHeight="1">
      <c r="B223" s="33">
        <v>95</v>
      </c>
      <c r="C223" s="33">
        <v>6</v>
      </c>
      <c r="D223" s="40">
        <v>10</v>
      </c>
      <c r="E223" s="17">
        <v>770000</v>
      </c>
      <c r="F223" s="18"/>
      <c r="G223" s="33" t="s">
        <v>52</v>
      </c>
      <c r="I223" s="10" t="str">
        <f ca="1"/>
        <v>Map!G11</v>
      </c>
      <c r="J223" s="60" t="str" cm="1">
        <f t="array" aca="1" ref="J223" ca="1">INDIRECT(I223)</f>
        <v/>
      </c>
      <c r="K223" s="60"/>
      <c r="L223" s="37">
        <f ca="1"/>
        <v>0</v>
      </c>
      <c r="M223" s="56"/>
      <c r="N223" s="56">
        <v>6</v>
      </c>
      <c r="O223" s="10">
        <v>800000</v>
      </c>
    </row>
    <row r="224" spans="2:15" s="10" customFormat="1" ht="23.25" customHeight="1">
      <c r="B224" s="33">
        <v>96</v>
      </c>
      <c r="C224" s="33">
        <v>6</v>
      </c>
      <c r="D224" s="40">
        <v>10</v>
      </c>
      <c r="E224" s="17">
        <v>1530000</v>
      </c>
      <c r="F224" s="18"/>
      <c r="G224" s="33" t="s">
        <v>53</v>
      </c>
      <c r="I224" s="10" t="str">
        <f ca="1"/>
        <v>Map!H12</v>
      </c>
      <c r="J224" s="60" t="str" cm="1">
        <f t="array" aca="1" ref="J224" ca="1">INDIRECT(I224)</f>
        <v/>
      </c>
      <c r="K224" s="60"/>
      <c r="L224" s="37">
        <f ca="1"/>
        <v>0</v>
      </c>
      <c r="M224" s="56"/>
      <c r="N224" s="56">
        <v>7</v>
      </c>
      <c r="O224" s="10">
        <v>770000</v>
      </c>
    </row>
    <row r="225" spans="1:15" s="10" customFormat="1" ht="23.25" customHeight="1">
      <c r="B225" s="33">
        <v>97</v>
      </c>
      <c r="C225" s="33">
        <v>6</v>
      </c>
      <c r="D225" s="40">
        <v>10</v>
      </c>
      <c r="E225" s="17">
        <v>930000</v>
      </c>
      <c r="F225" s="18"/>
      <c r="G225" s="33" t="s">
        <v>54</v>
      </c>
      <c r="I225" s="10" t="str">
        <f ca="1"/>
        <v>Map!I13</v>
      </c>
      <c r="J225" s="60" t="str" cm="1">
        <f t="array" aca="1" ref="J225" ca="1">INDIRECT(I225)</f>
        <v/>
      </c>
      <c r="K225" s="60"/>
      <c r="L225" s="37">
        <f ca="1"/>
        <v>0</v>
      </c>
      <c r="M225" s="56"/>
      <c r="N225" s="56">
        <v>8</v>
      </c>
      <c r="O225" s="10">
        <v>1530000</v>
      </c>
    </row>
    <row r="226" spans="1:15" s="10" customFormat="1" ht="23.25" customHeight="1">
      <c r="B226" s="33">
        <v>98</v>
      </c>
      <c r="C226" s="33">
        <v>6</v>
      </c>
      <c r="D226" s="40">
        <v>10</v>
      </c>
      <c r="E226" s="17">
        <v>800000</v>
      </c>
      <c r="F226" s="18"/>
      <c r="G226" s="33" t="s">
        <v>51</v>
      </c>
      <c r="I226" s="10" t="str">
        <f ca="1"/>
        <v>Map!J14</v>
      </c>
      <c r="J226" s="60" t="str" cm="1">
        <f t="array" aca="1" ref="J226" ca="1">INDIRECT(I226)</f>
        <v>❀</v>
      </c>
      <c r="K226" s="60"/>
      <c r="L226" s="37">
        <f ca="1"/>
        <v>0</v>
      </c>
      <c r="M226" s="56"/>
      <c r="N226" s="56">
        <v>9</v>
      </c>
      <c r="O226" s="10">
        <v>930000</v>
      </c>
    </row>
    <row r="227" spans="1:15" s="10" customFormat="1" ht="23.25" customHeight="1">
      <c r="B227" s="33">
        <v>99</v>
      </c>
      <c r="C227" s="33">
        <v>6</v>
      </c>
      <c r="D227" s="40">
        <v>10</v>
      </c>
      <c r="E227" s="17">
        <v>850000</v>
      </c>
      <c r="F227" s="18"/>
      <c r="G227" s="33" t="s">
        <v>55</v>
      </c>
      <c r="I227" s="10" t="str">
        <f ca="1"/>
        <v>Map!K15</v>
      </c>
      <c r="J227" s="60" t="str" cm="1">
        <f t="array" aca="1" ref="J227" ca="1">INDIRECT(I227)</f>
        <v/>
      </c>
      <c r="K227" s="60"/>
      <c r="L227" s="37">
        <f ca="1"/>
        <v>0</v>
      </c>
      <c r="M227" s="56"/>
      <c r="N227" s="56">
        <v>10</v>
      </c>
      <c r="O227" s="10">
        <v>800000</v>
      </c>
    </row>
    <row r="228" spans="1:15" s="10" customFormat="1" ht="23.25" customHeight="1">
      <c r="B228" s="33">
        <v>100</v>
      </c>
      <c r="C228" s="33">
        <v>6</v>
      </c>
      <c r="D228" s="40">
        <v>10</v>
      </c>
      <c r="E228" s="17">
        <v>680000</v>
      </c>
      <c r="F228" s="18"/>
      <c r="G228" s="33" t="s">
        <v>56</v>
      </c>
      <c r="I228" s="10" t="str">
        <f ca="1"/>
        <v>Map!L16</v>
      </c>
      <c r="J228" s="60" t="str" cm="1">
        <f t="array" aca="1" ref="J228" ca="1">INDIRECT(I228)</f>
        <v/>
      </c>
      <c r="K228" s="60"/>
      <c r="L228" s="37">
        <f ca="1"/>
        <v>0</v>
      </c>
      <c r="M228" s="56"/>
      <c r="N228" s="56">
        <v>11</v>
      </c>
      <c r="O228" s="10">
        <v>850000</v>
      </c>
    </row>
    <row r="229" spans="1:15" s="10" customFormat="1" ht="23.25" customHeight="1">
      <c r="B229" s="33">
        <v>101</v>
      </c>
      <c r="C229" s="33">
        <v>6</v>
      </c>
      <c r="D229" s="40">
        <v>10</v>
      </c>
      <c r="E229" s="17">
        <v>1430000</v>
      </c>
      <c r="F229" s="18"/>
      <c r="G229" s="33" t="s">
        <v>57</v>
      </c>
      <c r="I229" s="10" t="str">
        <f ca="1"/>
        <v>Map!M17</v>
      </c>
      <c r="J229" s="60" t="str" cm="1">
        <f t="array" aca="1" ref="J229" ca="1">INDIRECT(I229)</f>
        <v/>
      </c>
      <c r="K229" s="60"/>
      <c r="L229" s="37">
        <f ca="1"/>
        <v>0</v>
      </c>
      <c r="M229" s="56"/>
      <c r="N229" s="56">
        <v>12</v>
      </c>
      <c r="O229" s="10">
        <v>680000</v>
      </c>
    </row>
    <row r="230" spans="1:15" s="10" customFormat="1" ht="23.25" customHeight="1">
      <c r="B230" s="33">
        <v>102</v>
      </c>
      <c r="C230" s="33">
        <v>6</v>
      </c>
      <c r="D230" s="40">
        <v>10</v>
      </c>
      <c r="E230" s="17">
        <v>320000</v>
      </c>
      <c r="F230" s="18"/>
      <c r="G230" s="33" t="s">
        <v>58</v>
      </c>
      <c r="I230" s="10" t="str">
        <f ca="1"/>
        <v>Map!N18</v>
      </c>
      <c r="J230" s="60" t="str" cm="1">
        <f t="array" aca="1" ref="J230" ca="1">INDIRECT(I230)</f>
        <v>✵</v>
      </c>
      <c r="K230" s="60"/>
      <c r="L230" s="37">
        <f ca="1"/>
        <v>200000</v>
      </c>
      <c r="M230" s="56"/>
      <c r="N230" s="56">
        <v>13</v>
      </c>
      <c r="O230" s="10">
        <v>1430000</v>
      </c>
    </row>
    <row r="231" spans="1:15" s="10" customFormat="1" ht="23.25" customHeight="1">
      <c r="B231" s="33">
        <v>103</v>
      </c>
      <c r="C231" s="33">
        <v>6</v>
      </c>
      <c r="D231" s="40">
        <v>10</v>
      </c>
      <c r="E231" s="17">
        <v>1250000</v>
      </c>
      <c r="F231" s="18"/>
      <c r="G231" s="33" t="s">
        <v>59</v>
      </c>
      <c r="I231" s="10" t="str">
        <f ca="1"/>
        <v>Map!O19</v>
      </c>
      <c r="J231" s="60" t="str" cm="1">
        <f t="array" aca="1" ref="J231" ca="1">INDIRECT(I231)</f>
        <v>✶</v>
      </c>
      <c r="K231" s="60"/>
      <c r="L231" s="37">
        <f ca="1"/>
        <v>40000</v>
      </c>
      <c r="M231" s="56"/>
      <c r="N231" s="56">
        <v>14</v>
      </c>
      <c r="O231" s="10">
        <v>320000</v>
      </c>
    </row>
    <row r="232" spans="1:15" s="10" customFormat="1" ht="23.25" customHeight="1">
      <c r="B232" s="33">
        <v>104</v>
      </c>
      <c r="C232" s="33">
        <v>6</v>
      </c>
      <c r="D232" s="40">
        <v>10</v>
      </c>
      <c r="E232" s="17">
        <v>420000</v>
      </c>
      <c r="F232" s="18"/>
      <c r="G232" s="33" t="s">
        <v>60</v>
      </c>
      <c r="I232" s="10" t="str">
        <f ca="1"/>
        <v>Map!P20</v>
      </c>
      <c r="J232" s="60" t="str" cm="1">
        <f t="array" aca="1" ref="J232" ca="1">INDIRECT(I232)</f>
        <v>✶</v>
      </c>
      <c r="K232" s="60"/>
      <c r="L232" s="37">
        <f ca="1"/>
        <v>40000</v>
      </c>
      <c r="M232" s="56"/>
      <c r="N232" s="56">
        <v>15</v>
      </c>
      <c r="O232" s="10">
        <v>1250000</v>
      </c>
    </row>
    <row r="233" spans="1:15" s="10" customFormat="1" ht="23.25" customHeight="1">
      <c r="B233" s="33">
        <v>105</v>
      </c>
      <c r="C233" s="33">
        <v>6</v>
      </c>
      <c r="D233" s="40">
        <v>10</v>
      </c>
      <c r="E233" s="17">
        <v>300000</v>
      </c>
      <c r="F233" s="18"/>
      <c r="G233" s="33" t="s">
        <v>61</v>
      </c>
      <c r="I233" s="10" t="str">
        <f ca="1"/>
        <v>Map!Q21</v>
      </c>
      <c r="J233" s="60" t="str" cm="1">
        <f t="array" aca="1" ref="J233" ca="1">INDIRECT(I233)</f>
        <v>❂</v>
      </c>
      <c r="K233" s="60"/>
      <c r="L233" s="37">
        <f ca="1"/>
        <v>30000</v>
      </c>
      <c r="M233" s="56"/>
      <c r="N233" s="56">
        <v>16</v>
      </c>
      <c r="O233" s="10">
        <v>420000</v>
      </c>
    </row>
    <row r="234" spans="1:15" s="10" customFormat="1" ht="23.25" customHeight="1">
      <c r="B234" s="33">
        <v>106</v>
      </c>
      <c r="C234" s="33">
        <v>6</v>
      </c>
      <c r="D234" s="40">
        <v>10</v>
      </c>
      <c r="E234" s="17">
        <v>300000</v>
      </c>
      <c r="F234" s="18"/>
      <c r="G234" s="33" t="s">
        <v>62</v>
      </c>
      <c r="I234" s="10" t="str">
        <f ca="1"/>
        <v>Map!R22</v>
      </c>
      <c r="J234" s="60" cm="1">
        <f t="array" aca="1" ref="J234" ca="1">INDIRECT(I234)</f>
        <v>0</v>
      </c>
      <c r="K234" s="60"/>
      <c r="L234" s="37">
        <f ca="1"/>
        <v>0</v>
      </c>
      <c r="M234" s="56"/>
      <c r="N234" s="56">
        <v>17</v>
      </c>
      <c r="O234" s="10">
        <v>300000</v>
      </c>
    </row>
    <row r="235" spans="1:15" s="10" customFormat="1" ht="23.25" customHeight="1">
      <c r="B235" s="33">
        <v>107</v>
      </c>
      <c r="C235" s="33">
        <v>6</v>
      </c>
      <c r="D235" s="40">
        <v>10</v>
      </c>
      <c r="E235" s="17">
        <v>310000</v>
      </c>
      <c r="F235" s="18"/>
      <c r="G235" s="33" t="s">
        <v>63</v>
      </c>
      <c r="I235" s="10" t="str">
        <f ca="1"/>
        <v>Map!S23</v>
      </c>
      <c r="J235" s="60" cm="1">
        <f t="array" aca="1" ref="J235" ca="1">INDIRECT(I235)</f>
        <v>0</v>
      </c>
      <c r="K235" s="60"/>
      <c r="L235" s="56">
        <f ca="1"/>
        <v>0</v>
      </c>
      <c r="M235" s="56"/>
      <c r="N235" s="56">
        <v>18</v>
      </c>
      <c r="O235" s="10">
        <v>300000</v>
      </c>
    </row>
    <row r="236" spans="1:15" s="10" customFormat="1" ht="23.25" customHeight="1">
      <c r="B236" s="33">
        <v>108</v>
      </c>
      <c r="C236" s="33">
        <v>6</v>
      </c>
      <c r="D236" s="40">
        <v>10</v>
      </c>
      <c r="E236" s="17">
        <v>500000</v>
      </c>
      <c r="F236" s="18"/>
      <c r="G236" s="33" t="s">
        <v>64</v>
      </c>
      <c r="I236" s="10" t="str">
        <f ca="1"/>
        <v>Map!T24</v>
      </c>
      <c r="J236" s="60" cm="1">
        <f t="array" aca="1" ref="J236" ca="1">INDIRECT(I236)</f>
        <v>0</v>
      </c>
      <c r="K236" s="60"/>
      <c r="L236" s="56">
        <f ca="1"/>
        <v>0</v>
      </c>
      <c r="M236" s="56"/>
      <c r="N236" s="56">
        <v>19</v>
      </c>
      <c r="O236" s="10">
        <v>310000</v>
      </c>
    </row>
    <row r="237" spans="1:15" s="10" customFormat="1" ht="23.25" customHeight="1">
      <c r="B237" s="33">
        <v>109</v>
      </c>
      <c r="C237" s="33">
        <v>6</v>
      </c>
      <c r="D237" s="40">
        <v>10</v>
      </c>
      <c r="E237" s="17">
        <v>1530000</v>
      </c>
      <c r="F237" s="18"/>
      <c r="G237" s="33" t="s">
        <v>65</v>
      </c>
      <c r="I237" s="10" t="str">
        <f ca="1"/>
        <v>Map!U25</v>
      </c>
      <c r="J237" s="60" cm="1">
        <f t="array" aca="1" ref="J237" ca="1">INDIRECT(I237)</f>
        <v>0</v>
      </c>
      <c r="K237" s="60"/>
      <c r="L237" s="56">
        <f ca="1"/>
        <v>0</v>
      </c>
      <c r="M237" s="56"/>
      <c r="N237" s="56">
        <v>20</v>
      </c>
      <c r="O237" s="10">
        <v>500000</v>
      </c>
    </row>
    <row r="238" spans="1:15" s="10" customFormat="1" ht="23.25" customHeight="1">
      <c r="B238" s="33">
        <v>110</v>
      </c>
      <c r="C238" s="33">
        <v>6</v>
      </c>
      <c r="D238" s="40">
        <v>10</v>
      </c>
      <c r="E238" s="17">
        <v>760000</v>
      </c>
      <c r="F238" s="18"/>
      <c r="G238" s="33" t="s">
        <v>66</v>
      </c>
      <c r="I238" s="10" t="str">
        <f ca="1"/>
        <v>Map!V26</v>
      </c>
      <c r="J238" s="60" cm="1">
        <f t="array" aca="1" ref="J238" ca="1">INDIRECT(I238)</f>
        <v>0</v>
      </c>
      <c r="K238" s="60"/>
      <c r="L238" s="56">
        <f ca="1"/>
        <v>0</v>
      </c>
      <c r="M238" s="56"/>
      <c r="N238" s="56">
        <v>21</v>
      </c>
      <c r="O238" s="10">
        <v>1530000</v>
      </c>
    </row>
    <row r="239" spans="1:15" s="10" customFormat="1" ht="15" customHeight="1">
      <c r="B239" s="18"/>
      <c r="C239" s="18"/>
      <c r="D239" s="18"/>
      <c r="E239" s="18"/>
      <c r="F239" s="18"/>
      <c r="G239" s="60"/>
      <c r="H239" s="37"/>
      <c r="I239" s="37" t="str">
        <f ca="1"/>
        <v>Map!W27</v>
      </c>
      <c r="J239" s="60" cm="1">
        <f t="array" aca="1" ref="J239" ca="1">INDIRECT(I239)</f>
        <v>0</v>
      </c>
      <c r="K239" s="60"/>
      <c r="L239" s="61">
        <f ca="1"/>
        <v>0</v>
      </c>
      <c r="M239" s="61"/>
      <c r="N239" s="61">
        <v>22</v>
      </c>
      <c r="O239" s="10">
        <v>760000</v>
      </c>
    </row>
    <row r="240" spans="1:15" s="10" customFormat="1" ht="15" customHeight="1" thickBot="1">
      <c r="A240" s="1"/>
      <c r="B240" s="1"/>
      <c r="C240" s="1"/>
      <c r="D240" s="1"/>
      <c r="E240" s="1"/>
      <c r="F240" s="1"/>
      <c r="G240" s="1"/>
      <c r="H240" s="37"/>
      <c r="I240" s="37" t="str">
        <f ca="1"/>
        <v>Map!X28</v>
      </c>
      <c r="J240" s="60" cm="1">
        <f t="array" aca="1" ref="J240" ca="1">INDIRECT(I240)</f>
        <v>0</v>
      </c>
      <c r="K240" s="60"/>
      <c r="L240" s="10">
        <f ca="1"/>
        <v>0</v>
      </c>
      <c r="N240" s="61"/>
    </row>
    <row r="241" spans="2:19" s="10" customFormat="1" ht="25.5" customHeight="1" thickBot="1">
      <c r="B241" s="24" t="s">
        <v>188</v>
      </c>
      <c r="C241" s="25" t="s">
        <v>189</v>
      </c>
      <c r="D241" s="37"/>
      <c r="E241" s="37"/>
      <c r="F241" s="58"/>
      <c r="G241" s="59"/>
      <c r="H241" s="37"/>
      <c r="I241" s="37" t="str">
        <f ca="1"/>
        <v>Map!Y29</v>
      </c>
      <c r="J241" s="60" cm="1">
        <f t="array" aca="1" ref="J241" ca="1">INDIRECT(I241)</f>
        <v>0</v>
      </c>
      <c r="K241" s="60"/>
      <c r="L241" s="10">
        <f ca="1"/>
        <v>0</v>
      </c>
    </row>
    <row r="242" spans="2:19" s="10" customFormat="1" ht="15" customHeight="1">
      <c r="B242" s="29"/>
      <c r="C242" s="37"/>
      <c r="D242" s="37"/>
      <c r="E242" s="37"/>
      <c r="F242" s="58"/>
      <c r="H242" s="37"/>
      <c r="I242" s="37" t="str">
        <f ca="1"/>
        <v>Map!Z30</v>
      </c>
      <c r="J242" s="60" cm="1">
        <f t="array" aca="1" ref="J242" ca="1">INDIRECT(I242)</f>
        <v>0</v>
      </c>
      <c r="K242" s="60"/>
      <c r="L242" s="10">
        <f ca="1"/>
        <v>0</v>
      </c>
    </row>
    <row r="243" spans="2:19" s="10" customFormat="1" ht="15" customHeight="1">
      <c r="B243" s="29" t="s">
        <v>190</v>
      </c>
      <c r="C243" s="64"/>
      <c r="D243" s="58"/>
      <c r="E243" s="58"/>
      <c r="F243" s="58"/>
      <c r="G243" s="58"/>
      <c r="H243" s="37"/>
      <c r="I243" s="37" t="str">
        <f ca="1"/>
        <v>Map!AA31</v>
      </c>
      <c r="J243" s="60" cm="1">
        <f t="array" aca="1" ref="J243" ca="1">INDIRECT(I243)</f>
        <v>0</v>
      </c>
      <c r="K243" s="60"/>
      <c r="L243" s="10">
        <f ca="1"/>
        <v>0</v>
      </c>
    </row>
    <row r="244" spans="2:19" s="10" customFormat="1" ht="15" customHeight="1">
      <c r="B244" s="29"/>
      <c r="D244" s="58"/>
      <c r="E244" s="58"/>
      <c r="F244" s="58"/>
      <c r="G244" s="58"/>
      <c r="H244" s="37"/>
      <c r="I244" s="37"/>
      <c r="J244" s="60" t="e" cm="1">
        <f t="array" aca="1" ref="J244" ca="1">INDIRECT(I244)</f>
        <v>#REF!</v>
      </c>
      <c r="K244" s="60"/>
      <c r="L244" s="10">
        <f ca="1"/>
        <v>0</v>
      </c>
    </row>
    <row r="245" spans="2:19" s="10" customFormat="1" ht="15" customHeight="1">
      <c r="B245" s="28" t="s">
        <v>191</v>
      </c>
      <c r="F245" s="18"/>
      <c r="G245" s="60"/>
      <c r="H245" s="37"/>
      <c r="I245" s="37"/>
      <c r="J245" s="60" t="e" cm="1">
        <f t="array" aca="1" ref="J245" ca="1">INDIRECT(I245)</f>
        <v>#REF!</v>
      </c>
      <c r="K245" s="60"/>
      <c r="L245" s="9">
        <f ca="1"/>
        <v>0</v>
      </c>
      <c r="M245" s="9"/>
      <c r="N245" s="9"/>
    </row>
    <row r="246" spans="2:19" s="10" customFormat="1" ht="15" customHeight="1">
      <c r="B246" s="65" t="s">
        <v>192</v>
      </c>
      <c r="F246" s="18"/>
      <c r="G246" s="60"/>
      <c r="H246" s="37"/>
      <c r="I246" s="37"/>
      <c r="J246" s="60" t="e" cm="1">
        <f t="array" aca="1" ref="J246" ca="1">INDIRECT(I246)</f>
        <v>#REF!</v>
      </c>
      <c r="K246" s="60"/>
      <c r="L246" s="37">
        <f ca="1"/>
        <v>0</v>
      </c>
      <c r="M246" s="37"/>
      <c r="N246" s="37"/>
    </row>
    <row r="247" spans="2:19" s="10" customFormat="1" ht="15" customHeight="1">
      <c r="B247" s="65" t="s">
        <v>193</v>
      </c>
      <c r="F247" s="18"/>
      <c r="G247" s="60"/>
      <c r="H247" s="37"/>
      <c r="I247" s="37"/>
      <c r="J247" s="60" t="e" cm="1">
        <f t="array" aca="1" ref="J247" ca="1">INDIRECT(I247)</f>
        <v>#REF!</v>
      </c>
      <c r="K247" s="60"/>
      <c r="L247" s="37">
        <f ca="1"/>
        <v>0</v>
      </c>
      <c r="M247" s="37"/>
      <c r="N247" s="37"/>
    </row>
    <row r="248" spans="2:19" s="10" customFormat="1" ht="15" customHeight="1">
      <c r="B248" s="66"/>
      <c r="F248" s="18"/>
      <c r="G248" s="60"/>
      <c r="H248" s="37"/>
      <c r="I248" s="37"/>
      <c r="J248" s="60" t="e" cm="1">
        <f t="array" aca="1" ref="J248" ca="1">INDIRECT(I248)</f>
        <v>#REF!</v>
      </c>
      <c r="K248" s="60"/>
      <c r="L248" s="37">
        <f ca="1"/>
        <v>0</v>
      </c>
      <c r="M248" s="37"/>
      <c r="N248" s="37"/>
    </row>
    <row r="249" spans="2:19" s="10" customFormat="1" ht="15" customHeight="1">
      <c r="B249" s="31" t="s">
        <v>194</v>
      </c>
      <c r="F249" s="18"/>
      <c r="G249" s="60"/>
      <c r="H249" s="37"/>
      <c r="I249" s="37"/>
      <c r="J249" s="60" t="e" cm="1">
        <f t="array" aca="1" ref="J249" ca="1">INDIRECT(I249)</f>
        <v>#REF!</v>
      </c>
      <c r="K249" s="60"/>
      <c r="L249" s="37">
        <f ca="1"/>
        <v>0</v>
      </c>
      <c r="M249" s="37"/>
      <c r="N249" s="37"/>
    </row>
    <row r="250" spans="2:19" s="10" customFormat="1" ht="15" customHeight="1">
      <c r="B250" s="29" t="s">
        <v>195</v>
      </c>
      <c r="F250" s="18"/>
      <c r="G250" s="60"/>
      <c r="H250" s="37"/>
      <c r="I250" s="37"/>
      <c r="J250" s="37"/>
      <c r="K250" s="37"/>
      <c r="L250" s="37"/>
      <c r="M250" s="37"/>
      <c r="N250" s="37"/>
    </row>
    <row r="251" spans="2:19" s="10" customFormat="1" ht="15" customHeight="1">
      <c r="B251" s="29"/>
      <c r="C251" s="30" t="s">
        <v>196</v>
      </c>
      <c r="F251" s="18"/>
      <c r="G251" s="60"/>
      <c r="H251" s="37"/>
      <c r="I251" s="37"/>
      <c r="J251" s="37"/>
      <c r="K251" s="37"/>
      <c r="L251" s="37"/>
      <c r="M251" s="37"/>
      <c r="N251" s="37"/>
    </row>
    <row r="252" spans="2:19" s="10" customFormat="1" ht="15" customHeight="1">
      <c r="B252" s="29"/>
      <c r="C252" s="30" t="s">
        <v>197</v>
      </c>
      <c r="F252" s="18"/>
      <c r="G252" s="60"/>
      <c r="H252" s="37"/>
      <c r="I252" s="37"/>
      <c r="J252" s="37"/>
      <c r="K252" s="37"/>
      <c r="L252" s="37"/>
      <c r="M252" s="37"/>
      <c r="N252" s="37"/>
    </row>
    <row r="253" spans="2:19" s="10" customFormat="1" ht="15" customHeight="1" thickBot="1">
      <c r="B253" s="9"/>
      <c r="C253" s="37"/>
      <c r="D253" s="37"/>
      <c r="E253" s="37"/>
      <c r="F253" s="58"/>
      <c r="G253" s="61"/>
      <c r="H253" s="37"/>
      <c r="I253" s="37"/>
      <c r="J253" s="37"/>
      <c r="K253" s="37"/>
      <c r="L253" s="37"/>
      <c r="M253" s="37"/>
      <c r="N253" s="37"/>
    </row>
    <row r="254" spans="2:19" s="10" customFormat="1" ht="25.5" customHeight="1" thickBot="1">
      <c r="B254" s="12" t="s">
        <v>114</v>
      </c>
      <c r="C254" s="13" t="s">
        <v>115</v>
      </c>
      <c r="D254" s="12" t="s">
        <v>116</v>
      </c>
      <c r="E254" s="14" t="s">
        <v>117</v>
      </c>
      <c r="F254" s="18"/>
      <c r="G254" s="12" t="s">
        <v>198</v>
      </c>
      <c r="H254" s="12" t="s">
        <v>199</v>
      </c>
      <c r="J254" s="60"/>
      <c r="K254" s="60"/>
      <c r="L254" s="37" t="s">
        <v>242</v>
      </c>
      <c r="M254" s="37" t="s">
        <v>243</v>
      </c>
      <c r="N254" s="37" t="s">
        <v>242</v>
      </c>
      <c r="O254" s="10" t="s">
        <v>243</v>
      </c>
      <c r="Q254" s="10">
        <f ca="1">SUM(Q255:Q265)</f>
        <v>1210000</v>
      </c>
      <c r="S254" s="10">
        <f>SUM(S255:S264)</f>
        <v>14</v>
      </c>
    </row>
    <row r="255" spans="2:19" s="10" customFormat="1" ht="15" customHeight="1">
      <c r="F255" s="18"/>
      <c r="I255" s="10">
        <v>3</v>
      </c>
      <c r="J255" s="60"/>
      <c r="K255" s="60"/>
      <c r="L255" s="10" cm="1">
        <f t="array" aca="1" ref="L255" ca="1">ROW(INDIRECT(I256))</f>
        <v>12</v>
      </c>
      <c r="M255" s="10" cm="1">
        <f t="array" aca="1" ref="M255" ca="1">COLUMN(INDIRECT(I256))</f>
        <v>12</v>
      </c>
      <c r="N255" s="37">
        <f ca="1">L255</f>
        <v>12</v>
      </c>
      <c r="O255" s="10">
        <f ca="1">M255</f>
        <v>12</v>
      </c>
      <c r="P255" s="10" t="str" cm="1">
        <f t="array" aca="1" ref="P255" ca="1">INDIRECT("Map!"&amp;ADDRESS(N255,O255,4))</f>
        <v>❂</v>
      </c>
      <c r="Q255" s="10">
        <f t="shared" ref="Q255:Q265" ca="1" si="0">_xlfn.XLOOKUP(P255,_nSym,_nVal,0)</f>
        <v>30000</v>
      </c>
      <c r="R255" s="10" t="str">
        <f ca="1">ADDRESS(N255,O255)</f>
        <v>$L$12</v>
      </c>
      <c r="S255" s="10">
        <f>_xlfn.XLOOKUP(J256,$J$270:$J$277,$K$270:$K$277)</f>
        <v>2</v>
      </c>
    </row>
    <row r="256" spans="2:19" s="10" customFormat="1" ht="23.25" customHeight="1">
      <c r="B256" s="32" t="s">
        <v>200</v>
      </c>
      <c r="C256" s="33">
        <v>7</v>
      </c>
      <c r="D256" s="34">
        <v>0</v>
      </c>
      <c r="E256" s="17">
        <v>710000</v>
      </c>
      <c r="F256" s="18"/>
      <c r="G256" s="33" t="s">
        <v>67</v>
      </c>
      <c r="H256" s="33" t="s">
        <v>68</v>
      </c>
      <c r="I256" s="10" t="str" cm="1">
        <f t="array" ref="I256">INDEX(G256:G277,I255)</f>
        <v>L12</v>
      </c>
      <c r="J256" s="60" t="str" cm="1">
        <f t="array" ref="J256:J265">MID(INDEX(H256:H277,I255),_xlfn.SEQUENCE(10),1)</f>
        <v>↗</v>
      </c>
      <c r="K256" s="60"/>
      <c r="L256" s="10">
        <f>_xlfn.XLOOKUP($J256,$J$270:$J$277,L$270:L$277)</f>
        <v>-1</v>
      </c>
      <c r="M256" s="10">
        <f>_xlfn.XLOOKUP($J256,$J$270:$J$277,M$270:M$277)</f>
        <v>1</v>
      </c>
      <c r="N256" s="37">
        <f ca="1">L256+N255</f>
        <v>11</v>
      </c>
      <c r="O256" s="10">
        <f ca="1">O255+M256</f>
        <v>13</v>
      </c>
      <c r="P256" s="10" t="str" cm="1">
        <f t="array" aca="1" ref="P256" ca="1">INDIRECT("Map!"&amp;ADDRESS(N256,O256,4))</f>
        <v/>
      </c>
      <c r="Q256" s="10">
        <f t="shared" ca="1" si="0"/>
        <v>0</v>
      </c>
      <c r="R256" s="10" t="str">
        <f t="shared" ref="R256:R265" ca="1" si="1">ADDRESS(N256,O256)</f>
        <v>$M$11</v>
      </c>
      <c r="S256" s="10">
        <f t="shared" ref="S256:S264" si="2">_xlfn.XLOOKUP(J257,$J$270:$J$277,$K$270:$K$277)</f>
        <v>2</v>
      </c>
    </row>
    <row r="257" spans="2:19" s="10" customFormat="1" ht="15" customHeight="1">
      <c r="F257" s="18"/>
      <c r="G257" s="39" t="s">
        <v>67</v>
      </c>
      <c r="H257" s="39" t="s">
        <v>68</v>
      </c>
      <c r="J257" s="60" t="str">
        <v>↘</v>
      </c>
      <c r="K257" s="60"/>
      <c r="L257" s="10">
        <f t="shared" ref="L257:L265" si="3">_xlfn.XLOOKUP($J257,$J$270:$J$277,L$270:L$277)</f>
        <v>1</v>
      </c>
      <c r="M257" s="10">
        <f t="shared" ref="M257:M265" si="4">_xlfn.XLOOKUP($J257,$J$270:$J$277,M$270:M$277)</f>
        <v>1</v>
      </c>
      <c r="N257" s="37">
        <f t="shared" ref="N257:N265" ca="1" si="5">L257+N256</f>
        <v>12</v>
      </c>
      <c r="O257" s="10">
        <f t="shared" ref="O257:O265" ca="1" si="6">O256+M257</f>
        <v>14</v>
      </c>
      <c r="P257" s="10" t="str" cm="1">
        <f t="array" aca="1" ref="P257" ca="1">INDIRECT("Map!"&amp;ADDRESS(N257,O257,4))</f>
        <v>✧</v>
      </c>
      <c r="Q257" s="10">
        <f t="shared" ca="1" si="0"/>
        <v>300000</v>
      </c>
      <c r="R257" s="10" t="str">
        <f t="shared" ca="1" si="1"/>
        <v>$N$12</v>
      </c>
      <c r="S257" s="10">
        <f t="shared" si="2"/>
        <v>1</v>
      </c>
    </row>
    <row r="258" spans="2:19" s="10" customFormat="1" ht="23.25" customHeight="1">
      <c r="B258" s="33">
        <v>111</v>
      </c>
      <c r="C258" s="33">
        <v>7</v>
      </c>
      <c r="D258" s="40">
        <v>13</v>
      </c>
      <c r="E258" s="17">
        <v>1210000</v>
      </c>
      <c r="F258" s="18"/>
      <c r="G258" s="33" t="s">
        <v>69</v>
      </c>
      <c r="H258" s="33" t="s">
        <v>70</v>
      </c>
      <c r="J258" s="60" t="str">
        <v>↑</v>
      </c>
      <c r="K258" s="60"/>
      <c r="L258" s="10">
        <f t="shared" si="3"/>
        <v>-1</v>
      </c>
      <c r="M258" s="10">
        <f t="shared" si="4"/>
        <v>0</v>
      </c>
      <c r="N258" s="37">
        <f t="shared" ca="1" si="5"/>
        <v>11</v>
      </c>
      <c r="O258" s="10">
        <f t="shared" ca="1" si="6"/>
        <v>14</v>
      </c>
      <c r="P258" s="10" t="str" cm="1">
        <f t="array" aca="1" ref="P258" ca="1">INDIRECT("Map!"&amp;ADDRESS(N258,O258,4))</f>
        <v>◆</v>
      </c>
      <c r="Q258" s="10">
        <f t="shared" ca="1" si="0"/>
        <v>250000</v>
      </c>
      <c r="R258" s="10" t="str">
        <f t="shared" ca="1" si="1"/>
        <v>$N$11</v>
      </c>
      <c r="S258" s="10">
        <f t="shared" si="2"/>
        <v>1</v>
      </c>
    </row>
    <row r="259" spans="2:19" s="10" customFormat="1" ht="23.25" customHeight="1">
      <c r="B259" s="33">
        <v>112</v>
      </c>
      <c r="C259" s="33">
        <v>7</v>
      </c>
      <c r="D259" s="40">
        <v>13</v>
      </c>
      <c r="E259" s="17">
        <v>1180000</v>
      </c>
      <c r="F259" s="18"/>
      <c r="G259" s="33" t="s">
        <v>71</v>
      </c>
      <c r="H259" s="33" t="s">
        <v>72</v>
      </c>
      <c r="J259" s="60" t="str">
        <v>↑</v>
      </c>
      <c r="K259" s="60"/>
      <c r="L259" s="10">
        <f t="shared" si="3"/>
        <v>-1</v>
      </c>
      <c r="M259" s="10">
        <f t="shared" si="4"/>
        <v>0</v>
      </c>
      <c r="N259" s="37">
        <f t="shared" ca="1" si="5"/>
        <v>10</v>
      </c>
      <c r="O259" s="10">
        <f t="shared" ca="1" si="6"/>
        <v>14</v>
      </c>
      <c r="P259" s="10" t="str" cm="1">
        <f t="array" aca="1" ref="P259" ca="1">INDIRECT("Map!"&amp;ADDRESS(N259,O259,4))</f>
        <v/>
      </c>
      <c r="Q259" s="10">
        <f t="shared" ca="1" si="0"/>
        <v>0</v>
      </c>
      <c r="R259" s="10" t="str">
        <f t="shared" ca="1" si="1"/>
        <v>$N$10</v>
      </c>
      <c r="S259" s="10">
        <f t="shared" si="2"/>
        <v>1</v>
      </c>
    </row>
    <row r="260" spans="2:19" s="10" customFormat="1" ht="23.25" customHeight="1">
      <c r="B260" s="33">
        <v>113</v>
      </c>
      <c r="C260" s="33">
        <v>7</v>
      </c>
      <c r="D260" s="40">
        <v>13</v>
      </c>
      <c r="E260" s="17">
        <v>720000</v>
      </c>
      <c r="F260" s="18"/>
      <c r="G260" s="33" t="s">
        <v>73</v>
      </c>
      <c r="H260" s="33" t="s">
        <v>74</v>
      </c>
      <c r="J260" s="60" t="str">
        <v>→</v>
      </c>
      <c r="K260" s="60"/>
      <c r="L260" s="10">
        <f t="shared" si="3"/>
        <v>0</v>
      </c>
      <c r="M260" s="10">
        <f t="shared" si="4"/>
        <v>1</v>
      </c>
      <c r="N260" s="37">
        <f t="shared" ca="1" si="5"/>
        <v>10</v>
      </c>
      <c r="O260" s="10">
        <f t="shared" ca="1" si="6"/>
        <v>15</v>
      </c>
      <c r="P260" s="10" t="str" cm="1">
        <f t="array" aca="1" ref="P260" ca="1">INDIRECT("Map!"&amp;ADDRESS(N260,O260,4))</f>
        <v>✱</v>
      </c>
      <c r="Q260" s="10">
        <f t="shared" ca="1" si="0"/>
        <v>180000</v>
      </c>
      <c r="R260" s="10" t="str">
        <f t="shared" ca="1" si="1"/>
        <v>$O$10</v>
      </c>
      <c r="S260" s="10">
        <f t="shared" si="2"/>
        <v>1</v>
      </c>
    </row>
    <row r="261" spans="2:19" s="10" customFormat="1" ht="23.25" customHeight="1">
      <c r="B261" s="33">
        <v>114</v>
      </c>
      <c r="C261" s="33">
        <v>7</v>
      </c>
      <c r="D261" s="40">
        <v>13</v>
      </c>
      <c r="E261" s="17">
        <v>960000</v>
      </c>
      <c r="F261" s="18"/>
      <c r="G261" s="33" t="s">
        <v>75</v>
      </c>
      <c r="H261" s="33" t="s">
        <v>76</v>
      </c>
      <c r="J261" s="60" t="str">
        <v>→</v>
      </c>
      <c r="K261" s="60"/>
      <c r="L261" s="10">
        <f t="shared" si="3"/>
        <v>0</v>
      </c>
      <c r="M261" s="10">
        <f t="shared" si="4"/>
        <v>1</v>
      </c>
      <c r="N261" s="37">
        <f t="shared" ca="1" si="5"/>
        <v>10</v>
      </c>
      <c r="O261" s="10">
        <f t="shared" ca="1" si="6"/>
        <v>16</v>
      </c>
      <c r="P261" s="10" t="str" cm="1">
        <f t="array" aca="1" ref="P261" ca="1">INDIRECT("Map!"&amp;ADDRESS(N261,O261,4))</f>
        <v/>
      </c>
      <c r="Q261" s="10">
        <f t="shared" ca="1" si="0"/>
        <v>0</v>
      </c>
      <c r="R261" s="10" t="str">
        <f t="shared" ca="1" si="1"/>
        <v>$P$10</v>
      </c>
      <c r="S261" s="10">
        <f t="shared" si="2"/>
        <v>2</v>
      </c>
    </row>
    <row r="262" spans="2:19" s="10" customFormat="1" ht="23.25" customHeight="1">
      <c r="B262" s="33">
        <v>115</v>
      </c>
      <c r="C262" s="33">
        <v>7</v>
      </c>
      <c r="D262" s="40">
        <v>13</v>
      </c>
      <c r="E262" s="17">
        <v>250000</v>
      </c>
      <c r="F262" s="18"/>
      <c r="G262" s="33" t="s">
        <v>77</v>
      </c>
      <c r="H262" s="33" t="s">
        <v>78</v>
      </c>
      <c r="J262" s="60" t="str">
        <v>↗</v>
      </c>
      <c r="K262" s="60"/>
      <c r="L262" s="10">
        <f t="shared" si="3"/>
        <v>-1</v>
      </c>
      <c r="M262" s="10">
        <f t="shared" si="4"/>
        <v>1</v>
      </c>
      <c r="N262" s="37">
        <f t="shared" ca="1" si="5"/>
        <v>9</v>
      </c>
      <c r="O262" s="10">
        <f t="shared" ca="1" si="6"/>
        <v>17</v>
      </c>
      <c r="P262" s="10" t="str" cm="1">
        <f t="array" aca="1" ref="P262" ca="1">INDIRECT("Map!"&amp;ADDRESS(N262,O262,4))</f>
        <v>✵</v>
      </c>
      <c r="Q262" s="10">
        <f t="shared" ca="1" si="0"/>
        <v>200000</v>
      </c>
      <c r="R262" s="10" t="str">
        <f t="shared" ca="1" si="1"/>
        <v>$Q$9</v>
      </c>
      <c r="S262" s="10">
        <f t="shared" si="2"/>
        <v>2</v>
      </c>
    </row>
    <row r="263" spans="2:19" s="10" customFormat="1" ht="23.25" customHeight="1">
      <c r="B263" s="33">
        <v>116</v>
      </c>
      <c r="C263" s="33">
        <v>7</v>
      </c>
      <c r="D263" s="40">
        <v>13</v>
      </c>
      <c r="E263" s="17">
        <v>700000</v>
      </c>
      <c r="F263" s="18"/>
      <c r="G263" s="33" t="s">
        <v>79</v>
      </c>
      <c r="H263" s="33" t="s">
        <v>80</v>
      </c>
      <c r="J263" s="60" t="str">
        <v>↘</v>
      </c>
      <c r="K263" s="60"/>
      <c r="L263" s="10">
        <f t="shared" si="3"/>
        <v>1</v>
      </c>
      <c r="M263" s="10">
        <f t="shared" si="4"/>
        <v>1</v>
      </c>
      <c r="N263" s="37">
        <f t="shared" ca="1" si="5"/>
        <v>10</v>
      </c>
      <c r="O263" s="10">
        <f t="shared" ca="1" si="6"/>
        <v>18</v>
      </c>
      <c r="P263" s="10" t="str" cm="1">
        <f t="array" aca="1" ref="P263" ca="1">INDIRECT("Map!"&amp;ADDRESS(N263,O263,4))</f>
        <v/>
      </c>
      <c r="Q263" s="10">
        <f t="shared" ca="1" si="0"/>
        <v>0</v>
      </c>
      <c r="R263" s="10" t="str">
        <f t="shared" ca="1" si="1"/>
        <v>$R$10</v>
      </c>
      <c r="S263" s="10">
        <f t="shared" si="2"/>
        <v>1</v>
      </c>
    </row>
    <row r="264" spans="2:19" s="10" customFormat="1" ht="23.25" customHeight="1">
      <c r="B264" s="33">
        <v>117</v>
      </c>
      <c r="C264" s="33">
        <v>7</v>
      </c>
      <c r="D264" s="40">
        <v>13</v>
      </c>
      <c r="E264" s="17">
        <v>970000</v>
      </c>
      <c r="F264" s="18"/>
      <c r="G264" s="33" t="s">
        <v>81</v>
      </c>
      <c r="H264" s="33" t="s">
        <v>82</v>
      </c>
      <c r="J264" s="60" t="str">
        <v>↑</v>
      </c>
      <c r="K264" s="60"/>
      <c r="L264" s="10">
        <f t="shared" si="3"/>
        <v>-1</v>
      </c>
      <c r="M264" s="10">
        <f t="shared" si="4"/>
        <v>0</v>
      </c>
      <c r="N264" s="37">
        <f t="shared" ca="1" si="5"/>
        <v>9</v>
      </c>
      <c r="O264" s="10">
        <f t="shared" ca="1" si="6"/>
        <v>18</v>
      </c>
      <c r="P264" s="10" t="str" cm="1">
        <f t="array" aca="1" ref="P264" ca="1">INDIRECT("Map!"&amp;ADDRESS(N264,O264,4))</f>
        <v/>
      </c>
      <c r="Q264" s="10">
        <f t="shared" ca="1" si="0"/>
        <v>0</v>
      </c>
      <c r="R264" s="10" t="str">
        <f t="shared" ca="1" si="1"/>
        <v>$R$9</v>
      </c>
      <c r="S264" s="10">
        <f t="shared" si="2"/>
        <v>1</v>
      </c>
    </row>
    <row r="265" spans="2:19" s="10" customFormat="1" ht="23.25" customHeight="1">
      <c r="B265" s="33">
        <v>118</v>
      </c>
      <c r="C265" s="33">
        <v>7</v>
      </c>
      <c r="D265" s="40">
        <v>13</v>
      </c>
      <c r="E265" s="17">
        <v>340000</v>
      </c>
      <c r="F265" s="18"/>
      <c r="G265" s="33" t="s">
        <v>83</v>
      </c>
      <c r="H265" s="33" t="s">
        <v>84</v>
      </c>
      <c r="J265" s="60" t="str">
        <v>→</v>
      </c>
      <c r="K265" s="60"/>
      <c r="L265" s="10">
        <f t="shared" si="3"/>
        <v>0</v>
      </c>
      <c r="M265" s="10">
        <f t="shared" si="4"/>
        <v>1</v>
      </c>
      <c r="N265" s="37">
        <f t="shared" ca="1" si="5"/>
        <v>9</v>
      </c>
      <c r="O265" s="10">
        <f t="shared" ca="1" si="6"/>
        <v>19</v>
      </c>
      <c r="P265" s="10" t="str" cm="1">
        <f t="array" aca="1" ref="P265" ca="1">INDIRECT("Map!"&amp;ADDRESS(N265,O265,4))</f>
        <v>◆</v>
      </c>
      <c r="Q265" s="10">
        <f t="shared" ca="1" si="0"/>
        <v>250000</v>
      </c>
      <c r="R265" s="10" t="str">
        <f t="shared" ca="1" si="1"/>
        <v>$S$9</v>
      </c>
    </row>
    <row r="266" spans="2:19" s="10" customFormat="1" ht="23.25" customHeight="1">
      <c r="B266" s="33">
        <v>119</v>
      </c>
      <c r="C266" s="33">
        <v>7</v>
      </c>
      <c r="D266" s="40">
        <v>13</v>
      </c>
      <c r="E266" s="17">
        <v>690000</v>
      </c>
      <c r="F266" s="18"/>
      <c r="G266" s="33" t="s">
        <v>85</v>
      </c>
      <c r="H266" s="33" t="s">
        <v>86</v>
      </c>
      <c r="N266" s="61"/>
    </row>
    <row r="267" spans="2:19" s="10" customFormat="1" ht="23.25" customHeight="1">
      <c r="B267" s="33">
        <v>120</v>
      </c>
      <c r="C267" s="33">
        <v>7</v>
      </c>
      <c r="D267" s="40">
        <v>13</v>
      </c>
      <c r="E267" s="17">
        <v>1370000</v>
      </c>
      <c r="F267" s="18"/>
      <c r="G267" s="33" t="s">
        <v>87</v>
      </c>
      <c r="H267" s="33" t="s">
        <v>88</v>
      </c>
      <c r="N267" s="61"/>
      <c r="S267" s="168">
        <f>MAX(S269:S288)</f>
        <v>18</v>
      </c>
    </row>
    <row r="268" spans="2:19" s="10" customFormat="1" ht="23.25" customHeight="1">
      <c r="B268" s="33">
        <v>121</v>
      </c>
      <c r="C268" s="33">
        <v>7</v>
      </c>
      <c r="D268" s="40">
        <v>13</v>
      </c>
      <c r="E268" s="17">
        <v>960000</v>
      </c>
      <c r="F268" s="18"/>
      <c r="G268" s="33" t="s">
        <v>89</v>
      </c>
      <c r="H268" s="33" t="s">
        <v>90</v>
      </c>
      <c r="N268" s="61"/>
      <c r="P268" s="10">
        <f ca="1">Q254</f>
        <v>1210000</v>
      </c>
      <c r="S268" s="10">
        <f>S254</f>
        <v>14</v>
      </c>
    </row>
    <row r="269" spans="2:19" s="10" customFormat="1" ht="23.25" customHeight="1">
      <c r="B269" s="33">
        <v>122</v>
      </c>
      <c r="C269" s="33">
        <v>7</v>
      </c>
      <c r="D269" s="40">
        <v>13</v>
      </c>
      <c r="E269" s="17">
        <v>960000</v>
      </c>
      <c r="F269" s="18"/>
      <c r="G269" s="33" t="s">
        <v>91</v>
      </c>
      <c r="H269" s="33" t="s">
        <v>92</v>
      </c>
      <c r="J269" s="138" t="s">
        <v>244</v>
      </c>
      <c r="K269" s="138" t="s">
        <v>245</v>
      </c>
      <c r="L269" s="139" t="s">
        <v>242</v>
      </c>
      <c r="M269" s="141" t="s">
        <v>243</v>
      </c>
      <c r="N269" s="61"/>
      <c r="O269" s="10" cm="1">
        <f t="array" ref="O269:O288">_xlfn.SEQUENCE(20,1,3)</f>
        <v>3</v>
      </c>
      <c r="P269" s="10">
        <f t="dataTable" ref="P269:P288" dt2D="0" dtr="0" r1="I255" ca="1"/>
        <v>1210000</v>
      </c>
      <c r="R269" s="10">
        <v>3</v>
      </c>
      <c r="S269" s="10">
        <f t="dataTable" ref="S269:S288" dt2D="0" dtr="0" r1="I255" ca="1"/>
        <v>14</v>
      </c>
    </row>
    <row r="270" spans="2:19" s="10" customFormat="1" ht="23.25" customHeight="1">
      <c r="B270" s="33">
        <v>123</v>
      </c>
      <c r="C270" s="33">
        <v>7</v>
      </c>
      <c r="D270" s="40">
        <v>13</v>
      </c>
      <c r="E270" s="17">
        <v>700000</v>
      </c>
      <c r="F270" s="18"/>
      <c r="G270" s="33" t="s">
        <v>93</v>
      </c>
      <c r="H270" s="33" t="s">
        <v>94</v>
      </c>
      <c r="J270" s="137" t="s">
        <v>228</v>
      </c>
      <c r="K270" s="137">
        <v>1</v>
      </c>
      <c r="L270" s="140">
        <v>-1</v>
      </c>
      <c r="M270" s="142">
        <v>0</v>
      </c>
      <c r="N270" s="61"/>
      <c r="O270" s="10">
        <v>4</v>
      </c>
      <c r="P270" s="10">
        <v>1180000</v>
      </c>
      <c r="R270" s="10">
        <v>4</v>
      </c>
      <c r="S270" s="10">
        <v>15</v>
      </c>
    </row>
    <row r="271" spans="2:19" s="10" customFormat="1" ht="23.25" customHeight="1">
      <c r="B271" s="33">
        <v>124</v>
      </c>
      <c r="C271" s="33">
        <v>7</v>
      </c>
      <c r="D271" s="40">
        <v>13</v>
      </c>
      <c r="E271" s="17">
        <v>340000</v>
      </c>
      <c r="F271" s="18"/>
      <c r="G271" s="33" t="s">
        <v>95</v>
      </c>
      <c r="H271" s="33" t="s">
        <v>96</v>
      </c>
      <c r="J271" s="137" t="s">
        <v>229</v>
      </c>
      <c r="K271" s="137">
        <v>2</v>
      </c>
      <c r="L271" s="140">
        <v>-1</v>
      </c>
      <c r="M271" s="142">
        <v>1</v>
      </c>
      <c r="N271" s="61"/>
      <c r="O271" s="10">
        <v>5</v>
      </c>
      <c r="P271" s="10">
        <v>720000</v>
      </c>
      <c r="R271" s="10">
        <v>5</v>
      </c>
      <c r="S271" s="10">
        <v>13</v>
      </c>
    </row>
    <row r="272" spans="2:19" s="10" customFormat="1" ht="23.25" customHeight="1">
      <c r="B272" s="33">
        <v>125</v>
      </c>
      <c r="C272" s="33">
        <v>7</v>
      </c>
      <c r="D272" s="40">
        <v>13</v>
      </c>
      <c r="E272" s="17">
        <v>850000</v>
      </c>
      <c r="F272" s="18"/>
      <c r="G272" s="33" t="s">
        <v>97</v>
      </c>
      <c r="H272" s="33" t="s">
        <v>98</v>
      </c>
      <c r="J272" s="137" t="s">
        <v>230</v>
      </c>
      <c r="K272" s="137">
        <v>1</v>
      </c>
      <c r="L272" s="140">
        <v>0</v>
      </c>
      <c r="M272" s="142">
        <v>1</v>
      </c>
      <c r="N272" s="61"/>
      <c r="O272" s="10">
        <v>6</v>
      </c>
      <c r="P272" s="10">
        <v>960000</v>
      </c>
      <c r="R272" s="10">
        <v>6</v>
      </c>
      <c r="S272" s="10">
        <v>16</v>
      </c>
    </row>
    <row r="273" spans="2:19" s="10" customFormat="1" ht="23.25" customHeight="1">
      <c r="B273" s="33">
        <v>126</v>
      </c>
      <c r="C273" s="33">
        <v>7</v>
      </c>
      <c r="D273" s="40">
        <v>13</v>
      </c>
      <c r="E273" s="17">
        <v>1120000</v>
      </c>
      <c r="F273" s="18"/>
      <c r="G273" s="33" t="s">
        <v>99</v>
      </c>
      <c r="H273" s="33" t="s">
        <v>100</v>
      </c>
      <c r="J273" s="137" t="s">
        <v>231</v>
      </c>
      <c r="K273" s="137">
        <v>2</v>
      </c>
      <c r="L273" s="140">
        <v>1</v>
      </c>
      <c r="M273" s="142">
        <v>1</v>
      </c>
      <c r="N273" s="61"/>
      <c r="O273" s="10">
        <v>7</v>
      </c>
      <c r="P273" s="10">
        <v>250000</v>
      </c>
      <c r="R273" s="10">
        <v>7</v>
      </c>
      <c r="S273" s="10">
        <v>13</v>
      </c>
    </row>
    <row r="274" spans="2:19" s="10" customFormat="1" ht="23.25" customHeight="1">
      <c r="B274" s="33">
        <v>127</v>
      </c>
      <c r="C274" s="33">
        <v>7</v>
      </c>
      <c r="D274" s="40">
        <v>13</v>
      </c>
      <c r="E274" s="17">
        <v>1160000</v>
      </c>
      <c r="F274" s="18"/>
      <c r="G274" s="33" t="s">
        <v>101</v>
      </c>
      <c r="H274" s="33" t="s">
        <v>102</v>
      </c>
      <c r="J274" s="137" t="s">
        <v>232</v>
      </c>
      <c r="K274" s="137">
        <v>1</v>
      </c>
      <c r="L274" s="140">
        <v>1</v>
      </c>
      <c r="M274" s="142">
        <v>0</v>
      </c>
      <c r="N274" s="61"/>
      <c r="O274" s="10">
        <v>8</v>
      </c>
      <c r="P274" s="10">
        <v>700000</v>
      </c>
      <c r="R274" s="10">
        <v>8</v>
      </c>
      <c r="S274" s="10">
        <v>15</v>
      </c>
    </row>
    <row r="275" spans="2:19" s="10" customFormat="1" ht="23.25" customHeight="1">
      <c r="B275" s="33">
        <v>128</v>
      </c>
      <c r="C275" s="33">
        <v>7</v>
      </c>
      <c r="D275" s="40">
        <v>13</v>
      </c>
      <c r="E275" s="17">
        <v>830000</v>
      </c>
      <c r="F275" s="18"/>
      <c r="G275" s="33" t="s">
        <v>57</v>
      </c>
      <c r="H275" s="33" t="s">
        <v>103</v>
      </c>
      <c r="J275" s="138" t="s">
        <v>233</v>
      </c>
      <c r="K275" s="138">
        <v>2</v>
      </c>
      <c r="L275" s="140">
        <v>1</v>
      </c>
      <c r="M275" s="142">
        <v>-1</v>
      </c>
      <c r="N275" s="61"/>
      <c r="O275" s="10">
        <v>9</v>
      </c>
      <c r="P275" s="10">
        <v>970000</v>
      </c>
      <c r="R275" s="10">
        <v>9</v>
      </c>
      <c r="S275" s="10">
        <v>14</v>
      </c>
    </row>
    <row r="276" spans="2:19" s="10" customFormat="1" ht="23.25" customHeight="1">
      <c r="B276" s="33">
        <v>129</v>
      </c>
      <c r="C276" s="33">
        <v>7</v>
      </c>
      <c r="D276" s="40">
        <v>13</v>
      </c>
      <c r="E276" s="17">
        <v>380000</v>
      </c>
      <c r="F276" s="18"/>
      <c r="G276" s="33" t="s">
        <v>48</v>
      </c>
      <c r="H276" s="33" t="s">
        <v>104</v>
      </c>
      <c r="J276" s="138" t="s">
        <v>234</v>
      </c>
      <c r="K276" s="138">
        <v>1</v>
      </c>
      <c r="L276" s="140">
        <v>0</v>
      </c>
      <c r="M276" s="142">
        <v>-1</v>
      </c>
      <c r="N276" s="61"/>
      <c r="O276" s="10">
        <v>10</v>
      </c>
      <c r="P276" s="10">
        <v>340000</v>
      </c>
      <c r="R276" s="10">
        <v>10</v>
      </c>
      <c r="S276" s="10">
        <v>15</v>
      </c>
    </row>
    <row r="277" spans="2:19" s="10" customFormat="1" ht="23.25" customHeight="1">
      <c r="B277" s="33">
        <v>130</v>
      </c>
      <c r="C277" s="33">
        <v>7</v>
      </c>
      <c r="D277" s="40">
        <v>13</v>
      </c>
      <c r="E277" s="17">
        <v>600000</v>
      </c>
      <c r="F277" s="18"/>
      <c r="G277" s="33" t="s">
        <v>105</v>
      </c>
      <c r="H277" s="33" t="s">
        <v>106</v>
      </c>
      <c r="J277" s="138" t="s">
        <v>235</v>
      </c>
      <c r="K277" s="138">
        <v>2</v>
      </c>
      <c r="L277" s="140">
        <v>-1</v>
      </c>
      <c r="M277" s="142">
        <v>-1</v>
      </c>
      <c r="N277" s="61"/>
      <c r="O277" s="10">
        <v>11</v>
      </c>
      <c r="P277" s="10">
        <v>690000</v>
      </c>
      <c r="R277" s="10">
        <v>11</v>
      </c>
      <c r="S277" s="10">
        <v>12</v>
      </c>
    </row>
    <row r="278" spans="2:19">
      <c r="O278" s="1">
        <v>12</v>
      </c>
      <c r="P278" s="1">
        <v>1370000</v>
      </c>
      <c r="R278" s="1">
        <v>12</v>
      </c>
      <c r="S278" s="1">
        <v>13</v>
      </c>
    </row>
    <row r="279" spans="2:19" ht="23.4">
      <c r="B279" s="147" t="s">
        <v>201</v>
      </c>
      <c r="C279" s="148"/>
      <c r="D279" s="148"/>
      <c r="E279" s="148"/>
      <c r="F279" s="148"/>
      <c r="G279" s="148"/>
      <c r="H279" s="148"/>
      <c r="I279" s="148"/>
      <c r="J279" s="148"/>
      <c r="K279" s="148"/>
      <c r="L279" s="148"/>
      <c r="M279" s="148"/>
      <c r="N279" s="148"/>
      <c r="O279" s="1">
        <v>13</v>
      </c>
      <c r="P279" s="1">
        <v>960000</v>
      </c>
      <c r="R279" s="1">
        <v>13</v>
      </c>
      <c r="S279" s="1">
        <v>14</v>
      </c>
    </row>
    <row r="280" spans="2:19" ht="97.95" customHeight="1">
      <c r="B280" s="149" t="s">
        <v>202</v>
      </c>
      <c r="C280" s="149"/>
      <c r="D280" s="149"/>
      <c r="E280" s="149"/>
      <c r="F280" s="149"/>
      <c r="G280" s="149"/>
      <c r="H280" s="149"/>
      <c r="I280" s="149"/>
      <c r="J280" s="149"/>
      <c r="K280" s="149"/>
      <c r="L280" s="149"/>
      <c r="M280" s="149"/>
      <c r="N280" s="149"/>
      <c r="O280" s="1">
        <v>14</v>
      </c>
      <c r="P280" s="1">
        <v>960000</v>
      </c>
      <c r="R280" s="1">
        <v>14</v>
      </c>
      <c r="S280" s="1">
        <v>17</v>
      </c>
    </row>
    <row r="281" spans="2:19">
      <c r="O281" s="1">
        <v>15</v>
      </c>
      <c r="P281" s="1">
        <v>700000</v>
      </c>
      <c r="R281" s="1">
        <v>15</v>
      </c>
      <c r="S281" s="1">
        <v>16</v>
      </c>
    </row>
    <row r="282" spans="2:19">
      <c r="O282" s="1">
        <v>16</v>
      </c>
      <c r="P282" s="1">
        <v>340000</v>
      </c>
      <c r="R282" s="1">
        <v>16</v>
      </c>
      <c r="S282" s="1">
        <v>17</v>
      </c>
    </row>
    <row r="283" spans="2:19">
      <c r="O283" s="1">
        <v>17</v>
      </c>
      <c r="P283" s="1">
        <v>850000</v>
      </c>
      <c r="R283" s="1">
        <v>17</v>
      </c>
      <c r="S283" s="1">
        <v>15</v>
      </c>
    </row>
    <row r="284" spans="2:19">
      <c r="O284" s="1">
        <v>18</v>
      </c>
      <c r="P284" s="1">
        <v>1120000</v>
      </c>
      <c r="R284" s="1">
        <v>18</v>
      </c>
      <c r="S284" s="1">
        <v>13</v>
      </c>
    </row>
    <row r="285" spans="2:19">
      <c r="O285" s="1">
        <v>19</v>
      </c>
      <c r="P285" s="1">
        <v>1160000</v>
      </c>
      <c r="R285" s="1">
        <v>19</v>
      </c>
      <c r="S285" s="1">
        <v>14</v>
      </c>
    </row>
    <row r="286" spans="2:19">
      <c r="O286" s="1">
        <v>20</v>
      </c>
      <c r="P286" s="1">
        <v>830000</v>
      </c>
      <c r="R286" s="1">
        <v>20</v>
      </c>
      <c r="S286" s="1">
        <v>18</v>
      </c>
    </row>
    <row r="287" spans="2:19">
      <c r="O287" s="1">
        <v>21</v>
      </c>
      <c r="P287" s="1">
        <v>380000</v>
      </c>
      <c r="R287" s="1">
        <v>21</v>
      </c>
      <c r="S287" s="1">
        <v>14</v>
      </c>
    </row>
    <row r="288" spans="2:19">
      <c r="O288" s="1">
        <v>22</v>
      </c>
      <c r="P288" s="1">
        <v>600000</v>
      </c>
      <c r="R288" s="1">
        <v>22</v>
      </c>
      <c r="S288" s="1">
        <v>15</v>
      </c>
    </row>
  </sheetData>
  <mergeCells count="17">
    <mergeCell ref="G19:N19"/>
    <mergeCell ref="B2:N2"/>
    <mergeCell ref="B4:J4"/>
    <mergeCell ref="M4:N4"/>
    <mergeCell ref="M6:N6"/>
    <mergeCell ref="B8:N8"/>
    <mergeCell ref="B9:N9"/>
    <mergeCell ref="B10:N10"/>
    <mergeCell ref="B12:N12"/>
    <mergeCell ref="G16:N16"/>
    <mergeCell ref="G17:N17"/>
    <mergeCell ref="G18:N18"/>
    <mergeCell ref="G20:N20"/>
    <mergeCell ref="G21:N21"/>
    <mergeCell ref="B23:N23"/>
    <mergeCell ref="B279:N279"/>
    <mergeCell ref="B280:N280"/>
  </mergeCells>
  <phoneticPr fontId="45" type="noConversion"/>
  <conditionalFormatting sqref="P20:P39">
    <cfRule type="cellIs" dxfId="0" priority="1" operator="greaterThan">
      <formula>350000</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7" id="{56E5E994-9784-4F6C-A1AA-E596A5EDD9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F66</xm:sqref>
        </x14:conditionalFormatting>
        <x14:conditionalFormatting xmlns:xm="http://schemas.microsoft.com/office/excel/2006/main">
          <x14:cfRule type="iconSet" priority="6" id="{E33E5219-2468-4C0C-94D8-C44144DBACD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F102</xm:sqref>
        </x14:conditionalFormatting>
        <x14:conditionalFormatting xmlns:xm="http://schemas.microsoft.com/office/excel/2006/main">
          <x14:cfRule type="iconSet" priority="5" id="{B88A77AE-227D-4EE4-B8AF-191B47A6092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xm:sqref>
        </x14:conditionalFormatting>
        <x14:conditionalFormatting xmlns:xm="http://schemas.microsoft.com/office/excel/2006/main">
          <x14:cfRule type="iconSet" priority="4" id="{423FE89C-4855-4703-B455-F5B88A5D331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F177</xm:sqref>
        </x14:conditionalFormatting>
        <x14:conditionalFormatting xmlns:xm="http://schemas.microsoft.com/office/excel/2006/main">
          <x14:cfRule type="iconSet" priority="3" id="{55F9414D-B4E1-41AA-90B9-9C18F759EF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F215</xm:sqref>
        </x14:conditionalFormatting>
        <x14:conditionalFormatting xmlns:xm="http://schemas.microsoft.com/office/excel/2006/main">
          <x14:cfRule type="iconSet" priority="2" id="{045CE8EA-6596-4C8D-984C-84CA9A82C45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F254</xm:sqref>
        </x14:conditionalFormatting>
        <x14:conditionalFormatting xmlns:xm="http://schemas.microsoft.com/office/excel/2006/main">
          <x14:cfRule type="iconSet" priority="8" id="{563CE384-B202-48FC-A456-57E2ADE14C5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F255:F277 F101 F65 F24:F54 F103:F139 F141:F176 F178:F214 F216:F253 F17:F22 F67:F93 G218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9BF91-E052-4332-BF80-A57741744D1D}">
  <sheetPr codeName="Sheet14"/>
  <dimension ref="A1:H12"/>
  <sheetViews>
    <sheetView workbookViewId="0">
      <selection activeCell="F3" sqref="F3:H10"/>
    </sheetView>
  </sheetViews>
  <sheetFormatPr defaultRowHeight="16.95" customHeight="1"/>
  <cols>
    <col min="1" max="1" width="16.69921875" style="128" customWidth="1"/>
    <col min="2" max="2" width="9" style="57" customWidth="1"/>
    <col min="3" max="3" width="7.5" style="57" customWidth="1"/>
    <col min="4" max="4" width="23.69921875" style="128" customWidth="1"/>
    <col min="5" max="5" width="15.09765625" style="125" customWidth="1"/>
    <col min="6" max="6" width="11.8984375" style="126" customWidth="1"/>
    <col min="7" max="8" width="10.59765625" style="126" customWidth="1"/>
    <col min="9" max="16384" width="8.796875" style="126"/>
  </cols>
  <sheetData>
    <row r="1" spans="1:8" ht="16.95" customHeight="1" thickBot="1">
      <c r="A1" s="158" t="s">
        <v>236</v>
      </c>
      <c r="B1" s="159"/>
      <c r="C1" s="159"/>
      <c r="D1" s="160"/>
      <c r="F1" s="158" t="s">
        <v>199</v>
      </c>
      <c r="G1" s="159"/>
      <c r="H1" s="160"/>
    </row>
    <row r="2" spans="1:8" ht="16.95" customHeight="1">
      <c r="A2" s="67" t="s">
        <v>203</v>
      </c>
      <c r="B2" s="68" t="s">
        <v>133</v>
      </c>
      <c r="C2" s="68" t="s">
        <v>134</v>
      </c>
      <c r="D2" s="69" t="s">
        <v>204</v>
      </c>
      <c r="F2" s="67" t="s">
        <v>237</v>
      </c>
      <c r="G2" s="68" t="s">
        <v>238</v>
      </c>
      <c r="H2" s="129" t="s">
        <v>239</v>
      </c>
    </row>
    <row r="3" spans="1:8" ht="16.95" customHeight="1">
      <c r="A3" s="70" t="s">
        <v>205</v>
      </c>
      <c r="B3" s="57" t="s">
        <v>11</v>
      </c>
      <c r="C3" s="71">
        <v>1</v>
      </c>
      <c r="D3" s="72">
        <v>300000</v>
      </c>
      <c r="E3" s="127"/>
      <c r="F3" s="70" t="s">
        <v>228</v>
      </c>
      <c r="G3" s="130">
        <v>-1</v>
      </c>
      <c r="H3" s="131">
        <v>0</v>
      </c>
    </row>
    <row r="4" spans="1:8" ht="16.95" customHeight="1">
      <c r="A4" s="70" t="s">
        <v>136</v>
      </c>
      <c r="B4" s="73" t="s">
        <v>7</v>
      </c>
      <c r="C4" s="71">
        <v>2</v>
      </c>
      <c r="D4" s="72">
        <v>250000</v>
      </c>
      <c r="E4" s="127"/>
      <c r="F4" s="70" t="s">
        <v>229</v>
      </c>
      <c r="G4" s="130">
        <v>-1</v>
      </c>
      <c r="H4" s="131">
        <v>1</v>
      </c>
    </row>
    <row r="5" spans="1:8" ht="16.95" customHeight="1">
      <c r="A5" s="70" t="s">
        <v>206</v>
      </c>
      <c r="B5" s="74" t="s">
        <v>10</v>
      </c>
      <c r="C5" s="71">
        <v>3</v>
      </c>
      <c r="D5" s="72">
        <v>200000</v>
      </c>
      <c r="E5" s="127"/>
      <c r="F5" s="70" t="s">
        <v>230</v>
      </c>
      <c r="G5" s="130">
        <v>0</v>
      </c>
      <c r="H5" s="131">
        <v>1</v>
      </c>
    </row>
    <row r="6" spans="1:8" ht="16.95" customHeight="1">
      <c r="A6" s="70" t="s">
        <v>207</v>
      </c>
      <c r="B6" s="75" t="s">
        <v>8</v>
      </c>
      <c r="C6" s="71">
        <v>4</v>
      </c>
      <c r="D6" s="72">
        <v>180000</v>
      </c>
      <c r="E6" s="127"/>
      <c r="F6" s="70" t="s">
        <v>231</v>
      </c>
      <c r="G6" s="130">
        <v>1</v>
      </c>
      <c r="H6" s="131">
        <v>1</v>
      </c>
    </row>
    <row r="7" spans="1:8" ht="16.95" customHeight="1">
      <c r="A7" s="70" t="s">
        <v>208</v>
      </c>
      <c r="B7" s="76" t="s">
        <v>9</v>
      </c>
      <c r="C7" s="71">
        <v>5</v>
      </c>
      <c r="D7" s="72">
        <v>40000</v>
      </c>
      <c r="E7" s="127"/>
      <c r="F7" s="70" t="s">
        <v>232</v>
      </c>
      <c r="G7" s="130">
        <v>1</v>
      </c>
      <c r="H7" s="131">
        <v>0</v>
      </c>
    </row>
    <row r="8" spans="1:8" ht="16.95" customHeight="1" thickBot="1">
      <c r="A8" s="77" t="s">
        <v>209</v>
      </c>
      <c r="B8" s="78" t="s">
        <v>16</v>
      </c>
      <c r="C8" s="79">
        <v>6</v>
      </c>
      <c r="D8" s="80">
        <v>30000</v>
      </c>
      <c r="E8" s="127"/>
      <c r="F8" s="70" t="s">
        <v>233</v>
      </c>
      <c r="G8" s="130">
        <v>1</v>
      </c>
      <c r="H8" s="131">
        <v>-1</v>
      </c>
    </row>
    <row r="9" spans="1:8" ht="16.95" customHeight="1">
      <c r="A9" s="81" t="s">
        <v>210</v>
      </c>
      <c r="B9" s="82" t="s">
        <v>13</v>
      </c>
      <c r="C9" s="83">
        <v>7</v>
      </c>
      <c r="D9" s="84">
        <v>0</v>
      </c>
      <c r="F9" s="70" t="s">
        <v>234</v>
      </c>
      <c r="G9" s="130">
        <v>0</v>
      </c>
      <c r="H9" s="131">
        <v>-1</v>
      </c>
    </row>
    <row r="10" spans="1:8" ht="16.95" customHeight="1" thickBot="1">
      <c r="A10" s="70" t="s">
        <v>211</v>
      </c>
      <c r="B10" s="74" t="s">
        <v>14</v>
      </c>
      <c r="C10" s="71">
        <v>8</v>
      </c>
      <c r="D10" s="72">
        <v>0</v>
      </c>
      <c r="F10" s="77" t="s">
        <v>235</v>
      </c>
      <c r="G10" s="132">
        <v>-1</v>
      </c>
      <c r="H10" s="133">
        <v>-1</v>
      </c>
    </row>
    <row r="11" spans="1:8" ht="16.95" customHeight="1">
      <c r="A11" s="70" t="s">
        <v>212</v>
      </c>
      <c r="B11" s="85" t="s">
        <v>15</v>
      </c>
      <c r="C11" s="71">
        <v>9</v>
      </c>
      <c r="D11" s="72">
        <v>0</v>
      </c>
    </row>
    <row r="12" spans="1:8" ht="16.95" customHeight="1" thickBot="1">
      <c r="A12" s="77" t="s">
        <v>213</v>
      </c>
      <c r="B12" s="86" t="s">
        <v>12</v>
      </c>
      <c r="C12" s="79">
        <v>10</v>
      </c>
      <c r="D12" s="80">
        <v>0</v>
      </c>
    </row>
  </sheetData>
  <mergeCells count="2">
    <mergeCell ref="A1:D1"/>
    <mergeCell ref="F1:H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2A7B6-7CD6-46ED-BC08-DF7A07DFDF77}">
  <sheetPr codeName="Sheet31"/>
  <dimension ref="A1:U21"/>
  <sheetViews>
    <sheetView workbookViewId="0">
      <selection activeCell="B4" sqref="B4"/>
    </sheetView>
  </sheetViews>
  <sheetFormatPr defaultColWidth="5.19921875" defaultRowHeight="31.2" customHeight="1"/>
  <cols>
    <col min="1" max="1" width="5.19921875" style="124"/>
    <col min="2" max="10" width="5.19921875" style="57"/>
    <col min="11" max="21" width="5.19921875" style="57" customWidth="1"/>
    <col min="22" max="26" width="5.19921875" style="57"/>
    <col min="27" max="27" width="12.59765625" style="57" customWidth="1"/>
    <col min="28" max="30" width="5.19921875" style="57"/>
    <col min="31" max="33" width="8.19921875" style="57" bestFit="1" customWidth="1"/>
    <col min="34" max="38" width="5.19921875" style="57"/>
    <col min="39" max="39" width="8.19921875" style="57" bestFit="1" customWidth="1"/>
    <col min="40" max="40" width="5.19921875" style="57"/>
    <col min="41" max="41" width="8.3984375" style="57" bestFit="1" customWidth="1"/>
    <col min="42" max="16384" width="5.19921875" style="57"/>
  </cols>
  <sheetData>
    <row r="1" spans="1:21" s="124" customFormat="1" ht="31.2" customHeight="1" thickBot="1">
      <c r="B1" s="124" t="s">
        <v>218</v>
      </c>
      <c r="C1" s="124" t="s">
        <v>17</v>
      </c>
      <c r="D1" s="124" t="s">
        <v>219</v>
      </c>
      <c r="E1" s="124" t="s">
        <v>22</v>
      </c>
      <c r="F1" s="124" t="s">
        <v>18</v>
      </c>
      <c r="G1" s="124" t="s">
        <v>220</v>
      </c>
      <c r="H1" s="124" t="s">
        <v>221</v>
      </c>
      <c r="I1" s="124" t="s">
        <v>20</v>
      </c>
      <c r="J1" s="124" t="s">
        <v>222</v>
      </c>
      <c r="K1" s="124" t="s">
        <v>24</v>
      </c>
      <c r="L1" s="124" t="s">
        <v>223</v>
      </c>
      <c r="M1" s="124" t="s">
        <v>224</v>
      </c>
      <c r="N1" s="124" t="s">
        <v>19</v>
      </c>
      <c r="O1" s="124" t="s">
        <v>225</v>
      </c>
      <c r="P1" s="124" t="s">
        <v>226</v>
      </c>
      <c r="Q1" s="124" t="s">
        <v>21</v>
      </c>
      <c r="R1" s="124" t="s">
        <v>26</v>
      </c>
      <c r="S1" s="124" t="s">
        <v>23</v>
      </c>
      <c r="T1" s="124" t="s">
        <v>25</v>
      </c>
      <c r="U1" s="124" t="s">
        <v>227</v>
      </c>
    </row>
    <row r="2" spans="1:21" ht="31.2" customHeight="1">
      <c r="A2" s="124">
        <v>2</v>
      </c>
      <c r="B2" s="87" t="s">
        <v>14</v>
      </c>
      <c r="C2" s="88" t="s">
        <v>13</v>
      </c>
      <c r="D2" s="89" t="s">
        <v>107</v>
      </c>
      <c r="E2" s="89" t="s">
        <v>107</v>
      </c>
      <c r="F2" s="89" t="s">
        <v>107</v>
      </c>
      <c r="G2" s="90" t="s">
        <v>15</v>
      </c>
      <c r="H2" s="91" t="s">
        <v>10</v>
      </c>
      <c r="I2" s="88" t="s">
        <v>13</v>
      </c>
      <c r="J2" s="92" t="s">
        <v>7</v>
      </c>
      <c r="K2" s="90" t="s">
        <v>16</v>
      </c>
      <c r="L2" s="91" t="s">
        <v>10</v>
      </c>
      <c r="M2" s="91" t="s">
        <v>14</v>
      </c>
      <c r="N2" s="93" t="s">
        <v>8</v>
      </c>
      <c r="O2" s="90" t="s">
        <v>15</v>
      </c>
      <c r="P2" s="89" t="s">
        <v>107</v>
      </c>
      <c r="Q2" s="89" t="s">
        <v>107</v>
      </c>
      <c r="R2" s="92" t="s">
        <v>7</v>
      </c>
      <c r="S2" s="89" t="s">
        <v>107</v>
      </c>
      <c r="T2" s="89" t="s">
        <v>107</v>
      </c>
      <c r="U2" s="94" t="s">
        <v>107</v>
      </c>
    </row>
    <row r="3" spans="1:21" ht="31.2" customHeight="1">
      <c r="A3" s="124">
        <v>3</v>
      </c>
      <c r="B3" s="95" t="s">
        <v>13</v>
      </c>
      <c r="C3" s="96" t="s">
        <v>107</v>
      </c>
      <c r="D3" s="97" t="s">
        <v>7</v>
      </c>
      <c r="E3" s="96" t="s">
        <v>11</v>
      </c>
      <c r="F3" s="96" t="s">
        <v>107</v>
      </c>
      <c r="G3" s="96" t="s">
        <v>12</v>
      </c>
      <c r="H3" s="96" t="s">
        <v>107</v>
      </c>
      <c r="I3" s="97" t="s">
        <v>7</v>
      </c>
      <c r="J3" s="96" t="s">
        <v>107</v>
      </c>
      <c r="K3" s="98" t="s">
        <v>15</v>
      </c>
      <c r="L3" s="96" t="s">
        <v>107</v>
      </c>
      <c r="M3" s="96" t="s">
        <v>107</v>
      </c>
      <c r="N3" s="99" t="s">
        <v>14</v>
      </c>
      <c r="O3" s="96" t="s">
        <v>107</v>
      </c>
      <c r="P3" s="96" t="s">
        <v>107</v>
      </c>
      <c r="Q3" s="96" t="s">
        <v>11</v>
      </c>
      <c r="R3" s="100" t="s">
        <v>9</v>
      </c>
      <c r="S3" s="96" t="s">
        <v>107</v>
      </c>
      <c r="T3" s="101" t="s">
        <v>13</v>
      </c>
      <c r="U3" s="102" t="s">
        <v>9</v>
      </c>
    </row>
    <row r="4" spans="1:21" ht="31.2" customHeight="1">
      <c r="A4" s="124">
        <v>4</v>
      </c>
      <c r="B4" s="103" t="s">
        <v>15</v>
      </c>
      <c r="C4" s="96" t="s">
        <v>107</v>
      </c>
      <c r="D4" s="104" t="s">
        <v>8</v>
      </c>
      <c r="E4" s="96" t="s">
        <v>107</v>
      </c>
      <c r="F4" s="104" t="s">
        <v>8</v>
      </c>
      <c r="G4" s="96" t="s">
        <v>107</v>
      </c>
      <c r="H4" s="96" t="s">
        <v>107</v>
      </c>
      <c r="I4" s="96" t="s">
        <v>107</v>
      </c>
      <c r="J4" s="99" t="s">
        <v>14</v>
      </c>
      <c r="K4" s="96" t="s">
        <v>107</v>
      </c>
      <c r="L4" s="99" t="s">
        <v>10</v>
      </c>
      <c r="M4" s="96" t="s">
        <v>107</v>
      </c>
      <c r="N4" s="96" t="s">
        <v>107</v>
      </c>
      <c r="O4" s="98" t="s">
        <v>16</v>
      </c>
      <c r="P4" s="98" t="s">
        <v>15</v>
      </c>
      <c r="Q4" s="99" t="s">
        <v>10</v>
      </c>
      <c r="R4" s="96" t="s">
        <v>11</v>
      </c>
      <c r="S4" s="96" t="s">
        <v>107</v>
      </c>
      <c r="T4" s="96" t="s">
        <v>107</v>
      </c>
      <c r="U4" s="105" t="s">
        <v>7</v>
      </c>
    </row>
    <row r="5" spans="1:21" ht="31.2" customHeight="1">
      <c r="A5" s="124">
        <v>5</v>
      </c>
      <c r="B5" s="103" t="s">
        <v>16</v>
      </c>
      <c r="C5" s="96" t="s">
        <v>107</v>
      </c>
      <c r="D5" s="99" t="s">
        <v>14</v>
      </c>
      <c r="E5" s="99" t="s">
        <v>14</v>
      </c>
      <c r="F5" s="96" t="s">
        <v>11</v>
      </c>
      <c r="G5" s="99" t="s">
        <v>14</v>
      </c>
      <c r="H5" s="98" t="s">
        <v>16</v>
      </c>
      <c r="I5" s="96" t="s">
        <v>107</v>
      </c>
      <c r="J5" s="96" t="s">
        <v>107</v>
      </c>
      <c r="K5" s="96" t="s">
        <v>107</v>
      </c>
      <c r="L5" s="96" t="s">
        <v>11</v>
      </c>
      <c r="M5" s="98" t="s">
        <v>16</v>
      </c>
      <c r="N5" s="101" t="s">
        <v>13</v>
      </c>
      <c r="O5" s="100" t="s">
        <v>9</v>
      </c>
      <c r="P5" s="96" t="s">
        <v>107</v>
      </c>
      <c r="Q5" s="101" t="s">
        <v>13</v>
      </c>
      <c r="R5" s="104" t="s">
        <v>8</v>
      </c>
      <c r="S5" s="96" t="s">
        <v>12</v>
      </c>
      <c r="T5" s="96" t="s">
        <v>107</v>
      </c>
      <c r="U5" s="106" t="s">
        <v>107</v>
      </c>
    </row>
    <row r="6" spans="1:21" ht="31.2" customHeight="1">
      <c r="A6" s="124">
        <v>6</v>
      </c>
      <c r="B6" s="107" t="s">
        <v>12</v>
      </c>
      <c r="C6" s="104" t="s">
        <v>8</v>
      </c>
      <c r="D6" s="96" t="s">
        <v>11</v>
      </c>
      <c r="E6" s="96" t="s">
        <v>107</v>
      </c>
      <c r="F6" s="96" t="s">
        <v>107</v>
      </c>
      <c r="G6" s="96" t="s">
        <v>107</v>
      </c>
      <c r="H6" s="100" t="s">
        <v>9</v>
      </c>
      <c r="I6" s="97" t="s">
        <v>7</v>
      </c>
      <c r="J6" s="96" t="s">
        <v>107</v>
      </c>
      <c r="K6" s="96" t="s">
        <v>12</v>
      </c>
      <c r="L6" s="99" t="s">
        <v>10</v>
      </c>
      <c r="M6" s="101" t="s">
        <v>13</v>
      </c>
      <c r="N6" s="100" t="s">
        <v>9</v>
      </c>
      <c r="O6" s="101" t="s">
        <v>13</v>
      </c>
      <c r="P6" s="104" t="s">
        <v>8</v>
      </c>
      <c r="Q6" s="96" t="s">
        <v>107</v>
      </c>
      <c r="R6" s="99" t="s">
        <v>10</v>
      </c>
      <c r="S6" s="100" t="s">
        <v>9</v>
      </c>
      <c r="T6" s="96" t="s">
        <v>107</v>
      </c>
      <c r="U6" s="106" t="s">
        <v>11</v>
      </c>
    </row>
    <row r="7" spans="1:21" ht="31.2" customHeight="1">
      <c r="A7" s="124">
        <v>7</v>
      </c>
      <c r="B7" s="107" t="s">
        <v>12</v>
      </c>
      <c r="C7" s="97" t="s">
        <v>7</v>
      </c>
      <c r="D7" s="104" t="s">
        <v>8</v>
      </c>
      <c r="E7" s="96" t="s">
        <v>107</v>
      </c>
      <c r="F7" s="104" t="s">
        <v>8</v>
      </c>
      <c r="G7" s="97" t="s">
        <v>7</v>
      </c>
      <c r="H7" s="98" t="s">
        <v>15</v>
      </c>
      <c r="I7" s="96" t="s">
        <v>107</v>
      </c>
      <c r="J7" s="99" t="s">
        <v>14</v>
      </c>
      <c r="K7" s="96" t="s">
        <v>107</v>
      </c>
      <c r="L7" s="104" t="s">
        <v>8</v>
      </c>
      <c r="M7" s="99" t="s">
        <v>14</v>
      </c>
      <c r="N7" s="98" t="s">
        <v>15</v>
      </c>
      <c r="O7" s="98" t="s">
        <v>16</v>
      </c>
      <c r="P7" s="101" t="s">
        <v>13</v>
      </c>
      <c r="Q7" s="96" t="s">
        <v>107</v>
      </c>
      <c r="R7" s="97" t="s">
        <v>7</v>
      </c>
      <c r="S7" s="97" t="s">
        <v>7</v>
      </c>
      <c r="T7" s="96" t="s">
        <v>12</v>
      </c>
      <c r="U7" s="108" t="s">
        <v>13</v>
      </c>
    </row>
    <row r="8" spans="1:21" ht="31.2" customHeight="1">
      <c r="A8" s="124">
        <v>8</v>
      </c>
      <c r="B8" s="107" t="s">
        <v>107</v>
      </c>
      <c r="C8" s="96" t="s">
        <v>12</v>
      </c>
      <c r="D8" s="97" t="s">
        <v>7</v>
      </c>
      <c r="E8" s="101" t="s">
        <v>13</v>
      </c>
      <c r="F8" s="97" t="s">
        <v>7</v>
      </c>
      <c r="G8" s="96" t="s">
        <v>107</v>
      </c>
      <c r="H8" s="96" t="s">
        <v>107</v>
      </c>
      <c r="I8" s="99" t="s">
        <v>14</v>
      </c>
      <c r="J8" s="101" t="s">
        <v>13</v>
      </c>
      <c r="K8" s="101" t="s">
        <v>13</v>
      </c>
      <c r="L8" s="96" t="s">
        <v>107</v>
      </c>
      <c r="M8" s="96" t="s">
        <v>107</v>
      </c>
      <c r="N8" s="98" t="s">
        <v>15</v>
      </c>
      <c r="O8" s="96" t="s">
        <v>107</v>
      </c>
      <c r="P8" s="99" t="s">
        <v>10</v>
      </c>
      <c r="Q8" s="96" t="s">
        <v>107</v>
      </c>
      <c r="R8" s="99" t="s">
        <v>14</v>
      </c>
      <c r="S8" s="100" t="s">
        <v>9</v>
      </c>
      <c r="T8" s="96" t="s">
        <v>11</v>
      </c>
      <c r="U8" s="106" t="s">
        <v>107</v>
      </c>
    </row>
    <row r="9" spans="1:21" ht="31.2" customHeight="1">
      <c r="A9" s="124">
        <v>9</v>
      </c>
      <c r="B9" s="109" t="s">
        <v>14</v>
      </c>
      <c r="C9" s="98" t="s">
        <v>16</v>
      </c>
      <c r="D9" s="104" t="s">
        <v>8</v>
      </c>
      <c r="E9" s="99" t="s">
        <v>10</v>
      </c>
      <c r="F9" s="104" t="s">
        <v>8</v>
      </c>
      <c r="G9" s="96" t="s">
        <v>12</v>
      </c>
      <c r="H9" s="104" t="s">
        <v>8</v>
      </c>
      <c r="I9" s="96" t="s">
        <v>107</v>
      </c>
      <c r="J9" s="99" t="s">
        <v>10</v>
      </c>
      <c r="K9" s="101" t="s">
        <v>13</v>
      </c>
      <c r="L9" s="96" t="s">
        <v>107</v>
      </c>
      <c r="M9" s="96" t="s">
        <v>11</v>
      </c>
      <c r="N9" s="96" t="s">
        <v>107</v>
      </c>
      <c r="O9" s="104" t="s">
        <v>8</v>
      </c>
      <c r="P9" s="96" t="s">
        <v>107</v>
      </c>
      <c r="Q9" s="99" t="s">
        <v>10</v>
      </c>
      <c r="R9" s="96" t="s">
        <v>107</v>
      </c>
      <c r="S9" s="97" t="s">
        <v>7</v>
      </c>
      <c r="T9" s="96" t="s">
        <v>107</v>
      </c>
      <c r="U9" s="106" t="s">
        <v>107</v>
      </c>
    </row>
    <row r="10" spans="1:21" ht="31.2" customHeight="1">
      <c r="A10" s="124">
        <v>10</v>
      </c>
      <c r="B10" s="107" t="s">
        <v>107</v>
      </c>
      <c r="C10" s="96" t="s">
        <v>107</v>
      </c>
      <c r="D10" s="96" t="s">
        <v>107</v>
      </c>
      <c r="E10" s="101" t="s">
        <v>13</v>
      </c>
      <c r="F10" s="96" t="s">
        <v>107</v>
      </c>
      <c r="G10" s="99" t="s">
        <v>14</v>
      </c>
      <c r="H10" s="99" t="s">
        <v>14</v>
      </c>
      <c r="I10" s="98" t="s">
        <v>15</v>
      </c>
      <c r="J10" s="96" t="s">
        <v>12</v>
      </c>
      <c r="K10" s="96" t="s">
        <v>107</v>
      </c>
      <c r="L10" s="96" t="s">
        <v>107</v>
      </c>
      <c r="M10" s="104" t="s">
        <v>8</v>
      </c>
      <c r="N10" s="96" t="s">
        <v>107</v>
      </c>
      <c r="O10" s="104" t="s">
        <v>8</v>
      </c>
      <c r="P10" s="96" t="s">
        <v>107</v>
      </c>
      <c r="Q10" s="99" t="s">
        <v>14</v>
      </c>
      <c r="R10" s="96" t="s">
        <v>107</v>
      </c>
      <c r="S10" s="97" t="s">
        <v>7</v>
      </c>
      <c r="T10" s="104" t="s">
        <v>8</v>
      </c>
      <c r="U10" s="108" t="s">
        <v>13</v>
      </c>
    </row>
    <row r="11" spans="1:21" ht="31.2" customHeight="1">
      <c r="A11" s="124">
        <v>11</v>
      </c>
      <c r="B11" s="103" t="s">
        <v>15</v>
      </c>
      <c r="C11" s="96" t="s">
        <v>107</v>
      </c>
      <c r="D11" s="104" t="s">
        <v>8</v>
      </c>
      <c r="E11" s="104" t="s">
        <v>8</v>
      </c>
      <c r="F11" s="96" t="s">
        <v>107</v>
      </c>
      <c r="G11" s="96" t="s">
        <v>107</v>
      </c>
      <c r="H11" s="96" t="s">
        <v>11</v>
      </c>
      <c r="I11" s="101" t="s">
        <v>13</v>
      </c>
      <c r="J11" s="96" t="s">
        <v>11</v>
      </c>
      <c r="K11" s="99" t="s">
        <v>14</v>
      </c>
      <c r="L11" s="96" t="s">
        <v>107</v>
      </c>
      <c r="M11" s="96" t="s">
        <v>107</v>
      </c>
      <c r="N11" s="97" t="s">
        <v>7</v>
      </c>
      <c r="O11" s="101" t="s">
        <v>13</v>
      </c>
      <c r="P11" s="98" t="s">
        <v>16</v>
      </c>
      <c r="Q11" s="96" t="s">
        <v>107</v>
      </c>
      <c r="R11" s="96" t="s">
        <v>107</v>
      </c>
      <c r="S11" s="96" t="s">
        <v>107</v>
      </c>
      <c r="T11" s="99" t="s">
        <v>14</v>
      </c>
      <c r="U11" s="108" t="s">
        <v>13</v>
      </c>
    </row>
    <row r="12" spans="1:21" ht="31.2" customHeight="1">
      <c r="A12" s="124">
        <v>12</v>
      </c>
      <c r="B12" s="107" t="s">
        <v>11</v>
      </c>
      <c r="C12" s="96" t="s">
        <v>11</v>
      </c>
      <c r="D12" s="98" t="s">
        <v>15</v>
      </c>
      <c r="E12" s="99" t="s">
        <v>10</v>
      </c>
      <c r="F12" s="99" t="s">
        <v>14</v>
      </c>
      <c r="G12" s="99" t="s">
        <v>10</v>
      </c>
      <c r="H12" s="96" t="s">
        <v>107</v>
      </c>
      <c r="I12" s="99" t="s">
        <v>14</v>
      </c>
      <c r="J12" s="96" t="s">
        <v>107</v>
      </c>
      <c r="K12" s="96" t="s">
        <v>107</v>
      </c>
      <c r="L12" s="98" t="s">
        <v>16</v>
      </c>
      <c r="M12" s="100" t="s">
        <v>9</v>
      </c>
      <c r="N12" s="96" t="s">
        <v>11</v>
      </c>
      <c r="O12" s="98" t="s">
        <v>16</v>
      </c>
      <c r="P12" s="101" t="s">
        <v>13</v>
      </c>
      <c r="Q12" s="100" t="s">
        <v>9</v>
      </c>
      <c r="R12" s="96" t="s">
        <v>11</v>
      </c>
      <c r="S12" s="96" t="s">
        <v>107</v>
      </c>
      <c r="T12" s="96" t="s">
        <v>107</v>
      </c>
      <c r="U12" s="108" t="s">
        <v>13</v>
      </c>
    </row>
    <row r="13" spans="1:21" ht="31.2" customHeight="1">
      <c r="A13" s="124">
        <v>13</v>
      </c>
      <c r="B13" s="103" t="s">
        <v>15</v>
      </c>
      <c r="C13" s="99" t="s">
        <v>14</v>
      </c>
      <c r="D13" s="99" t="s">
        <v>10</v>
      </c>
      <c r="E13" s="96" t="s">
        <v>107</v>
      </c>
      <c r="F13" s="98" t="s">
        <v>16</v>
      </c>
      <c r="G13" s="100" t="s">
        <v>9</v>
      </c>
      <c r="H13" s="96" t="s">
        <v>11</v>
      </c>
      <c r="I13" s="96" t="s">
        <v>107</v>
      </c>
      <c r="J13" s="96" t="s">
        <v>107</v>
      </c>
      <c r="K13" s="101" t="s">
        <v>13</v>
      </c>
      <c r="L13" s="98" t="s">
        <v>15</v>
      </c>
      <c r="M13" s="96" t="s">
        <v>107</v>
      </c>
      <c r="N13" s="96" t="s">
        <v>107</v>
      </c>
      <c r="O13" s="96" t="s">
        <v>107</v>
      </c>
      <c r="P13" s="96" t="s">
        <v>107</v>
      </c>
      <c r="Q13" s="101" t="s">
        <v>13</v>
      </c>
      <c r="R13" s="96" t="s">
        <v>11</v>
      </c>
      <c r="S13" s="99" t="s">
        <v>14</v>
      </c>
      <c r="T13" s="99" t="s">
        <v>10</v>
      </c>
      <c r="U13" s="110" t="s">
        <v>10</v>
      </c>
    </row>
    <row r="14" spans="1:21" ht="31.2" customHeight="1">
      <c r="A14" s="124">
        <v>14</v>
      </c>
      <c r="B14" s="107" t="s">
        <v>107</v>
      </c>
      <c r="C14" s="96" t="s">
        <v>107</v>
      </c>
      <c r="D14" s="97" t="s">
        <v>7</v>
      </c>
      <c r="E14" s="96" t="s">
        <v>107</v>
      </c>
      <c r="F14" s="99" t="s">
        <v>10</v>
      </c>
      <c r="G14" s="99" t="s">
        <v>14</v>
      </c>
      <c r="H14" s="96" t="s">
        <v>12</v>
      </c>
      <c r="I14" s="97" t="s">
        <v>7</v>
      </c>
      <c r="J14" s="98" t="s">
        <v>15</v>
      </c>
      <c r="K14" s="96" t="s">
        <v>12</v>
      </c>
      <c r="L14" s="96" t="s">
        <v>107</v>
      </c>
      <c r="M14" s="96" t="s">
        <v>107</v>
      </c>
      <c r="N14" s="98" t="s">
        <v>15</v>
      </c>
      <c r="O14" s="96" t="s">
        <v>11</v>
      </c>
      <c r="P14" s="96" t="s">
        <v>107</v>
      </c>
      <c r="Q14" s="96" t="s">
        <v>12</v>
      </c>
      <c r="R14" s="99" t="s">
        <v>14</v>
      </c>
      <c r="S14" s="96" t="s">
        <v>107</v>
      </c>
      <c r="T14" s="96" t="s">
        <v>107</v>
      </c>
      <c r="U14" s="106" t="s">
        <v>107</v>
      </c>
    </row>
    <row r="15" spans="1:21" ht="31.2" customHeight="1">
      <c r="A15" s="124">
        <v>15</v>
      </c>
      <c r="B15" s="103" t="s">
        <v>15</v>
      </c>
      <c r="C15" s="100" t="s">
        <v>9</v>
      </c>
      <c r="D15" s="96" t="s">
        <v>107</v>
      </c>
      <c r="E15" s="98" t="s">
        <v>16</v>
      </c>
      <c r="F15" s="101" t="s">
        <v>13</v>
      </c>
      <c r="G15" s="96" t="s">
        <v>107</v>
      </c>
      <c r="H15" s="101" t="s">
        <v>13</v>
      </c>
      <c r="I15" s="98" t="s">
        <v>15</v>
      </c>
      <c r="J15" s="96" t="s">
        <v>107</v>
      </c>
      <c r="K15" s="96" t="s">
        <v>107</v>
      </c>
      <c r="L15" s="100" t="s">
        <v>9</v>
      </c>
      <c r="M15" s="99" t="s">
        <v>10</v>
      </c>
      <c r="N15" s="99" t="s">
        <v>10</v>
      </c>
      <c r="O15" s="100" t="s">
        <v>9</v>
      </c>
      <c r="P15" s="96" t="s">
        <v>107</v>
      </c>
      <c r="Q15" s="104" t="s">
        <v>8</v>
      </c>
      <c r="R15" s="96" t="s">
        <v>107</v>
      </c>
      <c r="S15" s="98" t="s">
        <v>15</v>
      </c>
      <c r="T15" s="96" t="s">
        <v>107</v>
      </c>
      <c r="U15" s="106" t="s">
        <v>11</v>
      </c>
    </row>
    <row r="16" spans="1:21" ht="31.2" customHeight="1">
      <c r="A16" s="124">
        <v>16</v>
      </c>
      <c r="B16" s="107" t="s">
        <v>107</v>
      </c>
      <c r="C16" s="98" t="s">
        <v>15</v>
      </c>
      <c r="D16" s="96" t="s">
        <v>107</v>
      </c>
      <c r="E16" s="100" t="s">
        <v>9</v>
      </c>
      <c r="F16" s="96" t="s">
        <v>107</v>
      </c>
      <c r="G16" s="98" t="s">
        <v>15</v>
      </c>
      <c r="H16" s="96" t="s">
        <v>12</v>
      </c>
      <c r="I16" s="96" t="s">
        <v>107</v>
      </c>
      <c r="J16" s="96" t="s">
        <v>107</v>
      </c>
      <c r="K16" s="96" t="s">
        <v>107</v>
      </c>
      <c r="L16" s="96" t="s">
        <v>107</v>
      </c>
      <c r="M16" s="98" t="s">
        <v>16</v>
      </c>
      <c r="N16" s="97" t="s">
        <v>7</v>
      </c>
      <c r="O16" s="96" t="s">
        <v>107</v>
      </c>
      <c r="P16" s="104" t="s">
        <v>8</v>
      </c>
      <c r="Q16" s="96" t="s">
        <v>11</v>
      </c>
      <c r="R16" s="96" t="s">
        <v>107</v>
      </c>
      <c r="S16" s="96" t="s">
        <v>12</v>
      </c>
      <c r="T16" s="96" t="s">
        <v>107</v>
      </c>
      <c r="U16" s="111" t="s">
        <v>16</v>
      </c>
    </row>
    <row r="17" spans="1:21" ht="31.2" customHeight="1">
      <c r="A17" s="124">
        <v>17</v>
      </c>
      <c r="B17" s="112" t="s">
        <v>9</v>
      </c>
      <c r="C17" s="97" t="s">
        <v>7</v>
      </c>
      <c r="D17" s="101" t="s">
        <v>13</v>
      </c>
      <c r="E17" s="99" t="s">
        <v>10</v>
      </c>
      <c r="F17" s="96" t="s">
        <v>107</v>
      </c>
      <c r="G17" s="98" t="s">
        <v>16</v>
      </c>
      <c r="H17" s="96" t="s">
        <v>107</v>
      </c>
      <c r="I17" s="96" t="s">
        <v>107</v>
      </c>
      <c r="J17" s="96" t="s">
        <v>12</v>
      </c>
      <c r="K17" s="96" t="s">
        <v>107</v>
      </c>
      <c r="L17" s="96" t="s">
        <v>107</v>
      </c>
      <c r="M17" s="96" t="s">
        <v>107</v>
      </c>
      <c r="N17" s="96" t="s">
        <v>107</v>
      </c>
      <c r="O17" s="98" t="s">
        <v>16</v>
      </c>
      <c r="P17" s="96" t="s">
        <v>107</v>
      </c>
      <c r="Q17" s="96" t="s">
        <v>107</v>
      </c>
      <c r="R17" s="96" t="s">
        <v>107</v>
      </c>
      <c r="S17" s="97" t="s">
        <v>7</v>
      </c>
      <c r="T17" s="98" t="s">
        <v>16</v>
      </c>
      <c r="U17" s="106" t="s">
        <v>107</v>
      </c>
    </row>
    <row r="18" spans="1:21" ht="31.2" customHeight="1">
      <c r="A18" s="124">
        <v>18</v>
      </c>
      <c r="B18" s="109" t="s">
        <v>10</v>
      </c>
      <c r="C18" s="100" t="s">
        <v>9</v>
      </c>
      <c r="D18" s="98" t="s">
        <v>16</v>
      </c>
      <c r="E18" s="101" t="s">
        <v>13</v>
      </c>
      <c r="F18" s="96" t="s">
        <v>107</v>
      </c>
      <c r="G18" s="96" t="s">
        <v>11</v>
      </c>
      <c r="H18" s="99" t="s">
        <v>14</v>
      </c>
      <c r="I18" s="99" t="s">
        <v>10</v>
      </c>
      <c r="J18" s="96" t="s">
        <v>11</v>
      </c>
      <c r="K18" s="96" t="s">
        <v>107</v>
      </c>
      <c r="L18" s="96" t="s">
        <v>107</v>
      </c>
      <c r="M18" s="96" t="s">
        <v>11</v>
      </c>
      <c r="N18" s="99" t="s">
        <v>10</v>
      </c>
      <c r="O18" s="98" t="s">
        <v>15</v>
      </c>
      <c r="P18" s="96" t="s">
        <v>11</v>
      </c>
      <c r="Q18" s="96" t="s">
        <v>107</v>
      </c>
      <c r="R18" s="96" t="s">
        <v>107</v>
      </c>
      <c r="S18" s="96" t="s">
        <v>107</v>
      </c>
      <c r="T18" s="101" t="s">
        <v>13</v>
      </c>
      <c r="U18" s="106" t="s">
        <v>107</v>
      </c>
    </row>
    <row r="19" spans="1:21" ht="31.2" customHeight="1">
      <c r="A19" s="124">
        <v>19</v>
      </c>
      <c r="B19" s="113" t="s">
        <v>7</v>
      </c>
      <c r="C19" s="96" t="s">
        <v>107</v>
      </c>
      <c r="D19" s="99" t="s">
        <v>10</v>
      </c>
      <c r="E19" s="96" t="s">
        <v>107</v>
      </c>
      <c r="F19" s="104" t="s">
        <v>8</v>
      </c>
      <c r="G19" s="99" t="s">
        <v>14</v>
      </c>
      <c r="H19" s="97" t="s">
        <v>7</v>
      </c>
      <c r="I19" s="104" t="s">
        <v>8</v>
      </c>
      <c r="J19" s="104" t="s">
        <v>8</v>
      </c>
      <c r="K19" s="96" t="s">
        <v>11</v>
      </c>
      <c r="L19" s="96" t="s">
        <v>107</v>
      </c>
      <c r="M19" s="98" t="s">
        <v>16</v>
      </c>
      <c r="N19" s="96" t="s">
        <v>107</v>
      </c>
      <c r="O19" s="100" t="s">
        <v>9</v>
      </c>
      <c r="P19" s="100" t="s">
        <v>9</v>
      </c>
      <c r="Q19" s="96" t="s">
        <v>107</v>
      </c>
      <c r="R19" s="100" t="s">
        <v>9</v>
      </c>
      <c r="S19" s="96" t="s">
        <v>107</v>
      </c>
      <c r="T19" s="96" t="s">
        <v>107</v>
      </c>
      <c r="U19" s="106" t="s">
        <v>107</v>
      </c>
    </row>
    <row r="20" spans="1:21" ht="31.2" customHeight="1">
      <c r="A20" s="124">
        <v>20</v>
      </c>
      <c r="B20" s="95" t="s">
        <v>13</v>
      </c>
      <c r="C20" s="96" t="s">
        <v>107</v>
      </c>
      <c r="D20" s="96" t="s">
        <v>11</v>
      </c>
      <c r="E20" s="99" t="s">
        <v>10</v>
      </c>
      <c r="F20" s="96" t="s">
        <v>107</v>
      </c>
      <c r="G20" s="96" t="s">
        <v>107</v>
      </c>
      <c r="H20" s="96" t="s">
        <v>107</v>
      </c>
      <c r="I20" s="96" t="s">
        <v>107</v>
      </c>
      <c r="J20" s="96" t="s">
        <v>107</v>
      </c>
      <c r="K20" s="100" t="s">
        <v>9</v>
      </c>
      <c r="L20" s="96" t="s">
        <v>107</v>
      </c>
      <c r="M20" s="98" t="s">
        <v>16</v>
      </c>
      <c r="N20" s="98" t="s">
        <v>16</v>
      </c>
      <c r="O20" s="96" t="s">
        <v>107</v>
      </c>
      <c r="P20" s="100" t="s">
        <v>9</v>
      </c>
      <c r="Q20" s="98" t="s">
        <v>16</v>
      </c>
      <c r="R20" s="96" t="s">
        <v>12</v>
      </c>
      <c r="S20" s="104" t="s">
        <v>8</v>
      </c>
      <c r="T20" s="98" t="s">
        <v>15</v>
      </c>
      <c r="U20" s="114" t="s">
        <v>8</v>
      </c>
    </row>
    <row r="21" spans="1:21" ht="31.2" customHeight="1" thickBot="1">
      <c r="A21" s="124">
        <v>21</v>
      </c>
      <c r="B21" s="115" t="s">
        <v>14</v>
      </c>
      <c r="C21" s="116" t="s">
        <v>16</v>
      </c>
      <c r="D21" s="117" t="s">
        <v>14</v>
      </c>
      <c r="E21" s="118" t="s">
        <v>8</v>
      </c>
      <c r="F21" s="119" t="s">
        <v>9</v>
      </c>
      <c r="G21" s="120" t="s">
        <v>11</v>
      </c>
      <c r="H21" s="120" t="s">
        <v>107</v>
      </c>
      <c r="I21" s="120" t="s">
        <v>107</v>
      </c>
      <c r="J21" s="120" t="s">
        <v>107</v>
      </c>
      <c r="K21" s="120" t="s">
        <v>107</v>
      </c>
      <c r="L21" s="120" t="s">
        <v>107</v>
      </c>
      <c r="M21" s="120" t="s">
        <v>107</v>
      </c>
      <c r="N21" s="116" t="s">
        <v>15</v>
      </c>
      <c r="O21" s="121" t="s">
        <v>13</v>
      </c>
      <c r="P21" s="120" t="s">
        <v>11</v>
      </c>
      <c r="Q21" s="116" t="s">
        <v>16</v>
      </c>
      <c r="R21" s="121" t="s">
        <v>13</v>
      </c>
      <c r="S21" s="117" t="s">
        <v>10</v>
      </c>
      <c r="T21" s="122" t="s">
        <v>7</v>
      </c>
      <c r="U21" s="123" t="s">
        <v>107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9F007-DEE8-4A41-9DB7-FFA175660E5B}">
  <sheetPr codeName="Sheet34"/>
  <dimension ref="A1:U21"/>
  <sheetViews>
    <sheetView workbookViewId="0"/>
  </sheetViews>
  <sheetFormatPr defaultColWidth="5.19921875" defaultRowHeight="31.2" customHeight="1"/>
  <cols>
    <col min="1" max="1" width="5.19921875" style="124"/>
    <col min="2" max="10" width="5.19921875" style="57"/>
    <col min="11" max="21" width="5.19921875" style="57" customWidth="1"/>
    <col min="22" max="16384" width="5.19921875" style="57"/>
  </cols>
  <sheetData>
    <row r="1" spans="1:21" s="124" customFormat="1" ht="31.2" customHeight="1" thickBot="1">
      <c r="B1" s="124" t="s">
        <v>218</v>
      </c>
      <c r="C1" s="124" t="s">
        <v>17</v>
      </c>
      <c r="D1" s="124" t="s">
        <v>219</v>
      </c>
      <c r="E1" s="124" t="s">
        <v>22</v>
      </c>
      <c r="F1" s="124" t="s">
        <v>18</v>
      </c>
      <c r="G1" s="124" t="s">
        <v>220</v>
      </c>
      <c r="H1" s="124" t="s">
        <v>221</v>
      </c>
      <c r="I1" s="124" t="s">
        <v>20</v>
      </c>
      <c r="J1" s="124" t="s">
        <v>222</v>
      </c>
      <c r="K1" s="124" t="s">
        <v>24</v>
      </c>
      <c r="L1" s="124" t="s">
        <v>223</v>
      </c>
      <c r="M1" s="124" t="s">
        <v>224</v>
      </c>
      <c r="N1" s="124" t="s">
        <v>19</v>
      </c>
      <c r="O1" s="124" t="s">
        <v>225</v>
      </c>
      <c r="P1" s="124" t="s">
        <v>226</v>
      </c>
      <c r="Q1" s="124" t="s">
        <v>21</v>
      </c>
      <c r="R1" s="124" t="s">
        <v>26</v>
      </c>
      <c r="S1" s="124" t="s">
        <v>23</v>
      </c>
      <c r="T1" s="124" t="s">
        <v>25</v>
      </c>
      <c r="U1" s="124" t="s">
        <v>227</v>
      </c>
    </row>
    <row r="2" spans="1:21" ht="31.2" customHeight="1">
      <c r="A2" s="124">
        <v>2</v>
      </c>
      <c r="B2" s="87">
        <v>8</v>
      </c>
      <c r="C2" s="88">
        <v>7</v>
      </c>
      <c r="D2" s="89" t="s">
        <v>107</v>
      </c>
      <c r="E2" s="89" t="s">
        <v>107</v>
      </c>
      <c r="F2" s="89" t="s">
        <v>107</v>
      </c>
      <c r="G2" s="90">
        <v>9</v>
      </c>
      <c r="H2" s="91">
        <v>3</v>
      </c>
      <c r="I2" s="88">
        <v>7</v>
      </c>
      <c r="J2" s="92">
        <v>2</v>
      </c>
      <c r="K2" s="90">
        <v>6</v>
      </c>
      <c r="L2" s="91">
        <v>3</v>
      </c>
      <c r="M2" s="91">
        <v>8</v>
      </c>
      <c r="N2" s="93">
        <v>4</v>
      </c>
      <c r="O2" s="90">
        <v>9</v>
      </c>
      <c r="P2" s="89" t="s">
        <v>107</v>
      </c>
      <c r="Q2" s="89" t="s">
        <v>107</v>
      </c>
      <c r="R2" s="92">
        <v>2</v>
      </c>
      <c r="S2" s="89" t="s">
        <v>107</v>
      </c>
      <c r="T2" s="89" t="s">
        <v>107</v>
      </c>
      <c r="U2" s="94" t="s">
        <v>107</v>
      </c>
    </row>
    <row r="3" spans="1:21" ht="31.2" customHeight="1">
      <c r="A3" s="124">
        <v>3</v>
      </c>
      <c r="B3" s="95">
        <v>7</v>
      </c>
      <c r="C3" s="96" t="s">
        <v>107</v>
      </c>
      <c r="D3" s="97">
        <v>2</v>
      </c>
      <c r="E3" s="96">
        <v>1</v>
      </c>
      <c r="F3" s="96" t="s">
        <v>107</v>
      </c>
      <c r="G3" s="96">
        <v>10</v>
      </c>
      <c r="H3" s="96" t="s">
        <v>107</v>
      </c>
      <c r="I3" s="97">
        <v>2</v>
      </c>
      <c r="J3" s="96" t="s">
        <v>107</v>
      </c>
      <c r="K3" s="98">
        <v>9</v>
      </c>
      <c r="L3" s="96" t="s">
        <v>107</v>
      </c>
      <c r="M3" s="96" t="s">
        <v>107</v>
      </c>
      <c r="N3" s="99">
        <v>8</v>
      </c>
      <c r="O3" s="96" t="s">
        <v>107</v>
      </c>
      <c r="P3" s="96" t="s">
        <v>107</v>
      </c>
      <c r="Q3" s="96">
        <v>1</v>
      </c>
      <c r="R3" s="100">
        <v>5</v>
      </c>
      <c r="S3" s="96" t="s">
        <v>107</v>
      </c>
      <c r="T3" s="101">
        <v>7</v>
      </c>
      <c r="U3" s="102">
        <v>5</v>
      </c>
    </row>
    <row r="4" spans="1:21" ht="31.2" customHeight="1">
      <c r="A4" s="124">
        <v>4</v>
      </c>
      <c r="B4" s="103">
        <v>9</v>
      </c>
      <c r="C4" s="96" t="s">
        <v>107</v>
      </c>
      <c r="D4" s="104">
        <v>4</v>
      </c>
      <c r="E4" s="96" t="s">
        <v>107</v>
      </c>
      <c r="F4" s="104">
        <v>4</v>
      </c>
      <c r="G4" s="96" t="s">
        <v>107</v>
      </c>
      <c r="H4" s="96" t="s">
        <v>107</v>
      </c>
      <c r="I4" s="96" t="s">
        <v>107</v>
      </c>
      <c r="J4" s="99">
        <v>8</v>
      </c>
      <c r="K4" s="96" t="s">
        <v>107</v>
      </c>
      <c r="L4" s="99">
        <v>3</v>
      </c>
      <c r="M4" s="96" t="s">
        <v>107</v>
      </c>
      <c r="N4" s="96" t="s">
        <v>107</v>
      </c>
      <c r="O4" s="98">
        <v>6</v>
      </c>
      <c r="P4" s="98">
        <v>9</v>
      </c>
      <c r="Q4" s="99">
        <v>3</v>
      </c>
      <c r="R4" s="96">
        <v>1</v>
      </c>
      <c r="S4" s="96" t="s">
        <v>107</v>
      </c>
      <c r="T4" s="96" t="s">
        <v>107</v>
      </c>
      <c r="U4" s="105">
        <v>2</v>
      </c>
    </row>
    <row r="5" spans="1:21" ht="31.2" customHeight="1">
      <c r="A5" s="124">
        <v>5</v>
      </c>
      <c r="B5" s="103">
        <v>6</v>
      </c>
      <c r="C5" s="96" t="s">
        <v>107</v>
      </c>
      <c r="D5" s="99">
        <v>8</v>
      </c>
      <c r="E5" s="99">
        <v>8</v>
      </c>
      <c r="F5" s="96">
        <v>1</v>
      </c>
      <c r="G5" s="99">
        <v>8</v>
      </c>
      <c r="H5" s="98">
        <v>6</v>
      </c>
      <c r="I5" s="96" t="s">
        <v>107</v>
      </c>
      <c r="J5" s="96" t="s">
        <v>107</v>
      </c>
      <c r="K5" s="96" t="s">
        <v>107</v>
      </c>
      <c r="L5" s="96">
        <v>1</v>
      </c>
      <c r="M5" s="98">
        <v>6</v>
      </c>
      <c r="N5" s="101">
        <v>7</v>
      </c>
      <c r="O5" s="100">
        <v>5</v>
      </c>
      <c r="P5" s="96" t="s">
        <v>107</v>
      </c>
      <c r="Q5" s="101">
        <v>7</v>
      </c>
      <c r="R5" s="104">
        <v>4</v>
      </c>
      <c r="S5" s="96">
        <v>10</v>
      </c>
      <c r="T5" s="96" t="s">
        <v>107</v>
      </c>
      <c r="U5" s="106" t="s">
        <v>107</v>
      </c>
    </row>
    <row r="6" spans="1:21" ht="31.2" customHeight="1">
      <c r="A6" s="124">
        <v>6</v>
      </c>
      <c r="B6" s="107">
        <v>10</v>
      </c>
      <c r="C6" s="104">
        <v>4</v>
      </c>
      <c r="D6" s="96">
        <v>1</v>
      </c>
      <c r="E6" s="96" t="s">
        <v>107</v>
      </c>
      <c r="F6" s="96" t="s">
        <v>107</v>
      </c>
      <c r="G6" s="96" t="s">
        <v>107</v>
      </c>
      <c r="H6" s="100">
        <v>5</v>
      </c>
      <c r="I6" s="97">
        <v>2</v>
      </c>
      <c r="J6" s="96" t="s">
        <v>107</v>
      </c>
      <c r="K6" s="96">
        <v>10</v>
      </c>
      <c r="L6" s="99">
        <v>3</v>
      </c>
      <c r="M6" s="101">
        <v>7</v>
      </c>
      <c r="N6" s="100">
        <v>5</v>
      </c>
      <c r="O6" s="101">
        <v>7</v>
      </c>
      <c r="P6" s="104">
        <v>4</v>
      </c>
      <c r="Q6" s="96" t="s">
        <v>107</v>
      </c>
      <c r="R6" s="99">
        <v>3</v>
      </c>
      <c r="S6" s="100">
        <v>5</v>
      </c>
      <c r="T6" s="96" t="s">
        <v>107</v>
      </c>
      <c r="U6" s="106">
        <v>1</v>
      </c>
    </row>
    <row r="7" spans="1:21" ht="31.2" customHeight="1">
      <c r="A7" s="124">
        <v>7</v>
      </c>
      <c r="B7" s="107">
        <v>10</v>
      </c>
      <c r="C7" s="97">
        <v>2</v>
      </c>
      <c r="D7" s="104">
        <v>4</v>
      </c>
      <c r="E7" s="96" t="s">
        <v>107</v>
      </c>
      <c r="F7" s="104">
        <v>4</v>
      </c>
      <c r="G7" s="97">
        <v>2</v>
      </c>
      <c r="H7" s="98">
        <v>9</v>
      </c>
      <c r="I7" s="96" t="s">
        <v>107</v>
      </c>
      <c r="J7" s="99">
        <v>8</v>
      </c>
      <c r="K7" s="96" t="s">
        <v>107</v>
      </c>
      <c r="L7" s="104">
        <v>4</v>
      </c>
      <c r="M7" s="99">
        <v>8</v>
      </c>
      <c r="N7" s="98">
        <v>9</v>
      </c>
      <c r="O7" s="98">
        <v>6</v>
      </c>
      <c r="P7" s="101">
        <v>7</v>
      </c>
      <c r="Q7" s="96" t="s">
        <v>107</v>
      </c>
      <c r="R7" s="97">
        <v>2</v>
      </c>
      <c r="S7" s="97">
        <v>2</v>
      </c>
      <c r="T7" s="96">
        <v>10</v>
      </c>
      <c r="U7" s="108">
        <v>7</v>
      </c>
    </row>
    <row r="8" spans="1:21" ht="31.2" customHeight="1">
      <c r="A8" s="124">
        <v>8</v>
      </c>
      <c r="B8" s="107" t="s">
        <v>107</v>
      </c>
      <c r="C8" s="96">
        <v>10</v>
      </c>
      <c r="D8" s="97">
        <v>2</v>
      </c>
      <c r="E8" s="101">
        <v>7</v>
      </c>
      <c r="F8" s="97">
        <v>2</v>
      </c>
      <c r="G8" s="96" t="s">
        <v>107</v>
      </c>
      <c r="H8" s="96" t="s">
        <v>107</v>
      </c>
      <c r="I8" s="99">
        <v>8</v>
      </c>
      <c r="J8" s="101">
        <v>7</v>
      </c>
      <c r="K8" s="101">
        <v>7</v>
      </c>
      <c r="L8" s="96" t="s">
        <v>107</v>
      </c>
      <c r="M8" s="96" t="s">
        <v>107</v>
      </c>
      <c r="N8" s="98">
        <v>9</v>
      </c>
      <c r="O8" s="96" t="s">
        <v>107</v>
      </c>
      <c r="P8" s="99">
        <v>3</v>
      </c>
      <c r="Q8" s="96" t="s">
        <v>107</v>
      </c>
      <c r="R8" s="99">
        <v>8</v>
      </c>
      <c r="S8" s="100">
        <v>5</v>
      </c>
      <c r="T8" s="96">
        <v>1</v>
      </c>
      <c r="U8" s="106" t="s">
        <v>107</v>
      </c>
    </row>
    <row r="9" spans="1:21" ht="31.2" customHeight="1">
      <c r="A9" s="124">
        <v>9</v>
      </c>
      <c r="B9" s="109">
        <v>8</v>
      </c>
      <c r="C9" s="98">
        <v>6</v>
      </c>
      <c r="D9" s="104">
        <v>4</v>
      </c>
      <c r="E9" s="99">
        <v>3</v>
      </c>
      <c r="F9" s="104">
        <v>4</v>
      </c>
      <c r="G9" s="96">
        <v>10</v>
      </c>
      <c r="H9" s="104">
        <v>4</v>
      </c>
      <c r="I9" s="96" t="s">
        <v>107</v>
      </c>
      <c r="J9" s="99">
        <v>3</v>
      </c>
      <c r="K9" s="101">
        <v>7</v>
      </c>
      <c r="L9" s="96" t="s">
        <v>107</v>
      </c>
      <c r="M9" s="96">
        <v>1</v>
      </c>
      <c r="N9" s="96" t="s">
        <v>107</v>
      </c>
      <c r="O9" s="104">
        <v>4</v>
      </c>
      <c r="P9" s="96" t="s">
        <v>107</v>
      </c>
      <c r="Q9" s="99">
        <v>3</v>
      </c>
      <c r="R9" s="96" t="s">
        <v>107</v>
      </c>
      <c r="S9" s="97">
        <v>2</v>
      </c>
      <c r="T9" s="96" t="s">
        <v>107</v>
      </c>
      <c r="U9" s="106" t="s">
        <v>107</v>
      </c>
    </row>
    <row r="10" spans="1:21" ht="31.2" customHeight="1">
      <c r="A10" s="124">
        <v>10</v>
      </c>
      <c r="B10" s="107" t="s">
        <v>107</v>
      </c>
      <c r="C10" s="96" t="s">
        <v>107</v>
      </c>
      <c r="D10" s="96" t="s">
        <v>107</v>
      </c>
      <c r="E10" s="101">
        <v>7</v>
      </c>
      <c r="F10" s="96" t="s">
        <v>107</v>
      </c>
      <c r="G10" s="99">
        <v>8</v>
      </c>
      <c r="H10" s="99">
        <v>8</v>
      </c>
      <c r="I10" s="98">
        <v>9</v>
      </c>
      <c r="J10" s="96">
        <v>10</v>
      </c>
      <c r="K10" s="96" t="s">
        <v>107</v>
      </c>
      <c r="L10" s="96" t="s">
        <v>107</v>
      </c>
      <c r="M10" s="104">
        <v>4</v>
      </c>
      <c r="N10" s="96" t="s">
        <v>107</v>
      </c>
      <c r="O10" s="104">
        <v>4</v>
      </c>
      <c r="P10" s="96" t="s">
        <v>107</v>
      </c>
      <c r="Q10" s="99">
        <v>8</v>
      </c>
      <c r="R10" s="96" t="s">
        <v>107</v>
      </c>
      <c r="S10" s="97">
        <v>2</v>
      </c>
      <c r="T10" s="104">
        <v>4</v>
      </c>
      <c r="U10" s="108">
        <v>7</v>
      </c>
    </row>
    <row r="11" spans="1:21" ht="31.2" customHeight="1">
      <c r="A11" s="124">
        <v>11</v>
      </c>
      <c r="B11" s="103">
        <v>9</v>
      </c>
      <c r="C11" s="96" t="s">
        <v>107</v>
      </c>
      <c r="D11" s="104">
        <v>4</v>
      </c>
      <c r="E11" s="104">
        <v>4</v>
      </c>
      <c r="F11" s="96" t="s">
        <v>107</v>
      </c>
      <c r="G11" s="96" t="s">
        <v>107</v>
      </c>
      <c r="H11" s="96">
        <v>1</v>
      </c>
      <c r="I11" s="101">
        <v>7</v>
      </c>
      <c r="J11" s="96">
        <v>1</v>
      </c>
      <c r="K11" s="99">
        <v>8</v>
      </c>
      <c r="L11" s="96" t="s">
        <v>107</v>
      </c>
      <c r="M11" s="96" t="s">
        <v>107</v>
      </c>
      <c r="N11" s="97">
        <v>2</v>
      </c>
      <c r="O11" s="101">
        <v>7</v>
      </c>
      <c r="P11" s="98">
        <v>6</v>
      </c>
      <c r="Q11" s="96" t="s">
        <v>107</v>
      </c>
      <c r="R11" s="96" t="s">
        <v>107</v>
      </c>
      <c r="S11" s="96" t="s">
        <v>107</v>
      </c>
      <c r="T11" s="99">
        <v>8</v>
      </c>
      <c r="U11" s="108">
        <v>7</v>
      </c>
    </row>
    <row r="12" spans="1:21" ht="31.2" customHeight="1">
      <c r="A12" s="124">
        <v>12</v>
      </c>
      <c r="B12" s="107">
        <v>1</v>
      </c>
      <c r="C12" s="96">
        <v>1</v>
      </c>
      <c r="D12" s="98">
        <v>9</v>
      </c>
      <c r="E12" s="99">
        <v>3</v>
      </c>
      <c r="F12" s="99">
        <v>8</v>
      </c>
      <c r="G12" s="99">
        <v>3</v>
      </c>
      <c r="H12" s="96" t="s">
        <v>107</v>
      </c>
      <c r="I12" s="99">
        <v>8</v>
      </c>
      <c r="J12" s="96" t="s">
        <v>107</v>
      </c>
      <c r="K12" s="96" t="s">
        <v>107</v>
      </c>
      <c r="L12" s="98">
        <v>6</v>
      </c>
      <c r="M12" s="100">
        <v>5</v>
      </c>
      <c r="N12" s="96">
        <v>1</v>
      </c>
      <c r="O12" s="98">
        <v>6</v>
      </c>
      <c r="P12" s="101">
        <v>7</v>
      </c>
      <c r="Q12" s="100">
        <v>5</v>
      </c>
      <c r="R12" s="96">
        <v>1</v>
      </c>
      <c r="S12" s="96" t="s">
        <v>107</v>
      </c>
      <c r="T12" s="96" t="s">
        <v>107</v>
      </c>
      <c r="U12" s="108">
        <v>7</v>
      </c>
    </row>
    <row r="13" spans="1:21" ht="31.2" customHeight="1">
      <c r="A13" s="124">
        <v>13</v>
      </c>
      <c r="B13" s="103">
        <v>9</v>
      </c>
      <c r="C13" s="99">
        <v>8</v>
      </c>
      <c r="D13" s="99">
        <v>3</v>
      </c>
      <c r="E13" s="96" t="s">
        <v>107</v>
      </c>
      <c r="F13" s="98">
        <v>6</v>
      </c>
      <c r="G13" s="100">
        <v>5</v>
      </c>
      <c r="H13" s="96">
        <v>1</v>
      </c>
      <c r="I13" s="96" t="s">
        <v>107</v>
      </c>
      <c r="J13" s="96" t="s">
        <v>107</v>
      </c>
      <c r="K13" s="101">
        <v>7</v>
      </c>
      <c r="L13" s="98">
        <v>9</v>
      </c>
      <c r="M13" s="96" t="s">
        <v>107</v>
      </c>
      <c r="N13" s="96" t="s">
        <v>107</v>
      </c>
      <c r="O13" s="96" t="s">
        <v>107</v>
      </c>
      <c r="P13" s="96" t="s">
        <v>107</v>
      </c>
      <c r="Q13" s="101">
        <v>7</v>
      </c>
      <c r="R13" s="96">
        <v>1</v>
      </c>
      <c r="S13" s="99">
        <v>8</v>
      </c>
      <c r="T13" s="99">
        <v>3</v>
      </c>
      <c r="U13" s="110">
        <v>3</v>
      </c>
    </row>
    <row r="14" spans="1:21" ht="31.2" customHeight="1">
      <c r="A14" s="124">
        <v>14</v>
      </c>
      <c r="B14" s="107" t="s">
        <v>107</v>
      </c>
      <c r="C14" s="96" t="s">
        <v>107</v>
      </c>
      <c r="D14" s="97">
        <v>2</v>
      </c>
      <c r="E14" s="96" t="s">
        <v>107</v>
      </c>
      <c r="F14" s="99">
        <v>3</v>
      </c>
      <c r="G14" s="99">
        <v>8</v>
      </c>
      <c r="H14" s="96">
        <v>10</v>
      </c>
      <c r="I14" s="97">
        <v>2</v>
      </c>
      <c r="J14" s="98">
        <v>9</v>
      </c>
      <c r="K14" s="96">
        <v>10</v>
      </c>
      <c r="L14" s="96" t="s">
        <v>107</v>
      </c>
      <c r="M14" s="96" t="s">
        <v>107</v>
      </c>
      <c r="N14" s="98">
        <v>9</v>
      </c>
      <c r="O14" s="96">
        <v>1</v>
      </c>
      <c r="P14" s="96" t="s">
        <v>107</v>
      </c>
      <c r="Q14" s="96">
        <v>10</v>
      </c>
      <c r="R14" s="99">
        <v>8</v>
      </c>
      <c r="S14" s="96" t="s">
        <v>107</v>
      </c>
      <c r="T14" s="96" t="s">
        <v>107</v>
      </c>
      <c r="U14" s="106" t="s">
        <v>107</v>
      </c>
    </row>
    <row r="15" spans="1:21" ht="31.2" customHeight="1">
      <c r="A15" s="124">
        <v>15</v>
      </c>
      <c r="B15" s="103">
        <v>9</v>
      </c>
      <c r="C15" s="100">
        <v>5</v>
      </c>
      <c r="D15" s="96" t="s">
        <v>107</v>
      </c>
      <c r="E15" s="98">
        <v>6</v>
      </c>
      <c r="F15" s="101">
        <v>7</v>
      </c>
      <c r="G15" s="96" t="s">
        <v>107</v>
      </c>
      <c r="H15" s="101">
        <v>7</v>
      </c>
      <c r="I15" s="98">
        <v>9</v>
      </c>
      <c r="J15" s="96" t="s">
        <v>107</v>
      </c>
      <c r="K15" s="96" t="s">
        <v>107</v>
      </c>
      <c r="L15" s="100">
        <v>5</v>
      </c>
      <c r="M15" s="99">
        <v>3</v>
      </c>
      <c r="N15" s="99">
        <v>3</v>
      </c>
      <c r="O15" s="100">
        <v>5</v>
      </c>
      <c r="P15" s="96" t="s">
        <v>107</v>
      </c>
      <c r="Q15" s="104">
        <v>4</v>
      </c>
      <c r="R15" s="96" t="s">
        <v>107</v>
      </c>
      <c r="S15" s="98">
        <v>9</v>
      </c>
      <c r="T15" s="96" t="s">
        <v>107</v>
      </c>
      <c r="U15" s="106">
        <v>1</v>
      </c>
    </row>
    <row r="16" spans="1:21" ht="31.2" customHeight="1">
      <c r="A16" s="124">
        <v>16</v>
      </c>
      <c r="B16" s="107" t="s">
        <v>107</v>
      </c>
      <c r="C16" s="98">
        <v>9</v>
      </c>
      <c r="D16" s="96" t="s">
        <v>107</v>
      </c>
      <c r="E16" s="100">
        <v>5</v>
      </c>
      <c r="F16" s="96" t="s">
        <v>107</v>
      </c>
      <c r="G16" s="98">
        <v>9</v>
      </c>
      <c r="H16" s="96">
        <v>10</v>
      </c>
      <c r="I16" s="96" t="s">
        <v>107</v>
      </c>
      <c r="J16" s="96" t="s">
        <v>107</v>
      </c>
      <c r="K16" s="96" t="s">
        <v>107</v>
      </c>
      <c r="L16" s="96" t="s">
        <v>107</v>
      </c>
      <c r="M16" s="98">
        <v>6</v>
      </c>
      <c r="N16" s="97">
        <v>2</v>
      </c>
      <c r="O16" s="96" t="s">
        <v>107</v>
      </c>
      <c r="P16" s="104">
        <v>4</v>
      </c>
      <c r="Q16" s="96">
        <v>1</v>
      </c>
      <c r="R16" s="96" t="s">
        <v>107</v>
      </c>
      <c r="S16" s="96">
        <v>10</v>
      </c>
      <c r="T16" s="96" t="s">
        <v>107</v>
      </c>
      <c r="U16" s="111">
        <v>6</v>
      </c>
    </row>
    <row r="17" spans="1:21" ht="31.2" customHeight="1">
      <c r="A17" s="124">
        <v>17</v>
      </c>
      <c r="B17" s="112">
        <v>5</v>
      </c>
      <c r="C17" s="97">
        <v>2</v>
      </c>
      <c r="D17" s="101">
        <v>7</v>
      </c>
      <c r="E17" s="99">
        <v>3</v>
      </c>
      <c r="F17" s="96" t="s">
        <v>107</v>
      </c>
      <c r="G17" s="98">
        <v>6</v>
      </c>
      <c r="H17" s="96" t="s">
        <v>107</v>
      </c>
      <c r="I17" s="96" t="s">
        <v>107</v>
      </c>
      <c r="J17" s="96">
        <v>10</v>
      </c>
      <c r="K17" s="96" t="s">
        <v>107</v>
      </c>
      <c r="L17" s="96" t="s">
        <v>107</v>
      </c>
      <c r="M17" s="96" t="s">
        <v>107</v>
      </c>
      <c r="N17" s="96" t="s">
        <v>107</v>
      </c>
      <c r="O17" s="98">
        <v>6</v>
      </c>
      <c r="P17" s="96" t="s">
        <v>107</v>
      </c>
      <c r="Q17" s="96" t="s">
        <v>107</v>
      </c>
      <c r="R17" s="96" t="s">
        <v>107</v>
      </c>
      <c r="S17" s="97">
        <v>2</v>
      </c>
      <c r="T17" s="98">
        <v>6</v>
      </c>
      <c r="U17" s="106" t="s">
        <v>107</v>
      </c>
    </row>
    <row r="18" spans="1:21" ht="31.2" customHeight="1">
      <c r="A18" s="124">
        <v>18</v>
      </c>
      <c r="B18" s="109">
        <v>3</v>
      </c>
      <c r="C18" s="100">
        <v>5</v>
      </c>
      <c r="D18" s="98">
        <v>6</v>
      </c>
      <c r="E18" s="101">
        <v>7</v>
      </c>
      <c r="F18" s="96" t="s">
        <v>107</v>
      </c>
      <c r="G18" s="96">
        <v>1</v>
      </c>
      <c r="H18" s="99">
        <v>8</v>
      </c>
      <c r="I18" s="99">
        <v>3</v>
      </c>
      <c r="J18" s="96">
        <v>1</v>
      </c>
      <c r="K18" s="96" t="s">
        <v>107</v>
      </c>
      <c r="L18" s="96" t="s">
        <v>107</v>
      </c>
      <c r="M18" s="96">
        <v>1</v>
      </c>
      <c r="N18" s="99">
        <v>3</v>
      </c>
      <c r="O18" s="98">
        <v>9</v>
      </c>
      <c r="P18" s="96">
        <v>1</v>
      </c>
      <c r="Q18" s="96" t="s">
        <v>107</v>
      </c>
      <c r="R18" s="96" t="s">
        <v>107</v>
      </c>
      <c r="S18" s="96" t="s">
        <v>107</v>
      </c>
      <c r="T18" s="101">
        <v>7</v>
      </c>
      <c r="U18" s="106" t="s">
        <v>107</v>
      </c>
    </row>
    <row r="19" spans="1:21" ht="31.2" customHeight="1">
      <c r="A19" s="124">
        <v>19</v>
      </c>
      <c r="B19" s="113">
        <v>2</v>
      </c>
      <c r="C19" s="96" t="s">
        <v>107</v>
      </c>
      <c r="D19" s="99">
        <v>3</v>
      </c>
      <c r="E19" s="96" t="s">
        <v>107</v>
      </c>
      <c r="F19" s="104">
        <v>4</v>
      </c>
      <c r="G19" s="99">
        <v>8</v>
      </c>
      <c r="H19" s="97">
        <v>2</v>
      </c>
      <c r="I19" s="104">
        <v>4</v>
      </c>
      <c r="J19" s="104">
        <v>4</v>
      </c>
      <c r="K19" s="96">
        <v>1</v>
      </c>
      <c r="L19" s="96" t="s">
        <v>107</v>
      </c>
      <c r="M19" s="98">
        <v>6</v>
      </c>
      <c r="N19" s="96" t="s">
        <v>107</v>
      </c>
      <c r="O19" s="100">
        <v>5</v>
      </c>
      <c r="P19" s="100">
        <v>5</v>
      </c>
      <c r="Q19" s="96" t="s">
        <v>107</v>
      </c>
      <c r="R19" s="100">
        <v>5</v>
      </c>
      <c r="S19" s="96" t="s">
        <v>107</v>
      </c>
      <c r="T19" s="96" t="s">
        <v>107</v>
      </c>
      <c r="U19" s="106" t="s">
        <v>107</v>
      </c>
    </row>
    <row r="20" spans="1:21" ht="31.2" customHeight="1">
      <c r="A20" s="124">
        <v>20</v>
      </c>
      <c r="B20" s="95">
        <v>7</v>
      </c>
      <c r="C20" s="96" t="s">
        <v>107</v>
      </c>
      <c r="D20" s="96">
        <v>1</v>
      </c>
      <c r="E20" s="99">
        <v>3</v>
      </c>
      <c r="F20" s="96" t="s">
        <v>107</v>
      </c>
      <c r="G20" s="96" t="s">
        <v>107</v>
      </c>
      <c r="H20" s="96" t="s">
        <v>107</v>
      </c>
      <c r="I20" s="96" t="s">
        <v>107</v>
      </c>
      <c r="J20" s="96" t="s">
        <v>107</v>
      </c>
      <c r="K20" s="100">
        <v>5</v>
      </c>
      <c r="L20" s="96" t="s">
        <v>107</v>
      </c>
      <c r="M20" s="98">
        <v>6</v>
      </c>
      <c r="N20" s="98">
        <v>6</v>
      </c>
      <c r="O20" s="96" t="s">
        <v>107</v>
      </c>
      <c r="P20" s="100">
        <v>5</v>
      </c>
      <c r="Q20" s="98">
        <v>6</v>
      </c>
      <c r="R20" s="96">
        <v>10</v>
      </c>
      <c r="S20" s="104">
        <v>4</v>
      </c>
      <c r="T20" s="98">
        <v>9</v>
      </c>
      <c r="U20" s="114">
        <v>4</v>
      </c>
    </row>
    <row r="21" spans="1:21" ht="31.2" customHeight="1" thickBot="1">
      <c r="A21" s="124">
        <v>21</v>
      </c>
      <c r="B21" s="115">
        <v>8</v>
      </c>
      <c r="C21" s="116">
        <v>6</v>
      </c>
      <c r="D21" s="117">
        <v>8</v>
      </c>
      <c r="E21" s="118">
        <v>4</v>
      </c>
      <c r="F21" s="119">
        <v>5</v>
      </c>
      <c r="G21" s="120">
        <v>1</v>
      </c>
      <c r="H21" s="120" t="s">
        <v>107</v>
      </c>
      <c r="I21" s="120" t="s">
        <v>107</v>
      </c>
      <c r="J21" s="120" t="s">
        <v>107</v>
      </c>
      <c r="K21" s="120" t="s">
        <v>107</v>
      </c>
      <c r="L21" s="120" t="s">
        <v>107</v>
      </c>
      <c r="M21" s="120" t="s">
        <v>107</v>
      </c>
      <c r="N21" s="116">
        <v>9</v>
      </c>
      <c r="O21" s="121">
        <v>7</v>
      </c>
      <c r="P21" s="120">
        <v>1</v>
      </c>
      <c r="Q21" s="116">
        <v>6</v>
      </c>
      <c r="R21" s="121">
        <v>7</v>
      </c>
      <c r="S21" s="117">
        <v>3</v>
      </c>
      <c r="T21" s="122">
        <v>2</v>
      </c>
      <c r="U21" s="123" t="s">
        <v>107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F9A05-012F-42FE-A4D3-4DF785A12444}">
  <sheetPr codeName="Sheet25"/>
  <dimension ref="A1:N280"/>
  <sheetViews>
    <sheetView tabSelected="1" topLeftCell="A14" workbookViewId="0">
      <selection activeCell="G21" sqref="G21:M21"/>
    </sheetView>
  </sheetViews>
  <sheetFormatPr defaultColWidth="15.8984375" defaultRowHeight="14.4"/>
  <cols>
    <col min="1" max="1" width="2.8984375" style="1" customWidth="1"/>
    <col min="2" max="2" width="12.8984375" style="1" customWidth="1"/>
    <col min="3" max="3" width="12.09765625" style="1" customWidth="1"/>
    <col min="4" max="4" width="8.59765625" style="1" customWidth="1"/>
    <col min="5" max="5" width="33" style="1" customWidth="1"/>
    <col min="6" max="6" width="5.3984375" style="1" customWidth="1"/>
    <col min="7" max="8" width="16" style="1" customWidth="1"/>
    <col min="9" max="9" width="16.3984375" style="1" customWidth="1"/>
    <col min="10" max="11" width="11.09765625" style="1" customWidth="1"/>
    <col min="12" max="13" width="16.69921875" style="1" customWidth="1"/>
    <col min="14" max="16384" width="15.8984375" style="1"/>
  </cols>
  <sheetData>
    <row r="1" spans="2:14" ht="15" customHeight="1"/>
    <row r="2" spans="2:14" ht="59.25" customHeight="1">
      <c r="B2" s="150" t="s">
        <v>215</v>
      </c>
      <c r="C2" s="151"/>
      <c r="D2" s="151"/>
      <c r="E2" s="151"/>
      <c r="F2" s="151"/>
      <c r="G2" s="151"/>
      <c r="H2" s="151"/>
      <c r="I2" s="151"/>
      <c r="J2" s="151"/>
      <c r="K2" s="151"/>
      <c r="L2" s="151"/>
      <c r="M2" s="152"/>
    </row>
    <row r="3" spans="2:14" ht="15" customHeight="1"/>
    <row r="4" spans="2:14" ht="33" customHeight="1">
      <c r="B4" s="144" t="s">
        <v>108</v>
      </c>
      <c r="C4" s="145"/>
      <c r="D4" s="145"/>
      <c r="E4" s="145"/>
      <c r="F4" s="145"/>
      <c r="G4" s="145"/>
      <c r="H4" s="145"/>
      <c r="I4" s="145"/>
      <c r="J4" s="146"/>
      <c r="K4" s="2"/>
      <c r="L4" s="144" t="s">
        <v>109</v>
      </c>
      <c r="M4" s="146"/>
    </row>
    <row r="5" spans="2:14" ht="196.2" customHeight="1">
      <c r="C5"/>
      <c r="K5" s="2"/>
      <c r="L5" s="3"/>
      <c r="M5" s="3"/>
      <c r="N5"/>
    </row>
    <row r="6" spans="2:14" ht="33" customHeight="1">
      <c r="L6" s="144" t="s">
        <v>0</v>
      </c>
      <c r="M6" s="146"/>
    </row>
    <row r="7" spans="2:14" ht="34.950000000000003" customHeight="1">
      <c r="K7" s="4"/>
      <c r="L7" s="4"/>
      <c r="M7" s="4"/>
    </row>
    <row r="8" spans="2:14" ht="21.75" customHeight="1">
      <c r="B8" s="147" t="s">
        <v>110</v>
      </c>
      <c r="C8" s="148"/>
      <c r="D8" s="148"/>
      <c r="E8" s="148"/>
      <c r="F8" s="148"/>
      <c r="G8" s="148"/>
      <c r="H8" s="148"/>
      <c r="I8" s="148"/>
      <c r="J8" s="148"/>
      <c r="K8" s="148"/>
      <c r="L8" s="148"/>
      <c r="M8" s="148"/>
    </row>
    <row r="9" spans="2:14" ht="152.4" customHeight="1">
      <c r="B9" s="149" t="s">
        <v>111</v>
      </c>
      <c r="C9" s="149"/>
      <c r="D9" s="149"/>
      <c r="E9" s="149"/>
      <c r="F9" s="149"/>
      <c r="G9" s="149"/>
      <c r="H9" s="149"/>
      <c r="I9" s="149"/>
      <c r="J9" s="149"/>
      <c r="K9" s="149"/>
      <c r="L9" s="149"/>
      <c r="M9" s="149"/>
    </row>
    <row r="10" spans="2:14" ht="70.2" customHeight="1">
      <c r="B10" s="153" t="s">
        <v>216</v>
      </c>
      <c r="C10" s="153"/>
      <c r="D10" s="153"/>
      <c r="E10" s="153"/>
      <c r="F10" s="153"/>
      <c r="G10" s="153"/>
      <c r="H10" s="153"/>
      <c r="I10" s="153"/>
      <c r="J10" s="153"/>
      <c r="K10" s="153"/>
      <c r="L10" s="153"/>
      <c r="M10" s="153"/>
    </row>
    <row r="11" spans="2:14" ht="15" customHeight="1">
      <c r="B11" s="5"/>
      <c r="C11" s="5"/>
      <c r="D11" s="5"/>
      <c r="E11" s="5"/>
      <c r="F11" s="6"/>
      <c r="G11" s="5"/>
      <c r="H11" s="5"/>
      <c r="I11" s="5"/>
      <c r="J11" s="5"/>
      <c r="K11" s="5"/>
      <c r="L11" s="5"/>
      <c r="M11" s="5"/>
    </row>
    <row r="12" spans="2:14" ht="21.75" customHeight="1">
      <c r="B12" s="144" t="s">
        <v>112</v>
      </c>
      <c r="C12" s="145"/>
      <c r="D12" s="145"/>
      <c r="E12" s="145"/>
      <c r="F12" s="145"/>
      <c r="G12" s="145"/>
      <c r="H12" s="145"/>
      <c r="I12" s="145"/>
      <c r="J12" s="145"/>
      <c r="K12" s="145"/>
      <c r="L12" s="145"/>
      <c r="M12" s="146"/>
    </row>
    <row r="13" spans="2:14" ht="15" customHeight="1">
      <c r="B13" s="7"/>
      <c r="C13" s="7"/>
      <c r="D13" s="8"/>
      <c r="E13" s="8"/>
      <c r="F13" s="8"/>
      <c r="G13" s="8"/>
      <c r="H13" s="8"/>
      <c r="I13" s="8"/>
      <c r="J13" s="8"/>
    </row>
    <row r="14" spans="2:14" s="10" customFormat="1" ht="15" customHeight="1">
      <c r="B14" s="9" t="s">
        <v>113</v>
      </c>
      <c r="C14" s="9"/>
      <c r="D14" s="9"/>
      <c r="E14" s="9"/>
      <c r="F14" s="9"/>
      <c r="G14" s="9"/>
      <c r="H14" s="9"/>
      <c r="I14" s="9"/>
      <c r="J14" s="9"/>
      <c r="K14" s="9"/>
      <c r="L14" s="9"/>
      <c r="M14" s="9"/>
    </row>
    <row r="15" spans="2:14" ht="15" customHeight="1" thickBot="1">
      <c r="B15" s="11"/>
      <c r="C15" s="7"/>
      <c r="D15" s="7"/>
      <c r="E15" s="7"/>
      <c r="F15" s="7"/>
    </row>
    <row r="16" spans="2:14" ht="30.75" customHeight="1" thickBot="1">
      <c r="B16" s="12" t="s">
        <v>114</v>
      </c>
      <c r="C16" s="13" t="s">
        <v>115</v>
      </c>
      <c r="D16" s="12" t="s">
        <v>116</v>
      </c>
      <c r="E16" s="14" t="s">
        <v>117</v>
      </c>
      <c r="F16" s="7"/>
      <c r="G16" s="154" t="s">
        <v>118</v>
      </c>
      <c r="H16" s="155"/>
      <c r="I16" s="155"/>
      <c r="J16" s="155"/>
      <c r="K16" s="155"/>
      <c r="L16" s="155"/>
      <c r="M16" s="156"/>
    </row>
    <row r="17" spans="2:13" ht="33.75" customHeight="1">
      <c r="B17" s="15" t="s">
        <v>1</v>
      </c>
      <c r="C17" s="15" t="s">
        <v>2</v>
      </c>
      <c r="D17" s="16">
        <v>30</v>
      </c>
      <c r="E17" s="17">
        <v>148</v>
      </c>
      <c r="F17" s="18">
        <f>IF(ISBLANK(Case!E17),0,IF(E17=Case!E17,1,-1))</f>
        <v>1</v>
      </c>
      <c r="G17" s="157" t="s">
        <v>119</v>
      </c>
      <c r="H17" s="157"/>
      <c r="I17" s="157"/>
      <c r="J17" s="157"/>
      <c r="K17" s="157"/>
      <c r="L17" s="157"/>
      <c r="M17" s="157"/>
    </row>
    <row r="18" spans="2:13" ht="33.75" customHeight="1">
      <c r="B18" s="15" t="s">
        <v>3</v>
      </c>
      <c r="C18" s="19" t="s">
        <v>2</v>
      </c>
      <c r="D18" s="16">
        <v>40</v>
      </c>
      <c r="E18" s="17" t="s">
        <v>205</v>
      </c>
      <c r="F18" s="18">
        <f>IF(ISBLANK(Case!E18),0,IF(E18=Case!E18,1,-1))</f>
        <v>1</v>
      </c>
      <c r="G18" s="143" t="s">
        <v>120</v>
      </c>
      <c r="H18" s="143"/>
      <c r="I18" s="143"/>
      <c r="J18" s="143"/>
      <c r="K18" s="143"/>
      <c r="L18" s="143"/>
      <c r="M18" s="143"/>
    </row>
    <row r="19" spans="2:13" ht="33.75" customHeight="1">
      <c r="B19" s="15" t="s">
        <v>4</v>
      </c>
      <c r="C19" s="20">
        <v>4</v>
      </c>
      <c r="D19" s="16">
        <v>50</v>
      </c>
      <c r="E19" s="17">
        <v>2500000</v>
      </c>
      <c r="F19" s="18">
        <f>IF(ISBLANK(Case!E19),0,IF(E19=Case!E19,1,-1))</f>
        <v>1</v>
      </c>
      <c r="G19" s="143" t="s">
        <v>121</v>
      </c>
      <c r="H19" s="143"/>
      <c r="I19" s="143"/>
      <c r="J19" s="143"/>
      <c r="K19" s="143"/>
      <c r="L19" s="143"/>
      <c r="M19" s="143"/>
    </row>
    <row r="20" spans="2:13" ht="33.75" customHeight="1">
      <c r="B20" s="15" t="s">
        <v>5</v>
      </c>
      <c r="C20" s="19">
        <v>6</v>
      </c>
      <c r="D20" s="16">
        <v>60</v>
      </c>
      <c r="E20" s="21">
        <v>12</v>
      </c>
      <c r="F20" s="18">
        <f>IF(ISBLANK(Case!E20),0,IF(E20=Case!E20,1,-1))</f>
        <v>1</v>
      </c>
      <c r="G20" s="143" t="s">
        <v>122</v>
      </c>
      <c r="H20" s="143"/>
      <c r="I20" s="143"/>
      <c r="J20" s="143"/>
      <c r="K20" s="143"/>
      <c r="L20" s="143"/>
      <c r="M20" s="143"/>
    </row>
    <row r="21" spans="2:13" ht="33.75" customHeight="1">
      <c r="B21" s="15" t="s">
        <v>6</v>
      </c>
      <c r="C21" s="20">
        <v>7</v>
      </c>
      <c r="D21" s="16">
        <v>70</v>
      </c>
      <c r="E21" s="21">
        <v>18</v>
      </c>
      <c r="F21" s="18">
        <f>IF(ISBLANK(Case!E21),0,IF(E21=Case!E21,1,-1))</f>
        <v>1</v>
      </c>
      <c r="G21" s="143" t="s">
        <v>240</v>
      </c>
      <c r="H21" s="143"/>
      <c r="I21" s="143"/>
      <c r="J21" s="143"/>
      <c r="K21" s="143"/>
      <c r="L21" s="143"/>
      <c r="M21" s="143"/>
    </row>
    <row r="22" spans="2:13" ht="15" customHeight="1">
      <c r="F22" s="7"/>
    </row>
    <row r="23" spans="2:13" ht="23.4">
      <c r="B23" s="144" t="s">
        <v>123</v>
      </c>
      <c r="C23" s="145"/>
      <c r="D23" s="145"/>
      <c r="E23" s="145"/>
      <c r="F23" s="145"/>
      <c r="G23" s="145"/>
      <c r="H23" s="145"/>
      <c r="I23" s="145"/>
      <c r="J23" s="145"/>
      <c r="K23" s="145"/>
      <c r="L23" s="145"/>
      <c r="M23" s="146"/>
    </row>
    <row r="24" spans="2:13" ht="15" customHeight="1" thickBot="1">
      <c r="B24" s="22"/>
      <c r="C24" s="22"/>
      <c r="D24" s="22"/>
      <c r="E24" s="22"/>
      <c r="F24" s="23"/>
      <c r="G24" s="22"/>
      <c r="H24" s="22"/>
      <c r="I24" s="22"/>
      <c r="J24" s="22"/>
      <c r="K24" s="22"/>
      <c r="L24" s="22"/>
      <c r="M24" s="22"/>
    </row>
    <row r="25" spans="2:13" s="10" customFormat="1" ht="24.75" customHeight="1" thickBot="1">
      <c r="B25" s="24" t="s">
        <v>124</v>
      </c>
      <c r="C25" s="25" t="s">
        <v>125</v>
      </c>
      <c r="D25" s="18"/>
      <c r="E25" s="26"/>
      <c r="F25" s="18"/>
      <c r="L25" s="144" t="s">
        <v>214</v>
      </c>
      <c r="M25" s="146"/>
    </row>
    <row r="26" spans="2:13" s="10" customFormat="1" ht="15" customHeight="1">
      <c r="B26" s="18"/>
      <c r="C26" s="18"/>
      <c r="D26" s="18"/>
      <c r="E26" s="18"/>
      <c r="F26" s="18"/>
      <c r="L26" s="161">
        <f ca="1">SUMPRODUCT(--(F:F=1),D:D)</f>
        <v>1250</v>
      </c>
      <c r="M26" s="162"/>
    </row>
    <row r="27" spans="2:13" s="10" customFormat="1" ht="15" customHeight="1">
      <c r="B27" s="26" t="s">
        <v>126</v>
      </c>
      <c r="C27" s="18"/>
      <c r="D27" s="18"/>
      <c r="E27" s="18"/>
      <c r="F27" s="18"/>
      <c r="L27" s="163"/>
      <c r="M27" s="164"/>
    </row>
    <row r="28" spans="2:13" s="10" customFormat="1" ht="15" customHeight="1">
      <c r="C28" s="18"/>
      <c r="D28" s="18"/>
      <c r="E28" s="18"/>
      <c r="F28" s="18"/>
      <c r="L28" s="165"/>
      <c r="M28" s="166"/>
    </row>
    <row r="29" spans="2:13" s="10" customFormat="1" ht="15" customHeight="1">
      <c r="B29" s="28" t="s">
        <v>127</v>
      </c>
      <c r="C29" s="18"/>
      <c r="D29" s="18"/>
      <c r="E29" s="18"/>
      <c r="F29" s="18"/>
      <c r="L29" s="27"/>
      <c r="M29" s="27"/>
    </row>
    <row r="30" spans="2:13" s="10" customFormat="1" ht="15" customHeight="1">
      <c r="B30" s="28" t="s">
        <v>128</v>
      </c>
      <c r="C30" s="18"/>
      <c r="D30" s="18"/>
      <c r="E30" s="18"/>
      <c r="F30" s="18"/>
      <c r="L30" s="27"/>
      <c r="M30" s="27"/>
    </row>
    <row r="31" spans="2:13" s="10" customFormat="1" ht="15" customHeight="1">
      <c r="B31" s="28" t="s">
        <v>129</v>
      </c>
      <c r="C31" s="18"/>
      <c r="D31" s="18"/>
      <c r="E31" s="18"/>
      <c r="F31" s="18"/>
      <c r="L31" s="27"/>
      <c r="M31" s="27"/>
    </row>
    <row r="32" spans="2:13" s="10" customFormat="1" ht="15" customHeight="1">
      <c r="C32" s="18"/>
      <c r="D32" s="18"/>
      <c r="E32" s="18"/>
      <c r="F32" s="18"/>
      <c r="L32" s="27"/>
      <c r="M32" s="27"/>
    </row>
    <row r="33" spans="2:13" s="10" customFormat="1" ht="15" customHeight="1">
      <c r="B33" s="29" t="s">
        <v>130</v>
      </c>
      <c r="C33" s="30"/>
      <c r="D33" s="18"/>
      <c r="E33" s="18"/>
      <c r="F33" s="18"/>
      <c r="L33" s="27"/>
      <c r="M33" s="27"/>
    </row>
    <row r="34" spans="2:13" s="10" customFormat="1" ht="15" customHeight="1">
      <c r="B34" s="31" t="s">
        <v>131</v>
      </c>
      <c r="C34" s="30"/>
      <c r="D34" s="18"/>
      <c r="E34" s="18"/>
      <c r="F34" s="18"/>
      <c r="L34" s="27"/>
      <c r="M34" s="27"/>
    </row>
    <row r="35" spans="2:13" s="10" customFormat="1" ht="15" customHeight="1">
      <c r="B35" s="29"/>
      <c r="C35" s="30" t="s">
        <v>132</v>
      </c>
      <c r="D35" s="18"/>
      <c r="E35" s="18"/>
      <c r="F35" s="18"/>
      <c r="L35" s="27"/>
      <c r="M35" s="27"/>
    </row>
    <row r="36" spans="2:13" s="10" customFormat="1" ht="15" customHeight="1" thickBot="1">
      <c r="B36" s="29"/>
      <c r="C36" s="18"/>
      <c r="D36" s="18"/>
      <c r="E36" s="18"/>
      <c r="F36" s="18"/>
      <c r="G36" s="26"/>
    </row>
    <row r="37" spans="2:13" s="10" customFormat="1" ht="25.2" customHeight="1" thickBot="1">
      <c r="B37" s="12" t="s">
        <v>114</v>
      </c>
      <c r="C37" s="13" t="s">
        <v>115</v>
      </c>
      <c r="D37" s="12" t="s">
        <v>116</v>
      </c>
      <c r="E37" s="14" t="s">
        <v>117</v>
      </c>
      <c r="F37" s="18"/>
      <c r="G37" s="12" t="s">
        <v>133</v>
      </c>
      <c r="H37" s="12" t="s">
        <v>134</v>
      </c>
    </row>
    <row r="38" spans="2:13" s="10" customFormat="1" ht="15" customHeight="1">
      <c r="F38" s="18"/>
    </row>
    <row r="39" spans="2:13" s="10" customFormat="1" ht="23.25" customHeight="1">
      <c r="B39" s="32" t="s">
        <v>135</v>
      </c>
      <c r="C39" s="33">
        <v>1</v>
      </c>
      <c r="D39" s="34">
        <v>0</v>
      </c>
      <c r="E39" s="17" t="s">
        <v>136</v>
      </c>
      <c r="F39" s="18">
        <f>IF(ISBLANK(Case!E39),0,IF(E39=Case!E39,1,-1))</f>
        <v>1</v>
      </c>
      <c r="G39" s="35" t="s">
        <v>7</v>
      </c>
      <c r="H39" s="36">
        <v>2</v>
      </c>
      <c r="J39" s="37"/>
    </row>
    <row r="40" spans="2:13" s="10" customFormat="1" ht="15" customHeight="1">
      <c r="E40" s="38"/>
      <c r="F40" s="18"/>
      <c r="G40" s="39"/>
      <c r="H40" s="39"/>
      <c r="J40" s="37"/>
    </row>
    <row r="41" spans="2:13" s="10" customFormat="1" ht="23.25" customHeight="1">
      <c r="B41" s="33">
        <v>1</v>
      </c>
      <c r="C41" s="33">
        <v>1</v>
      </c>
      <c r="D41" s="40">
        <v>4</v>
      </c>
      <c r="E41" s="17" t="s">
        <v>207</v>
      </c>
      <c r="F41" s="18">
        <f>IF(ISBLANK(Case!E41),0,IF(E41=Case!E41,1,-1))</f>
        <v>1</v>
      </c>
      <c r="G41" s="41" t="s">
        <v>8</v>
      </c>
      <c r="H41" s="42">
        <v>4</v>
      </c>
      <c r="J41" s="37"/>
    </row>
    <row r="42" spans="2:13" s="10" customFormat="1" ht="23.25" customHeight="1">
      <c r="B42" s="33">
        <v>2</v>
      </c>
      <c r="C42" s="33">
        <v>1</v>
      </c>
      <c r="D42" s="40">
        <v>4</v>
      </c>
      <c r="E42" s="17" t="s">
        <v>208</v>
      </c>
      <c r="F42" s="18">
        <f>IF(ISBLANK(Case!E42),0,IF(E42=Case!E42,1,-1))</f>
        <v>1</v>
      </c>
      <c r="G42" s="43" t="s">
        <v>9</v>
      </c>
      <c r="H42" s="44">
        <v>5</v>
      </c>
      <c r="J42" s="37"/>
    </row>
    <row r="43" spans="2:13" s="10" customFormat="1" ht="23.25" customHeight="1">
      <c r="B43" s="33">
        <v>3</v>
      </c>
      <c r="C43" s="33">
        <v>1</v>
      </c>
      <c r="D43" s="40">
        <v>4</v>
      </c>
      <c r="E43" s="17" t="s">
        <v>206</v>
      </c>
      <c r="F43" s="18">
        <f>IF(ISBLANK(Case!E43),0,IF(E43=Case!E43,1,-1))</f>
        <v>1</v>
      </c>
      <c r="G43" s="45" t="s">
        <v>10</v>
      </c>
      <c r="H43" s="46">
        <v>3</v>
      </c>
      <c r="J43" s="37"/>
      <c r="K43" s="37"/>
      <c r="L43" s="37"/>
      <c r="M43" s="37"/>
    </row>
    <row r="44" spans="2:13" s="10" customFormat="1" ht="23.25" customHeight="1">
      <c r="B44" s="33">
        <v>4</v>
      </c>
      <c r="C44" s="33">
        <v>1</v>
      </c>
      <c r="D44" s="40">
        <v>4</v>
      </c>
      <c r="E44" s="17" t="s">
        <v>205</v>
      </c>
      <c r="F44" s="18">
        <f>IF(ISBLANK(Case!E44),0,IF(E44=Case!E44,1,-1))</f>
        <v>1</v>
      </c>
      <c r="G44" s="47" t="s">
        <v>11</v>
      </c>
      <c r="H44" s="48">
        <v>1</v>
      </c>
      <c r="J44" s="37"/>
      <c r="K44" s="37"/>
      <c r="L44" s="37"/>
      <c r="M44" s="37"/>
    </row>
    <row r="45" spans="2:13" s="10" customFormat="1" ht="23.25" customHeight="1">
      <c r="B45" s="33">
        <v>5</v>
      </c>
      <c r="C45" s="33">
        <v>1</v>
      </c>
      <c r="D45" s="40">
        <v>4</v>
      </c>
      <c r="E45" s="17" t="s">
        <v>213</v>
      </c>
      <c r="F45" s="18">
        <f>IF(ISBLANK(Case!E45),0,IF(E45=Case!E45,1,-1))</f>
        <v>1</v>
      </c>
      <c r="G45" s="47" t="s">
        <v>12</v>
      </c>
      <c r="H45" s="48">
        <v>10</v>
      </c>
      <c r="J45" s="37"/>
      <c r="K45" s="37"/>
      <c r="L45" s="37"/>
      <c r="M45" s="37"/>
    </row>
    <row r="46" spans="2:13" s="10" customFormat="1" ht="23.25" customHeight="1">
      <c r="B46" s="33">
        <v>6</v>
      </c>
      <c r="C46" s="33">
        <v>1</v>
      </c>
      <c r="D46" s="40">
        <v>4</v>
      </c>
      <c r="E46" s="17" t="s">
        <v>210</v>
      </c>
      <c r="F46" s="18">
        <f>IF(ISBLANK(Case!E46),0,IF(E46=Case!E46,1,-1))</f>
        <v>1</v>
      </c>
      <c r="G46" s="49" t="s">
        <v>13</v>
      </c>
      <c r="H46" s="50">
        <v>7</v>
      </c>
      <c r="J46" s="37"/>
      <c r="K46" s="37"/>
      <c r="L46" s="37"/>
      <c r="M46" s="37"/>
    </row>
    <row r="47" spans="2:13" s="10" customFormat="1" ht="23.25" customHeight="1">
      <c r="B47" s="33">
        <v>7</v>
      </c>
      <c r="C47" s="33">
        <v>1</v>
      </c>
      <c r="D47" s="40">
        <v>4</v>
      </c>
      <c r="E47" s="17" t="s">
        <v>136</v>
      </c>
      <c r="F47" s="18">
        <f>IF(ISBLANK(Case!E47),0,IF(E47=Case!E47,1,-1))</f>
        <v>1</v>
      </c>
      <c r="G47" s="35" t="s">
        <v>7</v>
      </c>
      <c r="H47" s="36">
        <v>2</v>
      </c>
      <c r="J47" s="37"/>
      <c r="K47" s="37"/>
      <c r="L47" s="37"/>
      <c r="M47" s="37"/>
    </row>
    <row r="48" spans="2:13" s="10" customFormat="1" ht="23.25" customHeight="1">
      <c r="B48" s="33">
        <v>8</v>
      </c>
      <c r="C48" s="33">
        <v>1</v>
      </c>
      <c r="D48" s="40">
        <v>4</v>
      </c>
      <c r="E48" s="17" t="s">
        <v>211</v>
      </c>
      <c r="F48" s="18">
        <f>IF(ISBLANK(Case!E48),0,IF(E48=Case!E48,1,-1))</f>
        <v>1</v>
      </c>
      <c r="G48" s="45" t="s">
        <v>14</v>
      </c>
      <c r="H48" s="46">
        <v>8</v>
      </c>
      <c r="J48" s="37"/>
      <c r="K48" s="37"/>
      <c r="L48" s="37"/>
      <c r="M48" s="37"/>
    </row>
    <row r="49" spans="2:13" s="10" customFormat="1" ht="23.25" customHeight="1">
      <c r="B49" s="33">
        <v>9</v>
      </c>
      <c r="C49" s="33">
        <v>1</v>
      </c>
      <c r="D49" s="40">
        <v>4</v>
      </c>
      <c r="E49" s="17" t="s">
        <v>212</v>
      </c>
      <c r="F49" s="18">
        <f>IF(ISBLANK(Case!E49),0,IF(E49=Case!E49,1,-1))</f>
        <v>1</v>
      </c>
      <c r="G49" s="51" t="s">
        <v>15</v>
      </c>
      <c r="H49" s="52">
        <v>9</v>
      </c>
      <c r="J49" s="37"/>
      <c r="K49" s="37"/>
      <c r="L49" s="37"/>
      <c r="M49" s="37"/>
    </row>
    <row r="50" spans="2:13" s="10" customFormat="1" ht="23.25" customHeight="1">
      <c r="B50" s="33">
        <v>10</v>
      </c>
      <c r="C50" s="33">
        <v>1</v>
      </c>
      <c r="D50" s="40">
        <v>4</v>
      </c>
      <c r="E50" s="17" t="s">
        <v>209</v>
      </c>
      <c r="F50" s="18">
        <f>IF(ISBLANK(Case!E50),0,IF(E50=Case!E50,1,-1))</f>
        <v>1</v>
      </c>
      <c r="G50" s="51" t="s">
        <v>16</v>
      </c>
      <c r="H50" s="52">
        <v>6</v>
      </c>
      <c r="J50" s="37"/>
      <c r="K50" s="37"/>
      <c r="L50" s="37"/>
      <c r="M50" s="37"/>
    </row>
    <row r="51" spans="2:13" s="10" customFormat="1" ht="15" customHeight="1">
      <c r="F51" s="18"/>
      <c r="K51" s="37"/>
      <c r="L51" s="37"/>
      <c r="M51" s="37"/>
    </row>
    <row r="52" spans="2:13" s="10" customFormat="1" ht="15" customHeight="1" thickBot="1">
      <c r="F52" s="18"/>
      <c r="K52" s="37"/>
      <c r="L52" s="37"/>
      <c r="M52" s="37"/>
    </row>
    <row r="53" spans="2:13" s="10" customFormat="1" ht="25.5" customHeight="1" thickBot="1">
      <c r="B53" s="24" t="s">
        <v>137</v>
      </c>
      <c r="C53" s="25" t="s">
        <v>138</v>
      </c>
      <c r="E53" s="31"/>
      <c r="F53" s="18"/>
    </row>
    <row r="54" spans="2:13" s="10" customFormat="1" ht="15" customHeight="1">
      <c r="B54" s="29"/>
      <c r="F54" s="18"/>
    </row>
    <row r="55" spans="2:13" s="10" customFormat="1" ht="14.4" customHeight="1">
      <c r="B55" s="9" t="s">
        <v>139</v>
      </c>
      <c r="C55" s="53"/>
      <c r="D55" s="53"/>
      <c r="E55" s="53"/>
      <c r="F55" s="53"/>
      <c r="G55" s="53"/>
    </row>
    <row r="56" spans="2:13" s="10" customFormat="1" ht="14.4" customHeight="1">
      <c r="B56" s="54"/>
      <c r="C56" s="54"/>
      <c r="D56" s="54"/>
      <c r="E56" s="54"/>
      <c r="F56" s="54"/>
      <c r="G56" s="54"/>
    </row>
    <row r="57" spans="2:13" s="10" customFormat="1" ht="14.4" customHeight="1">
      <c r="B57" s="55" t="s">
        <v>140</v>
      </c>
      <c r="C57" s="29"/>
      <c r="D57" s="54"/>
      <c r="E57" s="54"/>
      <c r="F57" s="54"/>
      <c r="G57" s="54"/>
    </row>
    <row r="58" spans="2:13" s="10" customFormat="1" ht="14.4" customHeight="1">
      <c r="B58" s="55" t="s">
        <v>141</v>
      </c>
      <c r="C58" s="29"/>
      <c r="D58" s="54"/>
      <c r="E58" s="54"/>
      <c r="F58" s="54"/>
      <c r="G58" s="54"/>
    </row>
    <row r="59" spans="2:13" s="10" customFormat="1" ht="14.4" customHeight="1">
      <c r="B59" s="55" t="s">
        <v>142</v>
      </c>
      <c r="C59" s="29"/>
      <c r="D59" s="54"/>
      <c r="E59" s="54"/>
      <c r="F59" s="54"/>
      <c r="G59" s="54"/>
    </row>
    <row r="60" spans="2:13" s="10" customFormat="1" ht="14.4" customHeight="1">
      <c r="B60" s="55"/>
      <c r="C60" s="29"/>
      <c r="D60" s="54"/>
      <c r="E60" s="54"/>
      <c r="F60" s="54"/>
      <c r="G60" s="54"/>
    </row>
    <row r="61" spans="2:13" s="10" customFormat="1" ht="14.4" customHeight="1">
      <c r="B61" s="31" t="s">
        <v>143</v>
      </c>
      <c r="C61" s="18"/>
      <c r="D61" s="54"/>
      <c r="E61" s="54"/>
      <c r="F61" s="54"/>
      <c r="G61" s="54"/>
      <c r="I61" s="31"/>
      <c r="J61" s="18"/>
    </row>
    <row r="62" spans="2:13" s="10" customFormat="1" ht="14.4" customHeight="1">
      <c r="B62" s="31" t="s">
        <v>144</v>
      </c>
      <c r="C62" s="18"/>
      <c r="D62" s="54"/>
      <c r="E62" s="54"/>
      <c r="F62" s="54"/>
      <c r="G62" s="54"/>
      <c r="I62" s="31"/>
      <c r="J62" s="18"/>
    </row>
    <row r="63" spans="2:13" s="10" customFormat="1" ht="14.4" customHeight="1">
      <c r="B63" s="31" t="s">
        <v>145</v>
      </c>
      <c r="C63" s="18"/>
      <c r="D63" s="54"/>
      <c r="E63" s="54"/>
      <c r="F63" s="54"/>
      <c r="G63" s="54"/>
      <c r="I63" s="31"/>
      <c r="J63" s="18"/>
    </row>
    <row r="64" spans="2:13" s="10" customFormat="1" ht="14.4" customHeight="1">
      <c r="C64" s="56" t="s">
        <v>146</v>
      </c>
      <c r="D64" s="54"/>
      <c r="E64" s="54"/>
      <c r="F64" s="54"/>
      <c r="G64" s="54"/>
      <c r="J64" s="56"/>
    </row>
    <row r="65" spans="2:9" s="10" customFormat="1" ht="15" customHeight="1" thickBot="1">
      <c r="B65" s="29"/>
      <c r="C65" s="18"/>
      <c r="D65" s="18"/>
      <c r="E65" s="18"/>
      <c r="F65" s="18"/>
      <c r="G65" s="26"/>
    </row>
    <row r="66" spans="2:9" s="10" customFormat="1" ht="25.5" customHeight="1" thickBot="1">
      <c r="B66" s="12" t="s">
        <v>114</v>
      </c>
      <c r="C66" s="13" t="s">
        <v>115</v>
      </c>
      <c r="D66" s="12" t="s">
        <v>116</v>
      </c>
      <c r="E66" s="14" t="s">
        <v>117</v>
      </c>
      <c r="F66" s="18"/>
      <c r="G66" s="12" t="s">
        <v>147</v>
      </c>
      <c r="H66" s="12" t="s">
        <v>133</v>
      </c>
      <c r="I66" s="12" t="s">
        <v>134</v>
      </c>
    </row>
    <row r="67" spans="2:9" s="10" customFormat="1" ht="15" customHeight="1">
      <c r="F67" s="18"/>
    </row>
    <row r="68" spans="2:9" s="10" customFormat="1" ht="23.25" customHeight="1">
      <c r="B68" s="32" t="s">
        <v>148</v>
      </c>
      <c r="C68" s="33">
        <v>2</v>
      </c>
      <c r="D68" s="34">
        <v>0</v>
      </c>
      <c r="E68" s="17">
        <v>360000</v>
      </c>
      <c r="F68" s="18">
        <f>IF(ISBLANK(Case!E68),0,IF(E68=Case!E68,1,-1))</f>
        <v>1</v>
      </c>
      <c r="G68" s="33">
        <v>2</v>
      </c>
      <c r="H68" s="41" t="s">
        <v>8</v>
      </c>
      <c r="I68" s="42">
        <v>4</v>
      </c>
    </row>
    <row r="69" spans="2:9" s="10" customFormat="1" ht="15" customHeight="1">
      <c r="F69" s="18"/>
      <c r="G69" s="39"/>
      <c r="H69" s="39"/>
      <c r="I69" s="39"/>
    </row>
    <row r="70" spans="2:9" s="10" customFormat="1" ht="23.25" customHeight="1">
      <c r="B70" s="33">
        <v>11</v>
      </c>
      <c r="C70" s="33">
        <v>2</v>
      </c>
      <c r="D70" s="40">
        <v>4</v>
      </c>
      <c r="E70" s="17">
        <v>900000</v>
      </c>
      <c r="F70" s="18">
        <f>IF(ISBLANK(Case!E70),0,IF(E70=Case!E70,1,-1))</f>
        <v>1</v>
      </c>
      <c r="G70" s="33">
        <v>5</v>
      </c>
      <c r="H70" s="41" t="s">
        <v>8</v>
      </c>
      <c r="I70" s="42">
        <v>4</v>
      </c>
    </row>
    <row r="71" spans="2:9" s="10" customFormat="1" ht="23.25" customHeight="1">
      <c r="B71" s="33">
        <v>12</v>
      </c>
      <c r="C71" s="33">
        <v>2</v>
      </c>
      <c r="D71" s="40">
        <v>4</v>
      </c>
      <c r="E71" s="17">
        <v>400000</v>
      </c>
      <c r="F71" s="18">
        <f>IF(ISBLANK(Case!E71),0,IF(E71=Case!E71,1,-1))</f>
        <v>1</v>
      </c>
      <c r="G71" s="33">
        <v>10</v>
      </c>
      <c r="H71" s="43" t="s">
        <v>9</v>
      </c>
      <c r="I71" s="44">
        <v>5</v>
      </c>
    </row>
    <row r="72" spans="2:9" s="10" customFormat="1" ht="23.25" customHeight="1">
      <c r="B72" s="33">
        <v>13</v>
      </c>
      <c r="C72" s="33">
        <v>2</v>
      </c>
      <c r="D72" s="40">
        <v>4</v>
      </c>
      <c r="E72" s="17">
        <v>0</v>
      </c>
      <c r="F72" s="18">
        <f>IF(ISBLANK(Case!E72),0,IF(E72=Case!E72,1,-1))</f>
        <v>1</v>
      </c>
      <c r="G72" s="33">
        <v>6</v>
      </c>
      <c r="H72" s="47" t="s">
        <v>12</v>
      </c>
      <c r="I72" s="48">
        <v>10</v>
      </c>
    </row>
    <row r="73" spans="2:9" s="10" customFormat="1" ht="23.25" customHeight="1">
      <c r="B73" s="33">
        <v>14</v>
      </c>
      <c r="C73" s="33">
        <v>2</v>
      </c>
      <c r="D73" s="40">
        <v>4</v>
      </c>
      <c r="E73" s="17">
        <v>2700000</v>
      </c>
      <c r="F73" s="18">
        <f>IF(ISBLANK(Case!E73),0,IF(E73=Case!E73,1,-1))</f>
        <v>1</v>
      </c>
      <c r="G73" s="33">
        <v>9</v>
      </c>
      <c r="H73" s="47" t="s">
        <v>11</v>
      </c>
      <c r="I73" s="48">
        <v>1</v>
      </c>
    </row>
    <row r="74" spans="2:9" s="10" customFormat="1" ht="23.25" customHeight="1">
      <c r="B74" s="33">
        <v>15</v>
      </c>
      <c r="C74" s="33">
        <v>2</v>
      </c>
      <c r="D74" s="40">
        <v>4</v>
      </c>
      <c r="E74" s="17">
        <v>0</v>
      </c>
      <c r="F74" s="18">
        <f>IF(ISBLANK(Case!E74),0,IF(E74=Case!E74,1,-1))</f>
        <v>1</v>
      </c>
      <c r="G74" s="33">
        <v>6</v>
      </c>
      <c r="H74" s="47" t="s">
        <v>12</v>
      </c>
      <c r="I74" s="48">
        <v>10</v>
      </c>
    </row>
    <row r="75" spans="2:9" s="10" customFormat="1" ht="23.25" customHeight="1">
      <c r="B75" s="33">
        <v>16</v>
      </c>
      <c r="C75" s="33">
        <v>2</v>
      </c>
      <c r="D75" s="40">
        <v>4</v>
      </c>
      <c r="E75" s="17">
        <v>0</v>
      </c>
      <c r="F75" s="18">
        <f>IF(ISBLANK(Case!E75),0,IF(E75=Case!E75,1,-1))</f>
        <v>1</v>
      </c>
      <c r="G75" s="33">
        <v>5</v>
      </c>
      <c r="H75" s="49" t="s">
        <v>13</v>
      </c>
      <c r="I75" s="50">
        <v>7</v>
      </c>
    </row>
    <row r="76" spans="2:9" s="10" customFormat="1" ht="23.25" customHeight="1">
      <c r="B76" s="33">
        <v>17</v>
      </c>
      <c r="C76" s="33">
        <v>2</v>
      </c>
      <c r="D76" s="40">
        <v>4</v>
      </c>
      <c r="E76" s="17">
        <v>0</v>
      </c>
      <c r="F76" s="18">
        <f>IF(ISBLANK(Case!E76),0,IF(E76=Case!E76,1,-1))</f>
        <v>1</v>
      </c>
      <c r="G76" s="33">
        <v>10</v>
      </c>
      <c r="H76" s="51" t="s">
        <v>15</v>
      </c>
      <c r="I76" s="52">
        <v>9</v>
      </c>
    </row>
    <row r="77" spans="2:9" s="10" customFormat="1" ht="23.25" customHeight="1">
      <c r="B77" s="33">
        <v>18</v>
      </c>
      <c r="C77" s="33">
        <v>2</v>
      </c>
      <c r="D77" s="40">
        <v>4</v>
      </c>
      <c r="E77" s="17">
        <v>0</v>
      </c>
      <c r="F77" s="18">
        <f>IF(ISBLANK(Case!E77),0,IF(E77=Case!E77,1,-1))</f>
        <v>1</v>
      </c>
      <c r="G77" s="33">
        <v>5</v>
      </c>
      <c r="H77" s="45" t="s">
        <v>14</v>
      </c>
      <c r="I77" s="46">
        <v>8</v>
      </c>
    </row>
    <row r="78" spans="2:9" s="10" customFormat="1" ht="23.25" customHeight="1">
      <c r="B78" s="33">
        <v>19</v>
      </c>
      <c r="C78" s="33">
        <v>2</v>
      </c>
      <c r="D78" s="40">
        <v>4</v>
      </c>
      <c r="E78" s="17">
        <v>0</v>
      </c>
      <c r="F78" s="18">
        <f>IF(ISBLANK(Case!E78),0,IF(E78=Case!E78,1,-1))</f>
        <v>1</v>
      </c>
      <c r="G78" s="33">
        <v>6</v>
      </c>
      <c r="H78" s="51" t="s">
        <v>15</v>
      </c>
      <c r="I78" s="52">
        <v>9</v>
      </c>
    </row>
    <row r="79" spans="2:9" s="10" customFormat="1" ht="23.25" customHeight="1">
      <c r="B79" s="33">
        <v>20</v>
      </c>
      <c r="C79" s="33">
        <v>2</v>
      </c>
      <c r="D79" s="40">
        <v>4</v>
      </c>
      <c r="E79" s="17">
        <v>2100000</v>
      </c>
      <c r="F79" s="18">
        <f>IF(ISBLANK(Case!E79),0,IF(E79=Case!E79,1,-1))</f>
        <v>1</v>
      </c>
      <c r="G79" s="33">
        <v>7</v>
      </c>
      <c r="H79" s="47" t="s">
        <v>11</v>
      </c>
      <c r="I79" s="48">
        <v>1</v>
      </c>
    </row>
    <row r="80" spans="2:9" s="10" customFormat="1" ht="23.25" customHeight="1">
      <c r="B80" s="33">
        <v>21</v>
      </c>
      <c r="C80" s="33">
        <v>2</v>
      </c>
      <c r="D80" s="40">
        <v>4</v>
      </c>
      <c r="E80" s="17">
        <v>500000</v>
      </c>
      <c r="F80" s="18">
        <f>IF(ISBLANK(Case!E80),0,IF(E80=Case!E80,1,-1))</f>
        <v>1</v>
      </c>
      <c r="G80" s="33">
        <v>2</v>
      </c>
      <c r="H80" s="35" t="s">
        <v>7</v>
      </c>
      <c r="I80" s="36">
        <v>2</v>
      </c>
    </row>
    <row r="81" spans="2:10" s="10" customFormat="1" ht="23.25" customHeight="1">
      <c r="B81" s="33">
        <v>22</v>
      </c>
      <c r="C81" s="33">
        <v>2</v>
      </c>
      <c r="D81" s="40">
        <v>4</v>
      </c>
      <c r="E81" s="17">
        <v>30000</v>
      </c>
      <c r="F81" s="18">
        <f>IF(ISBLANK(Case!E81),0,IF(E81=Case!E81,1,-1))</f>
        <v>1</v>
      </c>
      <c r="G81" s="33">
        <v>1</v>
      </c>
      <c r="H81" s="51" t="s">
        <v>16</v>
      </c>
      <c r="I81" s="52">
        <v>6</v>
      </c>
    </row>
    <row r="82" spans="2:10" s="10" customFormat="1" ht="23.25" customHeight="1">
      <c r="B82" s="33">
        <v>23</v>
      </c>
      <c r="C82" s="33">
        <v>2</v>
      </c>
      <c r="D82" s="40">
        <v>4</v>
      </c>
      <c r="E82" s="17">
        <v>2000000</v>
      </c>
      <c r="F82" s="18">
        <f>IF(ISBLANK(Case!E82),0,IF(E82=Case!E82,1,-1))</f>
        <v>1</v>
      </c>
      <c r="G82" s="33">
        <v>8</v>
      </c>
      <c r="H82" s="35" t="s">
        <v>7</v>
      </c>
      <c r="I82" s="36">
        <v>2</v>
      </c>
    </row>
    <row r="83" spans="2:10" s="10" customFormat="1" ht="23.25" customHeight="1">
      <c r="B83" s="33">
        <v>24</v>
      </c>
      <c r="C83" s="33">
        <v>2</v>
      </c>
      <c r="D83" s="40">
        <v>4</v>
      </c>
      <c r="E83" s="17">
        <v>200000</v>
      </c>
      <c r="F83" s="18">
        <f>IF(ISBLANK(Case!E83),0,IF(E83=Case!E83,1,-1))</f>
        <v>1</v>
      </c>
      <c r="G83" s="33">
        <v>1</v>
      </c>
      <c r="H83" s="45" t="s">
        <v>10</v>
      </c>
      <c r="I83" s="46">
        <v>3</v>
      </c>
    </row>
    <row r="84" spans="2:10" s="10" customFormat="1" ht="23.25" customHeight="1">
      <c r="B84" s="33">
        <v>25</v>
      </c>
      <c r="C84" s="33">
        <v>2</v>
      </c>
      <c r="D84" s="40">
        <v>4</v>
      </c>
      <c r="E84" s="17">
        <v>800000</v>
      </c>
      <c r="F84" s="18">
        <f>IF(ISBLANK(Case!E84),0,IF(E84=Case!E84,1,-1))</f>
        <v>1</v>
      </c>
      <c r="G84" s="33">
        <v>4</v>
      </c>
      <c r="H84" s="45" t="s">
        <v>10</v>
      </c>
      <c r="I84" s="46">
        <v>3</v>
      </c>
    </row>
    <row r="85" spans="2:10" s="10" customFormat="1" ht="23.25" customHeight="1">
      <c r="B85" s="33">
        <v>26</v>
      </c>
      <c r="C85" s="33">
        <v>2</v>
      </c>
      <c r="D85" s="40">
        <v>4</v>
      </c>
      <c r="E85" s="17">
        <v>120000</v>
      </c>
      <c r="F85" s="18">
        <f>IF(ISBLANK(Case!E85),0,IF(E85=Case!E85,1,-1))</f>
        <v>1</v>
      </c>
      <c r="G85" s="33">
        <v>3</v>
      </c>
      <c r="H85" s="43" t="s">
        <v>9</v>
      </c>
      <c r="I85" s="44">
        <v>5</v>
      </c>
    </row>
    <row r="86" spans="2:10" s="10" customFormat="1" ht="23.25" customHeight="1">
      <c r="B86" s="33">
        <v>27</v>
      </c>
      <c r="C86" s="33">
        <v>2</v>
      </c>
      <c r="D86" s="40">
        <v>4</v>
      </c>
      <c r="E86" s="17">
        <v>360000</v>
      </c>
      <c r="F86" s="18">
        <f>IF(ISBLANK(Case!E86),0,IF(E86=Case!E86,1,-1))</f>
        <v>1</v>
      </c>
      <c r="G86" s="33">
        <v>2</v>
      </c>
      <c r="H86" s="41" t="s">
        <v>8</v>
      </c>
      <c r="I86" s="42">
        <v>4</v>
      </c>
    </row>
    <row r="87" spans="2:10" s="10" customFormat="1" ht="23.25" customHeight="1">
      <c r="B87" s="33">
        <v>28</v>
      </c>
      <c r="C87" s="33">
        <v>2</v>
      </c>
      <c r="D87" s="40">
        <v>4</v>
      </c>
      <c r="E87" s="17">
        <v>0</v>
      </c>
      <c r="F87" s="18">
        <f>IF(ISBLANK(Case!E87),0,IF(E87=Case!E87,1,-1))</f>
        <v>1</v>
      </c>
      <c r="G87" s="33">
        <v>4</v>
      </c>
      <c r="H87" s="49" t="s">
        <v>13</v>
      </c>
      <c r="I87" s="50">
        <v>7</v>
      </c>
    </row>
    <row r="88" spans="2:10" s="10" customFormat="1" ht="23.25" customHeight="1">
      <c r="B88" s="33">
        <v>29</v>
      </c>
      <c r="C88" s="33">
        <v>2</v>
      </c>
      <c r="D88" s="40">
        <v>4</v>
      </c>
      <c r="E88" s="17">
        <v>210000</v>
      </c>
      <c r="F88" s="18">
        <f>IF(ISBLANK(Case!E88),0,IF(E88=Case!E88,1,-1))</f>
        <v>1</v>
      </c>
      <c r="G88" s="33">
        <v>7</v>
      </c>
      <c r="H88" s="51" t="s">
        <v>16</v>
      </c>
      <c r="I88" s="52">
        <v>6</v>
      </c>
    </row>
    <row r="89" spans="2:10" s="10" customFormat="1" ht="23.25" customHeight="1">
      <c r="B89" s="33">
        <v>30</v>
      </c>
      <c r="C89" s="33">
        <v>2</v>
      </c>
      <c r="D89" s="40">
        <v>4</v>
      </c>
      <c r="E89" s="17">
        <v>0</v>
      </c>
      <c r="F89" s="18">
        <f>IF(ISBLANK(Case!E89),0,IF(E89=Case!E89,1,-1))</f>
        <v>1</v>
      </c>
      <c r="G89" s="33">
        <v>8</v>
      </c>
      <c r="H89" s="45" t="s">
        <v>14</v>
      </c>
      <c r="I89" s="46">
        <v>8</v>
      </c>
    </row>
    <row r="90" spans="2:10" s="10" customFormat="1" ht="15" customHeight="1">
      <c r="F90" s="18"/>
      <c r="I90" s="57"/>
    </row>
    <row r="91" spans="2:10" s="10" customFormat="1" ht="15" customHeight="1" thickBot="1">
      <c r="F91" s="18"/>
    </row>
    <row r="92" spans="2:10" s="10" customFormat="1" ht="25.5" customHeight="1" thickBot="1">
      <c r="B92" s="24" t="s">
        <v>149</v>
      </c>
      <c r="C92" s="25" t="s">
        <v>150</v>
      </c>
      <c r="D92" s="37"/>
      <c r="E92" s="37"/>
      <c r="F92" s="58"/>
      <c r="G92" s="59"/>
      <c r="I92" s="37"/>
      <c r="J92" s="60"/>
    </row>
    <row r="93" spans="2:10" s="10" customFormat="1" ht="15" customHeight="1">
      <c r="B93" s="29"/>
      <c r="D93" s="37"/>
      <c r="E93" s="37"/>
      <c r="F93" s="58"/>
      <c r="G93" s="59"/>
      <c r="I93" s="37"/>
      <c r="J93" s="60"/>
    </row>
    <row r="94" spans="2:10" s="10" customFormat="1" ht="14.4" customHeight="1">
      <c r="B94" s="9" t="s">
        <v>151</v>
      </c>
      <c r="C94" s="9"/>
      <c r="D94" s="9"/>
      <c r="E94" s="9"/>
      <c r="F94" s="9"/>
      <c r="G94" s="9"/>
    </row>
    <row r="95" spans="2:10" s="10" customFormat="1" ht="14.4" customHeight="1">
      <c r="B95" s="54"/>
      <c r="C95" s="54"/>
      <c r="D95" s="54"/>
      <c r="E95" s="54"/>
      <c r="F95" s="54"/>
      <c r="G95" s="54"/>
    </row>
    <row r="96" spans="2:10" s="10" customFormat="1" ht="14.4" customHeight="1">
      <c r="B96" s="55" t="s">
        <v>152</v>
      </c>
      <c r="C96" s="54"/>
      <c r="D96" s="54"/>
      <c r="E96" s="54"/>
      <c r="F96" s="54"/>
      <c r="G96" s="54"/>
    </row>
    <row r="97" spans="2:13" s="10" customFormat="1" ht="14.4" customHeight="1">
      <c r="B97" s="55" t="s">
        <v>153</v>
      </c>
      <c r="C97" s="54"/>
      <c r="D97" s="54"/>
      <c r="E97" s="54"/>
      <c r="F97" s="54"/>
      <c r="G97" s="54"/>
    </row>
    <row r="98" spans="2:13" s="10" customFormat="1" ht="14.4" customHeight="1">
      <c r="B98" s="55"/>
      <c r="C98" s="54"/>
      <c r="D98" s="54"/>
      <c r="E98" s="54"/>
      <c r="F98" s="54"/>
      <c r="G98" s="54"/>
    </row>
    <row r="99" spans="2:13" s="10" customFormat="1" ht="14.4" customHeight="1">
      <c r="B99" s="29" t="s">
        <v>154</v>
      </c>
      <c r="C99" s="30"/>
      <c r="D99" s="54"/>
      <c r="E99" s="54"/>
      <c r="F99" s="54"/>
      <c r="G99" s="54"/>
    </row>
    <row r="100" spans="2:13" s="10" customFormat="1" ht="14.4" customHeight="1">
      <c r="B100" s="29"/>
      <c r="C100" s="30" t="s">
        <v>155</v>
      </c>
      <c r="D100" s="54"/>
      <c r="E100" s="54"/>
      <c r="F100" s="54"/>
      <c r="G100" s="54"/>
    </row>
    <row r="101" spans="2:13" s="10" customFormat="1" ht="15" customHeight="1" thickBot="1">
      <c r="B101" s="37"/>
      <c r="C101" s="37"/>
      <c r="D101" s="37"/>
      <c r="E101" s="37"/>
      <c r="F101" s="58"/>
      <c r="G101" s="61"/>
      <c r="H101" s="60"/>
      <c r="I101" s="37"/>
      <c r="J101" s="60"/>
      <c r="K101" s="37"/>
      <c r="L101" s="37"/>
      <c r="M101" s="37"/>
    </row>
    <row r="102" spans="2:13" s="10" customFormat="1" ht="25.5" customHeight="1" thickBot="1">
      <c r="B102" s="12" t="s">
        <v>114</v>
      </c>
      <c r="C102" s="13" t="s">
        <v>115</v>
      </c>
      <c r="D102" s="12" t="s">
        <v>116</v>
      </c>
      <c r="E102" s="14" t="s">
        <v>117</v>
      </c>
      <c r="F102" s="18"/>
      <c r="G102" s="12" t="s">
        <v>156</v>
      </c>
      <c r="H102" s="12" t="s">
        <v>157</v>
      </c>
      <c r="J102" s="60"/>
      <c r="K102" s="37"/>
      <c r="L102" s="37"/>
      <c r="M102" s="37"/>
    </row>
    <row r="103" spans="2:13" s="10" customFormat="1" ht="15" customHeight="1">
      <c r="F103" s="18"/>
      <c r="J103" s="60"/>
      <c r="K103" s="37"/>
      <c r="L103" s="37"/>
      <c r="M103" s="37"/>
    </row>
    <row r="104" spans="2:13" s="10" customFormat="1" ht="23.25" customHeight="1">
      <c r="B104" s="32" t="s">
        <v>158</v>
      </c>
      <c r="C104" s="33">
        <v>3</v>
      </c>
      <c r="D104" s="34">
        <v>0</v>
      </c>
      <c r="E104" s="17">
        <v>250000</v>
      </c>
      <c r="F104" s="18">
        <f>IF(ISBLANK(Case!E104),0,IF(E104=Case!E104,1,-1))</f>
        <v>1</v>
      </c>
      <c r="G104" s="33">
        <v>19</v>
      </c>
      <c r="H104" s="33">
        <v>8</v>
      </c>
      <c r="J104" s="60"/>
      <c r="K104" s="37"/>
      <c r="L104" s="37"/>
      <c r="M104" s="37"/>
    </row>
    <row r="105" spans="2:13" s="10" customFormat="1" ht="15" customHeight="1">
      <c r="F105" s="18"/>
      <c r="G105" s="39"/>
      <c r="H105" s="39"/>
      <c r="J105" s="60"/>
      <c r="K105" s="37"/>
      <c r="L105" s="37"/>
      <c r="M105" s="37"/>
    </row>
    <row r="106" spans="2:13" s="10" customFormat="1" ht="23.25" customHeight="1">
      <c r="B106" s="33">
        <v>31</v>
      </c>
      <c r="C106" s="33">
        <v>3</v>
      </c>
      <c r="D106" s="40">
        <v>6</v>
      </c>
      <c r="E106" s="17">
        <v>200000</v>
      </c>
      <c r="F106" s="18">
        <f>IF(ISBLANK(Case!E106),0,IF(E106=Case!E106,1,-1))</f>
        <v>1</v>
      </c>
      <c r="G106" s="33">
        <v>18</v>
      </c>
      <c r="H106" s="33">
        <v>2</v>
      </c>
      <c r="K106" s="37"/>
      <c r="L106" s="37"/>
      <c r="M106" s="37"/>
    </row>
    <row r="107" spans="2:13" s="10" customFormat="1" ht="23.25" customHeight="1">
      <c r="B107" s="33">
        <v>32</v>
      </c>
      <c r="C107" s="33">
        <v>3</v>
      </c>
      <c r="D107" s="40">
        <v>6</v>
      </c>
      <c r="E107" s="17">
        <v>300000</v>
      </c>
      <c r="F107" s="18">
        <f>IF(ISBLANK(Case!E107),0,IF(E107=Case!E107,1,-1))</f>
        <v>1</v>
      </c>
      <c r="G107" s="33">
        <v>20</v>
      </c>
      <c r="H107" s="33">
        <v>4</v>
      </c>
      <c r="J107" s="60"/>
      <c r="K107" s="37"/>
      <c r="L107" s="37"/>
      <c r="M107" s="37"/>
    </row>
    <row r="108" spans="2:13" s="10" customFormat="1" ht="23.25" customHeight="1">
      <c r="B108" s="33">
        <v>33</v>
      </c>
      <c r="C108" s="33">
        <v>3</v>
      </c>
      <c r="D108" s="40">
        <v>6</v>
      </c>
      <c r="E108" s="17">
        <v>30000</v>
      </c>
      <c r="F108" s="18">
        <f>IF(ISBLANK(Case!E108),0,IF(E108=Case!E108,1,-1))</f>
        <v>1</v>
      </c>
      <c r="G108" s="33">
        <v>11</v>
      </c>
      <c r="H108" s="33">
        <v>16</v>
      </c>
      <c r="J108" s="60"/>
      <c r="K108" s="37"/>
      <c r="L108" s="37"/>
      <c r="M108" s="37"/>
    </row>
    <row r="109" spans="2:13" s="10" customFormat="1" ht="23.25" customHeight="1">
      <c r="B109" s="33">
        <v>34</v>
      </c>
      <c r="C109" s="33">
        <v>3</v>
      </c>
      <c r="D109" s="40">
        <v>6</v>
      </c>
      <c r="E109" s="17">
        <v>300000</v>
      </c>
      <c r="F109" s="18">
        <f>IF(ISBLANK(Case!E109),0,IF(E109=Case!E109,1,-1))</f>
        <v>1</v>
      </c>
      <c r="G109" s="33">
        <v>12</v>
      </c>
      <c r="H109" s="33">
        <v>14</v>
      </c>
      <c r="J109" s="60"/>
      <c r="K109" s="37"/>
      <c r="L109" s="37"/>
      <c r="M109" s="37"/>
    </row>
    <row r="110" spans="2:13" s="10" customFormat="1" ht="23.25" customHeight="1">
      <c r="B110" s="33">
        <v>35</v>
      </c>
      <c r="C110" s="33">
        <v>3</v>
      </c>
      <c r="D110" s="40">
        <v>6</v>
      </c>
      <c r="E110" s="17">
        <v>300000</v>
      </c>
      <c r="F110" s="18">
        <f>IF(ISBLANK(Case!E110),0,IF(E110=Case!E110,1,-1))</f>
        <v>1</v>
      </c>
      <c r="G110" s="33">
        <v>6</v>
      </c>
      <c r="H110" s="33">
        <v>4</v>
      </c>
      <c r="J110" s="60"/>
      <c r="K110" s="37"/>
      <c r="L110" s="37"/>
      <c r="M110" s="37"/>
    </row>
    <row r="111" spans="2:13" s="10" customFormat="1" ht="23.25" customHeight="1">
      <c r="B111" s="33">
        <v>36</v>
      </c>
      <c r="C111" s="33">
        <v>3</v>
      </c>
      <c r="D111" s="40">
        <v>6</v>
      </c>
      <c r="E111" s="17">
        <v>250000</v>
      </c>
      <c r="F111" s="18">
        <f>IF(ISBLANK(Case!E111),0,IF(E111=Case!E111,1,-1))</f>
        <v>1</v>
      </c>
      <c r="G111" s="33">
        <v>7</v>
      </c>
      <c r="H111" s="33">
        <v>18</v>
      </c>
      <c r="J111" s="60"/>
      <c r="K111" s="37"/>
      <c r="L111" s="37"/>
      <c r="M111" s="37"/>
    </row>
    <row r="112" spans="2:13" s="10" customFormat="1" ht="23.25" customHeight="1">
      <c r="B112" s="33">
        <v>37</v>
      </c>
      <c r="C112" s="33">
        <v>3</v>
      </c>
      <c r="D112" s="40">
        <v>6</v>
      </c>
      <c r="E112" s="17">
        <v>250000</v>
      </c>
      <c r="F112" s="18">
        <f>IF(ISBLANK(Case!E112),0,IF(E112=Case!E112,1,-1))</f>
        <v>1</v>
      </c>
      <c r="G112" s="33">
        <v>14</v>
      </c>
      <c r="H112" s="33">
        <v>9</v>
      </c>
      <c r="J112" s="60"/>
      <c r="K112" s="37"/>
      <c r="L112" s="37"/>
      <c r="M112" s="37"/>
    </row>
    <row r="113" spans="1:13" s="10" customFormat="1" ht="23.25" customHeight="1">
      <c r="B113" s="33">
        <v>38</v>
      </c>
      <c r="C113" s="33">
        <v>3</v>
      </c>
      <c r="D113" s="40">
        <v>6</v>
      </c>
      <c r="E113" s="17">
        <v>250000</v>
      </c>
      <c r="F113" s="18">
        <f>IF(ISBLANK(Case!E113),0,IF(E113=Case!E113,1,-1))</f>
        <v>1</v>
      </c>
      <c r="G113" s="33">
        <v>3</v>
      </c>
      <c r="H113" s="33">
        <v>9</v>
      </c>
      <c r="J113" s="60"/>
      <c r="K113" s="37"/>
      <c r="L113" s="37"/>
      <c r="M113" s="37"/>
    </row>
    <row r="114" spans="1:13" s="10" customFormat="1" ht="23.25" customHeight="1">
      <c r="B114" s="33">
        <v>39</v>
      </c>
      <c r="C114" s="33">
        <v>3</v>
      </c>
      <c r="D114" s="40">
        <v>6</v>
      </c>
      <c r="E114" s="17">
        <v>180000</v>
      </c>
      <c r="F114" s="18">
        <f>IF(ISBLANK(Case!E114),0,IF(E114=Case!E114,1,-1))</f>
        <v>1</v>
      </c>
      <c r="G114" s="33">
        <v>6</v>
      </c>
      <c r="H114" s="33">
        <v>16</v>
      </c>
      <c r="J114" s="60"/>
      <c r="K114" s="37"/>
      <c r="L114" s="37"/>
      <c r="M114" s="37"/>
    </row>
    <row r="115" spans="1:13" s="10" customFormat="1" ht="23.25" customHeight="1">
      <c r="B115" s="33">
        <v>40</v>
      </c>
      <c r="C115" s="33">
        <v>3</v>
      </c>
      <c r="D115" s="40">
        <v>6</v>
      </c>
      <c r="E115" s="17">
        <v>300000</v>
      </c>
      <c r="F115" s="18">
        <f>IF(ISBLANK(Case!E115),0,IF(E115=Case!E115,1,-1))</f>
        <v>1</v>
      </c>
      <c r="G115" s="33">
        <v>9</v>
      </c>
      <c r="H115" s="33">
        <v>13</v>
      </c>
      <c r="J115" s="60"/>
      <c r="K115" s="37"/>
      <c r="L115" s="37"/>
      <c r="M115" s="37"/>
    </row>
    <row r="116" spans="1:13" s="10" customFormat="1" ht="23.25" customHeight="1">
      <c r="B116" s="33">
        <v>41</v>
      </c>
      <c r="C116" s="33">
        <v>3</v>
      </c>
      <c r="D116" s="40">
        <v>6</v>
      </c>
      <c r="E116" s="17">
        <v>180000</v>
      </c>
      <c r="F116" s="18">
        <f>IF(ISBLANK(Case!E116),0,IF(E116=Case!E116,1,-1))</f>
        <v>1</v>
      </c>
      <c r="G116" s="33">
        <v>20</v>
      </c>
      <c r="H116" s="33">
        <v>21</v>
      </c>
      <c r="J116" s="60"/>
      <c r="K116" s="37"/>
      <c r="L116" s="37"/>
      <c r="M116" s="37"/>
    </row>
    <row r="117" spans="1:13" s="10" customFormat="1" ht="23.25" customHeight="1">
      <c r="B117" s="33">
        <v>42</v>
      </c>
      <c r="C117" s="33">
        <v>3</v>
      </c>
      <c r="D117" s="40">
        <v>6</v>
      </c>
      <c r="E117" s="17">
        <v>200000</v>
      </c>
      <c r="F117" s="18">
        <f>IF(ISBLANK(Case!E117),0,IF(E117=Case!E117,1,-1))</f>
        <v>1</v>
      </c>
      <c r="G117" s="33">
        <v>9</v>
      </c>
      <c r="H117" s="33">
        <v>10</v>
      </c>
      <c r="J117" s="60"/>
      <c r="K117" s="37"/>
      <c r="L117" s="37"/>
      <c r="M117" s="37"/>
    </row>
    <row r="118" spans="1:13" s="10" customFormat="1" ht="23.25" customHeight="1">
      <c r="B118" s="33">
        <v>43</v>
      </c>
      <c r="C118" s="33">
        <v>3</v>
      </c>
      <c r="D118" s="40">
        <v>6</v>
      </c>
      <c r="E118" s="17">
        <v>300000</v>
      </c>
      <c r="F118" s="18">
        <f>IF(ISBLANK(Case!E118),0,IF(E118=Case!E118,1,-1))</f>
        <v>1</v>
      </c>
      <c r="G118" s="33">
        <v>5</v>
      </c>
      <c r="H118" s="33">
        <v>12</v>
      </c>
      <c r="J118" s="60"/>
      <c r="K118" s="37"/>
      <c r="L118" s="37"/>
      <c r="M118" s="37"/>
    </row>
    <row r="119" spans="1:13" s="10" customFormat="1" ht="23.25" customHeight="1">
      <c r="B119" s="33">
        <v>44</v>
      </c>
      <c r="C119" s="33">
        <v>3</v>
      </c>
      <c r="D119" s="40">
        <v>6</v>
      </c>
      <c r="E119" s="17">
        <v>180000</v>
      </c>
      <c r="F119" s="18">
        <f>IF(ISBLANK(Case!E119),0,IF(E119=Case!E119,1,-1))</f>
        <v>1</v>
      </c>
      <c r="G119" s="33">
        <v>9</v>
      </c>
      <c r="H119" s="33">
        <v>8</v>
      </c>
      <c r="J119" s="60"/>
      <c r="K119" s="37"/>
      <c r="L119" s="37"/>
      <c r="M119" s="37"/>
    </row>
    <row r="120" spans="1:13" s="10" customFormat="1" ht="23.25" customHeight="1">
      <c r="B120" s="33">
        <v>45</v>
      </c>
      <c r="C120" s="33">
        <v>3</v>
      </c>
      <c r="D120" s="40">
        <v>6</v>
      </c>
      <c r="E120" s="17">
        <v>200000</v>
      </c>
      <c r="F120" s="18">
        <f>IF(ISBLANK(Case!E120),0,IF(E120=Case!E120,1,-1))</f>
        <v>1</v>
      </c>
      <c r="G120" s="33">
        <v>18</v>
      </c>
      <c r="H120" s="33">
        <v>9</v>
      </c>
      <c r="J120" s="60"/>
      <c r="K120" s="37"/>
      <c r="L120" s="37"/>
      <c r="M120" s="37"/>
    </row>
    <row r="121" spans="1:13" s="10" customFormat="1" ht="23.25" customHeight="1">
      <c r="B121" s="33">
        <v>46</v>
      </c>
      <c r="C121" s="33">
        <v>3</v>
      </c>
      <c r="D121" s="40">
        <v>6</v>
      </c>
      <c r="E121" s="17">
        <v>40000</v>
      </c>
      <c r="F121" s="18">
        <f>IF(ISBLANK(Case!E121),0,IF(E121=Case!E121,1,-1))</f>
        <v>1</v>
      </c>
      <c r="G121" s="33">
        <v>19</v>
      </c>
      <c r="H121" s="33">
        <v>15</v>
      </c>
      <c r="J121" s="60"/>
      <c r="K121" s="37"/>
      <c r="L121" s="37"/>
      <c r="M121" s="37"/>
    </row>
    <row r="122" spans="1:13" s="10" customFormat="1" ht="23.25" customHeight="1">
      <c r="B122" s="33">
        <v>47</v>
      </c>
      <c r="C122" s="33">
        <v>3</v>
      </c>
      <c r="D122" s="40">
        <v>6</v>
      </c>
      <c r="E122" s="17">
        <v>200000</v>
      </c>
      <c r="F122" s="18">
        <f>IF(ISBLANK(Case!E122),0,IF(E122=Case!E122,1,-1))</f>
        <v>1</v>
      </c>
      <c r="G122" s="33">
        <v>6</v>
      </c>
      <c r="H122" s="33">
        <v>12</v>
      </c>
      <c r="J122" s="60"/>
      <c r="K122" s="37"/>
      <c r="L122" s="37"/>
      <c r="M122" s="37"/>
    </row>
    <row r="123" spans="1:13" s="10" customFormat="1" ht="23.25" customHeight="1">
      <c r="B123" s="33">
        <v>48</v>
      </c>
      <c r="C123" s="33">
        <v>3</v>
      </c>
      <c r="D123" s="40">
        <v>6</v>
      </c>
      <c r="E123" s="17">
        <v>250000</v>
      </c>
      <c r="F123" s="18">
        <f>IF(ISBLANK(Case!E123),0,IF(E123=Case!E123,1,-1))</f>
        <v>1</v>
      </c>
      <c r="G123" s="33">
        <v>6</v>
      </c>
      <c r="H123" s="33">
        <v>9</v>
      </c>
      <c r="J123" s="60"/>
      <c r="K123" s="37"/>
      <c r="L123" s="37"/>
      <c r="M123" s="37"/>
    </row>
    <row r="124" spans="1:13" s="10" customFormat="1" ht="23.25" customHeight="1">
      <c r="B124" s="33">
        <v>49</v>
      </c>
      <c r="C124" s="33">
        <v>3</v>
      </c>
      <c r="D124" s="40">
        <v>6</v>
      </c>
      <c r="E124" s="17">
        <v>30000</v>
      </c>
      <c r="F124" s="18">
        <f>IF(ISBLANK(Case!E124),0,IF(E124=Case!E124,1,-1))</f>
        <v>1</v>
      </c>
      <c r="G124" s="33">
        <v>19</v>
      </c>
      <c r="H124" s="33">
        <v>13</v>
      </c>
      <c r="J124" s="60"/>
      <c r="K124" s="37"/>
      <c r="L124" s="37"/>
      <c r="M124" s="37"/>
    </row>
    <row r="125" spans="1:13" s="10" customFormat="1" ht="23.25" customHeight="1">
      <c r="B125" s="33">
        <v>50</v>
      </c>
      <c r="C125" s="33">
        <v>3</v>
      </c>
      <c r="D125" s="40">
        <v>6</v>
      </c>
      <c r="E125" s="17">
        <v>250000</v>
      </c>
      <c r="F125" s="18">
        <f>IF(ISBLANK(Case!E125),0,IF(E125=Case!E125,1,-1))</f>
        <v>1</v>
      </c>
      <c r="G125" s="33">
        <v>17</v>
      </c>
      <c r="H125" s="33">
        <v>3</v>
      </c>
      <c r="J125" s="60"/>
      <c r="K125" s="37"/>
      <c r="L125" s="37"/>
      <c r="M125" s="37"/>
    </row>
    <row r="126" spans="1:13" s="10" customFormat="1" ht="15" customHeight="1">
      <c r="A126" s="37"/>
      <c r="B126" s="37"/>
      <c r="C126" s="37"/>
      <c r="D126" s="37"/>
      <c r="E126" s="37"/>
      <c r="F126" s="37"/>
      <c r="G126" s="37"/>
      <c r="H126" s="37"/>
      <c r="I126" s="37"/>
      <c r="J126" s="60"/>
      <c r="K126" s="37"/>
      <c r="L126" s="37"/>
      <c r="M126" s="37"/>
    </row>
    <row r="127" spans="1:13" s="10" customFormat="1" ht="15" customHeight="1" thickBot="1">
      <c r="A127" s="37"/>
      <c r="B127" s="37"/>
      <c r="C127" s="37"/>
      <c r="D127" s="37"/>
      <c r="E127" s="37"/>
      <c r="F127" s="37"/>
      <c r="G127" s="37"/>
      <c r="H127" s="37"/>
      <c r="I127" s="37"/>
      <c r="K127" s="37"/>
      <c r="L127" s="37"/>
      <c r="M127" s="37"/>
    </row>
    <row r="128" spans="1:13" s="10" customFormat="1" ht="25.5" customHeight="1" thickBot="1">
      <c r="B128" s="24" t="s">
        <v>159</v>
      </c>
      <c r="C128" s="25" t="s">
        <v>150</v>
      </c>
      <c r="F128" s="18"/>
      <c r="K128" s="37"/>
      <c r="L128" s="37"/>
      <c r="M128" s="37"/>
    </row>
    <row r="129" spans="2:13" s="10" customFormat="1" ht="15" customHeight="1">
      <c r="B129" s="29"/>
      <c r="F129" s="18"/>
      <c r="K129" s="37"/>
      <c r="L129" s="37"/>
      <c r="M129" s="37"/>
    </row>
    <row r="130" spans="2:13" s="10" customFormat="1" ht="15" customHeight="1">
      <c r="B130" s="29" t="s">
        <v>160</v>
      </c>
      <c r="C130" s="18"/>
      <c r="F130" s="18"/>
      <c r="G130" s="60"/>
      <c r="I130" s="37"/>
    </row>
    <row r="131" spans="2:13" s="10" customFormat="1" ht="15" customHeight="1">
      <c r="B131" s="29"/>
      <c r="C131" s="18"/>
      <c r="F131" s="18"/>
      <c r="G131" s="60"/>
      <c r="I131" s="37"/>
    </row>
    <row r="132" spans="2:13" s="10" customFormat="1" ht="15" customHeight="1">
      <c r="B132" s="55" t="s">
        <v>161</v>
      </c>
      <c r="C132" s="18"/>
      <c r="F132" s="18"/>
      <c r="G132" s="60"/>
      <c r="I132" s="37"/>
    </row>
    <row r="133" spans="2:13" s="10" customFormat="1" ht="15" customHeight="1">
      <c r="B133" s="55" t="s">
        <v>162</v>
      </c>
      <c r="F133" s="18"/>
      <c r="G133" s="60"/>
      <c r="H133" s="60"/>
      <c r="I133" s="37"/>
      <c r="J133" s="60"/>
      <c r="K133" s="37"/>
      <c r="L133" s="37"/>
      <c r="M133" s="37"/>
    </row>
    <row r="134" spans="2:13" s="10" customFormat="1" ht="15" customHeight="1">
      <c r="B134" s="55" t="s">
        <v>163</v>
      </c>
      <c r="F134" s="18"/>
      <c r="G134" s="60"/>
      <c r="H134" s="60"/>
      <c r="I134" s="37"/>
      <c r="J134" s="60"/>
      <c r="K134" s="37"/>
      <c r="L134" s="37"/>
      <c r="M134" s="37"/>
    </row>
    <row r="135" spans="2:13" s="10" customFormat="1" ht="15" customHeight="1">
      <c r="C135" s="30"/>
      <c r="F135" s="18"/>
      <c r="G135" s="60"/>
      <c r="H135" s="60"/>
      <c r="I135" s="37"/>
      <c r="J135" s="60"/>
      <c r="K135" s="37"/>
      <c r="L135" s="37"/>
      <c r="M135" s="37"/>
    </row>
    <row r="136" spans="2:13" s="10" customFormat="1" ht="15" customHeight="1">
      <c r="B136" s="31" t="s">
        <v>164</v>
      </c>
      <c r="C136" s="30"/>
      <c r="F136" s="18"/>
      <c r="G136" s="60"/>
      <c r="H136" s="60"/>
      <c r="I136" s="37"/>
      <c r="J136" s="60"/>
      <c r="K136" s="37"/>
      <c r="L136" s="37"/>
      <c r="M136" s="37"/>
    </row>
    <row r="137" spans="2:13" s="10" customFormat="1" ht="15" customHeight="1">
      <c r="B137" s="31" t="s">
        <v>165</v>
      </c>
      <c r="C137" s="30"/>
      <c r="F137" s="18"/>
      <c r="G137" s="60"/>
      <c r="H137" s="60"/>
      <c r="I137" s="37"/>
      <c r="J137" s="60"/>
      <c r="K137" s="37"/>
      <c r="L137" s="37"/>
      <c r="M137" s="37"/>
    </row>
    <row r="138" spans="2:13" s="10" customFormat="1" ht="15" customHeight="1">
      <c r="B138" s="29"/>
      <c r="C138" s="30" t="s">
        <v>166</v>
      </c>
      <c r="F138" s="18"/>
      <c r="G138" s="60"/>
      <c r="H138" s="60"/>
      <c r="I138" s="37"/>
      <c r="J138" s="60"/>
      <c r="K138" s="37"/>
      <c r="L138" s="37"/>
      <c r="M138" s="37"/>
    </row>
    <row r="139" spans="2:13" s="10" customFormat="1" ht="15" customHeight="1" thickBot="1">
      <c r="B139" s="29"/>
      <c r="F139" s="18"/>
      <c r="G139" s="26"/>
      <c r="H139" s="37"/>
      <c r="I139" s="37"/>
    </row>
    <row r="140" spans="2:13" s="10" customFormat="1" ht="25.5" customHeight="1" thickBot="1">
      <c r="B140" s="12" t="s">
        <v>114</v>
      </c>
      <c r="C140" s="13" t="s">
        <v>115</v>
      </c>
      <c r="D140" s="12" t="s">
        <v>116</v>
      </c>
      <c r="E140" s="14" t="s">
        <v>117</v>
      </c>
      <c r="F140" s="18"/>
      <c r="G140" s="12" t="s">
        <v>167</v>
      </c>
      <c r="H140" s="60"/>
      <c r="J140" s="60"/>
    </row>
    <row r="141" spans="2:13" s="10" customFormat="1" ht="15" customHeight="1">
      <c r="F141" s="18"/>
      <c r="H141" s="60"/>
      <c r="J141" s="60"/>
    </row>
    <row r="142" spans="2:13" s="10" customFormat="1" ht="23.25" customHeight="1">
      <c r="B142" s="32" t="s">
        <v>168</v>
      </c>
      <c r="C142" s="33">
        <v>4</v>
      </c>
      <c r="D142" s="34">
        <v>0</v>
      </c>
      <c r="E142" s="17">
        <v>1120000</v>
      </c>
      <c r="F142" s="18">
        <f>IF(ISBLANK(Case!E142),0,IF(E142=Case!E142,1,-1))</f>
        <v>1</v>
      </c>
      <c r="G142" s="33" t="s">
        <v>17</v>
      </c>
      <c r="H142" s="60"/>
      <c r="I142" s="10" cm="1">
        <f t="array" aca="1" ref="I142" ca="1">SUM(INDEX(_nMap,,COLUMN(INDIRECT(G142&amp;"1"))))</f>
        <v>0</v>
      </c>
      <c r="J142" s="60"/>
    </row>
    <row r="143" spans="2:13" s="10" customFormat="1" ht="15" customHeight="1">
      <c r="F143" s="18"/>
      <c r="G143" s="39"/>
      <c r="H143" s="60"/>
      <c r="J143" s="60"/>
      <c r="L143" s="62"/>
      <c r="M143" s="62"/>
    </row>
    <row r="144" spans="2:13" s="10" customFormat="1" ht="23.25" customHeight="1">
      <c r="B144" s="33">
        <v>51</v>
      </c>
      <c r="C144" s="33">
        <v>4</v>
      </c>
      <c r="D144" s="40">
        <v>7</v>
      </c>
      <c r="E144" s="17">
        <v>1040000</v>
      </c>
      <c r="F144" s="18">
        <f ca="1">IF(ISBLANK(Case!E144),0,IF(E144=Case!E144,1,-1))</f>
        <v>1</v>
      </c>
      <c r="G144" s="33">
        <v>8</v>
      </c>
      <c r="H144" s="60"/>
      <c r="J144" s="60"/>
    </row>
    <row r="145" spans="2:10" s="10" customFormat="1" ht="23.25" customHeight="1">
      <c r="B145" s="33">
        <v>52</v>
      </c>
      <c r="C145" s="33">
        <v>4</v>
      </c>
      <c r="D145" s="40">
        <v>7</v>
      </c>
      <c r="E145" s="17">
        <v>1110000</v>
      </c>
      <c r="F145" s="18">
        <f ca="1">IF(ISBLANK(Case!E145),0,IF(E145=Case!E145,1,-1))</f>
        <v>1</v>
      </c>
      <c r="G145" s="33">
        <v>2</v>
      </c>
      <c r="H145" s="60"/>
      <c r="J145" s="60"/>
    </row>
    <row r="146" spans="2:10" s="10" customFormat="1" ht="23.25" customHeight="1">
      <c r="B146" s="33">
        <v>53</v>
      </c>
      <c r="C146" s="33">
        <v>4</v>
      </c>
      <c r="D146" s="40">
        <v>7</v>
      </c>
      <c r="E146" s="17">
        <v>1540000</v>
      </c>
      <c r="F146" s="18">
        <f ca="1">IF(ISBLANK(Case!E146),0,IF(E146=Case!E146,1,-1))</f>
        <v>1</v>
      </c>
      <c r="G146" s="33" t="s">
        <v>18</v>
      </c>
      <c r="H146" s="60"/>
      <c r="J146" s="60"/>
    </row>
    <row r="147" spans="2:10" s="10" customFormat="1" ht="23.25" customHeight="1">
      <c r="B147" s="33">
        <v>54</v>
      </c>
      <c r="C147" s="33">
        <v>4</v>
      </c>
      <c r="D147" s="40">
        <v>7</v>
      </c>
      <c r="E147" s="17">
        <v>1740000</v>
      </c>
      <c r="F147" s="18">
        <f ca="1">IF(ISBLANK(Case!E147),0,IF(E147=Case!E147,1,-1))</f>
        <v>1</v>
      </c>
      <c r="G147" s="33">
        <v>12</v>
      </c>
      <c r="H147" s="60"/>
      <c r="J147" s="60"/>
    </row>
    <row r="148" spans="2:10" s="10" customFormat="1" ht="23.25" customHeight="1">
      <c r="B148" s="33">
        <v>55</v>
      </c>
      <c r="C148" s="33">
        <v>4</v>
      </c>
      <c r="D148" s="40">
        <v>7</v>
      </c>
      <c r="E148" s="17">
        <v>1900000</v>
      </c>
      <c r="F148" s="18">
        <f ca="1">IF(ISBLANK(Case!E148),0,IF(E148=Case!E148,1,-1))</f>
        <v>1</v>
      </c>
      <c r="G148" s="33">
        <v>9</v>
      </c>
      <c r="H148" s="60"/>
      <c r="J148" s="60"/>
    </row>
    <row r="149" spans="2:10" s="10" customFormat="1" ht="23.25" customHeight="1">
      <c r="B149" s="33">
        <v>56</v>
      </c>
      <c r="C149" s="33">
        <v>4</v>
      </c>
      <c r="D149" s="40">
        <v>7</v>
      </c>
      <c r="E149" s="17">
        <v>1450000</v>
      </c>
      <c r="F149" s="18">
        <f ca="1">IF(ISBLANK(Case!E149),0,IF(E149=Case!E149,1,-1))</f>
        <v>1</v>
      </c>
      <c r="G149" s="33" t="s">
        <v>19</v>
      </c>
      <c r="H149" s="60"/>
      <c r="J149" s="60"/>
    </row>
    <row r="150" spans="2:10" s="10" customFormat="1" ht="23.25" customHeight="1">
      <c r="B150" s="33">
        <v>57</v>
      </c>
      <c r="C150" s="33">
        <v>4</v>
      </c>
      <c r="D150" s="40">
        <v>7</v>
      </c>
      <c r="E150" s="17">
        <v>830000</v>
      </c>
      <c r="F150" s="18">
        <f ca="1">IF(ISBLANK(Case!E150),0,IF(E150=Case!E150,1,-1))</f>
        <v>1</v>
      </c>
      <c r="G150" s="33">
        <v>16</v>
      </c>
      <c r="H150" s="60"/>
      <c r="J150" s="60"/>
    </row>
    <row r="151" spans="2:10" s="10" customFormat="1" ht="23.25" customHeight="1">
      <c r="B151" s="33">
        <v>58</v>
      </c>
      <c r="C151" s="33">
        <v>4</v>
      </c>
      <c r="D151" s="40">
        <v>7</v>
      </c>
      <c r="E151" s="17">
        <v>1130000</v>
      </c>
      <c r="F151" s="18">
        <f ca="1">IF(ISBLANK(Case!E151),0,IF(E151=Case!E151,1,-1))</f>
        <v>1</v>
      </c>
      <c r="G151" s="33" t="s">
        <v>20</v>
      </c>
      <c r="H151" s="60"/>
      <c r="J151" s="60"/>
    </row>
    <row r="152" spans="2:10" s="10" customFormat="1" ht="23.25" customHeight="1">
      <c r="B152" s="33">
        <v>59</v>
      </c>
      <c r="C152" s="33">
        <v>4</v>
      </c>
      <c r="D152" s="40">
        <v>7</v>
      </c>
      <c r="E152" s="17">
        <v>1870000</v>
      </c>
      <c r="F152" s="18">
        <f ca="1">IF(ISBLANK(Case!E152),0,IF(E152=Case!E152,1,-1))</f>
        <v>1</v>
      </c>
      <c r="G152" s="33">
        <v>18</v>
      </c>
      <c r="H152" s="60"/>
      <c r="J152" s="60"/>
    </row>
    <row r="153" spans="2:10" s="10" customFormat="1" ht="23.25" customHeight="1">
      <c r="B153" s="33">
        <v>60</v>
      </c>
      <c r="C153" s="33">
        <v>4</v>
      </c>
      <c r="D153" s="40">
        <v>7</v>
      </c>
      <c r="E153" s="17">
        <v>1280000</v>
      </c>
      <c r="F153" s="18">
        <f ca="1">IF(ISBLANK(Case!E153),0,IF(E153=Case!E153,1,-1))</f>
        <v>1</v>
      </c>
      <c r="G153" s="33" t="s">
        <v>21</v>
      </c>
      <c r="H153" s="60"/>
      <c r="J153" s="60"/>
    </row>
    <row r="154" spans="2:10" s="10" customFormat="1" ht="23.25" customHeight="1">
      <c r="B154" s="33">
        <v>61</v>
      </c>
      <c r="C154" s="33">
        <v>4</v>
      </c>
      <c r="D154" s="40">
        <v>7</v>
      </c>
      <c r="E154" s="17">
        <v>1530000</v>
      </c>
      <c r="F154" s="18">
        <f ca="1">IF(ISBLANK(Case!E154),0,IF(E154=Case!E154,1,-1))</f>
        <v>1</v>
      </c>
      <c r="G154" s="33" t="s">
        <v>22</v>
      </c>
      <c r="H154" s="60"/>
      <c r="J154" s="60"/>
    </row>
    <row r="155" spans="2:10" s="10" customFormat="1" ht="23.25" customHeight="1">
      <c r="B155" s="33">
        <v>62</v>
      </c>
      <c r="C155" s="33">
        <v>4</v>
      </c>
      <c r="D155" s="40">
        <v>7</v>
      </c>
      <c r="E155" s="17">
        <v>1460000</v>
      </c>
      <c r="F155" s="18">
        <f ca="1">IF(ISBLANK(Case!E155),0,IF(E155=Case!E155,1,-1))</f>
        <v>1</v>
      </c>
      <c r="G155" s="33" t="s">
        <v>23</v>
      </c>
      <c r="H155" s="60"/>
      <c r="J155" s="60"/>
    </row>
    <row r="156" spans="2:10" s="10" customFormat="1" ht="23.25" customHeight="1">
      <c r="B156" s="33">
        <v>63</v>
      </c>
      <c r="C156" s="33">
        <v>4</v>
      </c>
      <c r="D156" s="40">
        <v>7</v>
      </c>
      <c r="E156" s="17">
        <v>1030000</v>
      </c>
      <c r="F156" s="18">
        <f ca="1">IF(ISBLANK(Case!E156),0,IF(E156=Case!E156,1,-1))</f>
        <v>1</v>
      </c>
      <c r="G156" s="33">
        <v>15</v>
      </c>
      <c r="H156" s="60"/>
      <c r="J156" s="60"/>
    </row>
    <row r="157" spans="2:10" s="10" customFormat="1" ht="23.25" customHeight="1">
      <c r="B157" s="33">
        <v>64</v>
      </c>
      <c r="C157" s="33">
        <v>4</v>
      </c>
      <c r="D157" s="40">
        <v>7</v>
      </c>
      <c r="E157" s="17">
        <v>1690000</v>
      </c>
      <c r="F157" s="18">
        <f ca="1">IF(ISBLANK(Case!E157),0,IF(E157=Case!E157,1,-1))</f>
        <v>1</v>
      </c>
      <c r="G157" s="33">
        <v>19</v>
      </c>
      <c r="H157" s="60"/>
      <c r="J157" s="60"/>
    </row>
    <row r="158" spans="2:10" s="10" customFormat="1" ht="23.25" customHeight="1">
      <c r="B158" s="33">
        <v>65</v>
      </c>
      <c r="C158" s="33">
        <v>4</v>
      </c>
      <c r="D158" s="40">
        <v>7</v>
      </c>
      <c r="E158" s="17">
        <v>370000</v>
      </c>
      <c r="F158" s="18">
        <f ca="1">IF(ISBLANK(Case!E158),0,IF(E158=Case!E158,1,-1))</f>
        <v>1</v>
      </c>
      <c r="G158" s="33" t="s">
        <v>24</v>
      </c>
      <c r="H158" s="60"/>
      <c r="J158" s="60"/>
    </row>
    <row r="159" spans="2:10" s="10" customFormat="1" ht="23.25" customHeight="1">
      <c r="B159" s="33">
        <v>66</v>
      </c>
      <c r="C159" s="33">
        <v>4</v>
      </c>
      <c r="D159" s="40">
        <v>7</v>
      </c>
      <c r="E159" s="17">
        <v>960000</v>
      </c>
      <c r="F159" s="18">
        <f ca="1">IF(ISBLANK(Case!E159),0,IF(E159=Case!E159,1,-1))</f>
        <v>1</v>
      </c>
      <c r="G159" s="33" t="s">
        <v>25</v>
      </c>
      <c r="H159" s="60"/>
      <c r="J159" s="60"/>
    </row>
    <row r="160" spans="2:10" s="10" customFormat="1" ht="23.25" customHeight="1">
      <c r="B160" s="33">
        <v>67</v>
      </c>
      <c r="C160" s="33">
        <v>4</v>
      </c>
      <c r="D160" s="40">
        <v>7</v>
      </c>
      <c r="E160" s="17">
        <v>1730000</v>
      </c>
      <c r="F160" s="18">
        <f ca="1">IF(ISBLANK(Case!E160),0,IF(E160=Case!E160,1,-1))</f>
        <v>1</v>
      </c>
      <c r="G160" s="33">
        <v>6</v>
      </c>
      <c r="H160" s="60"/>
      <c r="J160" s="60"/>
    </row>
    <row r="161" spans="2:13" s="10" customFormat="1" ht="23.25" customHeight="1">
      <c r="B161" s="33">
        <v>68</v>
      </c>
      <c r="C161" s="33">
        <v>4</v>
      </c>
      <c r="D161" s="40">
        <v>7</v>
      </c>
      <c r="E161" s="17">
        <v>1570000</v>
      </c>
      <c r="F161" s="18">
        <f ca="1">IF(ISBLANK(Case!E161),0,IF(E161=Case!E161,1,-1))</f>
        <v>1</v>
      </c>
      <c r="G161" s="33">
        <v>7</v>
      </c>
      <c r="H161" s="60"/>
      <c r="J161" s="60"/>
    </row>
    <row r="162" spans="2:13" s="10" customFormat="1" ht="23.25" customHeight="1">
      <c r="B162" s="33">
        <v>69</v>
      </c>
      <c r="C162" s="33">
        <v>4</v>
      </c>
      <c r="D162" s="40">
        <v>7</v>
      </c>
      <c r="E162" s="17">
        <v>1860000</v>
      </c>
      <c r="F162" s="18">
        <f ca="1">IF(ISBLANK(Case!E162),0,IF(E162=Case!E162,1,-1))</f>
        <v>1</v>
      </c>
      <c r="G162" s="33" t="s">
        <v>26</v>
      </c>
      <c r="H162" s="60"/>
      <c r="J162" s="60"/>
    </row>
    <row r="163" spans="2:13" s="10" customFormat="1" ht="23.25" customHeight="1">
      <c r="B163" s="33">
        <v>70</v>
      </c>
      <c r="C163" s="33">
        <v>4</v>
      </c>
      <c r="D163" s="40">
        <v>7</v>
      </c>
      <c r="E163" s="17">
        <v>1000000</v>
      </c>
      <c r="F163" s="18">
        <f ca="1">IF(ISBLANK(Case!E163),0,IF(E163=Case!E163,1,-1))</f>
        <v>1</v>
      </c>
      <c r="G163" s="33">
        <v>14</v>
      </c>
      <c r="H163" s="60"/>
      <c r="J163" s="60"/>
    </row>
    <row r="164" spans="2:13" s="10" customFormat="1" ht="15" customHeight="1">
      <c r="B164" s="37"/>
      <c r="C164" s="37"/>
      <c r="D164" s="37"/>
      <c r="E164" s="37"/>
      <c r="F164" s="58"/>
      <c r="G164" s="37"/>
      <c r="H164" s="37"/>
      <c r="I164" s="37"/>
      <c r="J164" s="60"/>
    </row>
    <row r="165" spans="2:13" s="10" customFormat="1" ht="15" customHeight="1" thickBot="1">
      <c r="B165" s="37"/>
      <c r="C165" s="37"/>
      <c r="D165" s="37"/>
      <c r="E165" s="37"/>
      <c r="F165" s="58"/>
      <c r="G165" s="37"/>
      <c r="H165" s="37"/>
      <c r="I165" s="37"/>
      <c r="J165" s="60"/>
    </row>
    <row r="166" spans="2:13" s="10" customFormat="1" ht="25.5" customHeight="1" thickBot="1">
      <c r="B166" s="24" t="s">
        <v>169</v>
      </c>
      <c r="C166" s="63" t="s">
        <v>170</v>
      </c>
      <c r="D166" s="37"/>
      <c r="E166" s="37"/>
      <c r="F166" s="58"/>
      <c r="G166" s="37"/>
      <c r="H166" s="37"/>
      <c r="I166" s="37"/>
      <c r="K166" s="37"/>
      <c r="L166" s="37"/>
      <c r="M166" s="37"/>
    </row>
    <row r="167" spans="2:13" s="10" customFormat="1" ht="15" customHeight="1">
      <c r="B167" s="29"/>
      <c r="C167" s="37"/>
      <c r="D167" s="37"/>
      <c r="E167" s="37"/>
      <c r="F167" s="58"/>
      <c r="G167" s="37"/>
      <c r="H167" s="37"/>
      <c r="I167" s="37"/>
      <c r="K167" s="37"/>
      <c r="L167" s="37"/>
      <c r="M167" s="37"/>
    </row>
    <row r="168" spans="2:13" s="10" customFormat="1" ht="15" customHeight="1">
      <c r="B168" s="9" t="s">
        <v>171</v>
      </c>
      <c r="C168" s="9"/>
      <c r="D168" s="37"/>
      <c r="E168" s="37"/>
      <c r="F168" s="58"/>
      <c r="G168" s="59"/>
      <c r="H168" s="37"/>
      <c r="I168" s="37"/>
      <c r="K168" s="37"/>
      <c r="L168" s="37"/>
      <c r="M168" s="37"/>
    </row>
    <row r="169" spans="2:13" s="10" customFormat="1" ht="15" customHeight="1">
      <c r="B169" s="54"/>
      <c r="C169" s="54"/>
      <c r="D169" s="37"/>
      <c r="E169" s="37"/>
      <c r="F169" s="58"/>
      <c r="G169" s="59"/>
      <c r="H169" s="37"/>
      <c r="I169" s="37"/>
      <c r="K169" s="37"/>
      <c r="L169" s="37"/>
      <c r="M169" s="37"/>
    </row>
    <row r="170" spans="2:13" s="10" customFormat="1" ht="15" customHeight="1">
      <c r="B170" s="55" t="s">
        <v>172</v>
      </c>
      <c r="C170" s="54"/>
      <c r="D170" s="37"/>
      <c r="E170" s="37"/>
      <c r="F170" s="58"/>
      <c r="G170" s="59"/>
      <c r="H170" s="37"/>
      <c r="I170" s="37"/>
      <c r="K170" s="37"/>
      <c r="L170" s="37"/>
      <c r="M170" s="37"/>
    </row>
    <row r="171" spans="2:13" s="10" customFormat="1" ht="15" customHeight="1">
      <c r="B171" s="55" t="s">
        <v>173</v>
      </c>
      <c r="C171" s="54"/>
      <c r="D171" s="37"/>
      <c r="E171" s="37"/>
      <c r="F171" s="58"/>
      <c r="G171" s="59"/>
      <c r="H171" s="37"/>
      <c r="I171" s="37"/>
      <c r="K171" s="37"/>
      <c r="L171" s="37"/>
      <c r="M171" s="37"/>
    </row>
    <row r="172" spans="2:13" s="10" customFormat="1" ht="15" customHeight="1">
      <c r="B172" s="29"/>
      <c r="C172" s="30"/>
      <c r="D172" s="37"/>
      <c r="E172" s="37"/>
      <c r="F172" s="58"/>
      <c r="G172" s="59"/>
      <c r="H172" s="37"/>
      <c r="I172" s="37"/>
      <c r="K172" s="37"/>
      <c r="L172" s="37"/>
      <c r="M172" s="37"/>
    </row>
    <row r="173" spans="2:13" s="10" customFormat="1" ht="15" customHeight="1">
      <c r="B173" s="29" t="s">
        <v>174</v>
      </c>
      <c r="C173" s="30"/>
      <c r="D173" s="37"/>
      <c r="E173" s="37"/>
      <c r="F173" s="58"/>
      <c r="G173" s="59"/>
      <c r="H173" s="37"/>
      <c r="I173" s="37"/>
      <c r="K173" s="37"/>
      <c r="L173" s="37"/>
      <c r="M173" s="37"/>
    </row>
    <row r="174" spans="2:13" s="10" customFormat="1" ht="15" customHeight="1">
      <c r="B174" s="29" t="s">
        <v>175</v>
      </c>
      <c r="C174" s="30"/>
      <c r="D174" s="37"/>
      <c r="E174" s="37"/>
      <c r="F174" s="58"/>
      <c r="G174" s="59"/>
      <c r="H174" s="37"/>
      <c r="I174" s="37"/>
      <c r="K174" s="37"/>
      <c r="L174" s="37"/>
      <c r="M174" s="37"/>
    </row>
    <row r="175" spans="2:13" s="10" customFormat="1" ht="15" customHeight="1">
      <c r="B175" s="29"/>
      <c r="C175" s="30" t="s">
        <v>176</v>
      </c>
      <c r="D175" s="37"/>
      <c r="E175" s="37"/>
      <c r="F175" s="58"/>
      <c r="G175" s="59"/>
      <c r="H175" s="37"/>
      <c r="I175" s="37"/>
      <c r="K175" s="37"/>
      <c r="L175" s="37"/>
      <c r="M175" s="37"/>
    </row>
    <row r="176" spans="2:13" s="10" customFormat="1" ht="15" customHeight="1" thickBot="1">
      <c r="B176" s="37"/>
      <c r="C176" s="37"/>
      <c r="D176" s="37"/>
      <c r="E176" s="37"/>
      <c r="F176" s="58"/>
      <c r="G176" s="61"/>
      <c r="H176" s="37"/>
      <c r="I176" s="37"/>
      <c r="K176" s="37"/>
      <c r="L176" s="37"/>
      <c r="M176" s="37"/>
    </row>
    <row r="177" spans="2:13" s="10" customFormat="1" ht="25.5" customHeight="1" thickBot="1">
      <c r="B177" s="12" t="s">
        <v>114</v>
      </c>
      <c r="C177" s="13" t="s">
        <v>115</v>
      </c>
      <c r="D177" s="12" t="s">
        <v>116</v>
      </c>
      <c r="E177" s="14" t="s">
        <v>117</v>
      </c>
      <c r="F177" s="18"/>
      <c r="G177" s="12" t="s">
        <v>177</v>
      </c>
      <c r="J177" s="60"/>
      <c r="K177" s="37"/>
      <c r="L177" s="37"/>
      <c r="M177" s="37"/>
    </row>
    <row r="178" spans="2:13" s="10" customFormat="1" ht="15" customHeight="1">
      <c r="F178" s="18"/>
      <c r="J178" s="60"/>
      <c r="K178" s="37"/>
      <c r="L178" s="37"/>
      <c r="M178" s="37"/>
    </row>
    <row r="179" spans="2:13" s="10" customFormat="1" ht="23.25" customHeight="1">
      <c r="B179" s="32" t="s">
        <v>178</v>
      </c>
      <c r="C179" s="33">
        <v>5</v>
      </c>
      <c r="D179" s="34">
        <v>0</v>
      </c>
      <c r="E179" s="17">
        <v>2320000</v>
      </c>
      <c r="F179" s="18">
        <f>IF(ISBLANK(Case!E179),0,IF(E179=Case!E179,1,-1))</f>
        <v>1</v>
      </c>
      <c r="G179" s="33" t="s">
        <v>27</v>
      </c>
      <c r="J179" s="60"/>
      <c r="M179" s="37"/>
    </row>
    <row r="180" spans="2:13" s="10" customFormat="1" ht="15" customHeight="1">
      <c r="F180" s="18"/>
      <c r="G180" s="39"/>
      <c r="J180" s="60"/>
    </row>
    <row r="181" spans="2:13" s="10" customFormat="1" ht="23.25" customHeight="1">
      <c r="B181" s="33">
        <v>71</v>
      </c>
      <c r="C181" s="33">
        <v>5</v>
      </c>
      <c r="D181" s="40">
        <v>8</v>
      </c>
      <c r="E181" s="17">
        <v>2080000</v>
      </c>
      <c r="F181" s="18">
        <f>IF(ISBLANK(Case!E181),0,IF(E181=Case!E181,1,-1))</f>
        <v>1</v>
      </c>
      <c r="G181" s="33" t="s">
        <v>28</v>
      </c>
      <c r="J181" s="60"/>
      <c r="M181" s="37"/>
    </row>
    <row r="182" spans="2:13" s="10" customFormat="1" ht="23.25" customHeight="1">
      <c r="B182" s="33">
        <v>72</v>
      </c>
      <c r="C182" s="33">
        <v>5</v>
      </c>
      <c r="D182" s="40">
        <v>8</v>
      </c>
      <c r="E182" s="17">
        <v>2510000</v>
      </c>
      <c r="F182" s="18">
        <f>IF(ISBLANK(Case!E182),0,IF(E182=Case!E182,1,-1))</f>
        <v>1</v>
      </c>
      <c r="G182" s="33" t="s">
        <v>29</v>
      </c>
      <c r="J182" s="60"/>
      <c r="M182" s="37"/>
    </row>
    <row r="183" spans="2:13" s="10" customFormat="1" ht="23.25" customHeight="1">
      <c r="B183" s="33">
        <v>73</v>
      </c>
      <c r="C183" s="33">
        <v>5</v>
      </c>
      <c r="D183" s="40">
        <v>8</v>
      </c>
      <c r="E183" s="17">
        <v>2550000</v>
      </c>
      <c r="F183" s="18">
        <f>IF(ISBLANK(Case!E183),0,IF(E183=Case!E183,1,-1))</f>
        <v>1</v>
      </c>
      <c r="G183" s="33" t="s">
        <v>30</v>
      </c>
      <c r="J183" s="60"/>
      <c r="M183" s="37"/>
    </row>
    <row r="184" spans="2:13" s="10" customFormat="1" ht="23.25" customHeight="1">
      <c r="B184" s="33">
        <v>74</v>
      </c>
      <c r="C184" s="33">
        <v>5</v>
      </c>
      <c r="D184" s="40">
        <v>8</v>
      </c>
      <c r="E184" s="17">
        <v>2250000</v>
      </c>
      <c r="F184" s="18">
        <f>IF(ISBLANK(Case!E184),0,IF(E184=Case!E184,1,-1))</f>
        <v>1</v>
      </c>
      <c r="G184" s="33" t="s">
        <v>31</v>
      </c>
      <c r="J184" s="60"/>
      <c r="M184" s="37"/>
    </row>
    <row r="185" spans="2:13" s="10" customFormat="1" ht="23.25" customHeight="1">
      <c r="B185" s="33">
        <v>75</v>
      </c>
      <c r="C185" s="33">
        <v>5</v>
      </c>
      <c r="D185" s="40">
        <v>8</v>
      </c>
      <c r="E185" s="17">
        <v>2210000</v>
      </c>
      <c r="F185" s="18">
        <f>IF(ISBLANK(Case!E185),0,IF(E185=Case!E185,1,-1))</f>
        <v>1</v>
      </c>
      <c r="G185" s="33" t="s">
        <v>32</v>
      </c>
      <c r="J185" s="60"/>
      <c r="M185" s="37"/>
    </row>
    <row r="186" spans="2:13" s="10" customFormat="1" ht="23.25" customHeight="1">
      <c r="B186" s="33">
        <v>76</v>
      </c>
      <c r="C186" s="33">
        <v>5</v>
      </c>
      <c r="D186" s="40">
        <v>8</v>
      </c>
      <c r="E186" s="17">
        <v>2140000</v>
      </c>
      <c r="F186" s="18">
        <f>IF(ISBLANK(Case!E186),0,IF(E186=Case!E186,1,-1))</f>
        <v>1</v>
      </c>
      <c r="G186" s="33" t="s">
        <v>33</v>
      </c>
      <c r="J186" s="60"/>
      <c r="M186" s="37"/>
    </row>
    <row r="187" spans="2:13" s="10" customFormat="1" ht="23.25" customHeight="1">
      <c r="B187" s="33">
        <v>77</v>
      </c>
      <c r="C187" s="33">
        <v>5</v>
      </c>
      <c r="D187" s="40">
        <v>8</v>
      </c>
      <c r="E187" s="17">
        <v>2350000</v>
      </c>
      <c r="F187" s="18">
        <f>IF(ISBLANK(Case!E187),0,IF(E187=Case!E187,1,-1))</f>
        <v>1</v>
      </c>
      <c r="G187" s="33" t="s">
        <v>34</v>
      </c>
      <c r="J187" s="60"/>
      <c r="M187" s="37"/>
    </row>
    <row r="188" spans="2:13" s="10" customFormat="1" ht="23.25" customHeight="1">
      <c r="B188" s="33">
        <v>78</v>
      </c>
      <c r="C188" s="33">
        <v>5</v>
      </c>
      <c r="D188" s="40">
        <v>8</v>
      </c>
      <c r="E188" s="17">
        <v>2310000</v>
      </c>
      <c r="F188" s="18">
        <f>IF(ISBLANK(Case!E188),0,IF(E188=Case!E188,1,-1))</f>
        <v>1</v>
      </c>
      <c r="G188" s="33" t="s">
        <v>35</v>
      </c>
      <c r="J188" s="60"/>
      <c r="M188" s="37"/>
    </row>
    <row r="189" spans="2:13" s="10" customFormat="1" ht="23.25" customHeight="1">
      <c r="B189" s="33">
        <v>79</v>
      </c>
      <c r="C189" s="33">
        <v>5</v>
      </c>
      <c r="D189" s="40">
        <v>8</v>
      </c>
      <c r="E189" s="17">
        <v>2280000</v>
      </c>
      <c r="F189" s="18">
        <f>IF(ISBLANK(Case!E189),0,IF(E189=Case!E189,1,-1))</f>
        <v>1</v>
      </c>
      <c r="G189" s="33" t="s">
        <v>36</v>
      </c>
      <c r="J189" s="60"/>
      <c r="M189" s="37"/>
    </row>
    <row r="190" spans="2:13" s="10" customFormat="1" ht="23.25" customHeight="1">
      <c r="B190" s="33">
        <v>80</v>
      </c>
      <c r="C190" s="33">
        <v>5</v>
      </c>
      <c r="D190" s="40">
        <v>8</v>
      </c>
      <c r="E190" s="17">
        <v>2060000</v>
      </c>
      <c r="F190" s="18">
        <f>IF(ISBLANK(Case!E190),0,IF(E190=Case!E190,1,-1))</f>
        <v>1</v>
      </c>
      <c r="G190" s="33" t="s">
        <v>37</v>
      </c>
      <c r="J190" s="60"/>
      <c r="M190" s="37"/>
    </row>
    <row r="191" spans="2:13" s="10" customFormat="1" ht="23.25" customHeight="1">
      <c r="B191" s="33">
        <v>81</v>
      </c>
      <c r="C191" s="33">
        <v>5</v>
      </c>
      <c r="D191" s="40">
        <v>8</v>
      </c>
      <c r="E191" s="17">
        <v>2070000</v>
      </c>
      <c r="F191" s="18">
        <f>IF(ISBLANK(Case!E191),0,IF(E191=Case!E191,1,-1))</f>
        <v>1</v>
      </c>
      <c r="G191" s="33" t="s">
        <v>38</v>
      </c>
      <c r="J191" s="60"/>
      <c r="M191" s="37"/>
    </row>
    <row r="192" spans="2:13" s="10" customFormat="1" ht="23.25" customHeight="1">
      <c r="B192" s="33">
        <v>82</v>
      </c>
      <c r="C192" s="33">
        <v>5</v>
      </c>
      <c r="D192" s="40">
        <v>8</v>
      </c>
      <c r="E192" s="17">
        <v>2140000</v>
      </c>
      <c r="F192" s="18">
        <f>IF(ISBLANK(Case!E192),0,IF(E192=Case!E192,1,-1))</f>
        <v>1</v>
      </c>
      <c r="G192" s="33" t="s">
        <v>39</v>
      </c>
      <c r="J192" s="60"/>
      <c r="M192" s="37"/>
    </row>
    <row r="193" spans="2:13" s="10" customFormat="1" ht="23.25" customHeight="1">
      <c r="B193" s="33">
        <v>83</v>
      </c>
      <c r="C193" s="33">
        <v>5</v>
      </c>
      <c r="D193" s="40">
        <v>8</v>
      </c>
      <c r="E193" s="17">
        <v>2040000</v>
      </c>
      <c r="F193" s="18">
        <f>IF(ISBLANK(Case!E193),0,IF(E193=Case!E193,1,-1))</f>
        <v>1</v>
      </c>
      <c r="G193" s="33" t="s">
        <v>40</v>
      </c>
      <c r="J193" s="60"/>
      <c r="M193" s="37"/>
    </row>
    <row r="194" spans="2:13" s="10" customFormat="1" ht="23.25" customHeight="1">
      <c r="B194" s="33">
        <v>84</v>
      </c>
      <c r="C194" s="33">
        <v>5</v>
      </c>
      <c r="D194" s="40">
        <v>8</v>
      </c>
      <c r="E194" s="17">
        <v>2040000</v>
      </c>
      <c r="F194" s="18">
        <f>IF(ISBLANK(Case!E194),0,IF(E194=Case!E194,1,-1))</f>
        <v>1</v>
      </c>
      <c r="G194" s="33" t="s">
        <v>41</v>
      </c>
      <c r="J194" s="60"/>
      <c r="M194" s="37"/>
    </row>
    <row r="195" spans="2:13" s="10" customFormat="1" ht="23.25" customHeight="1">
      <c r="B195" s="33">
        <v>85</v>
      </c>
      <c r="C195" s="33">
        <v>5</v>
      </c>
      <c r="D195" s="40">
        <v>8</v>
      </c>
      <c r="E195" s="17">
        <v>2190000</v>
      </c>
      <c r="F195" s="18">
        <f>IF(ISBLANK(Case!E195),0,IF(E195=Case!E195,1,-1))</f>
        <v>1</v>
      </c>
      <c r="G195" s="33" t="s">
        <v>42</v>
      </c>
      <c r="J195" s="60"/>
      <c r="M195" s="37"/>
    </row>
    <row r="196" spans="2:13" s="10" customFormat="1" ht="23.25" customHeight="1">
      <c r="B196" s="33">
        <v>86</v>
      </c>
      <c r="C196" s="33">
        <v>5</v>
      </c>
      <c r="D196" s="40">
        <v>8</v>
      </c>
      <c r="E196" s="17">
        <v>2150000</v>
      </c>
      <c r="F196" s="18">
        <f>IF(ISBLANK(Case!E196),0,IF(E196=Case!E196,1,-1))</f>
        <v>1</v>
      </c>
      <c r="G196" s="33" t="s">
        <v>43</v>
      </c>
      <c r="J196" s="60"/>
      <c r="M196" s="37"/>
    </row>
    <row r="197" spans="2:13" s="10" customFormat="1" ht="23.25" customHeight="1">
      <c r="B197" s="33">
        <v>87</v>
      </c>
      <c r="C197" s="33">
        <v>5</v>
      </c>
      <c r="D197" s="40">
        <v>8</v>
      </c>
      <c r="E197" s="17">
        <v>2140000</v>
      </c>
      <c r="F197" s="18">
        <f>IF(ISBLANK(Case!E197),0,IF(E197=Case!E197,1,-1))</f>
        <v>1</v>
      </c>
      <c r="G197" s="33" t="s">
        <v>44</v>
      </c>
      <c r="J197" s="60"/>
      <c r="M197" s="37"/>
    </row>
    <row r="198" spans="2:13" s="10" customFormat="1" ht="23.25" customHeight="1">
      <c r="B198" s="33">
        <v>88</v>
      </c>
      <c r="C198" s="33">
        <v>5</v>
      </c>
      <c r="D198" s="40">
        <v>8</v>
      </c>
      <c r="E198" s="17">
        <v>2330000</v>
      </c>
      <c r="F198" s="18">
        <f>IF(ISBLANK(Case!E198),0,IF(E198=Case!E198,1,-1))</f>
        <v>1</v>
      </c>
      <c r="G198" s="33" t="s">
        <v>45</v>
      </c>
      <c r="J198" s="60"/>
      <c r="M198" s="37"/>
    </row>
    <row r="199" spans="2:13" s="10" customFormat="1" ht="23.25" customHeight="1">
      <c r="B199" s="33">
        <v>89</v>
      </c>
      <c r="C199" s="33">
        <v>5</v>
      </c>
      <c r="D199" s="40">
        <v>8</v>
      </c>
      <c r="E199" s="17">
        <v>2090000</v>
      </c>
      <c r="F199" s="18">
        <f>IF(ISBLANK(Case!E199),0,IF(E199=Case!E199,1,-1))</f>
        <v>1</v>
      </c>
      <c r="G199" s="33" t="s">
        <v>46</v>
      </c>
      <c r="J199" s="60"/>
      <c r="M199" s="37"/>
    </row>
    <row r="200" spans="2:13" s="10" customFormat="1" ht="23.25" customHeight="1">
      <c r="B200" s="33">
        <v>90</v>
      </c>
      <c r="C200" s="33">
        <v>5</v>
      </c>
      <c r="D200" s="40">
        <v>8</v>
      </c>
      <c r="E200" s="17">
        <v>2370000</v>
      </c>
      <c r="F200" s="18">
        <f>IF(ISBLANK(Case!E200),0,IF(E200=Case!E200,1,-1))</f>
        <v>1</v>
      </c>
      <c r="G200" s="33" t="s">
        <v>47</v>
      </c>
      <c r="J200" s="60"/>
      <c r="M200" s="37"/>
    </row>
    <row r="201" spans="2:13" s="10" customFormat="1" ht="15" customHeight="1">
      <c r="B201" s="37"/>
      <c r="C201" s="37"/>
      <c r="D201" s="37"/>
      <c r="E201" s="37"/>
      <c r="F201" s="58"/>
      <c r="G201" s="37"/>
      <c r="H201" s="37"/>
      <c r="I201" s="37"/>
      <c r="J201" s="60"/>
      <c r="K201" s="37"/>
      <c r="L201" s="37"/>
      <c r="M201" s="37"/>
    </row>
    <row r="202" spans="2:13" s="10" customFormat="1" ht="15" customHeight="1" thickBot="1">
      <c r="B202" s="37"/>
      <c r="C202" s="37"/>
      <c r="D202" s="37"/>
      <c r="E202" s="37"/>
      <c r="F202" s="58"/>
      <c r="G202" s="37"/>
      <c r="H202" s="37"/>
      <c r="I202" s="37"/>
      <c r="J202" s="60"/>
      <c r="K202" s="37"/>
      <c r="L202" s="37"/>
      <c r="M202" s="37"/>
    </row>
    <row r="203" spans="2:13" s="10" customFormat="1" ht="25.5" customHeight="1" thickBot="1">
      <c r="B203" s="24" t="s">
        <v>179</v>
      </c>
      <c r="C203" s="25" t="s">
        <v>180</v>
      </c>
      <c r="D203" s="37"/>
      <c r="E203" s="37"/>
      <c r="F203" s="58"/>
      <c r="G203" s="37"/>
      <c r="H203" s="37"/>
      <c r="I203" s="37"/>
      <c r="J203" s="60"/>
      <c r="K203" s="37"/>
      <c r="L203" s="37"/>
      <c r="M203" s="37"/>
    </row>
    <row r="204" spans="2:13" s="10" customFormat="1" ht="15" customHeight="1">
      <c r="B204" s="29"/>
      <c r="C204" s="37"/>
      <c r="D204" s="37"/>
      <c r="E204" s="37"/>
      <c r="F204" s="58"/>
      <c r="G204" s="37"/>
      <c r="H204" s="37"/>
      <c r="I204" s="37"/>
      <c r="J204" s="60"/>
      <c r="K204" s="37"/>
      <c r="L204" s="37"/>
      <c r="M204" s="37"/>
    </row>
    <row r="205" spans="2:13" s="10" customFormat="1" ht="15" customHeight="1">
      <c r="B205" s="29" t="s">
        <v>181</v>
      </c>
      <c r="C205" s="18"/>
      <c r="F205" s="18"/>
      <c r="G205" s="37"/>
      <c r="H205" s="37"/>
      <c r="I205" s="37"/>
      <c r="J205" s="60"/>
      <c r="K205" s="37"/>
      <c r="L205" s="37"/>
      <c r="M205" s="37"/>
    </row>
    <row r="206" spans="2:13" s="10" customFormat="1" ht="15" customHeight="1">
      <c r="B206" s="29"/>
      <c r="C206" s="18"/>
      <c r="F206" s="18"/>
      <c r="G206" s="37"/>
      <c r="H206" s="37"/>
      <c r="I206" s="37"/>
      <c r="J206" s="60"/>
      <c r="K206" s="37"/>
      <c r="L206" s="37"/>
      <c r="M206" s="37"/>
    </row>
    <row r="207" spans="2:13" s="10" customFormat="1" ht="15" customHeight="1">
      <c r="B207" s="55" t="s">
        <v>182</v>
      </c>
      <c r="F207" s="18"/>
      <c r="G207" s="37"/>
      <c r="H207" s="37"/>
      <c r="I207" s="37"/>
      <c r="J207" s="60"/>
      <c r="K207" s="37"/>
      <c r="L207" s="37"/>
      <c r="M207" s="37"/>
    </row>
    <row r="208" spans="2:13" s="10" customFormat="1" ht="15" customHeight="1">
      <c r="B208" s="55" t="s">
        <v>183</v>
      </c>
      <c r="F208" s="18"/>
      <c r="G208" s="60"/>
      <c r="H208" s="60"/>
      <c r="I208" s="37"/>
      <c r="J208" s="37"/>
      <c r="K208" s="37"/>
      <c r="L208" s="37"/>
      <c r="M208" s="37"/>
    </row>
    <row r="209" spans="2:13" s="10" customFormat="1" ht="15" customHeight="1">
      <c r="B209" s="55"/>
      <c r="F209" s="18"/>
      <c r="G209" s="60"/>
      <c r="H209" s="60"/>
      <c r="I209" s="37"/>
      <c r="J209" s="37"/>
      <c r="K209" s="37"/>
      <c r="L209" s="37"/>
      <c r="M209" s="37"/>
    </row>
    <row r="210" spans="2:13" s="10" customFormat="1" ht="15" customHeight="1">
      <c r="B210" s="29" t="s">
        <v>241</v>
      </c>
      <c r="F210" s="18"/>
      <c r="G210" s="60"/>
      <c r="H210" s="60"/>
      <c r="I210" s="37"/>
      <c r="J210" s="37"/>
      <c r="K210" s="37"/>
      <c r="L210" s="37"/>
      <c r="M210" s="37"/>
    </row>
    <row r="211" spans="2:13" s="10" customFormat="1" ht="15" customHeight="1">
      <c r="B211" s="29" t="s">
        <v>184</v>
      </c>
      <c r="F211" s="18"/>
      <c r="G211" s="60"/>
      <c r="H211" s="60"/>
      <c r="I211" s="37"/>
      <c r="J211" s="37"/>
      <c r="K211" s="37"/>
      <c r="L211" s="37"/>
      <c r="M211" s="37"/>
    </row>
    <row r="212" spans="2:13" s="10" customFormat="1" ht="15" customHeight="1">
      <c r="B212" s="29"/>
      <c r="C212" s="30" t="s">
        <v>185</v>
      </c>
      <c r="F212" s="18"/>
      <c r="G212" s="60"/>
      <c r="H212" s="60"/>
      <c r="I212" s="37"/>
      <c r="J212" s="60"/>
      <c r="K212" s="37"/>
      <c r="L212" s="37"/>
      <c r="M212" s="37"/>
    </row>
    <row r="213" spans="2:13" s="10" customFormat="1" ht="15" customHeight="1">
      <c r="B213" s="29"/>
      <c r="C213" s="30" t="s">
        <v>217</v>
      </c>
      <c r="F213" s="18"/>
      <c r="G213" s="60"/>
      <c r="H213" s="60"/>
      <c r="I213" s="37"/>
      <c r="J213" s="60"/>
      <c r="K213" s="37"/>
      <c r="L213" s="37"/>
      <c r="M213" s="37"/>
    </row>
    <row r="214" spans="2:13" s="10" customFormat="1" ht="15" customHeight="1" thickBot="1">
      <c r="B214" s="37"/>
      <c r="C214" s="37"/>
      <c r="D214" s="37"/>
      <c r="E214" s="37"/>
      <c r="F214" s="58"/>
      <c r="G214" s="61"/>
      <c r="H214" s="61"/>
      <c r="I214" s="37"/>
      <c r="K214" s="37"/>
      <c r="L214" s="37"/>
      <c r="M214" s="37"/>
    </row>
    <row r="215" spans="2:13" s="10" customFormat="1" ht="25.5" customHeight="1" thickBot="1">
      <c r="B215" s="12" t="s">
        <v>114</v>
      </c>
      <c r="C215" s="13" t="s">
        <v>115</v>
      </c>
      <c r="D215" s="12" t="s">
        <v>116</v>
      </c>
      <c r="E215" s="14" t="s">
        <v>117</v>
      </c>
      <c r="F215" s="18"/>
      <c r="G215" s="12" t="s">
        <v>186</v>
      </c>
      <c r="J215" s="60"/>
      <c r="K215" s="37"/>
      <c r="L215" s="37"/>
      <c r="M215" s="37"/>
    </row>
    <row r="216" spans="2:13" s="10" customFormat="1" ht="15" customHeight="1">
      <c r="F216" s="18"/>
      <c r="J216" s="60"/>
      <c r="K216" s="37"/>
      <c r="L216" s="37"/>
      <c r="M216" s="37"/>
    </row>
    <row r="217" spans="2:13" s="10" customFormat="1" ht="23.25" customHeight="1">
      <c r="B217" s="32" t="s">
        <v>187</v>
      </c>
      <c r="C217" s="33">
        <v>6</v>
      </c>
      <c r="D217" s="34">
        <v>0</v>
      </c>
      <c r="E217" s="17">
        <v>1530000</v>
      </c>
      <c r="F217" s="18">
        <f>IF(ISBLANK(Case!E217),0,IF(E217=Case!E217,1,-1))</f>
        <v>1</v>
      </c>
      <c r="G217" s="33" t="s">
        <v>38</v>
      </c>
      <c r="J217" s="60"/>
      <c r="K217" s="37"/>
      <c r="L217" s="37"/>
      <c r="M217" s="56"/>
    </row>
    <row r="218" spans="2:13" s="10" customFormat="1" ht="15" customHeight="1">
      <c r="F218" s="18"/>
      <c r="G218" s="39"/>
      <c r="J218" s="60"/>
      <c r="K218" s="37"/>
      <c r="L218" s="56"/>
      <c r="M218" s="56"/>
    </row>
    <row r="219" spans="2:13" s="10" customFormat="1" ht="23.25" customHeight="1">
      <c r="B219" s="33">
        <v>91</v>
      </c>
      <c r="C219" s="33">
        <v>6</v>
      </c>
      <c r="D219" s="40">
        <v>10</v>
      </c>
      <c r="E219" s="17">
        <v>1010000</v>
      </c>
      <c r="F219" s="18">
        <f>IF(ISBLANK(Case!E219),0,IF(E219=Case!E219,1,-1))</f>
        <v>1</v>
      </c>
      <c r="G219" s="33" t="s">
        <v>48</v>
      </c>
      <c r="J219" s="60"/>
      <c r="K219" s="37"/>
      <c r="L219" s="56"/>
      <c r="M219" s="56"/>
    </row>
    <row r="220" spans="2:13" s="10" customFormat="1" ht="23.25" customHeight="1">
      <c r="B220" s="33">
        <v>92</v>
      </c>
      <c r="C220" s="33">
        <v>6</v>
      </c>
      <c r="D220" s="40">
        <v>10</v>
      </c>
      <c r="E220" s="17">
        <v>680000</v>
      </c>
      <c r="F220" s="18">
        <f>IF(ISBLANK(Case!E220),0,IF(E220=Case!E220,1,-1))</f>
        <v>1</v>
      </c>
      <c r="G220" s="33" t="s">
        <v>49</v>
      </c>
      <c r="J220" s="60"/>
      <c r="K220" s="37"/>
      <c r="L220" s="56"/>
      <c r="M220" s="56"/>
    </row>
    <row r="221" spans="2:13" s="10" customFormat="1" ht="23.25" customHeight="1">
      <c r="B221" s="33">
        <v>93</v>
      </c>
      <c r="C221" s="33">
        <v>6</v>
      </c>
      <c r="D221" s="40">
        <v>10</v>
      </c>
      <c r="E221" s="17">
        <v>1250000</v>
      </c>
      <c r="F221" s="18">
        <f>IF(ISBLANK(Case!E221),0,IF(E221=Case!E221,1,-1))</f>
        <v>1</v>
      </c>
      <c r="G221" s="33" t="s">
        <v>50</v>
      </c>
      <c r="J221" s="60"/>
      <c r="K221" s="37"/>
      <c r="L221" s="56"/>
      <c r="M221" s="56"/>
    </row>
    <row r="222" spans="2:13" s="10" customFormat="1" ht="23.25" customHeight="1">
      <c r="B222" s="33">
        <v>94</v>
      </c>
      <c r="C222" s="33">
        <v>6</v>
      </c>
      <c r="D222" s="40">
        <v>10</v>
      </c>
      <c r="E222" s="17">
        <v>800000</v>
      </c>
      <c r="F222" s="18">
        <f>IF(ISBLANK(Case!E222),0,IF(E222=Case!E222,1,-1))</f>
        <v>1</v>
      </c>
      <c r="G222" s="33" t="s">
        <v>51</v>
      </c>
      <c r="J222" s="60"/>
      <c r="K222" s="37"/>
      <c r="L222" s="56"/>
      <c r="M222" s="56"/>
    </row>
    <row r="223" spans="2:13" s="10" customFormat="1" ht="23.25" customHeight="1">
      <c r="B223" s="33">
        <v>95</v>
      </c>
      <c r="C223" s="33">
        <v>6</v>
      </c>
      <c r="D223" s="40">
        <v>10</v>
      </c>
      <c r="E223" s="17">
        <v>770000</v>
      </c>
      <c r="F223" s="18">
        <f>IF(ISBLANK(Case!E223),0,IF(E223=Case!E223,1,-1))</f>
        <v>1</v>
      </c>
      <c r="G223" s="33" t="s">
        <v>52</v>
      </c>
      <c r="J223" s="60"/>
      <c r="K223" s="37"/>
      <c r="L223" s="56"/>
      <c r="M223" s="56"/>
    </row>
    <row r="224" spans="2:13" s="10" customFormat="1" ht="23.25" customHeight="1">
      <c r="B224" s="33">
        <v>96</v>
      </c>
      <c r="C224" s="33">
        <v>6</v>
      </c>
      <c r="D224" s="40">
        <v>10</v>
      </c>
      <c r="E224" s="17">
        <v>1530000</v>
      </c>
      <c r="F224" s="18">
        <f>IF(ISBLANK(Case!E224),0,IF(E224=Case!E224,1,-1))</f>
        <v>1</v>
      </c>
      <c r="G224" s="33" t="s">
        <v>53</v>
      </c>
      <c r="J224" s="60"/>
      <c r="K224" s="37"/>
      <c r="L224" s="56"/>
      <c r="M224" s="56"/>
    </row>
    <row r="225" spans="1:13" s="10" customFormat="1" ht="23.25" customHeight="1">
      <c r="B225" s="33">
        <v>97</v>
      </c>
      <c r="C225" s="33">
        <v>6</v>
      </c>
      <c r="D225" s="40">
        <v>10</v>
      </c>
      <c r="E225" s="17">
        <v>930000</v>
      </c>
      <c r="F225" s="18">
        <f>IF(ISBLANK(Case!E225),0,IF(E225=Case!E225,1,-1))</f>
        <v>1</v>
      </c>
      <c r="G225" s="33" t="s">
        <v>54</v>
      </c>
      <c r="J225" s="60"/>
      <c r="K225" s="37"/>
      <c r="L225" s="56"/>
      <c r="M225" s="56"/>
    </row>
    <row r="226" spans="1:13" s="10" customFormat="1" ht="23.25" customHeight="1">
      <c r="B226" s="33">
        <v>98</v>
      </c>
      <c r="C226" s="33">
        <v>6</v>
      </c>
      <c r="D226" s="40">
        <v>10</v>
      </c>
      <c r="E226" s="17">
        <v>800000</v>
      </c>
      <c r="F226" s="18">
        <f>IF(ISBLANK(Case!E226),0,IF(E226=Case!E226,1,-1))</f>
        <v>1</v>
      </c>
      <c r="G226" s="33" t="s">
        <v>51</v>
      </c>
      <c r="J226" s="60"/>
      <c r="K226" s="37"/>
      <c r="L226" s="56"/>
      <c r="M226" s="56"/>
    </row>
    <row r="227" spans="1:13" s="10" customFormat="1" ht="23.25" customHeight="1">
      <c r="B227" s="33">
        <v>99</v>
      </c>
      <c r="C227" s="33">
        <v>6</v>
      </c>
      <c r="D227" s="40">
        <v>10</v>
      </c>
      <c r="E227" s="17">
        <v>850000</v>
      </c>
      <c r="F227" s="18">
        <f>IF(ISBLANK(Case!E227),0,IF(E227=Case!E227,1,-1))</f>
        <v>1</v>
      </c>
      <c r="G227" s="33" t="s">
        <v>55</v>
      </c>
      <c r="J227" s="60"/>
      <c r="K227" s="37"/>
      <c r="L227" s="56"/>
      <c r="M227" s="56"/>
    </row>
    <row r="228" spans="1:13" s="10" customFormat="1" ht="23.25" customHeight="1">
      <c r="B228" s="33">
        <v>100</v>
      </c>
      <c r="C228" s="33">
        <v>6</v>
      </c>
      <c r="D228" s="40">
        <v>10</v>
      </c>
      <c r="E228" s="17">
        <v>680000</v>
      </c>
      <c r="F228" s="18">
        <f>IF(ISBLANK(Case!E228),0,IF(E228=Case!E228,1,-1))</f>
        <v>1</v>
      </c>
      <c r="G228" s="33" t="s">
        <v>56</v>
      </c>
      <c r="J228" s="60"/>
      <c r="K228" s="37"/>
      <c r="L228" s="56"/>
      <c r="M228" s="56"/>
    </row>
    <row r="229" spans="1:13" s="10" customFormat="1" ht="23.25" customHeight="1">
      <c r="B229" s="33">
        <v>101</v>
      </c>
      <c r="C229" s="33">
        <v>6</v>
      </c>
      <c r="D229" s="40">
        <v>10</v>
      </c>
      <c r="E229" s="17">
        <v>1430000</v>
      </c>
      <c r="F229" s="18">
        <f>IF(ISBLANK(Case!E229),0,IF(E229=Case!E229,1,-1))</f>
        <v>1</v>
      </c>
      <c r="G229" s="33" t="s">
        <v>57</v>
      </c>
      <c r="J229" s="60"/>
      <c r="K229" s="37"/>
      <c r="L229" s="56"/>
      <c r="M229" s="56"/>
    </row>
    <row r="230" spans="1:13" s="10" customFormat="1" ht="23.25" customHeight="1">
      <c r="B230" s="33">
        <v>102</v>
      </c>
      <c r="C230" s="33">
        <v>6</v>
      </c>
      <c r="D230" s="40">
        <v>10</v>
      </c>
      <c r="E230" s="17">
        <v>320000</v>
      </c>
      <c r="F230" s="18">
        <f>IF(ISBLANK(Case!E230),0,IF(E230=Case!E230,1,-1))</f>
        <v>1</v>
      </c>
      <c r="G230" s="33" t="s">
        <v>58</v>
      </c>
      <c r="J230" s="60"/>
      <c r="K230" s="37"/>
      <c r="L230" s="56"/>
      <c r="M230" s="56"/>
    </row>
    <row r="231" spans="1:13" s="10" customFormat="1" ht="23.25" customHeight="1">
      <c r="B231" s="33">
        <v>103</v>
      </c>
      <c r="C231" s="33">
        <v>6</v>
      </c>
      <c r="D231" s="40">
        <v>10</v>
      </c>
      <c r="E231" s="17">
        <v>1250000</v>
      </c>
      <c r="F231" s="18">
        <f>IF(ISBLANK(Case!E231),0,IF(E231=Case!E231,1,-1))</f>
        <v>1</v>
      </c>
      <c r="G231" s="33" t="s">
        <v>59</v>
      </c>
      <c r="J231" s="60"/>
      <c r="K231" s="37"/>
      <c r="L231" s="56"/>
      <c r="M231" s="56"/>
    </row>
    <row r="232" spans="1:13" s="10" customFormat="1" ht="23.25" customHeight="1">
      <c r="B232" s="33">
        <v>104</v>
      </c>
      <c r="C232" s="33">
        <v>6</v>
      </c>
      <c r="D232" s="40">
        <v>10</v>
      </c>
      <c r="E232" s="17">
        <v>420000</v>
      </c>
      <c r="F232" s="18">
        <f>IF(ISBLANK(Case!E232),0,IF(E232=Case!E232,1,-1))</f>
        <v>1</v>
      </c>
      <c r="G232" s="33" t="s">
        <v>60</v>
      </c>
      <c r="J232" s="60"/>
      <c r="K232" s="37"/>
      <c r="L232" s="56"/>
      <c r="M232" s="56"/>
    </row>
    <row r="233" spans="1:13" s="10" customFormat="1" ht="23.25" customHeight="1">
      <c r="B233" s="33">
        <v>105</v>
      </c>
      <c r="C233" s="33">
        <v>6</v>
      </c>
      <c r="D233" s="40">
        <v>10</v>
      </c>
      <c r="E233" s="17">
        <v>300000</v>
      </c>
      <c r="F233" s="18">
        <f>IF(ISBLANK(Case!E233),0,IF(E233=Case!E233,1,-1))</f>
        <v>1</v>
      </c>
      <c r="G233" s="33" t="s">
        <v>61</v>
      </c>
      <c r="J233" s="60"/>
      <c r="K233" s="37"/>
      <c r="L233" s="56"/>
      <c r="M233" s="56"/>
    </row>
    <row r="234" spans="1:13" s="10" customFormat="1" ht="23.25" customHeight="1">
      <c r="B234" s="33">
        <v>106</v>
      </c>
      <c r="C234" s="33">
        <v>6</v>
      </c>
      <c r="D234" s="40">
        <v>10</v>
      </c>
      <c r="E234" s="17">
        <v>300000</v>
      </c>
      <c r="F234" s="18">
        <f>IF(ISBLANK(Case!E234),0,IF(E234=Case!E234,1,-1))</f>
        <v>1</v>
      </c>
      <c r="G234" s="33" t="s">
        <v>62</v>
      </c>
      <c r="J234" s="60"/>
      <c r="K234" s="37"/>
      <c r="L234" s="56"/>
      <c r="M234" s="56"/>
    </row>
    <row r="235" spans="1:13" s="10" customFormat="1" ht="23.25" customHeight="1">
      <c r="B235" s="33">
        <v>107</v>
      </c>
      <c r="C235" s="33">
        <v>6</v>
      </c>
      <c r="D235" s="40">
        <v>10</v>
      </c>
      <c r="E235" s="17">
        <v>310000</v>
      </c>
      <c r="F235" s="18">
        <f>IF(ISBLANK(Case!E235),0,IF(E235=Case!E235,1,-1))</f>
        <v>1</v>
      </c>
      <c r="G235" s="33" t="s">
        <v>63</v>
      </c>
      <c r="J235" s="60"/>
      <c r="K235" s="56"/>
      <c r="L235" s="56"/>
      <c r="M235" s="56"/>
    </row>
    <row r="236" spans="1:13" s="10" customFormat="1" ht="23.25" customHeight="1">
      <c r="B236" s="33">
        <v>108</v>
      </c>
      <c r="C236" s="33">
        <v>6</v>
      </c>
      <c r="D236" s="40">
        <v>10</v>
      </c>
      <c r="E236" s="17">
        <v>500000</v>
      </c>
      <c r="F236" s="18">
        <f>IF(ISBLANK(Case!E236),0,IF(E236=Case!E236,1,-1))</f>
        <v>1</v>
      </c>
      <c r="G236" s="33" t="s">
        <v>64</v>
      </c>
      <c r="J236" s="60"/>
      <c r="K236" s="56"/>
      <c r="L236" s="56"/>
      <c r="M236" s="56"/>
    </row>
    <row r="237" spans="1:13" s="10" customFormat="1" ht="23.25" customHeight="1">
      <c r="B237" s="33">
        <v>109</v>
      </c>
      <c r="C237" s="33">
        <v>6</v>
      </c>
      <c r="D237" s="40">
        <v>10</v>
      </c>
      <c r="E237" s="17">
        <v>1530000</v>
      </c>
      <c r="F237" s="18">
        <f>IF(ISBLANK(Case!E237),0,IF(E237=Case!E237,1,-1))</f>
        <v>1</v>
      </c>
      <c r="G237" s="33" t="s">
        <v>65</v>
      </c>
      <c r="J237" s="60"/>
      <c r="K237" s="56"/>
      <c r="L237" s="56"/>
      <c r="M237" s="56"/>
    </row>
    <row r="238" spans="1:13" s="10" customFormat="1" ht="23.25" customHeight="1">
      <c r="B238" s="33">
        <v>110</v>
      </c>
      <c r="C238" s="33">
        <v>6</v>
      </c>
      <c r="D238" s="40">
        <v>10</v>
      </c>
      <c r="E238" s="17">
        <v>760000</v>
      </c>
      <c r="F238" s="18">
        <f>IF(ISBLANK(Case!E238),0,IF(E238=Case!E238,1,-1))</f>
        <v>1</v>
      </c>
      <c r="G238" s="33" t="s">
        <v>66</v>
      </c>
      <c r="J238" s="60"/>
      <c r="K238" s="56"/>
      <c r="L238" s="56"/>
      <c r="M238" s="56"/>
    </row>
    <row r="239" spans="1:13" s="10" customFormat="1" ht="15" customHeight="1">
      <c r="B239" s="18"/>
      <c r="C239" s="18"/>
      <c r="D239" s="18"/>
      <c r="E239" s="18"/>
      <c r="F239" s="18"/>
      <c r="G239" s="60"/>
      <c r="H239" s="37"/>
      <c r="I239" s="37"/>
      <c r="J239" s="60"/>
      <c r="K239" s="61"/>
      <c r="L239" s="61"/>
      <c r="M239" s="61"/>
    </row>
    <row r="240" spans="1:13" s="10" customFormat="1" ht="15" customHeight="1" thickBot="1">
      <c r="A240" s="1"/>
      <c r="B240" s="1"/>
      <c r="C240" s="1"/>
      <c r="D240" s="1"/>
      <c r="E240" s="1"/>
      <c r="F240" s="1"/>
      <c r="G240" s="1"/>
      <c r="H240" s="37"/>
      <c r="I240" s="37"/>
      <c r="J240" s="37"/>
      <c r="M240" s="61"/>
    </row>
    <row r="241" spans="2:13" s="10" customFormat="1" ht="25.5" customHeight="1" thickBot="1">
      <c r="B241" s="24" t="s">
        <v>188</v>
      </c>
      <c r="C241" s="25" t="s">
        <v>189</v>
      </c>
      <c r="D241" s="37"/>
      <c r="E241" s="37"/>
      <c r="F241" s="58"/>
      <c r="G241" s="59"/>
      <c r="H241" s="37"/>
      <c r="I241" s="37"/>
      <c r="J241" s="37"/>
    </row>
    <row r="242" spans="2:13" s="10" customFormat="1" ht="15" customHeight="1">
      <c r="B242" s="29"/>
      <c r="C242" s="37"/>
      <c r="D242" s="37"/>
      <c r="E242" s="37"/>
      <c r="F242" s="58"/>
      <c r="H242" s="37"/>
      <c r="I242" s="37"/>
      <c r="J242" s="37"/>
    </row>
    <row r="243" spans="2:13" s="10" customFormat="1" ht="15" customHeight="1">
      <c r="B243" s="29" t="s">
        <v>190</v>
      </c>
      <c r="C243" s="64"/>
      <c r="D243" s="58"/>
      <c r="E243" s="58"/>
      <c r="F243" s="58"/>
      <c r="G243" s="58"/>
      <c r="H243" s="37"/>
      <c r="I243" s="37"/>
      <c r="J243" s="37"/>
    </row>
    <row r="244" spans="2:13" s="10" customFormat="1" ht="15" customHeight="1">
      <c r="B244" s="29"/>
      <c r="D244" s="58"/>
      <c r="E244" s="58"/>
      <c r="F244" s="58"/>
      <c r="G244" s="58"/>
      <c r="H244" s="37"/>
      <c r="I244" s="37"/>
      <c r="J244" s="37"/>
    </row>
    <row r="245" spans="2:13" s="10" customFormat="1" ht="15" customHeight="1">
      <c r="B245" s="28" t="s">
        <v>191</v>
      </c>
      <c r="F245" s="18"/>
      <c r="G245" s="60"/>
      <c r="H245" s="37"/>
      <c r="I245" s="37"/>
      <c r="J245" s="37"/>
      <c r="K245" s="9"/>
      <c r="L245" s="9"/>
      <c r="M245" s="9"/>
    </row>
    <row r="246" spans="2:13" s="10" customFormat="1" ht="15" customHeight="1">
      <c r="B246" s="65" t="s">
        <v>192</v>
      </c>
      <c r="F246" s="18"/>
      <c r="G246" s="60"/>
      <c r="H246" s="37"/>
      <c r="I246" s="37"/>
      <c r="J246" s="37"/>
      <c r="K246" s="37"/>
      <c r="L246" s="37"/>
      <c r="M246" s="37"/>
    </row>
    <row r="247" spans="2:13" s="10" customFormat="1" ht="15" customHeight="1">
      <c r="B247" s="65" t="s">
        <v>193</v>
      </c>
      <c r="F247" s="18"/>
      <c r="G247" s="60"/>
      <c r="H247" s="37"/>
      <c r="I247" s="37"/>
      <c r="J247" s="37"/>
      <c r="K247" s="37"/>
      <c r="L247" s="37"/>
      <c r="M247" s="37"/>
    </row>
    <row r="248" spans="2:13" s="10" customFormat="1" ht="15" customHeight="1">
      <c r="B248" s="66"/>
      <c r="F248" s="18"/>
      <c r="G248" s="60"/>
      <c r="H248" s="37"/>
      <c r="I248" s="37"/>
      <c r="J248" s="37"/>
      <c r="K248" s="37"/>
      <c r="L248" s="37"/>
      <c r="M248" s="37"/>
    </row>
    <row r="249" spans="2:13" s="10" customFormat="1" ht="15" customHeight="1">
      <c r="B249" s="31" t="s">
        <v>194</v>
      </c>
      <c r="F249" s="18"/>
      <c r="G249" s="60"/>
      <c r="H249" s="37"/>
      <c r="I249" s="37"/>
      <c r="J249" s="37"/>
      <c r="K249" s="37"/>
      <c r="L249" s="37"/>
      <c r="M249" s="37"/>
    </row>
    <row r="250" spans="2:13" s="10" customFormat="1" ht="15" customHeight="1">
      <c r="B250" s="29" t="s">
        <v>195</v>
      </c>
      <c r="F250" s="18"/>
      <c r="G250" s="60"/>
      <c r="H250" s="37"/>
      <c r="I250" s="37"/>
      <c r="J250" s="37"/>
      <c r="K250" s="37"/>
      <c r="L250" s="37"/>
      <c r="M250" s="37"/>
    </row>
    <row r="251" spans="2:13" s="10" customFormat="1" ht="15" customHeight="1">
      <c r="B251" s="29"/>
      <c r="C251" s="30" t="s">
        <v>196</v>
      </c>
      <c r="F251" s="18"/>
      <c r="G251" s="60"/>
      <c r="H251" s="37"/>
      <c r="I251" s="37"/>
      <c r="J251" s="37"/>
      <c r="K251" s="37"/>
      <c r="L251" s="37"/>
      <c r="M251" s="37"/>
    </row>
    <row r="252" spans="2:13" s="10" customFormat="1" ht="15" customHeight="1">
      <c r="B252" s="29"/>
      <c r="C252" s="30" t="s">
        <v>197</v>
      </c>
      <c r="F252" s="18"/>
      <c r="G252" s="60"/>
      <c r="H252" s="37"/>
      <c r="I252" s="37"/>
      <c r="J252" s="37"/>
      <c r="K252" s="37"/>
      <c r="L252" s="37"/>
      <c r="M252" s="37"/>
    </row>
    <row r="253" spans="2:13" s="10" customFormat="1" ht="15" customHeight="1" thickBot="1">
      <c r="B253" s="9"/>
      <c r="C253" s="37"/>
      <c r="D253" s="37"/>
      <c r="E253" s="37"/>
      <c r="F253" s="58"/>
      <c r="G253" s="61"/>
      <c r="H253" s="37"/>
      <c r="I253" s="37"/>
      <c r="J253" s="37"/>
      <c r="K253" s="37"/>
      <c r="L253" s="37"/>
      <c r="M253" s="37"/>
    </row>
    <row r="254" spans="2:13" s="10" customFormat="1" ht="25.5" customHeight="1" thickBot="1">
      <c r="B254" s="12" t="s">
        <v>114</v>
      </c>
      <c r="C254" s="13" t="s">
        <v>115</v>
      </c>
      <c r="D254" s="12" t="s">
        <v>116</v>
      </c>
      <c r="E254" s="14" t="s">
        <v>117</v>
      </c>
      <c r="F254" s="18"/>
      <c r="G254" s="12" t="s">
        <v>198</v>
      </c>
      <c r="H254" s="12" t="s">
        <v>199</v>
      </c>
      <c r="J254" s="60"/>
      <c r="K254" s="37"/>
      <c r="L254" s="37"/>
      <c r="M254" s="37"/>
    </row>
    <row r="255" spans="2:13" s="10" customFormat="1" ht="15" customHeight="1">
      <c r="F255" s="18"/>
      <c r="J255" s="60"/>
      <c r="K255" s="37"/>
      <c r="L255" s="37"/>
      <c r="M255" s="37"/>
    </row>
    <row r="256" spans="2:13" s="10" customFormat="1" ht="23.25" customHeight="1">
      <c r="B256" s="32" t="s">
        <v>200</v>
      </c>
      <c r="C256" s="33">
        <v>7</v>
      </c>
      <c r="D256" s="34">
        <v>0</v>
      </c>
      <c r="E256" s="17">
        <v>710000</v>
      </c>
      <c r="F256" s="18">
        <f>IF(ISBLANK(Case!E256),0,IF(E256=Case!E256,1,-1))</f>
        <v>1</v>
      </c>
      <c r="G256" s="33" t="s">
        <v>67</v>
      </c>
      <c r="H256" s="33" t="s">
        <v>68</v>
      </c>
      <c r="I256" s="10">
        <f>LEN(H256)</f>
        <v>10</v>
      </c>
      <c r="J256" s="60"/>
      <c r="K256" s="60"/>
      <c r="L256" s="60"/>
      <c r="M256" s="37"/>
    </row>
    <row r="257" spans="2:13" s="10" customFormat="1" ht="15" customHeight="1">
      <c r="F257" s="18"/>
      <c r="G257" s="39"/>
      <c r="H257" s="39"/>
      <c r="I257" s="10">
        <f t="shared" ref="I257:I277" si="0">LEN(H257)</f>
        <v>0</v>
      </c>
      <c r="J257" s="60"/>
      <c r="K257" s="60"/>
      <c r="L257" s="60"/>
      <c r="M257" s="61"/>
    </row>
    <row r="258" spans="2:13" s="10" customFormat="1" ht="23.25" customHeight="1">
      <c r="B258" s="33">
        <v>111</v>
      </c>
      <c r="C258" s="33">
        <v>7</v>
      </c>
      <c r="D258" s="40">
        <v>13</v>
      </c>
      <c r="E258" s="17">
        <v>1210000</v>
      </c>
      <c r="F258" s="18">
        <f>IF(ISBLANK(Case!E258),0,IF(E258=Case!E258,1,-1))</f>
        <v>1</v>
      </c>
      <c r="G258" s="33" t="s">
        <v>69</v>
      </c>
      <c r="H258" s="33" t="s">
        <v>70</v>
      </c>
      <c r="I258" s="10">
        <f t="shared" si="0"/>
        <v>10</v>
      </c>
      <c r="J258" s="60"/>
      <c r="K258" s="60"/>
      <c r="L258" s="60"/>
      <c r="M258" s="61"/>
    </row>
    <row r="259" spans="2:13" s="10" customFormat="1" ht="23.25" customHeight="1">
      <c r="B259" s="33">
        <v>112</v>
      </c>
      <c r="C259" s="33">
        <v>7</v>
      </c>
      <c r="D259" s="40">
        <v>13</v>
      </c>
      <c r="E259" s="17">
        <v>1180000</v>
      </c>
      <c r="F259" s="18">
        <f>IF(ISBLANK(Case!E259),0,IF(E259=Case!E259,1,-1))</f>
        <v>1</v>
      </c>
      <c r="G259" s="33" t="s">
        <v>71</v>
      </c>
      <c r="H259" s="33" t="s">
        <v>72</v>
      </c>
      <c r="I259" s="10">
        <f t="shared" si="0"/>
        <v>10</v>
      </c>
      <c r="J259" s="60"/>
      <c r="K259" s="60"/>
      <c r="L259" s="60"/>
      <c r="M259" s="61"/>
    </row>
    <row r="260" spans="2:13" s="10" customFormat="1" ht="23.25" customHeight="1">
      <c r="B260" s="33">
        <v>113</v>
      </c>
      <c r="C260" s="33">
        <v>7</v>
      </c>
      <c r="D260" s="40">
        <v>13</v>
      </c>
      <c r="E260" s="17">
        <v>720000</v>
      </c>
      <c r="F260" s="18">
        <f>IF(ISBLANK(Case!E260),0,IF(E260=Case!E260,1,-1))</f>
        <v>1</v>
      </c>
      <c r="G260" s="33" t="s">
        <v>73</v>
      </c>
      <c r="H260" s="33" t="s">
        <v>74</v>
      </c>
      <c r="I260" s="10">
        <f t="shared" si="0"/>
        <v>10</v>
      </c>
      <c r="J260" s="60"/>
      <c r="K260" s="60"/>
      <c r="L260" s="60"/>
      <c r="M260" s="61"/>
    </row>
    <row r="261" spans="2:13" s="10" customFormat="1" ht="23.25" customHeight="1">
      <c r="B261" s="33">
        <v>114</v>
      </c>
      <c r="C261" s="33">
        <v>7</v>
      </c>
      <c r="D261" s="40">
        <v>13</v>
      </c>
      <c r="E261" s="17">
        <v>960000</v>
      </c>
      <c r="F261" s="18">
        <f>IF(ISBLANK(Case!E261),0,IF(E261=Case!E261,1,-1))</f>
        <v>1</v>
      </c>
      <c r="G261" s="33" t="s">
        <v>75</v>
      </c>
      <c r="H261" s="33" t="s">
        <v>76</v>
      </c>
      <c r="I261" s="10">
        <f t="shared" si="0"/>
        <v>10</v>
      </c>
      <c r="J261" s="60"/>
      <c r="K261" s="60"/>
      <c r="L261" s="60"/>
      <c r="M261" s="61"/>
    </row>
    <row r="262" spans="2:13" s="10" customFormat="1" ht="23.25" customHeight="1">
      <c r="B262" s="33">
        <v>115</v>
      </c>
      <c r="C262" s="33">
        <v>7</v>
      </c>
      <c r="D262" s="40">
        <v>13</v>
      </c>
      <c r="E262" s="17">
        <v>250000</v>
      </c>
      <c r="F262" s="18">
        <f>IF(ISBLANK(Case!E262),0,IF(E262=Case!E262,1,-1))</f>
        <v>1</v>
      </c>
      <c r="G262" s="33" t="s">
        <v>77</v>
      </c>
      <c r="H262" s="33" t="s">
        <v>78</v>
      </c>
      <c r="I262" s="10">
        <f t="shared" si="0"/>
        <v>10</v>
      </c>
      <c r="J262" s="60"/>
      <c r="M262" s="61"/>
    </row>
    <row r="263" spans="2:13" s="10" customFormat="1" ht="23.25" customHeight="1">
      <c r="B263" s="33">
        <v>116</v>
      </c>
      <c r="C263" s="33">
        <v>7</v>
      </c>
      <c r="D263" s="40">
        <v>13</v>
      </c>
      <c r="E263" s="17">
        <v>700000</v>
      </c>
      <c r="F263" s="18">
        <f>IF(ISBLANK(Case!E263),0,IF(E263=Case!E263,1,-1))</f>
        <v>1</v>
      </c>
      <c r="G263" s="33" t="s">
        <v>79</v>
      </c>
      <c r="H263" s="33" t="s">
        <v>80</v>
      </c>
      <c r="I263" s="10">
        <f t="shared" si="0"/>
        <v>10</v>
      </c>
      <c r="J263" s="60"/>
      <c r="M263" s="61"/>
    </row>
    <row r="264" spans="2:13" s="10" customFormat="1" ht="23.25" customHeight="1">
      <c r="B264" s="33">
        <v>117</v>
      </c>
      <c r="C264" s="33">
        <v>7</v>
      </c>
      <c r="D264" s="40">
        <v>13</v>
      </c>
      <c r="E264" s="17">
        <v>970000</v>
      </c>
      <c r="F264" s="18">
        <f>IF(ISBLANK(Case!E264),0,IF(E264=Case!E264,1,-1))</f>
        <v>1</v>
      </c>
      <c r="G264" s="33" t="s">
        <v>81</v>
      </c>
      <c r="H264" s="33" t="s">
        <v>82</v>
      </c>
      <c r="I264" s="10">
        <f t="shared" si="0"/>
        <v>10</v>
      </c>
      <c r="J264" s="60"/>
      <c r="M264" s="61"/>
    </row>
    <row r="265" spans="2:13" s="10" customFormat="1" ht="23.25" customHeight="1">
      <c r="B265" s="33">
        <v>118</v>
      </c>
      <c r="C265" s="33">
        <v>7</v>
      </c>
      <c r="D265" s="40">
        <v>13</v>
      </c>
      <c r="E265" s="17">
        <v>340000</v>
      </c>
      <c r="F265" s="18">
        <f>IF(ISBLANK(Case!E265),0,IF(E265=Case!E265,1,-1))</f>
        <v>1</v>
      </c>
      <c r="G265" s="33" t="s">
        <v>83</v>
      </c>
      <c r="H265" s="33" t="s">
        <v>84</v>
      </c>
      <c r="I265" s="10">
        <f t="shared" si="0"/>
        <v>10</v>
      </c>
      <c r="J265" s="60"/>
      <c r="M265" s="61"/>
    </row>
    <row r="266" spans="2:13" s="10" customFormat="1" ht="23.25" customHeight="1">
      <c r="B266" s="33">
        <v>119</v>
      </c>
      <c r="C266" s="33">
        <v>7</v>
      </c>
      <c r="D266" s="40">
        <v>13</v>
      </c>
      <c r="E266" s="17">
        <v>690000</v>
      </c>
      <c r="F266" s="18">
        <f>IF(ISBLANK(Case!E266),0,IF(E266=Case!E266,1,-1))</f>
        <v>1</v>
      </c>
      <c r="G266" s="33" t="s">
        <v>85</v>
      </c>
      <c r="H266" s="33" t="s">
        <v>86</v>
      </c>
      <c r="I266" s="10">
        <f t="shared" si="0"/>
        <v>10</v>
      </c>
      <c r="J266" s="60"/>
      <c r="M266" s="61"/>
    </row>
    <row r="267" spans="2:13" s="10" customFormat="1" ht="23.25" customHeight="1">
      <c r="B267" s="33">
        <v>120</v>
      </c>
      <c r="C267" s="33">
        <v>7</v>
      </c>
      <c r="D267" s="40">
        <v>13</v>
      </c>
      <c r="E267" s="17">
        <v>1370000</v>
      </c>
      <c r="F267" s="18">
        <f>IF(ISBLANK(Case!E267),0,IF(E267=Case!E267,1,-1))</f>
        <v>1</v>
      </c>
      <c r="G267" s="33" t="s">
        <v>87</v>
      </c>
      <c r="H267" s="33" t="s">
        <v>88</v>
      </c>
      <c r="I267" s="10">
        <f t="shared" si="0"/>
        <v>10</v>
      </c>
      <c r="J267" s="60"/>
      <c r="M267" s="61"/>
    </row>
    <row r="268" spans="2:13" s="10" customFormat="1" ht="23.25" customHeight="1">
      <c r="B268" s="33">
        <v>121</v>
      </c>
      <c r="C268" s="33">
        <v>7</v>
      </c>
      <c r="D268" s="40">
        <v>13</v>
      </c>
      <c r="E268" s="17">
        <v>960000</v>
      </c>
      <c r="F268" s="18">
        <f>IF(ISBLANK(Case!E268),0,IF(E268=Case!E268,1,-1))</f>
        <v>1</v>
      </c>
      <c r="G268" s="33" t="s">
        <v>89</v>
      </c>
      <c r="H268" s="33" t="s">
        <v>90</v>
      </c>
      <c r="I268" s="10">
        <f t="shared" si="0"/>
        <v>10</v>
      </c>
      <c r="J268" s="60"/>
      <c r="M268" s="61"/>
    </row>
    <row r="269" spans="2:13" s="10" customFormat="1" ht="23.25" customHeight="1">
      <c r="B269" s="33">
        <v>122</v>
      </c>
      <c r="C269" s="33">
        <v>7</v>
      </c>
      <c r="D269" s="40">
        <v>13</v>
      </c>
      <c r="E269" s="17">
        <v>960000</v>
      </c>
      <c r="F269" s="18">
        <f>IF(ISBLANK(Case!E269),0,IF(E269=Case!E269,1,-1))</f>
        <v>1</v>
      </c>
      <c r="G269" s="33" t="s">
        <v>91</v>
      </c>
      <c r="H269" s="33" t="s">
        <v>92</v>
      </c>
      <c r="I269" s="10">
        <f t="shared" si="0"/>
        <v>10</v>
      </c>
      <c r="J269" s="60"/>
      <c r="M269" s="61"/>
    </row>
    <row r="270" spans="2:13" s="10" customFormat="1" ht="23.25" customHeight="1">
      <c r="B270" s="33">
        <v>123</v>
      </c>
      <c r="C270" s="33">
        <v>7</v>
      </c>
      <c r="D270" s="40">
        <v>13</v>
      </c>
      <c r="E270" s="17">
        <v>700000</v>
      </c>
      <c r="F270" s="18">
        <f>IF(ISBLANK(Case!E270),0,IF(E270=Case!E270,1,-1))</f>
        <v>1</v>
      </c>
      <c r="G270" s="33" t="s">
        <v>93</v>
      </c>
      <c r="H270" s="33" t="s">
        <v>94</v>
      </c>
      <c r="I270" s="10">
        <f t="shared" si="0"/>
        <v>10</v>
      </c>
      <c r="J270" s="60"/>
      <c r="M270" s="61"/>
    </row>
    <row r="271" spans="2:13" s="10" customFormat="1" ht="23.25" customHeight="1">
      <c r="B271" s="33">
        <v>124</v>
      </c>
      <c r="C271" s="33">
        <v>7</v>
      </c>
      <c r="D271" s="40">
        <v>13</v>
      </c>
      <c r="E271" s="17">
        <v>340000</v>
      </c>
      <c r="F271" s="18">
        <f>IF(ISBLANK(Case!E271),0,IF(E271=Case!E271,1,-1))</f>
        <v>1</v>
      </c>
      <c r="G271" s="33" t="s">
        <v>95</v>
      </c>
      <c r="H271" s="33" t="s">
        <v>96</v>
      </c>
      <c r="I271" s="10">
        <f t="shared" si="0"/>
        <v>10</v>
      </c>
      <c r="J271" s="60"/>
      <c r="M271" s="61"/>
    </row>
    <row r="272" spans="2:13" s="10" customFormat="1" ht="23.25" customHeight="1">
      <c r="B272" s="33">
        <v>125</v>
      </c>
      <c r="C272" s="33">
        <v>7</v>
      </c>
      <c r="D272" s="40">
        <v>13</v>
      </c>
      <c r="E272" s="17">
        <v>850000</v>
      </c>
      <c r="F272" s="18">
        <f>IF(ISBLANK(Case!E272),0,IF(E272=Case!E272,1,-1))</f>
        <v>1</v>
      </c>
      <c r="G272" s="33" t="s">
        <v>97</v>
      </c>
      <c r="H272" s="33" t="s">
        <v>98</v>
      </c>
      <c r="I272" s="10">
        <f t="shared" si="0"/>
        <v>10</v>
      </c>
      <c r="J272" s="60"/>
      <c r="M272" s="61"/>
    </row>
    <row r="273" spans="2:13" s="10" customFormat="1" ht="23.25" customHeight="1">
      <c r="B273" s="33">
        <v>126</v>
      </c>
      <c r="C273" s="33">
        <v>7</v>
      </c>
      <c r="D273" s="40">
        <v>13</v>
      </c>
      <c r="E273" s="17">
        <v>1120000</v>
      </c>
      <c r="F273" s="18">
        <f>IF(ISBLANK(Case!E273),0,IF(E273=Case!E273,1,-1))</f>
        <v>1</v>
      </c>
      <c r="G273" s="33" t="s">
        <v>99</v>
      </c>
      <c r="H273" s="33" t="s">
        <v>100</v>
      </c>
      <c r="I273" s="10">
        <f t="shared" si="0"/>
        <v>10</v>
      </c>
      <c r="J273" s="60"/>
      <c r="M273" s="61"/>
    </row>
    <row r="274" spans="2:13" s="10" customFormat="1" ht="23.25" customHeight="1">
      <c r="B274" s="33">
        <v>127</v>
      </c>
      <c r="C274" s="33">
        <v>7</v>
      </c>
      <c r="D274" s="40">
        <v>13</v>
      </c>
      <c r="E274" s="17">
        <v>1160000</v>
      </c>
      <c r="F274" s="18">
        <f>IF(ISBLANK(Case!E274),0,IF(E274=Case!E274,1,-1))</f>
        <v>1</v>
      </c>
      <c r="G274" s="33" t="s">
        <v>101</v>
      </c>
      <c r="H274" s="33" t="s">
        <v>102</v>
      </c>
      <c r="I274" s="10">
        <f t="shared" si="0"/>
        <v>10</v>
      </c>
      <c r="J274" s="60"/>
      <c r="M274" s="61"/>
    </row>
    <row r="275" spans="2:13" s="10" customFormat="1" ht="23.25" customHeight="1">
      <c r="B275" s="33">
        <v>128</v>
      </c>
      <c r="C275" s="33">
        <v>7</v>
      </c>
      <c r="D275" s="40">
        <v>13</v>
      </c>
      <c r="E275" s="17">
        <v>830000</v>
      </c>
      <c r="F275" s="18">
        <f>IF(ISBLANK(Case!E275),0,IF(E275=Case!E275,1,-1))</f>
        <v>1</v>
      </c>
      <c r="G275" s="33" t="s">
        <v>57</v>
      </c>
      <c r="H275" s="33" t="s">
        <v>103</v>
      </c>
      <c r="I275" s="10">
        <f t="shared" si="0"/>
        <v>10</v>
      </c>
      <c r="J275" s="60"/>
      <c r="M275" s="61"/>
    </row>
    <row r="276" spans="2:13" s="10" customFormat="1" ht="23.25" customHeight="1">
      <c r="B276" s="33">
        <v>129</v>
      </c>
      <c r="C276" s="33">
        <v>7</v>
      </c>
      <c r="D276" s="40">
        <v>13</v>
      </c>
      <c r="E276" s="17">
        <v>380000</v>
      </c>
      <c r="F276" s="18">
        <f>IF(ISBLANK(Case!E276),0,IF(E276=Case!E276,1,-1))</f>
        <v>1</v>
      </c>
      <c r="G276" s="33" t="s">
        <v>48</v>
      </c>
      <c r="H276" s="33" t="s">
        <v>104</v>
      </c>
      <c r="I276" s="10">
        <f t="shared" si="0"/>
        <v>10</v>
      </c>
      <c r="J276" s="60"/>
      <c r="M276" s="61"/>
    </row>
    <row r="277" spans="2:13" s="10" customFormat="1" ht="23.25" customHeight="1">
      <c r="B277" s="33">
        <v>130</v>
      </c>
      <c r="C277" s="33">
        <v>7</v>
      </c>
      <c r="D277" s="40">
        <v>13</v>
      </c>
      <c r="E277" s="17">
        <v>600000</v>
      </c>
      <c r="F277" s="18">
        <f>IF(ISBLANK(Case!E277),0,IF(E277=Case!E277,1,-1))</f>
        <v>1</v>
      </c>
      <c r="G277" s="33" t="s">
        <v>105</v>
      </c>
      <c r="H277" s="33" t="s">
        <v>106</v>
      </c>
      <c r="I277" s="10">
        <f t="shared" si="0"/>
        <v>10</v>
      </c>
      <c r="J277" s="60"/>
      <c r="M277" s="61"/>
    </row>
    <row r="279" spans="2:13" ht="23.4">
      <c r="B279" s="147" t="s">
        <v>201</v>
      </c>
      <c r="C279" s="148"/>
      <c r="D279" s="148"/>
      <c r="E279" s="148"/>
      <c r="F279" s="148"/>
      <c r="G279" s="148"/>
      <c r="H279" s="148"/>
      <c r="I279" s="148"/>
      <c r="J279" s="148"/>
      <c r="K279" s="148"/>
      <c r="L279" s="148"/>
      <c r="M279" s="148"/>
    </row>
    <row r="280" spans="2:13" ht="97.95" customHeight="1">
      <c r="B280" s="149" t="s">
        <v>202</v>
      </c>
      <c r="C280" s="149"/>
      <c r="D280" s="149"/>
      <c r="E280" s="149"/>
      <c r="F280" s="149"/>
      <c r="G280" s="149"/>
      <c r="H280" s="149"/>
      <c r="I280" s="149"/>
      <c r="J280" s="149"/>
      <c r="K280" s="149"/>
      <c r="L280" s="149"/>
      <c r="M280" s="149"/>
    </row>
  </sheetData>
  <mergeCells count="19">
    <mergeCell ref="G19:M19"/>
    <mergeCell ref="B2:M2"/>
    <mergeCell ref="B4:J4"/>
    <mergeCell ref="L4:M4"/>
    <mergeCell ref="L6:M6"/>
    <mergeCell ref="B8:M8"/>
    <mergeCell ref="B9:M9"/>
    <mergeCell ref="B10:M10"/>
    <mergeCell ref="B12:M12"/>
    <mergeCell ref="G16:M16"/>
    <mergeCell ref="G17:M17"/>
    <mergeCell ref="G18:M18"/>
    <mergeCell ref="B280:M280"/>
    <mergeCell ref="G20:M20"/>
    <mergeCell ref="G21:M21"/>
    <mergeCell ref="B23:M23"/>
    <mergeCell ref="L25:M25"/>
    <mergeCell ref="L26:M28"/>
    <mergeCell ref="B279:M279"/>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5" id="{8073A77E-5D26-4437-B253-5E39A0F0811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F17:F21</xm:sqref>
        </x14:conditionalFormatting>
        <x14:conditionalFormatting xmlns:xm="http://schemas.microsoft.com/office/excel/2006/main">
          <x14:cfRule type="iconSet" priority="14" id="{38B6E06E-1CAC-4899-8895-E279DD48990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B3915613-302B-4216-82A1-53DAC3D719D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F41:F50</xm:sqref>
        </x14:conditionalFormatting>
        <x14:conditionalFormatting xmlns:xm="http://schemas.microsoft.com/office/excel/2006/main">
          <x14:cfRule type="iconSet" priority="21" id="{F2C8888E-1214-4832-A163-8009D69B56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F66</xm:sqref>
        </x14:conditionalFormatting>
        <x14:conditionalFormatting xmlns:xm="http://schemas.microsoft.com/office/excel/2006/main">
          <x14:cfRule type="iconSet" priority="12" id="{5952C8B5-AF24-4DE6-BA70-F0D0B96EF14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F68</xm:sqref>
        </x14:conditionalFormatting>
        <x14:conditionalFormatting xmlns:xm="http://schemas.microsoft.com/office/excel/2006/main">
          <x14:cfRule type="iconSet" priority="11" id="{250BA5E2-2112-491F-AC32-630C4177AE7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F70:F89</xm:sqref>
        </x14:conditionalFormatting>
        <x14:conditionalFormatting xmlns:xm="http://schemas.microsoft.com/office/excel/2006/main">
          <x14:cfRule type="iconSet" priority="20" id="{72EF6AF8-DA58-4610-A318-5AA1A3895E0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F102</xm:sqref>
        </x14:conditionalFormatting>
        <x14:conditionalFormatting xmlns:xm="http://schemas.microsoft.com/office/excel/2006/main">
          <x14:cfRule type="iconSet" priority="10" id="{9AD99960-3229-404B-9418-7455AE3D0B8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F104</xm:sqref>
        </x14:conditionalFormatting>
        <x14:conditionalFormatting xmlns:xm="http://schemas.microsoft.com/office/excel/2006/main">
          <x14:cfRule type="iconSet" priority="9" id="{AABCEAA0-EE1F-4611-9B2E-D93738C0BAF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F106:F125</xm:sqref>
        </x14:conditionalFormatting>
        <x14:conditionalFormatting xmlns:xm="http://schemas.microsoft.com/office/excel/2006/main">
          <x14:cfRule type="iconSet" priority="19" id="{4C3131F7-84A4-4A0A-A93E-FFD7730A58C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xm:sqref>
        </x14:conditionalFormatting>
        <x14:conditionalFormatting xmlns:xm="http://schemas.microsoft.com/office/excel/2006/main">
          <x14:cfRule type="iconSet" priority="8" id="{D1C8D84A-71E7-465F-9F7E-BEC110ED956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F142</xm:sqref>
        </x14:conditionalFormatting>
        <x14:conditionalFormatting xmlns:xm="http://schemas.microsoft.com/office/excel/2006/main">
          <x14:cfRule type="iconSet" priority="7" id="{FE447E74-39AA-400C-BFE4-BC24EDFE4D9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F144:F163</xm:sqref>
        </x14:conditionalFormatting>
        <x14:conditionalFormatting xmlns:xm="http://schemas.microsoft.com/office/excel/2006/main">
          <x14:cfRule type="iconSet" priority="18" id="{2F0E20C2-1AB8-4C57-B3BB-A67DFC789F5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F177</xm:sqref>
        </x14:conditionalFormatting>
        <x14:conditionalFormatting xmlns:xm="http://schemas.microsoft.com/office/excel/2006/main">
          <x14:cfRule type="iconSet" priority="6" id="{B750C0C1-9EF5-4EAE-9243-BACBFF7D8A4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F179</xm:sqref>
        </x14:conditionalFormatting>
        <x14:conditionalFormatting xmlns:xm="http://schemas.microsoft.com/office/excel/2006/main">
          <x14:cfRule type="iconSet" priority="5" id="{71D143B4-2942-4D58-996D-1BE6DF697D6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F181:F200</xm:sqref>
        </x14:conditionalFormatting>
        <x14:conditionalFormatting xmlns:xm="http://schemas.microsoft.com/office/excel/2006/main">
          <x14:cfRule type="iconSet" priority="17" id="{DD3C70D8-DE8E-4A17-AA14-59287D33D5F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F215</xm:sqref>
        </x14:conditionalFormatting>
        <x14:conditionalFormatting xmlns:xm="http://schemas.microsoft.com/office/excel/2006/main">
          <x14:cfRule type="iconSet" priority="4" id="{1CF07242-467B-4256-B0E2-A6163A5192A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F217</xm:sqref>
        </x14:conditionalFormatting>
        <x14:conditionalFormatting xmlns:xm="http://schemas.microsoft.com/office/excel/2006/main">
          <x14:cfRule type="iconSet" priority="3" id="{A317F243-B76E-484F-B3F4-0C8A342215A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F219:F238</xm:sqref>
        </x14:conditionalFormatting>
        <x14:conditionalFormatting xmlns:xm="http://schemas.microsoft.com/office/excel/2006/main">
          <x14:cfRule type="iconSet" priority="16" id="{3090EA1F-72CF-4E58-94BA-035FE032C84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F254</xm:sqref>
        </x14:conditionalFormatting>
        <x14:conditionalFormatting xmlns:xm="http://schemas.microsoft.com/office/excel/2006/main">
          <x14:cfRule type="iconSet" priority="22" id="{AFC544CE-BD15-4D68-984C-28D04F2B04B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F255 F101 F65 F24:F38 F103 F141 F178 F216 F18:F22 F67 F40 F51:F54 F69 F90:F93 F126:F139 F105 F164:F176 F143 F201:F214 F180 F239:F253 F218 F257</xm:sqref>
        </x14:conditionalFormatting>
        <x14:conditionalFormatting xmlns:xm="http://schemas.microsoft.com/office/excel/2006/main">
          <x14:cfRule type="iconSet" priority="2" id="{8E9A7726-82CC-4E33-9267-4D1F6821FF1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F256</xm:sqref>
        </x14:conditionalFormatting>
        <x14:conditionalFormatting xmlns:xm="http://schemas.microsoft.com/office/excel/2006/main">
          <x14:cfRule type="iconSet" priority="1" id="{A5C24BFD-657A-4D67-A1EB-A1EDE6C711E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F258:F277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933C76C3-1EAB-4504-B099-0268D0E6566A}">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Case</vt:lpstr>
      <vt:lpstr>Legend</vt:lpstr>
      <vt:lpstr>Map</vt:lpstr>
      <vt:lpstr>Map B</vt:lpstr>
      <vt:lpstr>Answers</vt:lpstr>
      <vt:lpstr>_nC</vt:lpstr>
      <vt:lpstr>_nL6</vt:lpstr>
      <vt:lpstr>_nMap</vt:lpstr>
      <vt:lpstr>_nPlay</vt:lpstr>
      <vt:lpstr>_nSym</vt:lpstr>
      <vt:lpstr>_nVal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José Cifuentes</dc:creator>
  <cp:lastModifiedBy>Mark Biegert</cp:lastModifiedBy>
  <dcterms:created xsi:type="dcterms:W3CDTF">2025-08-13T03:55:53Z</dcterms:created>
  <dcterms:modified xsi:type="dcterms:W3CDTF">2025-09-07T03:11:06Z</dcterms:modified>
</cp:coreProperties>
</file>