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55" documentId="8_{E52E9538-16AC-4C83-9985-386637D8DDE3}" xr6:coauthVersionLast="47" xr6:coauthVersionMax="47" xr10:uidLastSave="{2ECCBFE6-5F36-4EA7-A423-06C26C9E69F8}"/>
  <bookViews>
    <workbookView xWindow="-120" yWindow="-120" windowWidth="29040" windowHeight="15840" activeTab="4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  <sheet name="Propane-Use-Day-5" sheetId="7" r:id="rId5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 localSheetId="4">'Propane-Use-Day-5'!$H$8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 localSheetId="4">'Propane-Use-Day-5'!$G$8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7" l="1" a="1"/>
  <c r="K51" i="7" s="1"/>
  <c r="K48" i="7" a="1"/>
  <c r="K48" i="7" s="1"/>
  <c r="L71" i="7" s="1"/>
  <c r="L45" i="7"/>
  <c r="C16" i="7"/>
  <c r="C10" i="7"/>
  <c r="C11" i="7"/>
  <c r="C12" i="7"/>
  <c r="G8" i="7" s="1" a="1"/>
  <c r="G8" i="7" s="1"/>
  <c r="C13" i="7"/>
  <c r="C14" i="7"/>
  <c r="C15" i="7"/>
  <c r="E2" i="7"/>
  <c r="B3" i="7"/>
  <c r="L44" i="7"/>
  <c r="L43" i="7"/>
  <c r="L42" i="7"/>
  <c r="L41" i="7"/>
  <c r="G16" i="7"/>
  <c r="K8" i="7" a="1"/>
  <c r="M26" i="7" s="1"/>
  <c r="K8" i="5" a="1"/>
  <c r="K8" i="5" s="1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M34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4"/>
  <c r="I12" i="5"/>
  <c r="I12" i="7"/>
  <c r="L70" i="7" l="1"/>
  <c r="L69" i="7"/>
  <c r="L63" i="7"/>
  <c r="L64" i="7"/>
  <c r="L65" i="7"/>
  <c r="L66" i="7"/>
  <c r="L67" i="7"/>
  <c r="L68" i="7"/>
  <c r="M32" i="5"/>
  <c r="M33" i="5"/>
  <c r="M8" i="5"/>
  <c r="G12" i="7"/>
  <c r="G30" i="7" s="1"/>
  <c r="M33" i="7"/>
  <c r="M11" i="7"/>
  <c r="M13" i="7"/>
  <c r="M27" i="7"/>
  <c r="M31" i="7"/>
  <c r="M15" i="7"/>
  <c r="M30" i="7"/>
  <c r="M23" i="7"/>
  <c r="M34" i="7"/>
  <c r="M16" i="7"/>
  <c r="M20" i="7"/>
  <c r="M24" i="7"/>
  <c r="M9" i="7"/>
  <c r="M28" i="7"/>
  <c r="M32" i="7"/>
  <c r="K8" i="7"/>
  <c r="M8" i="7" s="1"/>
  <c r="M10" i="7"/>
  <c r="M12" i="7"/>
  <c r="M18" i="7"/>
  <c r="M22" i="7"/>
  <c r="M19" i="7"/>
  <c r="M14" i="7"/>
  <c r="M17" i="7"/>
  <c r="M21" i="7"/>
  <c r="M25" i="7"/>
  <c r="M29" i="7"/>
  <c r="G8" i="5" a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5" l="1"/>
  <c r="L34" i="5"/>
  <c r="L33" i="5"/>
  <c r="L32" i="5"/>
  <c r="L26" i="7"/>
  <c r="L8" i="7"/>
  <c r="L21" i="7"/>
  <c r="L17" i="7"/>
  <c r="L30" i="7"/>
  <c r="L15" i="7"/>
  <c r="L12" i="7"/>
  <c r="L13" i="7"/>
  <c r="L29" i="7"/>
  <c r="L11" i="7"/>
  <c r="L9" i="7"/>
  <c r="L14" i="7"/>
  <c r="L19" i="7"/>
  <c r="L27" i="7"/>
  <c r="L24" i="7"/>
  <c r="L18" i="7"/>
  <c r="L32" i="7"/>
  <c r="L20" i="7"/>
  <c r="L16" i="7"/>
  <c r="L34" i="7"/>
  <c r="L10" i="7"/>
  <c r="L31" i="7"/>
  <c r="L28" i="7"/>
  <c r="L33" i="7"/>
  <c r="L25" i="7"/>
  <c r="L23" i="7"/>
  <c r="L22" i="7"/>
  <c r="G12" i="5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L62" i="7" l="1"/>
  <c r="H40" i="7"/>
  <c r="K47" i="5"/>
  <c r="L56" i="5" s="1"/>
  <c r="L52" i="5"/>
  <c r="L51" i="5"/>
  <c r="L60" i="5"/>
  <c r="L55" i="5"/>
  <c r="L58" i="5"/>
  <c r="L50" i="5"/>
  <c r="L57" i="5"/>
  <c r="L54" i="5"/>
  <c r="L61" i="5"/>
  <c r="L59" i="5"/>
  <c r="H34" i="5"/>
  <c r="G26" i="4"/>
  <c r="G8" i="3"/>
  <c r="L33" i="3" s="1"/>
  <c r="G8" i="1" a="1"/>
  <c r="G8" i="1" s="1"/>
  <c r="L53" i="5" l="1"/>
  <c r="L56" i="7"/>
  <c r="L60" i="7"/>
  <c r="L53" i="7"/>
  <c r="L57" i="7"/>
  <c r="L58" i="7"/>
  <c r="L52" i="7"/>
  <c r="L55" i="7"/>
  <c r="L61" i="7"/>
  <c r="L51" i="7"/>
  <c r="L54" i="7"/>
  <c r="L59" i="7"/>
  <c r="L38" i="3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9" authorId="0" shapeId="0" xr:uid="{37049AD9-8749-4D08-85E4-2429029DAB74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<sst xmlns="http://schemas.openxmlformats.org/spreadsheetml/2006/main" count="222" uniqueCount="50">
  <si>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</si>
  <si>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</si>
  <si>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</si>
  <si>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</si>
  <si>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</si>
  <si>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</si>
  <si>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</si>
  <si>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</si>
  <si>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</si>
  <si>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</si>
  <si>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</si>
  <si>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</si>
  <si>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</si>
  <si>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</si>
  <si>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</si>
  <si>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</si>
  <si>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</si>
  <si>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</si>
  <si>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</si>
  <si>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</si>
  <si>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</si>
  <si>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</si>
  <si>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</si>
  <si>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</si>
  <si>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</si>
  <si>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</si>
  <si>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</si>
  <si>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</si>
  <si>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</si>
  <si>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</si>
  <si>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</si>
  <si>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</si>
  <si>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</si>
  <si>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</si>
  <si>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</si>
  <si>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</si>
  <si>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</si>
  <si>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</si>
  <si>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</si>
  <si>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</si>
  <si>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</si>
  <si>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</si>
  <si>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</si>
  <si>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</si>
  <si>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</si>
  <si>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</si>
  <si>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</si>
  <si>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</si>
  <si>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</si>
  <si>
    <t>Initial Tank 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</si>
</sst>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67" formatCode="dd/mmm/yyyy\ h:mm:ss\ AM/P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167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7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m/yyyy\ h:mm:ss\ AM/P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'Propane-Use-Day-5'!$C$39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'Propane-Use-Day-5'!$C$10:$C$16</c:f>
              <c:numCache>
                <c:formatCode>0.00</c:formatCode>
                <c:ptCount val="7"/>
                <c:pt idx="0">
                  <c:v>0</c:v>
                </c:pt>
                <c:pt idx="1">
                  <c:v>4.4333333334652707</c:v>
                </c:pt>
                <c:pt idx="2">
                  <c:v>16.250000000058208</c:v>
                </c:pt>
                <c:pt idx="3">
                  <c:v>18.316666666651145</c:v>
                </c:pt>
                <c:pt idx="4">
                  <c:v>19.549999999988358</c:v>
                </c:pt>
                <c:pt idx="5">
                  <c:v>21.666666666744277</c:v>
                </c:pt>
                <c:pt idx="6">
                  <c:v>23.25</c:v>
                </c:pt>
              </c:numCache>
            </c:numRef>
          </c:xVal>
          <c:yVal>
            <c:numRef>
              <c:f>'Propane-Use-Day-5'!$D$10:$D$16</c:f>
              <c:numCache>
                <c:formatCode>0.00;\-0.00;0.00;@</c:formatCode>
                <c:ptCount val="7"/>
                <c:pt idx="0">
                  <c:v>36.9</c:v>
                </c:pt>
                <c:pt idx="1">
                  <c:v>36.823333329999997</c:v>
                </c:pt>
                <c:pt idx="2">
                  <c:v>36.536666670000002</c:v>
                </c:pt>
                <c:pt idx="3">
                  <c:v>36.416666669999998</c:v>
                </c:pt>
                <c:pt idx="4">
                  <c:v>36.31</c:v>
                </c:pt>
                <c:pt idx="5">
                  <c:v>36.21</c:v>
                </c:pt>
                <c:pt idx="6">
                  <c:v>36.159999999999997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E-4434-87D5-FEEB60AC8912}"/>
            </c:ext>
          </c:extLst>
        </c:ser>
        <c:ser>
          <c:idx val="1"/>
          <c:order val="1"/>
          <c:tx>
            <c:v>Linear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'Propane-Use-Day-5'!$K$8:$K$34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'Propane-Use-Day-5'!$L$8:$L$34</c:f>
              <c:numCache>
                <c:formatCode>0.00;\-0.00;0.00;@</c:formatCode>
                <c:ptCount val="27"/>
                <c:pt idx="0">
                  <c:v>37.418489282725538</c:v>
                </c:pt>
                <c:pt idx="1">
                  <c:v>37.363365286694354</c:v>
                </c:pt>
                <c:pt idx="2">
                  <c:v>37.308241290663169</c:v>
                </c:pt>
                <c:pt idx="3">
                  <c:v>37.253117294631984</c:v>
                </c:pt>
                <c:pt idx="4">
                  <c:v>37.1979932986008</c:v>
                </c:pt>
                <c:pt idx="5">
                  <c:v>37.142869302569615</c:v>
                </c:pt>
                <c:pt idx="6">
                  <c:v>37.08774530653843</c:v>
                </c:pt>
                <c:pt idx="7">
                  <c:v>37.032621310507245</c:v>
                </c:pt>
                <c:pt idx="8">
                  <c:v>36.977497314476054</c:v>
                </c:pt>
                <c:pt idx="9">
                  <c:v>36.922373318444869</c:v>
                </c:pt>
                <c:pt idx="10">
                  <c:v>36.867249322413684</c:v>
                </c:pt>
                <c:pt idx="11">
                  <c:v>36.8121253263825</c:v>
                </c:pt>
                <c:pt idx="12">
                  <c:v>36.757001330351315</c:v>
                </c:pt>
                <c:pt idx="13">
                  <c:v>36.70187733432013</c:v>
                </c:pt>
                <c:pt idx="14">
                  <c:v>36.646753338288946</c:v>
                </c:pt>
                <c:pt idx="15">
                  <c:v>36.591629342257761</c:v>
                </c:pt>
                <c:pt idx="16">
                  <c:v>36.536505346226576</c:v>
                </c:pt>
                <c:pt idx="17">
                  <c:v>36.481381350195392</c:v>
                </c:pt>
                <c:pt idx="18">
                  <c:v>36.426257354164207</c:v>
                </c:pt>
                <c:pt idx="19">
                  <c:v>36.371133358133022</c:v>
                </c:pt>
                <c:pt idx="20">
                  <c:v>36.316009362101838</c:v>
                </c:pt>
                <c:pt idx="21">
                  <c:v>36.260885366070653</c:v>
                </c:pt>
                <c:pt idx="22">
                  <c:v>36.205761370039468</c:v>
                </c:pt>
                <c:pt idx="23">
                  <c:v>36.150637374008276</c:v>
                </c:pt>
                <c:pt idx="24">
                  <c:v>36.095513377977092</c:v>
                </c:pt>
                <c:pt idx="25">
                  <c:v>36.040389381945907</c:v>
                </c:pt>
                <c:pt idx="26">
                  <c:v>35.985265385914722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E-4434-87D5-FEEB60AC8912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'Propane-Use-Day-5'!$M$8:$M$38</c:f>
              <c:numCache>
                <c:formatCode>0.00;\-0.00;0.00;@</c:formatCode>
                <c:ptCount val="31"/>
                <c:pt idx="0">
                  <c:v>36.9</c:v>
                </c:pt>
                <c:pt idx="1">
                  <c:v>36.86626984126984</c:v>
                </c:pt>
                <c:pt idx="2">
                  <c:v>36.832539682539682</c:v>
                </c:pt>
                <c:pt idx="3">
                  <c:v>36.798809523809524</c:v>
                </c:pt>
                <c:pt idx="4">
                  <c:v>36.765079365079366</c:v>
                </c:pt>
                <c:pt idx="5">
                  <c:v>36.731349206349208</c:v>
                </c:pt>
                <c:pt idx="6">
                  <c:v>36.69761904761905</c:v>
                </c:pt>
                <c:pt idx="7">
                  <c:v>36.663888888888884</c:v>
                </c:pt>
                <c:pt idx="8">
                  <c:v>36.630158730158726</c:v>
                </c:pt>
                <c:pt idx="9">
                  <c:v>36.596428571428568</c:v>
                </c:pt>
                <c:pt idx="10">
                  <c:v>36.56269841269841</c:v>
                </c:pt>
                <c:pt idx="11">
                  <c:v>36.528968253968252</c:v>
                </c:pt>
                <c:pt idx="12">
                  <c:v>36.495238095238093</c:v>
                </c:pt>
                <c:pt idx="13">
                  <c:v>36.461507936507935</c:v>
                </c:pt>
                <c:pt idx="14">
                  <c:v>36.427777777777777</c:v>
                </c:pt>
                <c:pt idx="15">
                  <c:v>36.394047619047619</c:v>
                </c:pt>
                <c:pt idx="16">
                  <c:v>36.360317460317461</c:v>
                </c:pt>
                <c:pt idx="17">
                  <c:v>36.326587301587303</c:v>
                </c:pt>
                <c:pt idx="18">
                  <c:v>36.292857142857144</c:v>
                </c:pt>
                <c:pt idx="19">
                  <c:v>36.259126984126979</c:v>
                </c:pt>
                <c:pt idx="20">
                  <c:v>36.225396825396821</c:v>
                </c:pt>
                <c:pt idx="21">
                  <c:v>36.191666666666663</c:v>
                </c:pt>
                <c:pt idx="22">
                  <c:v>36.157936507936505</c:v>
                </c:pt>
                <c:pt idx="23">
                  <c:v>36.124206349206347</c:v>
                </c:pt>
                <c:pt idx="24">
                  <c:v>36.090476190476188</c:v>
                </c:pt>
                <c:pt idx="25">
                  <c:v>36.05674603174603</c:v>
                </c:pt>
                <c:pt idx="26">
                  <c:v>36.023015873015872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E-4434-87D5-FEEB60AC8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'Propane-Use-Day-5'!$C$40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38"/>
          <c:min val="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'Propane-Use-Day-5'!$C$41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0513365924046"/>
          <c:y val="0.1811965256920204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'Propane-Use-Day-5'!$M$40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'Propane-Use-Day-5'!$L$41:$L$45</c:f>
              <c:numCache>
                <c:formatCode>General</c:formatCode>
                <c:ptCount val="5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  <c:pt idx="4">
                  <c:v>19.899999999999999</c:v>
                </c:pt>
              </c:numCache>
            </c:numRef>
          </c:xVal>
          <c:yVal>
            <c:numRef>
              <c:f>'Propane-Use-Day-5'!$M$41:$M$45</c:f>
              <c:numCache>
                <c:formatCode>0.00;\-0.00;0.00;@</c:formatCode>
                <c:ptCount val="5"/>
                <c:pt idx="0">
                  <c:v>0.61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  <c:pt idx="4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6-44E7-964C-7C3997ADB2ED}"/>
            </c:ext>
          </c:extLst>
        </c:ser>
        <c:ser>
          <c:idx val="1"/>
          <c:order val="1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'Propane-Use-Day-5'!$K$51:$K$71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'Propane-Use-Day-5'!$L$51:$L$71</c:f>
              <c:numCache>
                <c:formatCode>0.000;\-0.000;0.000;@</c:formatCode>
                <c:ptCount val="21"/>
                <c:pt idx="0">
                  <c:v>0.53564610773587806</c:v>
                </c:pt>
                <c:pt idx="1">
                  <c:v>0.55602290499569373</c:v>
                </c:pt>
                <c:pt idx="2">
                  <c:v>0.57639970225550941</c:v>
                </c:pt>
                <c:pt idx="3">
                  <c:v>0.59677649951532508</c:v>
                </c:pt>
                <c:pt idx="4">
                  <c:v>0.61715329677514075</c:v>
                </c:pt>
                <c:pt idx="5">
                  <c:v>0.63753009403495642</c:v>
                </c:pt>
                <c:pt idx="6">
                  <c:v>0.65790689129477209</c:v>
                </c:pt>
                <c:pt idx="7">
                  <c:v>0.67828368855458776</c:v>
                </c:pt>
                <c:pt idx="8">
                  <c:v>0.69866048581440343</c:v>
                </c:pt>
                <c:pt idx="9">
                  <c:v>0.7190372830742191</c:v>
                </c:pt>
                <c:pt idx="10">
                  <c:v>0.73941408033403477</c:v>
                </c:pt>
                <c:pt idx="11">
                  <c:v>0.75979087759385044</c:v>
                </c:pt>
                <c:pt idx="12">
                  <c:v>0.78016767485366612</c:v>
                </c:pt>
                <c:pt idx="13">
                  <c:v>0.80054447211348179</c:v>
                </c:pt>
                <c:pt idx="14">
                  <c:v>0.82092126937329746</c:v>
                </c:pt>
                <c:pt idx="15">
                  <c:v>0.84129806663311313</c:v>
                </c:pt>
                <c:pt idx="16">
                  <c:v>0.8616748638929288</c:v>
                </c:pt>
                <c:pt idx="17">
                  <c:v>0.88205166115274447</c:v>
                </c:pt>
                <c:pt idx="18">
                  <c:v>0.90242845841256014</c:v>
                </c:pt>
                <c:pt idx="19">
                  <c:v>0.92280525567237581</c:v>
                </c:pt>
                <c:pt idx="20">
                  <c:v>0.94318205293219148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6-44E7-964C-7C3997AD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6</xdr:col>
      <xdr:colOff>285750</xdr:colOff>
      <xdr:row>57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B0A6D2-AFA3-4617-9152-F2CC65FF7F28}"/>
            </a:ext>
          </a:extLst>
        </xdr:cNvPr>
        <xdr:cNvGrpSpPr/>
      </xdr:nvGrpSpPr>
      <xdr:grpSpPr>
        <a:xfrm>
          <a:off x="609600" y="6715125"/>
          <a:ext cx="6029325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52BC209-798A-8956-475B-77A72FAE73D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30">
        <xdr:nvSpPr>
          <xdr:cNvPr id="4" name="TextBox 3">
            <a:extLst>
              <a:ext uri="{FF2B5EF4-FFF2-40B4-BE49-F238E27FC236}">
                <a16:creationId xmlns:a16="http://schemas.microsoft.com/office/drawing/2014/main" id="{96F4A051-D9FD-AD5D-DF35-E9EE925C3DB7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A5141DB-22AA-46E0-8FD5-061EBDAA38DF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1.32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37902-0A18-40CC-9386-D0B162DBE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167640</xdr:colOff>
      <xdr:row>46</xdr:row>
      <xdr:rowOff>112395</xdr:rowOff>
    </xdr:from>
    <xdr:to>
      <xdr:col>20</xdr:col>
      <xdr:colOff>213360</xdr:colOff>
      <xdr:row>49</xdr:row>
      <xdr:rowOff>81915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D1D5AB43-F2C4-46DB-B384-4172053B1CE0}"/>
            </a:ext>
          </a:extLst>
        </xdr:cNvPr>
        <xdr:cNvSpPr txBox="1"/>
      </xdr:nvSpPr>
      <xdr:spPr>
        <a:xfrm>
          <a:off x="12616815" y="7665720"/>
          <a:ext cx="2484120" cy="455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9" tableBorderDxfId="28">
  <autoFilter ref="B7:D22" xr:uid="{54D38F27-53A3-4E24-9E84-90EF95A9A65D}"/>
  <tableColumns count="3">
    <tableColumn id="1" xr3:uid="{50A0F3A2-E162-46C4-837A-DC05922AAF3E}" name="X" dataDxfId="27"/>
    <tableColumn id="2" xr3:uid="{B53705B3-471E-46FE-A5FC-E295D297C414}" name="Time (hours)" dataDxfId="26">
      <calculatedColumnFormula>(_tTankWeight[[#This Row],[X]]-INDEX($B$8,1,1))*24</calculatedColumnFormula>
    </tableColumn>
    <tableColumn id="3" xr3:uid="{B3B5534E-647A-4915-9C71-7D67E3F5C2DA}" name="Weight (lbs)" dataDxfId="2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24" tableBorderDxfId="23">
  <autoFilter ref="B7:D18" xr:uid="{54D38F27-53A3-4E24-9E84-90EF95A9A65D}"/>
  <tableColumns count="3">
    <tableColumn id="1" xr3:uid="{9E925115-B54F-4B4C-AF74-BCDF7C7A568F}" name="X" dataDxfId="22"/>
    <tableColumn id="2" xr3:uid="{496E99EF-94CF-4D0A-B048-1B2C0AE9F694}" name="Time (hours)" dataDxfId="21">
      <calculatedColumnFormula>(_tTankWeight2[[#This Row],[X]]-INDEX('Propane-Use-Day-2'!$B$8,1,1))*24</calculatedColumnFormula>
    </tableColumn>
    <tableColumn id="3" xr3:uid="{ECD2A7D4-374E-475D-AFEC-98EEA0B9C174}" name="Weight (lbs)" dataDxfId="20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9" tableBorderDxfId="18">
  <autoFilter ref="B7:D15" xr:uid="{54D38F27-53A3-4E24-9E84-90EF95A9A65D}"/>
  <tableColumns count="3">
    <tableColumn id="1" xr3:uid="{97B1BA55-1722-4D93-BB88-758CE5343A2A}" name="X" dataDxfId="17"/>
    <tableColumn id="2" xr3:uid="{4D171C35-268F-4B9D-80C9-888D0938537F}" name="Time (hours)" dataDxfId="16">
      <calculatedColumnFormula>(_tTankWeight24[[#This Row],[X]]-INDEX('Propane-Use-Day-3'!$B$8,1,1))*24</calculatedColumnFormula>
    </tableColumn>
    <tableColumn id="3" xr3:uid="{4D7DC68D-F1A9-4E70-A339-66AB49B8ACA6}" name="Weight (lbs)" dataDxfId="15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14" tableBorderDxfId="13">
  <autoFilter ref="B7:D15" xr:uid="{54D38F27-53A3-4E24-9E84-90EF95A9A65D}"/>
  <tableColumns count="3">
    <tableColumn id="1" xr3:uid="{3B43DB70-94E1-459B-8FB3-761B425FC480}" name="X" dataDxfId="12"/>
    <tableColumn id="2" xr3:uid="{182F14ED-38CE-440A-A952-5B718E8962E5}" name="Time (hours)" dataDxfId="11">
      <calculatedColumnFormula>(_tTankWeight4[[#This Row],[X]]-INDEX('Propane-Use-Day-4'!$B$8,1,1))*24</calculatedColumnFormula>
    </tableColumn>
    <tableColumn id="3" xr3:uid="{CAF6B0C6-7671-4815-AA0F-C7EC06E66BB3}" name="Weight (lbs)" dataDxfId="10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640CD-FE65-4A9C-96E2-4EB4B7A88B35}" name="_tTankWeight46" displayName="_tTankWeight46" ref="B9:D16" totalsRowShown="0" headerRowDxfId="9" tableBorderDxfId="8">
  <autoFilter ref="B9:D16" xr:uid="{54D38F27-53A3-4E24-9E84-90EF95A9A65D}"/>
  <tableColumns count="3">
    <tableColumn id="1" xr3:uid="{5E8842F1-EA49-43DF-A3E1-1B5CC76346AB}" name="X" dataDxfId="7"/>
    <tableColumn id="2" xr3:uid="{36D8FF9C-5836-47BE-A23B-22C78B1E531D}" name="Time (hours)" dataDxfId="6">
      <calculatedColumnFormula>(_tTankWeight46[[#This Row],[X]]-INDEX('Propane-Use-Day-5'!$B$10,1,1))*24</calculatedColumnFormula>
    </tableColumn>
    <tableColumn id="3" xr3:uid="{D37109D9-5908-44EB-9F93-C839A91BAC3F}" name="Weight (lbs)" dataDxfId="5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4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opLeftCell="D27" workbookViewId="0">
      <selection activeCell="K38" sqref="K38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">
      <c r="K44">
        <v>28.11</v>
      </c>
      <c r="L44">
        <f t="shared" si="4"/>
        <v>11.11</v>
      </c>
      <c r="M44" s="22">
        <v>0.76</v>
      </c>
    </row>
    <row r="46" spans="2:13" ht="15" x14ac:dyDescent="0.25">
      <c r="K46" s="3" t="s">
        <v>43</v>
      </c>
    </row>
    <row r="47" spans="2:13" x14ac:dyDescent="0.2">
      <c r="K47" cm="1">
        <f t="array" ref="K47:L47">LINEST(M41:M44,L41:L44)</f>
        <v>2.0977517820843509E-2</v>
      </c>
      <c r="L47">
        <v>0.53147156698673692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">
      <c r="K51">
        <v>1</v>
      </c>
      <c r="L51" s="25">
        <f t="shared" ref="L51:L61" si="5">$L$47+K51*$K$47</f>
        <v>0.55244908480758048</v>
      </c>
    </row>
    <row r="52" spans="1:16" x14ac:dyDescent="0.2">
      <c r="K52">
        <v>2</v>
      </c>
      <c r="L52" s="25">
        <f t="shared" si="5"/>
        <v>0.57342660262842393</v>
      </c>
    </row>
    <row r="53" spans="1:16" x14ac:dyDescent="0.2">
      <c r="K53">
        <v>3</v>
      </c>
      <c r="L53" s="25">
        <f t="shared" si="5"/>
        <v>0.59440412044926749</v>
      </c>
    </row>
    <row r="54" spans="1:16" x14ac:dyDescent="0.2">
      <c r="K54">
        <v>4</v>
      </c>
      <c r="L54" s="25">
        <f t="shared" si="5"/>
        <v>0.61538163827011094</v>
      </c>
    </row>
    <row r="55" spans="1:16" x14ac:dyDescent="0.2">
      <c r="K55">
        <v>5</v>
      </c>
      <c r="L55" s="25">
        <f t="shared" si="5"/>
        <v>0.6363591560909545</v>
      </c>
    </row>
    <row r="56" spans="1:16" ht="15" x14ac:dyDescent="0.25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5">
        <f t="shared" si="5"/>
        <v>0.72026922737432852</v>
      </c>
    </row>
    <row r="60" spans="1:16" x14ac:dyDescent="0.2">
      <c r="K60">
        <v>10</v>
      </c>
      <c r="L60" s="25">
        <f t="shared" si="5"/>
        <v>0.74124674519517197</v>
      </c>
      <c r="O60" t="s">
        <v>47</v>
      </c>
    </row>
    <row r="61" spans="1:16" x14ac:dyDescent="0.2">
      <c r="K61">
        <v>11</v>
      </c>
      <c r="L61" s="25">
        <f t="shared" si="5"/>
        <v>0.76222426301601554</v>
      </c>
    </row>
    <row r="62" spans="1:16" x14ac:dyDescent="0.2">
      <c r="O62" t="s">
        <v>48</v>
      </c>
    </row>
  </sheetData>
  <conditionalFormatting sqref="K8:M31 L32:M34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FE03-6F96-4002-83C1-8201B1986D54}">
  <dimension ref="A1:P71"/>
  <sheetViews>
    <sheetView showGridLines="0" tabSelected="1" topLeftCell="A37" workbookViewId="0">
      <selection activeCell="I46" sqref="I46"/>
    </sheetView>
  </sheetViews>
  <sheetFormatPr defaultRowHeight="12.75" x14ac:dyDescent="0.2"/>
  <cols>
    <col min="2" max="2" width="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tr">
        <f>"Note that I started my test with  "&amp;TEXT(36.4-17,0)&amp;" lbs of propane in"</f>
        <v>Note that I started my test with  19 lbs of propane in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TEXT(DATE(2023,8,4),"dd-mmm-yyyy")</f>
        <v>04-Aug-2023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t="s">
        <v>49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G8" s="17" cm="1">
        <f t="array" ref="G8:H8">LINEST(_xlfn.DROP(_tTankWeight46[Weight (lbs)],2),_xlfn.DROP(_tTankWeight46[Time (hours)],2))</f>
        <v>-5.5123996031185153E-2</v>
      </c>
      <c r="H8" s="17">
        <v>37.418489282725538</v>
      </c>
      <c r="K8" s="14" cm="1">
        <f t="array" ref="K8:K34">_xlfn.SEQUENCE(27,1,0,1)</f>
        <v>0</v>
      </c>
      <c r="L8" s="15">
        <f>_nInt+_nSlope*K8</f>
        <v>37.418489282725538</v>
      </c>
      <c r="M8" s="15">
        <f>INDEX(_tTankWeight46[Weight (lbs)],1,1)-$G$16/24*K8</f>
        <v>36.9</v>
      </c>
    </row>
    <row r="9" spans="1:13" x14ac:dyDescent="0.2">
      <c r="B9" s="7" t="s">
        <v>4</v>
      </c>
      <c r="C9" s="8" t="s">
        <v>6</v>
      </c>
      <c r="D9" s="9" t="s">
        <v>7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37.363365286694354</v>
      </c>
      <c r="M9" s="15">
        <f>INDEX(_tTankWeight46[Weight (lbs)],1,1)-$G$16/24*K9</f>
        <v>36.86626984126984</v>
      </c>
    </row>
    <row r="10" spans="1:13" x14ac:dyDescent="0.2">
      <c r="B10" s="26">
        <v>45141.604166666664</v>
      </c>
      <c r="C10" s="11">
        <f>(_tTankWeight46[[#This Row],[X]]-INDEX('Propane-Use-Day-5'!$B$10,1,1))*24</f>
        <v>0</v>
      </c>
      <c r="D10" s="19">
        <v>36.9</v>
      </c>
      <c r="K10" s="14">
        <v>2</v>
      </c>
      <c r="L10" s="15">
        <f t="shared" si="0"/>
        <v>37.308241290663169</v>
      </c>
      <c r="M10" s="15">
        <f>INDEX(_tTankWeight46[Weight (lbs)],1,1)-$G$16/24*K10</f>
        <v>36.832539682539682</v>
      </c>
    </row>
    <row r="11" spans="1:13" x14ac:dyDescent="0.2">
      <c r="B11" s="26">
        <v>45141.788888888892</v>
      </c>
      <c r="C11" s="11">
        <f>(_tTankWeight46[[#This Row],[X]]-INDEX('Propane-Use-Day-5'!$B$10,1,1))*24</f>
        <v>4.4333333334652707</v>
      </c>
      <c r="D11" s="19">
        <v>36.823333329999997</v>
      </c>
      <c r="G11" s="4" t="s">
        <v>17</v>
      </c>
      <c r="K11" s="14">
        <v>3</v>
      </c>
      <c r="L11" s="15">
        <f t="shared" si="0"/>
        <v>37.253117294631984</v>
      </c>
      <c r="M11" s="15">
        <f>INDEX(_tTankWeight46[Weight (lbs)],1,1)-$G$16/24*K11</f>
        <v>36.798809523809524</v>
      </c>
    </row>
    <row r="12" spans="1:13" x14ac:dyDescent="0.2">
      <c r="B12" s="26">
        <v>45142.28125</v>
      </c>
      <c r="C12" s="11">
        <f>(_tTankWeight46[[#This Row],[X]]-INDEX('Propane-Use-Day-5'!$B$10,1,1))*24</f>
        <v>16.250000000058208</v>
      </c>
      <c r="D12" s="19">
        <v>36.536666670000002</v>
      </c>
      <c r="G12" s="22">
        <f>ABS(24*_nSlope)</f>
        <v>1.3229759047484437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37.1979932986008</v>
      </c>
      <c r="M12" s="15">
        <f>INDEX(_tTankWeight46[Weight (lbs)],1,1)-$G$16/24*K12</f>
        <v>36.765079365079366</v>
      </c>
    </row>
    <row r="13" spans="1:13" x14ac:dyDescent="0.2">
      <c r="B13" s="26">
        <v>45142.367361111108</v>
      </c>
      <c r="C13" s="11">
        <f>(_tTankWeight46[[#This Row],[X]]-INDEX('Propane-Use-Day-5'!$B$10,1,1))*24</f>
        <v>18.316666666651145</v>
      </c>
      <c r="D13" s="19">
        <v>36.416666669999998</v>
      </c>
      <c r="K13" s="14">
        <v>5</v>
      </c>
      <c r="L13" s="15">
        <f t="shared" si="0"/>
        <v>37.142869302569615</v>
      </c>
      <c r="M13" s="15">
        <f>INDEX(_tTankWeight46[Weight (lbs)],1,1)-$G$16/24*K13</f>
        <v>36.731349206349208</v>
      </c>
    </row>
    <row r="14" spans="1:13" x14ac:dyDescent="0.2">
      <c r="B14" s="26">
        <v>45142.418749999997</v>
      </c>
      <c r="C14" s="11">
        <f>(_tTankWeight46[[#This Row],[X]]-INDEX('Propane-Use-Day-5'!$B$10,1,1))*24</f>
        <v>19.549999999988358</v>
      </c>
      <c r="D14" s="19">
        <v>36.31</v>
      </c>
      <c r="K14" s="14">
        <v>6</v>
      </c>
      <c r="L14" s="15">
        <f t="shared" si="0"/>
        <v>37.08774530653843</v>
      </c>
      <c r="M14" s="15">
        <f>INDEX(_tTankWeight46[Weight (lbs)],1,1)-$G$16/24*K14</f>
        <v>36.69761904761905</v>
      </c>
    </row>
    <row r="15" spans="1:13" x14ac:dyDescent="0.2">
      <c r="B15" s="26">
        <v>45142.506944444445</v>
      </c>
      <c r="C15" s="11">
        <f>(_tTankWeight46[[#This Row],[X]]-INDEX('Propane-Use-Day-5'!$B$10,1,1))*24</f>
        <v>21.666666666744277</v>
      </c>
      <c r="D15" s="19">
        <v>36.21</v>
      </c>
      <c r="G15" s="4" t="s">
        <v>34</v>
      </c>
      <c r="K15" s="14">
        <v>7</v>
      </c>
      <c r="L15" s="15">
        <f t="shared" si="0"/>
        <v>37.032621310507245</v>
      </c>
      <c r="M15" s="15">
        <f>INDEX(_tTankWeight46[Weight (lbs)],1,1)-$G$16/24*K15</f>
        <v>36.663888888888884</v>
      </c>
    </row>
    <row r="16" spans="1:13" x14ac:dyDescent="0.2">
      <c r="B16" s="26">
        <v>45142.572916666664</v>
      </c>
      <c r="C16" s="11">
        <f>(_tTankWeight46[[#This Row],[X]]-INDEX('Propane-Use-Day-5'!$B$10,1,1))*24</f>
        <v>23.25</v>
      </c>
      <c r="D16" s="19">
        <v>36.159999999999997</v>
      </c>
      <c r="G16" s="22">
        <f>H39/21</f>
        <v>0.80952380952380953</v>
      </c>
      <c r="H16" t="s">
        <v>22</v>
      </c>
      <c r="K16" s="14">
        <v>8</v>
      </c>
      <c r="L16" s="15">
        <f t="shared" si="0"/>
        <v>36.977497314476054</v>
      </c>
      <c r="M16" s="15">
        <f>INDEX(_tTankWeight46[Weight (lbs)],1,1)-$G$16/24*K16</f>
        <v>36.630158730158726</v>
      </c>
    </row>
    <row r="17" spans="3:13" x14ac:dyDescent="0.2">
      <c r="G17" s="22"/>
      <c r="K17" s="14">
        <v>9</v>
      </c>
      <c r="L17" s="15">
        <f t="shared" si="0"/>
        <v>36.922373318444869</v>
      </c>
      <c r="M17" s="15">
        <f>INDEX(_tTankWeight46[Weight (lbs)],1,1)-$G$16/24*K17</f>
        <v>36.596428571428568</v>
      </c>
    </row>
    <row r="18" spans="3:13" x14ac:dyDescent="0.2">
      <c r="K18" s="14">
        <v>10</v>
      </c>
      <c r="L18" s="15">
        <f t="shared" si="0"/>
        <v>36.867249322413684</v>
      </c>
      <c r="M18" s="15">
        <f>INDEX(_tTankWeight46[Weight (lbs)],1,1)-$G$16/24*K18</f>
        <v>36.56269841269841</v>
      </c>
    </row>
    <row r="19" spans="3:13" x14ac:dyDescent="0.2">
      <c r="K19" s="14">
        <v>11</v>
      </c>
      <c r="L19" s="15">
        <f t="shared" si="0"/>
        <v>36.8121253263825</v>
      </c>
      <c r="M19" s="15">
        <f>INDEX(_tTankWeight46[Weight (lbs)],1,1)-$G$16/24*K19</f>
        <v>36.528968253968252</v>
      </c>
    </row>
    <row r="20" spans="3:13" x14ac:dyDescent="0.2">
      <c r="K20" s="14">
        <v>12</v>
      </c>
      <c r="L20" s="15">
        <f t="shared" si="0"/>
        <v>36.757001330351315</v>
      </c>
      <c r="M20" s="15">
        <f>INDEX(_tTankWeight46[Weight (lbs)],1,1)-$G$16/24*K20</f>
        <v>36.495238095238093</v>
      </c>
    </row>
    <row r="21" spans="3:13" x14ac:dyDescent="0.2">
      <c r="K21" s="14">
        <v>13</v>
      </c>
      <c r="L21" s="15">
        <f t="shared" si="0"/>
        <v>36.70187733432013</v>
      </c>
      <c r="M21" s="15">
        <f>INDEX(_tTankWeight46[Weight (lbs)],1,1)-$G$16/24*K21</f>
        <v>36.461507936507935</v>
      </c>
    </row>
    <row r="22" spans="3:13" x14ac:dyDescent="0.2">
      <c r="K22" s="14">
        <v>14</v>
      </c>
      <c r="L22" s="15">
        <f t="shared" si="0"/>
        <v>36.646753338288946</v>
      </c>
      <c r="M22" s="15">
        <f>INDEX(_tTankWeight46[Weight (lbs)],1,1)-$G$16/24*K22</f>
        <v>36.427777777777777</v>
      </c>
    </row>
    <row r="23" spans="3:13" x14ac:dyDescent="0.2">
      <c r="K23" s="14">
        <v>15</v>
      </c>
      <c r="L23" s="15">
        <f t="shared" si="0"/>
        <v>36.591629342257761</v>
      </c>
      <c r="M23" s="15">
        <f>INDEX(_tTankWeight46[Weight (lbs)],1,1)-$G$16/24*K23</f>
        <v>36.394047619047619</v>
      </c>
    </row>
    <row r="24" spans="3:13" x14ac:dyDescent="0.2">
      <c r="K24" s="14">
        <v>16</v>
      </c>
      <c r="L24" s="15">
        <f t="shared" si="0"/>
        <v>36.536505346226576</v>
      </c>
      <c r="M24" s="15">
        <f>INDEX(_tTankWeight46[Weight (lbs)],1,1)-$G$16/24*K24</f>
        <v>36.360317460317461</v>
      </c>
    </row>
    <row r="25" spans="3:13" x14ac:dyDescent="0.2">
      <c r="K25" s="14">
        <v>17</v>
      </c>
      <c r="L25" s="15">
        <f t="shared" si="0"/>
        <v>36.481381350195392</v>
      </c>
      <c r="M25" s="15">
        <f>INDEX(_tTankWeight46[Weight (lbs)],1,1)-$G$16/24*K25</f>
        <v>36.326587301587303</v>
      </c>
    </row>
    <row r="26" spans="3:13" x14ac:dyDescent="0.2">
      <c r="K26" s="14">
        <v>18</v>
      </c>
      <c r="L26" s="15">
        <f t="shared" si="0"/>
        <v>36.426257354164207</v>
      </c>
      <c r="M26" s="15">
        <f>INDEX(_tTankWeight46[Weight (lbs)],1,1)-$G$16/24*K26</f>
        <v>36.292857142857144</v>
      </c>
    </row>
    <row r="27" spans="3:13" x14ac:dyDescent="0.2">
      <c r="K27" s="14">
        <v>19</v>
      </c>
      <c r="L27" s="15">
        <f t="shared" si="0"/>
        <v>36.371133358133022</v>
      </c>
      <c r="M27" s="15">
        <f>INDEX(_tTankWeight46[Weight (lbs)],1,1)-$G$16/24*K27</f>
        <v>36.259126984126979</v>
      </c>
    </row>
    <row r="28" spans="3:13" x14ac:dyDescent="0.2">
      <c r="C28">
        <v>36.159999999999997</v>
      </c>
      <c r="K28" s="14">
        <v>20</v>
      </c>
      <c r="L28" s="15">
        <f t="shared" si="0"/>
        <v>36.316009362101838</v>
      </c>
      <c r="M28" s="15">
        <f>INDEX(_tTankWeight46[Weight (lbs)],1,1)-$G$16/24*K28</f>
        <v>36.225396825396821</v>
      </c>
    </row>
    <row r="29" spans="3:13" x14ac:dyDescent="0.2">
      <c r="C29">
        <v>36.19</v>
      </c>
      <c r="K29" s="14">
        <v>21</v>
      </c>
      <c r="L29" s="15">
        <f t="shared" si="0"/>
        <v>36.260885366070653</v>
      </c>
      <c r="M29" s="15">
        <f>INDEX(_tTankWeight46[Weight (lbs)],1,1)-$G$16/24*K29</f>
        <v>36.191666666666663</v>
      </c>
    </row>
    <row r="30" spans="3:13" x14ac:dyDescent="0.2">
      <c r="C30">
        <v>36.130000000000003</v>
      </c>
      <c r="G30" t="str">
        <f>"Measured Propane Burn Rate = "&amp;TEXT($G$12,"0.00")&amp;" lbs/day"</f>
        <v>Measured Propane Burn Rate = 1.32 lbs/day</v>
      </c>
      <c r="K30" s="14">
        <v>22</v>
      </c>
      <c r="L30" s="15">
        <f t="shared" si="0"/>
        <v>36.205761370039468</v>
      </c>
      <c r="M30" s="15">
        <f>INDEX(_tTankWeight46[Weight (lbs)],1,1)-$G$16/24*K30</f>
        <v>36.157936507936505</v>
      </c>
    </row>
    <row r="31" spans="3:13" x14ac:dyDescent="0.2">
      <c r="K31" s="14">
        <v>23</v>
      </c>
      <c r="L31" s="15">
        <f t="shared" si="0"/>
        <v>36.150637374008276</v>
      </c>
      <c r="M31" s="15">
        <f>INDEX(_tTankWeight46[Weight (lbs)],1,1)-$G$16/24*K31</f>
        <v>36.124206349206347</v>
      </c>
    </row>
    <row r="32" spans="3:13" x14ac:dyDescent="0.2">
      <c r="K32">
        <v>24</v>
      </c>
      <c r="L32" s="15">
        <f t="shared" ref="L32" si="1">_nInt+_nSlope*K32</f>
        <v>36.095513377977092</v>
      </c>
      <c r="M32" s="15">
        <f>INDEX(_tTankWeight46[Weight (lbs)],1,1)-$G$16/24*K32</f>
        <v>36.090476190476188</v>
      </c>
    </row>
    <row r="33" spans="1:13" x14ac:dyDescent="0.2">
      <c r="K33">
        <v>25</v>
      </c>
      <c r="L33" s="15">
        <f t="shared" ref="L33" si="2">_nInt+_nSlope*K33</f>
        <v>36.040389381945907</v>
      </c>
      <c r="M33" s="15">
        <f>INDEX(_tTankWeight46[Weight (lbs)],1,1)-$G$16/24*K33</f>
        <v>36.05674603174603</v>
      </c>
    </row>
    <row r="34" spans="1:13" x14ac:dyDescent="0.2">
      <c r="K34">
        <v>26</v>
      </c>
      <c r="L34" s="15">
        <f t="shared" ref="L34" si="3">_nInt+_nSlope*K34</f>
        <v>35.985265385914722</v>
      </c>
      <c r="M34" s="15">
        <f>INDEX(_tTankWeight46[Weight (lbs)],1,1)-$G$16/24*K34</f>
        <v>36.023015873015872</v>
      </c>
    </row>
    <row r="35" spans="1:13" x14ac:dyDescent="0.2">
      <c r="F35" s="20"/>
    </row>
    <row r="37" spans="1:13" ht="15" x14ac:dyDescent="0.25">
      <c r="A37" s="3" t="s">
        <v>15</v>
      </c>
      <c r="E37" s="3" t="s">
        <v>18</v>
      </c>
    </row>
    <row r="39" spans="1:13" x14ac:dyDescent="0.2">
      <c r="B39" s="4" t="s">
        <v>9</v>
      </c>
      <c r="C39" t="s">
        <v>35</v>
      </c>
      <c r="E39" t="s">
        <v>29</v>
      </c>
      <c r="H39" s="5">
        <v>17</v>
      </c>
      <c r="I39" t="s">
        <v>19</v>
      </c>
    </row>
    <row r="40" spans="1:13" x14ac:dyDescent="0.2">
      <c r="B40" s="4" t="s">
        <v>10</v>
      </c>
      <c r="C40" t="s">
        <v>6</v>
      </c>
      <c r="E40" t="s">
        <v>20</v>
      </c>
      <c r="H40" s="6">
        <f>H39/ABS(G12)</f>
        <v>12.849818306579403</v>
      </c>
      <c r="I40" s="16" t="s">
        <v>21</v>
      </c>
      <c r="L40" t="s">
        <v>41</v>
      </c>
      <c r="M40" t="s">
        <v>40</v>
      </c>
    </row>
    <row r="41" spans="1:13" x14ac:dyDescent="0.2">
      <c r="B41" s="4" t="s">
        <v>11</v>
      </c>
      <c r="C41" t="s">
        <v>25</v>
      </c>
      <c r="K41">
        <v>21.13</v>
      </c>
      <c r="L41">
        <f>K41-17</f>
        <v>4.129999999999999</v>
      </c>
      <c r="M41" s="22">
        <v>0.61</v>
      </c>
    </row>
    <row r="42" spans="1:13" x14ac:dyDescent="0.2">
      <c r="K42">
        <v>21.88</v>
      </c>
      <c r="L42">
        <f>K42-17</f>
        <v>4.879999999999999</v>
      </c>
      <c r="M42" s="22">
        <v>0.64</v>
      </c>
    </row>
    <row r="43" spans="1:13" x14ac:dyDescent="0.2">
      <c r="K43">
        <v>24.67</v>
      </c>
      <c r="L43">
        <f t="shared" ref="L43:L45" si="4">K43-17</f>
        <v>7.6700000000000017</v>
      </c>
      <c r="M43" s="22">
        <v>0.7</v>
      </c>
    </row>
    <row r="44" spans="1:13" x14ac:dyDescent="0.2">
      <c r="K44">
        <v>28.11</v>
      </c>
      <c r="L44">
        <f t="shared" si="4"/>
        <v>11.11</v>
      </c>
      <c r="M44" s="22">
        <v>0.76</v>
      </c>
    </row>
    <row r="45" spans="1:13" x14ac:dyDescent="0.2">
      <c r="K45">
        <v>36.9</v>
      </c>
      <c r="L45">
        <f t="shared" si="4"/>
        <v>19.899999999999999</v>
      </c>
      <c r="M45" s="22">
        <v>0.94</v>
      </c>
    </row>
    <row r="47" spans="1:13" ht="15" x14ac:dyDescent="0.25">
      <c r="K47" s="3" t="s">
        <v>43</v>
      </c>
    </row>
    <row r="48" spans="1:13" x14ac:dyDescent="0.2">
      <c r="K48" cm="1">
        <f t="array" ref="K48:L48">LINEST(M41:M45,L41:L45)</f>
        <v>2.0376797259815671E-2</v>
      </c>
      <c r="L48">
        <v>0.53564610773587806</v>
      </c>
    </row>
    <row r="50" spans="1:16" x14ac:dyDescent="0.2">
      <c r="L50" t="s">
        <v>5</v>
      </c>
    </row>
    <row r="51" spans="1:16" x14ac:dyDescent="0.2">
      <c r="K51" cm="1">
        <f t="array" ref="K51:K71">_xlfn.SEQUENCE(21,1,0,1)</f>
        <v>0</v>
      </c>
      <c r="L51" s="25">
        <f>$L$48+K51*$K$48</f>
        <v>0.53564610773587806</v>
      </c>
    </row>
    <row r="52" spans="1:16" x14ac:dyDescent="0.2">
      <c r="K52">
        <v>1</v>
      </c>
      <c r="L52" s="25">
        <f>$L$48+K52*$K$48</f>
        <v>0.55602290499569373</v>
      </c>
    </row>
    <row r="53" spans="1:16" x14ac:dyDescent="0.2">
      <c r="K53">
        <v>2</v>
      </c>
      <c r="L53" s="25">
        <f>$L$48+K53*$K$48</f>
        <v>0.57639970225550941</v>
      </c>
    </row>
    <row r="54" spans="1:16" x14ac:dyDescent="0.2">
      <c r="K54">
        <v>3</v>
      </c>
      <c r="L54" s="25">
        <f>$L$48+K54*$K$48</f>
        <v>0.59677649951532508</v>
      </c>
    </row>
    <row r="55" spans="1:16" x14ac:dyDescent="0.2">
      <c r="K55">
        <v>4</v>
      </c>
      <c r="L55" s="25">
        <f>$L$48+K55*$K$48</f>
        <v>0.61715329677514075</v>
      </c>
    </row>
    <row r="56" spans="1:16" x14ac:dyDescent="0.2">
      <c r="K56">
        <v>5</v>
      </c>
      <c r="L56" s="25">
        <f>$L$48+K56*$K$48</f>
        <v>0.63753009403495642</v>
      </c>
      <c r="O56" t="s">
        <v>9</v>
      </c>
      <c r="P56" t="s">
        <v>44</v>
      </c>
    </row>
    <row r="57" spans="1:16" x14ac:dyDescent="0.2">
      <c r="K57">
        <v>6</v>
      </c>
      <c r="L57" s="25">
        <f>$L$48+K57*$K$48</f>
        <v>0.65790689129477209</v>
      </c>
      <c r="O57" t="s">
        <v>10</v>
      </c>
      <c r="P57" t="s">
        <v>45</v>
      </c>
    </row>
    <row r="58" spans="1:16" x14ac:dyDescent="0.2">
      <c r="K58">
        <v>7</v>
      </c>
      <c r="L58" s="25">
        <f>$L$48+K58*$K$48</f>
        <v>0.67828368855458776</v>
      </c>
      <c r="O58" t="s">
        <v>11</v>
      </c>
      <c r="P58" t="s">
        <v>46</v>
      </c>
    </row>
    <row r="59" spans="1:16" x14ac:dyDescent="0.2">
      <c r="K59">
        <v>8</v>
      </c>
      <c r="L59" s="25">
        <f>$L$48+K59*$K$48</f>
        <v>0.69866048581440343</v>
      </c>
    </row>
    <row r="60" spans="1:16" ht="15" x14ac:dyDescent="0.25">
      <c r="A60" s="3" t="s">
        <v>36</v>
      </c>
      <c r="K60">
        <v>9</v>
      </c>
      <c r="L60" s="25">
        <f>$L$48+K60*$K$48</f>
        <v>0.7190372830742191</v>
      </c>
      <c r="O60" t="s">
        <v>47</v>
      </c>
    </row>
    <row r="61" spans="1:16" x14ac:dyDescent="0.2">
      <c r="K61">
        <v>10</v>
      </c>
      <c r="L61" s="25">
        <f>$L$48+K61*$K$48</f>
        <v>0.73941408033403477</v>
      </c>
    </row>
    <row r="62" spans="1:16" x14ac:dyDescent="0.2">
      <c r="A62" t="s">
        <v>37</v>
      </c>
      <c r="K62">
        <v>11</v>
      </c>
      <c r="L62" s="25">
        <f>$L$48+K62*$K$48</f>
        <v>0.75979087759385044</v>
      </c>
      <c r="O62" t="s">
        <v>48</v>
      </c>
    </row>
    <row r="63" spans="1:16" x14ac:dyDescent="0.2">
      <c r="A63" t="s">
        <v>38</v>
      </c>
      <c r="K63">
        <v>12</v>
      </c>
      <c r="L63" s="25">
        <f>$L$48+K63*$K$48</f>
        <v>0.78016767485366612</v>
      </c>
    </row>
    <row r="64" spans="1:16" x14ac:dyDescent="0.2">
      <c r="K64">
        <v>13</v>
      </c>
      <c r="L64" s="25">
        <f>$L$48+K64*$K$48</f>
        <v>0.80054447211348179</v>
      </c>
    </row>
    <row r="65" spans="11:12" x14ac:dyDescent="0.2">
      <c r="K65">
        <v>14</v>
      </c>
      <c r="L65" s="25">
        <f>$L$48+K65*$K$48</f>
        <v>0.82092126937329746</v>
      </c>
    </row>
    <row r="66" spans="11:12" x14ac:dyDescent="0.2">
      <c r="K66">
        <v>15</v>
      </c>
      <c r="L66" s="25">
        <f>$L$48+K66*$K$48</f>
        <v>0.84129806663311313</v>
      </c>
    </row>
    <row r="67" spans="11:12" x14ac:dyDescent="0.2">
      <c r="K67">
        <v>16</v>
      </c>
      <c r="L67" s="25">
        <f>$L$48+K67*$K$48</f>
        <v>0.8616748638929288</v>
      </c>
    </row>
    <row r="68" spans="11:12" x14ac:dyDescent="0.2">
      <c r="K68">
        <v>17</v>
      </c>
      <c r="L68" s="25">
        <f>$L$48+K68*$K$48</f>
        <v>0.88205166115274447</v>
      </c>
    </row>
    <row r="69" spans="11:12" x14ac:dyDescent="0.2">
      <c r="K69">
        <v>18</v>
      </c>
      <c r="L69" s="25">
        <f>$L$48+K69*$K$48</f>
        <v>0.90242845841256014</v>
      </c>
    </row>
    <row r="70" spans="11:12" x14ac:dyDescent="0.2">
      <c r="K70">
        <v>19</v>
      </c>
      <c r="L70" s="25">
        <f>$L$48+K70*$K$48</f>
        <v>0.92280525567237581</v>
      </c>
    </row>
    <row r="71" spans="11:12" x14ac:dyDescent="0.2">
      <c r="K71">
        <v>20</v>
      </c>
      <c r="L71" s="25">
        <f>$L$48+K71*$K$48</f>
        <v>0.94318205293219148</v>
      </c>
    </row>
  </sheetData>
  <conditionalFormatting sqref="K8:M31 L32:M34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Propane-Use-Day-1</vt:lpstr>
      <vt:lpstr>Propane-Use-Day-2</vt:lpstr>
      <vt:lpstr>Propane-Use-Day-3</vt:lpstr>
      <vt:lpstr>Propane-Use-Day-4</vt:lpstr>
      <vt:lpstr>Propane-Use-Day-5</vt:lpstr>
      <vt:lpstr>'Propane-Use-Day-2'!_nInt</vt:lpstr>
      <vt:lpstr>'Propane-Use-Day-3'!_nInt</vt:lpstr>
      <vt:lpstr>'Propane-Use-Day-4'!_nInt</vt:lpstr>
      <vt:lpstr>'Propane-Use-Day-5'!_nInt</vt:lpstr>
      <vt:lpstr>_nInt</vt:lpstr>
      <vt:lpstr>'Propane-Use-Day-2'!_nSlope</vt:lpstr>
      <vt:lpstr>'Propane-Use-Day-3'!_nSlope</vt:lpstr>
      <vt:lpstr>'Propane-Use-Day-4'!_nSlope</vt:lpstr>
      <vt:lpstr>'Propane-Use-Day-5'!_nSlope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2023-08-04T19:02:15Z</dcterms:modified>
</cp:coreProperties>
</file>