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6"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56" documentId="13_ncr:1_{2B7BE907-C94C-4DA9-999B-64A4F26CBBD2}" xr6:coauthVersionLast="47" xr6:coauthVersionMax="47" xr10:uidLastSave="{71394A80-F6A3-44A8-9D75-AAAA2ACE3602}"/>
  <bookViews>
    <workbookView xWindow="-120" yWindow="-120" windowWidth="29040" windowHeight="15720" firstSheet="3" activeTab="8"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Bread!$B$33:$F$59</definedName>
    <definedName name="_xlnm.Print_Area" localSheetId="4">_xlfn.DROP(_xlfn.TRIMRANGE(LongTermTraining!$D:$Y),1)</definedName>
    <definedName name="solver_adj" localSheetId="8" hidden="1">Bread!#REF!</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Bread!#REF!</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Bread!#REF!</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2" i="29" l="1"/>
  <c r="E51" i="29"/>
  <c r="E50" i="29"/>
  <c r="F57" i="29" a="1"/>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<sst xmlns="http://schemas.openxmlformats.org/spreadsheetml/2006/main" count="6637" uniqueCount="3030">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</sst>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4">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s>
  <fills count="18">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s>
  <borders count="25">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0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1" fontId="0" fillId="0" borderId="0" xfId="0" applyNumberFormat="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2" fontId="0" fillId="0" borderId="0" xfId="0" applyNumberFormat="1" applyFill="1"/>
    <xf numFmtId="0" fontId="23" fillId="0" borderId="21" xfId="0" applyFont="1" applyFill="1" applyBorder="1"/>
    <xf numFmtId="1" fontId="23" fillId="0" borderId="23" xfId="19" applyNumberFormat="1" applyFont="1" applyBorder="1"/>
    <xf numFmtId="169" fontId="23" fillId="0" borderId="22" xfId="19" applyNumberFormat="1" applyFont="1" applyFill="1" applyBorder="1"/>
    <xf numFmtId="0" fontId="23" fillId="0" borderId="23" xfId="0" applyFont="1" applyBorder="1"/>
    <xf numFmtId="0" fontId="0" fillId="0" borderId="24" xfId="0" applyBorder="1"/>
    <xf numFmtId="0" fontId="0" fillId="0" borderId="15" xfId="0"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6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199</xdr:row>
          <xdr:rowOff>66828</xdr:rowOff>
        </xdr:from>
        <xdr:to>
          <xdr:col>23</xdr:col>
          <xdr:colOff>218635</xdr:colOff>
          <xdr:row>239</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171"/>
                </a:ext>
              </a:extLst>
            </xdr:cNvPicPr>
          </xdr:nvPicPr>
          <xdr:blipFill>
            <a:blip xmlns:r="http://schemas.openxmlformats.org/officeDocument/2006/relationships" r:embed="rId1"/>
            <a:srcRect/>
            <a:stretch>
              <a:fillRect/>
            </a:stretch>
          </xdr:blipFill>
          <xdr:spPr bwMode="auto">
            <a:xfrm>
              <a:off x="4425462" y="33550866"/>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82">
      <pivotArea fieldPosition="0">
        <references count="2">
          <reference field="4294967294" count="1" selected="0">
            <x v="1"/>
          </reference>
          <reference field="9" count="0"/>
        </references>
      </pivotArea>
    </format>
    <format dxfId="8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0x7FD593D18EC0&gt;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95"/>
    <tableColumn id="7" xr3:uid="{DF9F3537-4724-4AF7-9517-5C23DD02FB18}" uniqueName="7" name=" Address" queryTableFieldId="7" dataDxfId="94"/>
    <tableColumn id="8" xr3:uid="{B9E95B21-454B-4F5B-8D43-8FC5EE4A1CDC}" uniqueName="8" name=" Phone" queryTableFieldId="8" dataDxfId="93"/>
    <tableColumn id="9" xr3:uid="{2623A064-FAB1-42E3-BD17-881D6B64E5DE}" uniqueName="9" name=" Email" queryTableFieldId="9" dataDxfId="92"/>
    <tableColumn id="10" xr3:uid="{AE1F144F-CA52-4104-A242-CC26512B6A4D}" uniqueName="10" name=" Kids" queryTableFieldId="10" dataDxfId="9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90" headerRowBorderDxfId="89" headerRowCellStyle="Normal 2" dataCellStyle="Normal 2">
  <autoFilter ref="A5:E370" xr:uid="{373A30EB-BD66-4EA3-BBBC-CF90A5BC047F}"/>
  <tableColumns count="5">
    <tableColumn id="1" xr3:uid="{155F25D9-C692-4D1A-A4FE-37CB75F0F064}" name="Date" dataDxfId="88" dataCellStyle="Normal 2"/>
    <tableColumn id="2" xr3:uid="{1FCAFB6D-CCCB-40DD-9529-EF0C57255B24}" name="Coral Coast" dataDxfId="87" dataCellStyle="Normal 2"/>
    <tableColumn id="3" xr3:uid="{4DA4AF32-EFCC-4A32-BAED-3881A66149E9}" name="Red Desert" dataDxfId="86" dataCellStyle="Normal 2"/>
    <tableColumn id="4" xr3:uid="{B153EF18-4F4D-42F7-BBFF-421CB4833695}" name="Silver Plains" dataDxfId="85" dataCellStyle="Normal 2"/>
    <tableColumn id="5" xr3:uid="{D59945C8-F13D-4F0D-A21F-BD81028FC476}" name="Sapphire Range" dataDxfId="8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8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80"/>
    <tableColumn id="3" xr3:uid="{9C3FFCBB-91DD-4642-A90F-B17302A1D5AF}" uniqueName="3" name="Last Name" queryTableFieldId="3" dataDxfId="79"/>
    <tableColumn id="4" xr3:uid="{D873C24D-C1C0-423B-BC40-B9C74A44B50A}" uniqueName="4" name="Pos" queryTableFieldId="4" dataDxfId="78"/>
    <tableColumn id="5" xr3:uid="{4E457B49-3368-4F12-A5BB-E51B57CFAC79}" uniqueName="5" name="Ht (cm)" queryTableFieldId="5" dataDxfId="77"/>
    <tableColumn id="6" xr3:uid="{07AF9F17-B627-4405-AC09-43CF7E505721}" uniqueName="6" name="Wt (kg)" queryTableFieldId="6" dataDxfId="76"/>
    <tableColumn id="7" xr3:uid="{F940E2C8-94D6-4BDA-8743-6ECC39D754C0}" uniqueName="7" name="Birthdate" queryTableFieldId="7" dataDxfId="75"/>
    <tableColumn id="8" xr3:uid="{3BA1FDD2-BDF6-49B4-87BC-FB70CB339729}" uniqueName="8" name="S/C" queryTableFieldId="8" dataDxfId="74"/>
    <tableColumn id="9" xr3:uid="{88445FE4-62A9-4DAC-B4B5-3180E13E08C8}" uniqueName="9" name="Hometown.1" queryTableFieldId="9" dataDxfId="73"/>
    <tableColumn id="10" xr3:uid="{FDC6576F-CB3E-426A-8E72-6DCE0A95AFC5}" uniqueName="10" name="Hometown.2" queryTableFieldId="10" dataDxfId="72"/>
    <tableColumn id="11" xr3:uid="{EF296E25-3CB0-4E01-8F2C-87FD6E528D5C}" uniqueName="11" name="Most Recent Team (League)" queryTableFieldId="11" dataDxfId="71"/>
    <tableColumn id="12" xr3:uid="{FFED3C66-7BEF-402E-8362-4E5409FCCA38}" uniqueName="12" name="U.S. College (League) (if applicable)" queryTableFieldId="12" dataDxfId="7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6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68"/>
    <tableColumn id="4" xr3:uid="{1CD539A2-F0EE-48D3-BDA1-7377B0CF1910}" uniqueName="4" name="DATUM_ADJ" queryTableFieldId="4" dataDxfId="6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66"/>
    <tableColumn id="3" xr3:uid="{1097BE4B-5C43-4118-B021-E84ADEB8CE10}" uniqueName="3" name="Position" queryTableFieldId="3" dataDxfId="65"/>
    <tableColumn id="4" xr3:uid="{77A79E0E-9969-48C1-926D-1F42EF3A3DA3}" uniqueName="4" name="Height (CM)" queryTableFieldId="4" dataDxfId="64"/>
    <tableColumn id="5" xr3:uid="{6BB94BCF-6F27-4AF3-B638-7F5C516868D9}" uniqueName="5" name="Weight (KG)" queryTableFieldId="5" dataDxfId="63"/>
    <tableColumn id="6" xr3:uid="{345B8CC2-12AE-4907-9724-4AD009824330}" uniqueName="6" name="D.O.B." queryTableFieldId="6" dataDxfId="62"/>
    <tableColumn id="7" xr3:uid="{53C4E96A-1695-47C6-85DB-1B03702B0647}" uniqueName="7" name="Shoots/Catches" queryTableFieldId="7" dataDxfId="61"/>
    <tableColumn id="8" xr3:uid="{BF29C712-7C5A-4232-A45A-129CE56D523C}" uniqueName="8" name="Hometown.1" queryTableFieldId="8" dataDxfId="60"/>
    <tableColumn id="9" xr3:uid="{21040255-7D76-4E9F-8DDB-589B99E1EBDA}" uniqueName="9" name="Hometown.2" queryTableFieldId="9" dataDxfId="59"/>
    <tableColumn id="10" xr3:uid="{37C12A8A-B3E3-4093-A6E9-2099D8889FB7}" uniqueName="10" name="Most Recent Team (League)" queryTableFieldId="10" dataDxfId="58"/>
    <tableColumn id="11" xr3:uid="{E92E2B08-9477-4072-9CE8-80049DC44518}" uniqueName="11" name="College Team (League)" queryTableFieldId="11" dataDxfId="5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56"/>
    <tableColumn id="3" xr3:uid="{DEDF3196-9505-4D7E-A51B-D81AEFB82521}" uniqueName="3" name="Position" queryTableFieldId="3" dataDxfId="55"/>
    <tableColumn id="4" xr3:uid="{7729D8E5-1137-4380-8B85-B615D037AB8E}" uniqueName="4" name="Height (CM)" queryTableFieldId="4" dataDxfId="54"/>
    <tableColumn id="5" xr3:uid="{7B734501-6C16-4182-B005-D068BDDECC82}" uniqueName="5" name="Weight (KG)" queryTableFieldId="5" dataDxfId="53"/>
    <tableColumn id="6" xr3:uid="{AF2DB2A1-E43F-4650-A6FF-6745665E190B}" uniqueName="6" name="D.O.B." queryTableFieldId="6" dataDxfId="52"/>
    <tableColumn id="7" xr3:uid="{0B8E4C58-096F-4E98-B96B-AA2B344F6D06}" uniqueName="7" name="Shoots/Catches" queryTableFieldId="7" dataDxfId="51"/>
    <tableColumn id="8" xr3:uid="{ACEA76FA-BD5E-41F4-924A-7A32E1D70F1D}" uniqueName="8" name="Hometown" queryTableFieldId="8" dataDxfId="50"/>
    <tableColumn id="9" xr3:uid="{9650733E-DB21-402C-AB52-EE16AFBAA2A3}" uniqueName="9" name="Most Recent Team (League)" queryTableFieldId="9" dataDxfId="49"/>
    <tableColumn id="10" xr3:uid="{59F91B36-F099-41C5-8BAC-FFFD76F6788E}" uniqueName="10" name="College Team (League)" queryTableFieldId="10" dataDxfId="4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47"/>
    <tableColumn id="3" xr3:uid="{7945FB26-3E0B-431D-ADD5-7C48535C361B}" uniqueName="3" name="Position" queryTableFieldId="3" dataDxfId="46"/>
    <tableColumn id="4" xr3:uid="{63CD2A89-580C-4BE8-B668-48A4ACD77E31}" uniqueName="4" name="Height (CM)" queryTableFieldId="4" dataDxfId="45"/>
    <tableColumn id="5" xr3:uid="{FCD1A316-D228-45ED-9D1F-C9D43FDDF824}" uniqueName="5" name="Weight (KG)" queryTableFieldId="5" dataDxfId="44"/>
    <tableColumn id="6" xr3:uid="{9DFA98B2-9BE6-4CBA-8043-415E7A555E72}" uniqueName="6" name="D.O.B." queryTableFieldId="6" dataDxfId="43"/>
    <tableColumn id="7" xr3:uid="{773C1AFE-F3DE-46B9-9E3E-0CB4BB754A9E}" uniqueName="7" name="Shoots/Catches" queryTableFieldId="7" dataDxfId="42"/>
    <tableColumn id="8" xr3:uid="{40F3430D-4829-4CF7-AD53-48B090D658A9}" uniqueName="8" name="Hometown" queryTableFieldId="8" dataDxfId="41"/>
    <tableColumn id="9" xr3:uid="{08D87531-572B-430C-A196-0F7000F9E15E}" uniqueName="9" name="Most Recent Team (League)" queryTableFieldId="9" dataDxfId="40"/>
    <tableColumn id="10" xr3:uid="{873CB82D-D3CE-4DFA-8D4B-8AD72C1EE353}" uniqueName="10" name="College Team (League)" queryTableFieldId="10" dataDxfId="3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38"/>
    <tableColumn id="3" xr3:uid="{9BB03E49-2FFA-4625-BDEA-CEEDBDA987BC}" uniqueName="3" name="Position" queryTableFieldId="3" dataDxfId="37"/>
    <tableColumn id="4" xr3:uid="{D9E0CA2C-B30E-4C81-825D-0133CA487804}" uniqueName="4" name="Height (CM)" queryTableFieldId="4" dataDxfId="36"/>
    <tableColumn id="5" xr3:uid="{D078A6BE-5B92-44EE-BE85-7FE5594ECC22}" uniqueName="5" name="Weight (KG)" queryTableFieldId="5" dataDxfId="35"/>
    <tableColumn id="6" xr3:uid="{6FCC2632-AFDC-4A96-9F6B-EDFC4ABD13BB}" uniqueName="6" name="D.O.B." queryTableFieldId="6" dataDxfId="34"/>
    <tableColumn id="7" xr3:uid="{17EC0189-C979-4E24-AA6D-721963A40816}" uniqueName="7" name="Shoots/Catches" queryTableFieldId="7" dataDxfId="33"/>
    <tableColumn id="8" xr3:uid="{DA7FCD24-68D6-42E2-9224-ECD7B5EFE98C}" uniqueName="8" name="Hometown" queryTableFieldId="8" dataDxfId="32"/>
    <tableColumn id="9" xr3:uid="{9AC8AE6D-86FD-464F-A1BF-FCD36F7BB723}" uniqueName="9" name="Most Recent Team (League)" queryTableFieldId="9" dataDxfId="31"/>
    <tableColumn id="10" xr3:uid="{3E6B8E69-CDC2-4206-98DC-8A08EFD4C8C9}" uniqueName="10" name="College Team (League)" queryTableFieldId="10" dataDxf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29" priority="25" stopIfTrue="1">
      <formula>MOD(ROW(N9)-ROW($B$9),2)</formula>
    </cfRule>
  </conditionalFormatting>
  <conditionalFormatting sqref="O10:X60">
    <cfRule type="expression" dxfId="28" priority="64">
      <formula>MOD(ROW(O10)-ROW($O$258),2)</formula>
    </cfRule>
  </conditionalFormatting>
  <conditionalFormatting sqref="O45">
    <cfRule type="expression" dxfId="27" priority="20">
      <formula>MOD(ROW(O45)-ROW($O$258),2)</formula>
    </cfRule>
  </conditionalFormatting>
  <conditionalFormatting sqref="O46:O52">
    <cfRule type="expression" dxfId="26" priority="19">
      <formula>MOD(ROW(O46)-ROW($O$258),2)</formula>
    </cfRule>
  </conditionalFormatting>
  <conditionalFormatting sqref="P46:X46">
    <cfRule type="expression" dxfId="25" priority="18">
      <formula>MOD(ROW(P46)-ROW($O$258),2)</formula>
    </cfRule>
  </conditionalFormatting>
  <conditionalFormatting sqref="O48:X48">
    <cfRule type="expression" dxfId="24" priority="17">
      <formula>MOD(ROW(O48)-ROW($O$258),2)</formula>
    </cfRule>
  </conditionalFormatting>
  <conditionalFormatting sqref="P48:X48">
    <cfRule type="expression" dxfId="23" priority="16">
      <formula>MOD(ROW(P48)-ROW($O$258),2)</formula>
    </cfRule>
  </conditionalFormatting>
  <conditionalFormatting sqref="O49:X49">
    <cfRule type="expression" dxfId="22" priority="14">
      <formula>MOD(ROW(O49)-ROW($O$258),2)</formula>
    </cfRule>
  </conditionalFormatting>
  <conditionalFormatting sqref="O50:X50">
    <cfRule type="expression" dxfId="21" priority="13">
      <formula>MOD(ROW(O50)-ROW($O$258),2)</formula>
    </cfRule>
  </conditionalFormatting>
  <conditionalFormatting sqref="P50:X50">
    <cfRule type="expression" dxfId="20" priority="12">
      <formula>MOD(ROW(P50)-ROW($O$258),2)</formula>
    </cfRule>
  </conditionalFormatting>
  <conditionalFormatting sqref="O51:X51">
    <cfRule type="expression" dxfId="19" priority="10">
      <formula>MOD(ROW(O51)-ROW($O$258),2)</formula>
    </cfRule>
  </conditionalFormatting>
  <conditionalFormatting sqref="O52:X52">
    <cfRule type="expression" dxfId="18" priority="9">
      <formula>MOD(ROW(O52)-ROW($O$258),2)</formula>
    </cfRule>
  </conditionalFormatting>
  <conditionalFormatting sqref="O52:X52">
    <cfRule type="expression" dxfId="17" priority="8">
      <formula>MOD(ROW(O52)-ROW($O$258),2)</formula>
    </cfRule>
  </conditionalFormatting>
  <conditionalFormatting sqref="P52:X52">
    <cfRule type="expression" dxfId="16" priority="7">
      <formula>MOD(ROW(P52)-ROW($O$258),2)</formula>
    </cfRule>
  </conditionalFormatting>
  <conditionalFormatting sqref="P54:X54">
    <cfRule type="expression" dxfId="15" priority="2">
      <formula>MOD(ROW(P54)-ROW($O$258),2)</formula>
    </cfRule>
  </conditionalFormatting>
  <conditionalFormatting sqref="P53:X53">
    <cfRule type="expression" dxfId="14" priority="1">
      <formula>MOD(ROW(P53)-ROW($O$258),2)</formula>
    </cfRule>
  </conditionalFormatting>
  <conditionalFormatting sqref="J375">
    <cfRule type="expression" dxfId="13" priority="65" stopIfTrue="1">
      <formula>MOD(ROW(J375)-ROW($B$9),2)</formula>
    </cfRule>
  </conditionalFormatting>
  <conditionalFormatting sqref="B10:K374">
    <cfRule type="expression" dxfId="12"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220" activePane="bottomLeft" state="frozen"/>
      <selection activeCell="P541" sqref="P541"/>
      <selection pane="bottomLeft" activeCell="Z225" sqref="Z22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9" ca="1">TEXT(DATE(2026,1,_xlfn.SEQUENCE(1+_xlfn.DAYS(TODAY(),DATE(2026,1,1)))),"dd-mmm")</f>
        <v>01-Jan</v>
      </c>
      <c r="C5" s="5">
        <v>1</v>
      </c>
      <c r="D5" s="5">
        <v>1</v>
      </c>
      <c r="E5" s="5">
        <v>0</v>
      </c>
      <c r="F5" s="5">
        <v>0</v>
      </c>
      <c r="G5" s="5">
        <v>1</v>
      </c>
      <c r="H5" s="5">
        <v>1</v>
      </c>
      <c r="I5" s="5">
        <v>1</v>
      </c>
      <c r="J5" s="5">
        <v>1</v>
      </c>
      <c r="K5" s="5">
        <v>1</v>
      </c>
      <c r="L5" cm="1">
        <f t="array" aca="1" ref="L5:L239" ca="1">_xlfn.BYROW(_xlfn.TAKE(Banded,,1),_xleta.WEEKNUM)</f>
        <v>1</v>
      </c>
      <c r="M5" cm="1">
        <f t="array" ref="M5:M239">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0</v>
      </c>
      <c r="Q39" s="5">
        <f ca="1"/>
        <v>1</v>
      </c>
      <c r="R39" s="5">
        <f ca="1"/>
        <v>0</v>
      </c>
      <c r="S39" s="5">
        <f ca="1"/>
        <v>0</v>
      </c>
      <c r="T39" s="5">
        <f ca="1"/>
        <v>1</v>
      </c>
      <c r="U39" s="5">
        <f ca="1"/>
        <v>1</v>
      </c>
      <c r="V39" s="5">
        <f ca="1"/>
        <v>1</v>
      </c>
      <c r="W39" s="5">
        <f ca="1"/>
        <v>0</v>
      </c>
      <c r="X39" s="5">
        <f ca="1"/>
        <v>1</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0</v>
      </c>
      <c r="D239" s="5">
        <v>1</v>
      </c>
      <c r="E239" s="5">
        <v>0</v>
      </c>
      <c r="F239" s="5">
        <v>0</v>
      </c>
      <c r="G239" s="5">
        <v>1</v>
      </c>
      <c r="H239" s="5">
        <v>1</v>
      </c>
      <c r="I239" s="5">
        <v>1</v>
      </c>
      <c r="J239" s="5">
        <v>0</v>
      </c>
      <c r="K239" s="5">
        <v>1</v>
      </c>
      <c r="L239">
        <f ca="1"/>
        <v>35</v>
      </c>
      <c r="M239">
        <v>5</v>
      </c>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11" priority="7">
      <formula>AND(LEN($O5)&gt;0,MOD(ROW(O5)-ROW($O$4),2))</formula>
    </cfRule>
  </conditionalFormatting>
  <conditionalFormatting sqref="O5:O95">
    <cfRule type="expression" dxfId="10" priority="6">
      <formula>LEN(O5)=0</formula>
    </cfRule>
  </conditionalFormatting>
  <conditionalFormatting sqref="B5:K65 B66:G67 I66:K67 B68:K369">
    <cfRule type="expression" dxfId="9" priority="4" stopIfTrue="1">
      <formula>LEN($B5)=0</formula>
    </cfRule>
    <cfRule type="expression" dxfId="8" priority="5" stopIfTrue="1">
      <formula>(LEN($B5)&gt;0)*(MOD(ROW(B5)-ROW(B$4),2)=0)</formula>
    </cfRule>
    <cfRule type="expression" dxfId="7" priority="8" stopIfTrue="1">
      <formula>AND(LEN($B5)&gt;0,MOD(ROW(B5)-ROW(B$4),2)=1)</formula>
    </cfRule>
  </conditionalFormatting>
  <conditionalFormatting sqref="H66">
    <cfRule type="expression" dxfId="6" priority="73" stopIfTrue="1">
      <formula>LEN($B67)=0</formula>
    </cfRule>
    <cfRule type="expression" dxfId="5" priority="74" stopIfTrue="1">
      <formula>(LEN($B67)&gt;0)*(MOD(ROW(H66)-ROW(H$4),2)=0)</formula>
    </cfRule>
    <cfRule type="expression" dxfId="4" priority="75" stopIfTrue="1">
      <formula>AND(LEN($B67)&gt;0,MOD(ROW(H66)-ROW(H$4),2)=1)</formula>
    </cfRule>
  </conditionalFormatting>
  <conditionalFormatting sqref="H67">
    <cfRule type="expression" dxfId="3" priority="1" stopIfTrue="1">
      <formula>LEN($B67)=0</formula>
    </cfRule>
    <cfRule type="expression" dxfId="2" priority="2" stopIfTrue="1">
      <formula>(LEN($B67)&gt;0)*(MOD(ROW(H67)-ROW(H$4),2)=0)</formula>
    </cfRule>
    <cfRule type="expression" dxfId="1"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08"/>
  <sheetViews>
    <sheetView topLeftCell="A4" workbookViewId="0">
      <pane ySplit="5" topLeftCell="A600" activePane="bottomLeft" state="frozen"/>
      <selection activeCell="Y145" sqref="Y145"/>
      <selection pane="bottomLeft" activeCell="E606" sqref="E606:Y60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31">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31">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31">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c r="AE606" t="s">
        <v>3016</v>
      </c>
    </row>
    <row r="607" spans="4:31">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31">
      <c r="D608" t="str">
        <f ca="1"/>
        <v>23-Aug</v>
      </c>
      <c r="AA608">
        <v>0</v>
      </c>
    </row>
  </sheetData>
  <conditionalFormatting sqref="E9:Y607">
    <cfRule type="expression" dxfId="0"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4">
        <v>46135</v>
      </c>
      <c r="C22" s="79">
        <v>5</v>
      </c>
      <c r="D22" t="e">
        <f>_xlfn.LET(_xlpm.z,_xlfn.TEXTSPLIT(B22,"/",,),DATE(INDEX(_xlpm.z,1,3)+2000,INDEX(_xlpm.z,1,1),INDEX(_xlpm.z,1,2)))</f>
        <v>#REF!</v>
      </c>
      <c r="E22" s="84">
        <f>IFERROR(D22,B22)</f>
        <v>46135</v>
      </c>
    </row>
    <row r="23" spans="1:5">
      <c r="B23" s="84">
        <v>46140</v>
      </c>
      <c r="C23" s="79">
        <v>5.25</v>
      </c>
      <c r="D23" t="e">
        <f t="shared" ref="D23:D46" si="0">_xlfn.LET(_xlpm.z,_xlfn.TEXTSPLIT(B23,"/",,),DATE(INDEX(_xlpm.z,1,3)+2000,INDEX(_xlpm.z,1,1),INDEX(_xlpm.z,1,2)))</f>
        <v>#REF!</v>
      </c>
      <c r="E23" s="84">
        <f t="shared" ref="E23:E46" si="1">IFERROR(D23,B23)</f>
        <v>46140</v>
      </c>
    </row>
    <row r="24" spans="1:5">
      <c r="B24" s="84">
        <v>46152</v>
      </c>
      <c r="C24" s="79">
        <v>5.2</v>
      </c>
      <c r="D24" t="e">
        <f t="shared" si="0"/>
        <v>#REF!</v>
      </c>
      <c r="E24" s="84">
        <f t="shared" si="1"/>
        <v>46152</v>
      </c>
    </row>
    <row r="25" spans="1:5">
      <c r="B25" s="84">
        <v>46155</v>
      </c>
      <c r="C25" s="79">
        <v>5.21</v>
      </c>
      <c r="D25" t="e">
        <f t="shared" si="0"/>
        <v>#REF!</v>
      </c>
      <c r="E25" s="84">
        <f t="shared" si="1"/>
        <v>46155</v>
      </c>
    </row>
    <row r="26" spans="1:5">
      <c r="B26" s="84">
        <v>46162</v>
      </c>
      <c r="C26" s="79">
        <v>7.82</v>
      </c>
      <c r="D26" t="e">
        <f t="shared" si="0"/>
        <v>#REF!</v>
      </c>
      <c r="E26" s="84">
        <f t="shared" si="1"/>
        <v>46162</v>
      </c>
    </row>
    <row r="27" spans="1:5">
      <c r="B27" s="84">
        <v>46166</v>
      </c>
      <c r="C27" s="79">
        <v>7.88</v>
      </c>
      <c r="D27" t="e">
        <f t="shared" si="0"/>
        <v>#REF!</v>
      </c>
      <c r="E27" s="84">
        <f t="shared" si="1"/>
        <v>46166</v>
      </c>
    </row>
    <row r="28" spans="1:5">
      <c r="B28" s="84">
        <v>46171</v>
      </c>
      <c r="C28" s="79">
        <v>7.86</v>
      </c>
      <c r="D28" t="e">
        <f t="shared" si="0"/>
        <v>#REF!</v>
      </c>
      <c r="E28" s="84">
        <f t="shared" si="1"/>
        <v>46171</v>
      </c>
    </row>
    <row r="29" spans="1:5">
      <c r="B29" s="84">
        <v>46178</v>
      </c>
      <c r="C29" s="79">
        <v>7.8</v>
      </c>
      <c r="D29" t="e">
        <f t="shared" si="0"/>
        <v>#REF!</v>
      </c>
      <c r="E29" s="84">
        <f t="shared" si="1"/>
        <v>46178</v>
      </c>
    </row>
    <row r="30" spans="1:5">
      <c r="B30" s="84">
        <v>46181</v>
      </c>
      <c r="C30" s="79">
        <v>7.81</v>
      </c>
      <c r="D30" t="e">
        <f t="shared" si="0"/>
        <v>#REF!</v>
      </c>
      <c r="E30" s="84">
        <f t="shared" si="1"/>
        <v>46181</v>
      </c>
    </row>
    <row r="31" spans="1:5">
      <c r="B31" s="84">
        <v>46183</v>
      </c>
      <c r="C31" s="79">
        <v>7.86</v>
      </c>
      <c r="D31" t="e">
        <f t="shared" si="0"/>
        <v>#REF!</v>
      </c>
      <c r="E31" s="84">
        <f t="shared" si="1"/>
        <v>46183</v>
      </c>
    </row>
    <row r="32" spans="1:5">
      <c r="B32" s="84">
        <v>46197</v>
      </c>
      <c r="C32" s="79">
        <v>7.81</v>
      </c>
      <c r="D32" t="e">
        <f t="shared" si="0"/>
        <v>#REF!</v>
      </c>
      <c r="E32" s="84">
        <f t="shared" si="1"/>
        <v>46197</v>
      </c>
    </row>
    <row r="33" spans="2:5">
      <c r="B33" s="84">
        <v>46202</v>
      </c>
      <c r="C33" s="79">
        <v>7.88</v>
      </c>
      <c r="D33" t="e">
        <f t="shared" si="0"/>
        <v>#REF!</v>
      </c>
      <c r="E33" s="84">
        <f t="shared" si="1"/>
        <v>46202</v>
      </c>
    </row>
    <row r="34" spans="2:5">
      <c r="B34" s="84">
        <v>46203</v>
      </c>
      <c r="C34" s="79">
        <v>7.89</v>
      </c>
      <c r="D34" t="e">
        <f t="shared" si="0"/>
        <v>#REF!</v>
      </c>
      <c r="E34" s="84">
        <f t="shared" si="1"/>
        <v>46203</v>
      </c>
    </row>
    <row r="35" spans="2:5">
      <c r="B35" s="84">
        <v>46205</v>
      </c>
      <c r="C35" s="79">
        <v>7.88</v>
      </c>
      <c r="D35" t="e">
        <f t="shared" si="0"/>
        <v>#REF!</v>
      </c>
      <c r="E35" s="84">
        <f t="shared" si="1"/>
        <v>46205</v>
      </c>
    </row>
    <row r="36" spans="2:5">
      <c r="B36" s="84">
        <v>46208</v>
      </c>
      <c r="C36" s="79">
        <v>8</v>
      </c>
      <c r="D36" t="e">
        <f t="shared" si="0"/>
        <v>#REF!</v>
      </c>
      <c r="E36" s="84">
        <f t="shared" si="1"/>
        <v>46208</v>
      </c>
    </row>
    <row r="37" spans="2:5">
      <c r="B37" s="84">
        <v>46211</v>
      </c>
      <c r="C37" s="79">
        <v>8.0399999999999991</v>
      </c>
      <c r="D37" t="e">
        <f t="shared" si="0"/>
        <v>#REF!</v>
      </c>
      <c r="E37" s="84">
        <f t="shared" si="1"/>
        <v>46211</v>
      </c>
    </row>
    <row r="38" spans="2:5">
      <c r="B38" s="84">
        <v>46216</v>
      </c>
      <c r="C38" s="79">
        <v>8</v>
      </c>
      <c r="D38" t="e">
        <f t="shared" si="0"/>
        <v>#REF!</v>
      </c>
      <c r="E38" s="84">
        <f t="shared" si="1"/>
        <v>46216</v>
      </c>
    </row>
    <row r="39" spans="2:5">
      <c r="B39" s="84">
        <v>46217</v>
      </c>
      <c r="C39" s="79">
        <v>7.98</v>
      </c>
      <c r="D39" t="e">
        <f t="shared" si="0"/>
        <v>#REF!</v>
      </c>
      <c r="E39" s="84">
        <f t="shared" si="1"/>
        <v>46217</v>
      </c>
    </row>
    <row r="40" spans="2:5">
      <c r="B40" s="84">
        <v>46218</v>
      </c>
      <c r="C40" s="79">
        <v>7.95</v>
      </c>
      <c r="D40" t="e">
        <f t="shared" si="0"/>
        <v>#REF!</v>
      </c>
      <c r="E40" s="84">
        <f t="shared" si="1"/>
        <v>46218</v>
      </c>
    </row>
    <row r="41" spans="2:5">
      <c r="B41" s="84">
        <v>46219</v>
      </c>
      <c r="C41" s="79">
        <v>7.94</v>
      </c>
      <c r="D41" t="e">
        <f t="shared" si="0"/>
        <v>#REF!</v>
      </c>
      <c r="E41" s="84">
        <f t="shared" si="1"/>
        <v>46219</v>
      </c>
    </row>
    <row r="42" spans="2:5">
      <c r="B42" s="84">
        <v>46224</v>
      </c>
      <c r="C42" s="79">
        <v>7.86</v>
      </c>
      <c r="D42" t="e">
        <f t="shared" si="0"/>
        <v>#REF!</v>
      </c>
      <c r="E42" s="84">
        <f t="shared" si="1"/>
        <v>46224</v>
      </c>
    </row>
    <row r="43" spans="2:5">
      <c r="B43" s="84">
        <v>46225</v>
      </c>
      <c r="C43" s="79">
        <v>7.85</v>
      </c>
      <c r="D43" t="e">
        <f t="shared" si="0"/>
        <v>#REF!</v>
      </c>
      <c r="E43" s="84">
        <f t="shared" si="1"/>
        <v>46225</v>
      </c>
    </row>
    <row r="44" spans="2:5">
      <c r="B44" s="84">
        <v>46228</v>
      </c>
      <c r="C44" s="79">
        <v>7.9</v>
      </c>
      <c r="D44" t="e">
        <f t="shared" si="0"/>
        <v>#REF!</v>
      </c>
      <c r="E44" s="84">
        <f t="shared" si="1"/>
        <v>46228</v>
      </c>
    </row>
    <row r="45" spans="2:5">
      <c r="B45" s="84">
        <v>46236</v>
      </c>
      <c r="C45" s="79">
        <v>7.84</v>
      </c>
      <c r="D45" t="e">
        <f t="shared" si="0"/>
        <v>#REF!</v>
      </c>
      <c r="E45" s="84">
        <f t="shared" si="1"/>
        <v>46236</v>
      </c>
    </row>
    <row r="46" spans="2:5">
      <c r="B46" s="84">
        <v>46239</v>
      </c>
      <c r="C46" s="79">
        <v>7.87</v>
      </c>
      <c r="D46" t="e">
        <f t="shared" si="0"/>
        <v>#REF!</v>
      </c>
      <c r="E46" s="84">
        <f t="shared" si="1"/>
        <v>46239</v>
      </c>
    </row>
    <row r="56" spans="2:4">
      <c r="B56" t="s">
        <v>927</v>
      </c>
      <c r="C56" t="s">
        <v>2951</v>
      </c>
      <c r="D56" t="s">
        <v>2952</v>
      </c>
    </row>
    <row r="57" spans="2:4">
      <c r="B57" s="85" t="s">
        <v>2953</v>
      </c>
      <c r="C57">
        <v>7.82</v>
      </c>
      <c r="D57">
        <v>1377.04</v>
      </c>
    </row>
    <row r="58" spans="2:4">
      <c r="B58" s="85" t="s">
        <v>2954</v>
      </c>
      <c r="C58">
        <v>7.88</v>
      </c>
      <c r="D58">
        <v>1377.1</v>
      </c>
    </row>
    <row r="59" spans="2:4">
      <c r="B59" s="85" t="s">
        <v>2955</v>
      </c>
      <c r="C59">
        <v>7.86</v>
      </c>
      <c r="D59">
        <v>1377.08</v>
      </c>
    </row>
    <row r="60" spans="2:4">
      <c r="B60" s="85">
        <v>46148</v>
      </c>
      <c r="C60">
        <v>7.8</v>
      </c>
      <c r="D60">
        <v>1377.02</v>
      </c>
    </row>
    <row r="61" spans="2:4">
      <c r="B61" s="85">
        <v>46240</v>
      </c>
      <c r="C61">
        <v>7.81</v>
      </c>
      <c r="D61">
        <v>1377.03</v>
      </c>
    </row>
    <row r="62" spans="2:4">
      <c r="B62" s="85">
        <v>46301</v>
      </c>
      <c r="C62">
        <v>7.86</v>
      </c>
      <c r="D62">
        <v>1377.08</v>
      </c>
    </row>
    <row r="63" spans="2:4">
      <c r="B63" s="85" t="s">
        <v>2956</v>
      </c>
      <c r="C63">
        <v>7.81</v>
      </c>
      <c r="D63">
        <v>1377.03</v>
      </c>
    </row>
    <row r="64" spans="2:4">
      <c r="B64" s="85" t="s">
        <v>2957</v>
      </c>
      <c r="C64">
        <v>7.88</v>
      </c>
      <c r="D64">
        <v>1377.1</v>
      </c>
    </row>
    <row r="65" spans="2:4">
      <c r="B65" s="85" t="s">
        <v>2958</v>
      </c>
      <c r="C65">
        <v>7.89</v>
      </c>
      <c r="D65">
        <v>1377.11</v>
      </c>
    </row>
    <row r="66" spans="2:4">
      <c r="B66" s="85">
        <v>46060</v>
      </c>
      <c r="C66">
        <v>7.88</v>
      </c>
      <c r="D66">
        <v>1377.1</v>
      </c>
    </row>
    <row r="67" spans="2:4">
      <c r="B67" s="85">
        <v>46149</v>
      </c>
      <c r="C67">
        <v>8</v>
      </c>
      <c r="D67">
        <v>1377.22</v>
      </c>
    </row>
    <row r="68" spans="2:4">
      <c r="B68" s="85">
        <v>46241</v>
      </c>
      <c r="C68">
        <v>8.0399999999999991</v>
      </c>
      <c r="D68">
        <v>1377.26</v>
      </c>
    </row>
    <row r="69" spans="2:4">
      <c r="B69" s="85" t="s">
        <v>2959</v>
      </c>
      <c r="C69">
        <v>8</v>
      </c>
      <c r="D69">
        <v>1377.22</v>
      </c>
    </row>
    <row r="70" spans="2:4">
      <c r="B70" s="85" t="s">
        <v>2960</v>
      </c>
      <c r="C70">
        <v>7.98</v>
      </c>
      <c r="D70">
        <v>1377.2</v>
      </c>
    </row>
    <row r="71" spans="2:4">
      <c r="B71" s="85" t="s">
        <v>2961</v>
      </c>
      <c r="C71" t="s">
        <v>2962</v>
      </c>
      <c r="D71" t="s">
        <v>2963</v>
      </c>
    </row>
    <row r="72" spans="2:4">
      <c r="B72" s="85" t="s">
        <v>2964</v>
      </c>
      <c r="C72">
        <v>7.94</v>
      </c>
      <c r="D72">
        <v>1377.16</v>
      </c>
    </row>
    <row r="73" spans="2:4">
      <c r="B73" s="85" t="s">
        <v>2965</v>
      </c>
      <c r="C73">
        <v>7.86</v>
      </c>
      <c r="D73">
        <v>1377.08</v>
      </c>
    </row>
    <row r="74" spans="2:4">
      <c r="B74" s="85" t="s">
        <v>2966</v>
      </c>
      <c r="C74">
        <v>7.85</v>
      </c>
      <c r="D74">
        <v>1377.07</v>
      </c>
    </row>
    <row r="75" spans="2:4">
      <c r="B75" s="85" t="s">
        <v>2967</v>
      </c>
      <c r="C75">
        <v>7.9</v>
      </c>
      <c r="D75">
        <v>1377.12</v>
      </c>
    </row>
    <row r="76" spans="2:4">
      <c r="B76" s="85">
        <v>46061</v>
      </c>
      <c r="C76">
        <v>7.84</v>
      </c>
      <c r="D76">
        <v>1377.06</v>
      </c>
    </row>
    <row r="77" spans="2:4">
      <c r="B77" s="85">
        <v>46150</v>
      </c>
      <c r="C77">
        <v>7.87</v>
      </c>
      <c r="D77">
        <v>1377.09</v>
      </c>
    </row>
    <row r="80" spans="2:4">
      <c r="B80" t="s">
        <v>3006</v>
      </c>
      <c r="C80">
        <v>1369.22</v>
      </c>
    </row>
    <row r="82" spans="2:6">
      <c r="B82" s="85" t="s">
        <v>927</v>
      </c>
      <c r="C82" s="85" t="s">
        <v>2951</v>
      </c>
      <c r="D82" s="85" t="s">
        <v>2952</v>
      </c>
      <c r="E82" s="85" t="s">
        <v>3007</v>
      </c>
      <c r="F82" s="85" t="s">
        <v>2952</v>
      </c>
    </row>
    <row r="83" spans="2:6">
      <c r="B83" s="85"/>
      <c r="C83" s="85"/>
      <c r="D83" s="85"/>
      <c r="E83" s="84">
        <v>46135</v>
      </c>
      <c r="F83" s="79">
        <v>1376.76</v>
      </c>
    </row>
    <row r="84" spans="2:6">
      <c r="E84" s="84">
        <v>46140</v>
      </c>
      <c r="F84">
        <v>1377.01</v>
      </c>
    </row>
    <row r="85" spans="2:6">
      <c r="E85" s="84">
        <v>46152</v>
      </c>
      <c r="F85">
        <v>1376.96</v>
      </c>
    </row>
    <row r="86" spans="2:6">
      <c r="E86" s="84">
        <v>46155</v>
      </c>
      <c r="F86">
        <v>1376.97</v>
      </c>
    </row>
    <row r="87" spans="2:6">
      <c r="B87" s="85" t="s">
        <v>2953</v>
      </c>
      <c r="C87" s="85" t="s">
        <v>2968</v>
      </c>
      <c r="D87" s="85" t="s">
        <v>2969</v>
      </c>
      <c r="E87" s="84">
        <f>_xlfn.LET(_xlpm.z,_xlfn.TEXTSPLIT(B87,"/"),DATE(INDEX(_xlpm.z,1,3)+2000,INDEX(_xlpm.z,1,1)+0,INDEX(_xlpm.z,1,2)+0))</f>
        <v>46162</v>
      </c>
      <c r="F87" s="79">
        <f>D87+0</f>
        <v>1377.04</v>
      </c>
    </row>
    <row r="88" spans="2:6">
      <c r="B88" s="85" t="s">
        <v>2954</v>
      </c>
      <c r="C88" s="85" t="s">
        <v>2970</v>
      </c>
      <c r="D88" s="85" t="s">
        <v>2971</v>
      </c>
      <c r="E88" s="84">
        <f t="shared" ref="E88:E107" si="2">_xlfn.LET(_xlpm.z,_xlfn.TEXTSPLIT(B88,"/"),DATE(INDEX(_xlpm.z,1,3)+2000,INDEX(_xlpm.z,1,1)+0,INDEX(_xlpm.z,1,2)+0))</f>
        <v>46166</v>
      </c>
      <c r="F88" s="79">
        <f t="shared" ref="F88:F107" si="3">D88+0</f>
        <v>1377.1</v>
      </c>
    </row>
    <row r="89" spans="2:6">
      <c r="B89" s="85" t="s">
        <v>2955</v>
      </c>
      <c r="C89" s="85" t="s">
        <v>2972</v>
      </c>
      <c r="D89" s="85" t="s">
        <v>2973</v>
      </c>
      <c r="E89" s="84">
        <f t="shared" si="2"/>
        <v>46171</v>
      </c>
      <c r="F89" s="79">
        <f t="shared" si="3"/>
        <v>1377.08</v>
      </c>
    </row>
    <row r="90" spans="2:6">
      <c r="B90" s="85" t="s">
        <v>2974</v>
      </c>
      <c r="C90" s="85" t="s">
        <v>2975</v>
      </c>
      <c r="D90" s="85" t="s">
        <v>2976</v>
      </c>
      <c r="E90" s="84">
        <f t="shared" si="2"/>
        <v>46178</v>
      </c>
      <c r="F90" s="79">
        <f t="shared" si="3"/>
        <v>1377.02</v>
      </c>
    </row>
    <row r="91" spans="2:6">
      <c r="B91" s="85" t="s">
        <v>2977</v>
      </c>
      <c r="C91" s="85" t="s">
        <v>2978</v>
      </c>
      <c r="D91" s="85" t="s">
        <v>2979</v>
      </c>
      <c r="E91" s="84">
        <f t="shared" si="2"/>
        <v>46181</v>
      </c>
      <c r="F91" s="79">
        <f t="shared" si="3"/>
        <v>1377.03</v>
      </c>
    </row>
    <row r="92" spans="2:6">
      <c r="B92" s="85" t="s">
        <v>2980</v>
      </c>
      <c r="C92" s="85" t="s">
        <v>2972</v>
      </c>
      <c r="D92" s="85" t="s">
        <v>2973</v>
      </c>
      <c r="E92" s="84">
        <f t="shared" si="2"/>
        <v>46183</v>
      </c>
      <c r="F92" s="79">
        <f t="shared" si="3"/>
        <v>1377.08</v>
      </c>
    </row>
    <row r="93" spans="2:6">
      <c r="B93" s="85" t="s">
        <v>2956</v>
      </c>
      <c r="C93" s="85" t="s">
        <v>2978</v>
      </c>
      <c r="D93" s="85" t="s">
        <v>2979</v>
      </c>
      <c r="E93" s="84">
        <f t="shared" si="2"/>
        <v>46197</v>
      </c>
      <c r="F93" s="79">
        <f t="shared" si="3"/>
        <v>1377.03</v>
      </c>
    </row>
    <row r="94" spans="2:6">
      <c r="B94" s="85" t="s">
        <v>2957</v>
      </c>
      <c r="C94" s="85" t="s">
        <v>2970</v>
      </c>
      <c r="D94" s="85" t="s">
        <v>2971</v>
      </c>
      <c r="E94" s="84">
        <f t="shared" si="2"/>
        <v>46202</v>
      </c>
      <c r="F94" s="79">
        <f t="shared" si="3"/>
        <v>1377.1</v>
      </c>
    </row>
    <row r="95" spans="2:6">
      <c r="B95" s="85" t="s">
        <v>2958</v>
      </c>
      <c r="C95" s="85" t="s">
        <v>2981</v>
      </c>
      <c r="D95" s="85" t="s">
        <v>2982</v>
      </c>
      <c r="E95" s="84">
        <f t="shared" si="2"/>
        <v>46203</v>
      </c>
      <c r="F95" s="79">
        <f t="shared" si="3"/>
        <v>1377.11</v>
      </c>
    </row>
    <row r="96" spans="2:6">
      <c r="B96" s="85" t="s">
        <v>2983</v>
      </c>
      <c r="C96" s="85" t="s">
        <v>2970</v>
      </c>
      <c r="D96" s="85" t="s">
        <v>2971</v>
      </c>
      <c r="E96" s="84">
        <f t="shared" si="2"/>
        <v>46205</v>
      </c>
      <c r="F96" s="79">
        <f t="shared" si="3"/>
        <v>1377.1</v>
      </c>
    </row>
    <row r="97" spans="2:6">
      <c r="B97" s="85" t="s">
        <v>2984</v>
      </c>
      <c r="C97" s="85" t="s">
        <v>2985</v>
      </c>
      <c r="D97" s="85" t="s">
        <v>2986</v>
      </c>
      <c r="E97" s="84">
        <f t="shared" si="2"/>
        <v>46208</v>
      </c>
      <c r="F97" s="79">
        <f t="shared" si="3"/>
        <v>1377.22</v>
      </c>
    </row>
    <row r="98" spans="2:6">
      <c r="B98" s="85" t="s">
        <v>2987</v>
      </c>
      <c r="C98" s="85" t="s">
        <v>2988</v>
      </c>
      <c r="D98" s="85" t="s">
        <v>2989</v>
      </c>
      <c r="E98" s="84">
        <f t="shared" si="2"/>
        <v>46211</v>
      </c>
      <c r="F98" s="79">
        <f t="shared" si="3"/>
        <v>1377.26</v>
      </c>
    </row>
    <row r="99" spans="2:6">
      <c r="B99" s="85" t="s">
        <v>2959</v>
      </c>
      <c r="C99" s="85" t="s">
        <v>2985</v>
      </c>
      <c r="D99" s="85" t="s">
        <v>2986</v>
      </c>
      <c r="E99" s="84">
        <f t="shared" si="2"/>
        <v>46216</v>
      </c>
      <c r="F99" s="79">
        <f t="shared" si="3"/>
        <v>1377.22</v>
      </c>
    </row>
    <row r="100" spans="2:6">
      <c r="B100" s="85" t="s">
        <v>2960</v>
      </c>
      <c r="C100" s="85" t="s">
        <v>2990</v>
      </c>
      <c r="D100" s="85" t="s">
        <v>2991</v>
      </c>
      <c r="E100" s="84">
        <f t="shared" si="2"/>
        <v>46217</v>
      </c>
      <c r="F100" s="79">
        <f t="shared" si="3"/>
        <v>1377.2</v>
      </c>
    </row>
    <row r="101" spans="2:6">
      <c r="B101" s="85" t="s">
        <v>2961</v>
      </c>
      <c r="C101" s="85" t="s">
        <v>3004</v>
      </c>
      <c r="D101" s="85" t="s">
        <v>3005</v>
      </c>
      <c r="E101" s="84">
        <f t="shared" si="2"/>
        <v>46218</v>
      </c>
      <c r="F101" s="79">
        <f t="shared" si="3"/>
        <v>1377.17</v>
      </c>
    </row>
    <row r="102" spans="2:6">
      <c r="B102" s="85" t="s">
        <v>2964</v>
      </c>
      <c r="C102" s="85" t="s">
        <v>2992</v>
      </c>
      <c r="D102" s="85" t="s">
        <v>2993</v>
      </c>
      <c r="E102" s="84">
        <f t="shared" si="2"/>
        <v>46219</v>
      </c>
      <c r="F102" s="79">
        <f t="shared" si="3"/>
        <v>1377.16</v>
      </c>
    </row>
    <row r="103" spans="2:6">
      <c r="B103" s="85" t="s">
        <v>2965</v>
      </c>
      <c r="C103" s="85" t="s">
        <v>2972</v>
      </c>
      <c r="D103" s="85" t="s">
        <v>2973</v>
      </c>
      <c r="E103" s="84">
        <f t="shared" si="2"/>
        <v>46224</v>
      </c>
      <c r="F103" s="79">
        <f t="shared" si="3"/>
        <v>1377.08</v>
      </c>
    </row>
    <row r="104" spans="2:6">
      <c r="B104" s="85" t="s">
        <v>2966</v>
      </c>
      <c r="C104" s="85" t="s">
        <v>2994</v>
      </c>
      <c r="D104" s="85" t="s">
        <v>2995</v>
      </c>
      <c r="E104" s="84">
        <f t="shared" si="2"/>
        <v>46225</v>
      </c>
      <c r="F104" s="79">
        <f t="shared" si="3"/>
        <v>1377.07</v>
      </c>
    </row>
    <row r="105" spans="2:6">
      <c r="B105" s="85" t="s">
        <v>2967</v>
      </c>
      <c r="C105" s="85" t="s">
        <v>2996</v>
      </c>
      <c r="D105" s="85" t="s">
        <v>2997</v>
      </c>
      <c r="E105" s="84">
        <f t="shared" si="2"/>
        <v>46228</v>
      </c>
      <c r="F105" s="79">
        <f t="shared" si="3"/>
        <v>1377.12</v>
      </c>
    </row>
    <row r="106" spans="2:6">
      <c r="B106" s="85" t="s">
        <v>2998</v>
      </c>
      <c r="C106" s="85" t="s">
        <v>2999</v>
      </c>
      <c r="D106" s="85" t="s">
        <v>3000</v>
      </c>
      <c r="E106" s="84">
        <f t="shared" si="2"/>
        <v>46236</v>
      </c>
      <c r="F106" s="79">
        <f t="shared" si="3"/>
        <v>1377.06</v>
      </c>
    </row>
    <row r="107" spans="2:6">
      <c r="B107" s="85" t="s">
        <v>3001</v>
      </c>
      <c r="C107" s="85" t="s">
        <v>3002</v>
      </c>
      <c r="D107" s="85" t="s">
        <v>3003</v>
      </c>
      <c r="E107" s="84">
        <f t="shared" si="2"/>
        <v>46239</v>
      </c>
      <c r="F107" s="79">
        <f t="shared" si="3"/>
        <v>1377.09</v>
      </c>
    </row>
    <row r="108" spans="2:6">
      <c r="B108" s="85"/>
      <c r="C108" s="85"/>
      <c r="D108" s="85"/>
    </row>
    <row r="109" spans="2:6">
      <c r="B109" s="85"/>
      <c r="C109" s="85"/>
      <c r="D109" s="85"/>
    </row>
    <row r="110" spans="2:6">
      <c r="B110" s="85"/>
      <c r="C110" s="85"/>
      <c r="D110" s="85"/>
    </row>
    <row r="111" spans="2:6">
      <c r="B111" s="85"/>
      <c r="C111" s="85"/>
      <c r="D111" s="85"/>
    </row>
    <row r="112" spans="2:6">
      <c r="B112" s="85" t="s">
        <v>3008</v>
      </c>
      <c r="C112" s="85" t="s">
        <v>3009</v>
      </c>
      <c r="E112" s="79">
        <f>C112+0</f>
        <v>5</v>
      </c>
      <c r="F112" s="79">
        <f>E112+1371.76</f>
        <v>1376.76</v>
      </c>
    </row>
    <row r="113" spans="2:6">
      <c r="B113" s="85" t="s">
        <v>3010</v>
      </c>
      <c r="C113" s="85" t="s">
        <v>3011</v>
      </c>
      <c r="E113" s="79">
        <f t="shared" ref="E113:E115" si="4">C113+0</f>
        <v>5.25</v>
      </c>
      <c r="F113" s="79">
        <f t="shared" ref="F113:F115" si="5">E113+1371.76</f>
        <v>1377.01</v>
      </c>
    </row>
    <row r="114" spans="2:6">
      <c r="B114" s="85" t="s">
        <v>3012</v>
      </c>
      <c r="C114" s="85" t="s">
        <v>3013</v>
      </c>
      <c r="E114" s="79">
        <f t="shared" si="4"/>
        <v>5.2</v>
      </c>
      <c r="F114" s="79">
        <f t="shared" si="5"/>
        <v>1376.96</v>
      </c>
    </row>
    <row r="115" spans="2:6">
      <c r="B115" s="85" t="s">
        <v>3014</v>
      </c>
      <c r="C115" s="85" t="s">
        <v>3015</v>
      </c>
      <c r="E115" s="79">
        <f t="shared" si="4"/>
        <v>5.21</v>
      </c>
      <c r="F115" s="79">
        <f t="shared" si="5"/>
        <v>1376.97</v>
      </c>
    </row>
    <row r="116" spans="2:6">
      <c r="B116" s="85"/>
      <c r="C116" s="85"/>
      <c r="D116" s="79"/>
      <c r="E116" s="79"/>
      <c r="F116" s="79"/>
    </row>
    <row r="117" spans="2:6">
      <c r="B117" s="85"/>
      <c r="C117" s="85"/>
      <c r="D117" s="79"/>
      <c r="E117" s="79"/>
      <c r="F117" s="79"/>
    </row>
    <row r="118" spans="2:6">
      <c r="B118" s="85"/>
      <c r="C118" s="85"/>
      <c r="D118" s="85"/>
    </row>
    <row r="119" spans="2:6">
      <c r="B119" s="85"/>
      <c r="C119" s="85"/>
      <c r="D119" s="85"/>
    </row>
    <row r="120" spans="2:6">
      <c r="B120" s="85"/>
      <c r="C120" s="85"/>
      <c r="D120" s="85"/>
    </row>
    <row r="121" spans="2:6">
      <c r="B121" s="85"/>
      <c r="C121" s="85"/>
      <c r="D121" s="85"/>
    </row>
    <row r="122" spans="2:6">
      <c r="B122" s="85"/>
      <c r="C122" s="85"/>
      <c r="D122" s="85"/>
    </row>
    <row r="123" spans="2:6">
      <c r="B123" s="85"/>
      <c r="C123" s="85"/>
      <c r="D123" s="85"/>
    </row>
    <row r="124" spans="2:6">
      <c r="B124" s="85"/>
      <c r="C124" s="85"/>
      <c r="D124" s="85"/>
    </row>
    <row r="125" spans="2:6">
      <c r="B125" s="85"/>
      <c r="C125" s="85"/>
      <c r="D125" s="85"/>
    </row>
    <row r="126" spans="2:6">
      <c r="B126" s="85"/>
      <c r="C126" s="85"/>
      <c r="D126" s="85"/>
    </row>
    <row r="127" spans="2:6">
      <c r="B127" s="85"/>
      <c r="C127" s="85"/>
      <c r="D127" s="85"/>
    </row>
    <row r="128" spans="2:6">
      <c r="B128" s="85"/>
      <c r="C128" s="85"/>
      <c r="D128" s="85"/>
    </row>
    <row r="129" spans="2:4">
      <c r="B129" s="85"/>
      <c r="C129" s="85"/>
      <c r="D129" s="85"/>
    </row>
    <row r="130" spans="2:4">
      <c r="B130" s="85"/>
      <c r="C130" s="85"/>
      <c r="D130" s="85"/>
    </row>
    <row r="131" spans="2:4">
      <c r="B131" s="85"/>
      <c r="C131" s="85"/>
      <c r="D131" s="85"/>
    </row>
    <row r="132" spans="2:4">
      <c r="B132" s="85"/>
      <c r="C132" s="85"/>
      <c r="D132" s="8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L59"/>
  <sheetViews>
    <sheetView tabSelected="1" topLeftCell="A19" workbookViewId="0">
      <selection activeCell="I34" sqref="I34"/>
    </sheetView>
  </sheetViews>
  <sheetFormatPr defaultRowHeight="12.75"/>
  <cols>
    <col min="2" max="2" width="29.42578125" customWidth="1"/>
    <col min="3" max="3" width="13.140625" bestFit="1" customWidth="1"/>
    <col min="4" max="4" width="13.28515625" customWidth="1"/>
    <col min="5" max="5" width="14.5703125" customWidth="1"/>
    <col min="6" max="6" width="12.85546875" customWidth="1"/>
    <col min="7" max="7" width="12.42578125" bestFit="1" customWidth="1"/>
    <col min="8" max="8" width="11.28515625" bestFit="1"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3021</v>
      </c>
      <c r="C33" s="73" t="s">
        <v>927</v>
      </c>
    </row>
    <row r="35" spans="1:8" ht="15">
      <c r="B35" s="95" t="s">
        <v>2565</v>
      </c>
      <c r="C35" s="95" t="s">
        <v>2566</v>
      </c>
      <c r="D35" s="95" t="s">
        <v>734</v>
      </c>
      <c r="F35" s="73"/>
      <c r="G35" s="74"/>
      <c r="H35" s="74"/>
    </row>
    <row r="36" spans="1:8">
      <c r="B36" t="s">
        <v>2556</v>
      </c>
      <c r="C36" s="79">
        <v>450</v>
      </c>
      <c r="D36" s="70">
        <f>C36/$C$36</f>
        <v>1</v>
      </c>
      <c r="G36" s="70"/>
    </row>
    <row r="37" spans="1:8">
      <c r="B37" t="s">
        <v>2560</v>
      </c>
      <c r="C37" s="79">
        <v>0</v>
      </c>
      <c r="D37" s="70">
        <f t="shared" ref="D37:D45" si="0">C37/$C$36</f>
        <v>0</v>
      </c>
      <c r="G37" s="70"/>
    </row>
    <row r="38" spans="1:8">
      <c r="B38" t="s">
        <v>2557</v>
      </c>
      <c r="C38" s="97">
        <v>270.00000000000011</v>
      </c>
      <c r="D38" s="70">
        <f>C38/$C$36</f>
        <v>0.6000000000000002</v>
      </c>
      <c r="G38" s="70"/>
    </row>
    <row r="39" spans="1:8">
      <c r="A39" s="79"/>
      <c r="B39" t="s">
        <v>2564</v>
      </c>
      <c r="C39" s="97">
        <v>0</v>
      </c>
      <c r="D39" s="70">
        <f t="shared" si="0"/>
        <v>0</v>
      </c>
      <c r="G39" s="70"/>
    </row>
    <row r="40" spans="1:8">
      <c r="B40" t="s">
        <v>2561</v>
      </c>
      <c r="C40" s="79">
        <v>9</v>
      </c>
      <c r="D40" s="70">
        <f t="shared" si="0"/>
        <v>0.02</v>
      </c>
      <c r="G40" s="70"/>
    </row>
    <row r="41" spans="1:8">
      <c r="B41" t="s">
        <v>2558</v>
      </c>
      <c r="C41" s="79">
        <v>9</v>
      </c>
      <c r="D41" s="70">
        <f t="shared" si="0"/>
        <v>0.02</v>
      </c>
      <c r="G41" s="70"/>
    </row>
    <row r="42" spans="1:8">
      <c r="B42" t="s">
        <v>2562</v>
      </c>
      <c r="C42" s="79">
        <v>18</v>
      </c>
      <c r="D42" s="70">
        <f t="shared" si="0"/>
        <v>0.04</v>
      </c>
      <c r="G42" s="70"/>
    </row>
    <row r="43" spans="1:8">
      <c r="B43" t="s">
        <v>2563</v>
      </c>
      <c r="C43" s="79">
        <v>0</v>
      </c>
      <c r="D43" s="70">
        <f t="shared" si="0"/>
        <v>0</v>
      </c>
      <c r="G43" s="70"/>
    </row>
    <row r="44" spans="1:8">
      <c r="B44" t="s">
        <v>2567</v>
      </c>
      <c r="C44" s="79">
        <v>8</v>
      </c>
      <c r="D44" s="70">
        <f t="shared" si="0"/>
        <v>1.7777777777777778E-2</v>
      </c>
      <c r="G44" s="70"/>
    </row>
    <row r="45" spans="1:8">
      <c r="B45" t="s">
        <v>2559</v>
      </c>
      <c r="C45" s="79">
        <v>4</v>
      </c>
      <c r="D45" s="70">
        <f t="shared" si="0"/>
        <v>8.8888888888888889E-3</v>
      </c>
      <c r="G45" s="70"/>
    </row>
    <row r="46" spans="1:8">
      <c r="D46" s="71">
        <f>SUM(D36:D45)</f>
        <v>1.7066666666666668</v>
      </c>
      <c r="G46" s="71"/>
    </row>
    <row r="48" spans="1:8" ht="13.5" thickBot="1">
      <c r="B48" s="103" t="s">
        <v>3027</v>
      </c>
      <c r="C48" s="103"/>
      <c r="D48" s="103" t="s">
        <v>3026</v>
      </c>
      <c r="E48" s="103" t="s">
        <v>3028</v>
      </c>
    </row>
    <row r="49" spans="2:7" ht="13.5" thickTop="1">
      <c r="B49" s="96" t="s">
        <v>3023</v>
      </c>
      <c r="D49" s="98">
        <f>C36*D46</f>
        <v>768</v>
      </c>
      <c r="E49" s="54"/>
    </row>
    <row r="50" spans="2:7">
      <c r="B50" s="96" t="s">
        <v>3024</v>
      </c>
      <c r="D50" s="99">
        <v>772</v>
      </c>
      <c r="E50" s="100">
        <f>IF(N(D50),(D50-$D$49)/$D$49)</f>
        <v>5.208333333333333E-3</v>
      </c>
    </row>
    <row r="51" spans="2:7">
      <c r="B51" s="96" t="s">
        <v>3025</v>
      </c>
      <c r="D51" s="101">
        <v>724</v>
      </c>
      <c r="E51" s="100">
        <f>IF(AND(N(D50),N(D51)),(D51-D50)/D50)</f>
        <v>-6.2176165803108807E-2</v>
      </c>
    </row>
    <row r="52" spans="2:7">
      <c r="B52" s="96" t="s">
        <v>3029</v>
      </c>
      <c r="D52" s="101">
        <v>706</v>
      </c>
      <c r="E52" s="100">
        <f>IF(AND(N(D50),N(D52)),(D52-D50)/D50)</f>
        <v>-8.549222797927461E-2</v>
      </c>
      <c r="G52" t="s">
        <v>2615</v>
      </c>
    </row>
    <row r="53" spans="2:7">
      <c r="D53" s="102"/>
      <c r="E53" s="102"/>
    </row>
    <row r="54" spans="2:7">
      <c r="B54" s="95" t="s">
        <v>3022</v>
      </c>
    </row>
    <row r="55" spans="2:7">
      <c r="B55" s="94"/>
    </row>
    <row r="56" spans="2:7" ht="13.5" thickBot="1">
      <c r="B56" s="91" t="s">
        <v>3017</v>
      </c>
      <c r="C56" s="92" t="s">
        <v>3018</v>
      </c>
      <c r="D56" s="92" t="s">
        <v>3019</v>
      </c>
      <c r="E56" s="92" t="s">
        <v>3020</v>
      </c>
      <c r="F56" s="93" t="s">
        <v>2617</v>
      </c>
    </row>
    <row r="57" spans="2:7" ht="13.5" thickTop="1">
      <c r="B57" s="86">
        <v>0.11700000000000001</v>
      </c>
      <c r="C57" s="88">
        <v>0.122</v>
      </c>
      <c r="D57" s="88">
        <v>0.8</v>
      </c>
      <c r="E57" s="90">
        <v>0.14000000000000001</v>
      </c>
      <c r="F57" s="83" cm="1">
        <f t="array" ref="F57:F59">MMULT(MINVERSE(B57:D59),E57:E59)*C36</f>
        <v>390.17569546120058</v>
      </c>
    </row>
    <row r="58" spans="2:7">
      <c r="B58" s="87">
        <v>1</v>
      </c>
      <c r="C58" s="89">
        <v>1</v>
      </c>
      <c r="D58" s="89">
        <v>1</v>
      </c>
      <c r="E58" s="90">
        <v>1</v>
      </c>
      <c r="F58" s="83">
        <v>45</v>
      </c>
    </row>
    <row r="59" spans="2:7">
      <c r="B59" s="87">
        <v>0</v>
      </c>
      <c r="C59" s="89">
        <v>1</v>
      </c>
      <c r="D59" s="89">
        <v>0</v>
      </c>
      <c r="E59" s="90">
        <v>0.1</v>
      </c>
      <c r="F59" s="83">
        <v>14.824304538799415</v>
      </c>
    </row>
  </sheetData>
  <pageMargins left="0.7" right="0.7" top="0.75" bottom="0.75" header="0.3" footer="0.3"/>
  <pageSetup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23-Aug-2026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23-Aug-2026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23-Aug-2026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2026-08-23T20:32:54Z</cp:lastPrinted>
  <dcterms:created xsi:type="dcterms:W3CDTF">2021-09-27T12:19:57Z</dcterms:created>
  <dcterms:modified xsi:type="dcterms:W3CDTF">2026-08-23T20:33:33Z</dcterms:modified>
</cp:coreProperties>
</file>