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0"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FC6EB1A7-9EE6-4ACC-A234-D83DA66A53CB}" xr6:coauthVersionLast="47" xr6:coauthVersionMax="47" xr10:uidLastSave="{00000000-0000-0000-0000-000000000000}"/>
  <bookViews>
    <workbookView xWindow="-27075" yWindow="630" windowWidth="21600" windowHeight="11295" firstSheet="1" activeTab="1" xr2:uid="{AD5FE48E-9CE6-4EDE-8F69-E8FD3B4EAF42}"/>
  </bookViews>
  <sheets>
    <sheet name="2025" sheetId="1" r:id="rId1"/>
    <sheet name="2026" sheetId="11" r:id="rId2"/>
    <sheet name="Bread" sheetId="29" r:id="rId3"/>
    <sheet name="LongTermTraining" sheetId="3" r:id="rId4"/>
    <sheet name="GermanPractice" sheetId="27" r:id="rId5"/>
    <sheet name="GermanText" sheetId="28" r:id="rId6"/>
    <sheet name="GermanBakingWords" sheetId="30" r:id="rId7"/>
    <sheet name="AddRows" sheetId="26" r:id="rId8"/>
    <sheet name="Python" sheetId="21" r:id="rId9"/>
    <sheet name="DataDrill" sheetId="25" r:id="rId10"/>
    <sheet name="PythonMore" sheetId="22" r:id="rId11"/>
    <sheet name="PointTraining" sheetId="4" r:id="rId12"/>
    <sheet name="Table 1 (2)" sheetId="20" r:id="rId13"/>
    <sheet name="water_levels_export" sheetId="24" r:id="rId14"/>
    <sheet name="LakeLevel" sheetId="23" r:id="rId15"/>
    <sheet name="Append1" sheetId="19" r:id="rId16"/>
    <sheet name="Table 3" sheetId="18" r:id="rId17"/>
    <sheet name="Table 2" sheetId="17" r:id="rId18"/>
    <sheet name="Table 1" sheetId="16" r:id="rId19"/>
    <sheet name="Hockey" sheetId="15" r:id="rId20"/>
    <sheet name="Sheet5" sheetId="13" r:id="rId21"/>
    <sheet name="Sheet4" sheetId="12" r:id="rId22"/>
    <sheet name="RAOBF" sheetId="8" r:id="rId23"/>
    <sheet name="BP_Data" sheetId="9" r:id="rId24"/>
    <sheet name="Sheet1" sheetId="5" r:id="rId25"/>
    <sheet name="Sheet2" sheetId="6" r:id="rId26"/>
    <sheet name="Sheet3" sheetId="10" r:id="rId27"/>
    <sheet name="DataValidation" sheetId="14" r:id="rId28"/>
    <sheet name="SH3_Correction_Table" sheetId="7" r:id="rId29"/>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3" hidden="1">BP_Data!$A$3:$M$3</definedName>
    <definedName name="_xlnm._FilterDatabase" localSheetId="26" hidden="1">Sheet3!$B$5:$E$16</definedName>
    <definedName name="_xlnm._FilterDatabase" localSheetId="21"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MAP" hidden="1" xlm="1">#NAME?</definedName>
    <definedName name="_xleta.MMULT"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9" hidden="1">DataDrill!$F$20:$G$29</definedName>
    <definedName name="ExternalData_1" localSheetId="18" hidden="1">'Table 1'!$A$1:$J$4</definedName>
    <definedName name="ExternalData_1" localSheetId="13" hidden="1">water_levels_export!$A$1:$D$575</definedName>
    <definedName name="ExternalData_2" localSheetId="17" hidden="1">'Table 2'!$A$1:$J$8</definedName>
    <definedName name="ExternalData_3" localSheetId="16" hidden="1">'Table 3'!$A$1:$J$14</definedName>
    <definedName name="ExternalData_4" localSheetId="15" hidden="1">Append1!$A$1:$L$24</definedName>
    <definedName name="ExternalData_5" localSheetId="12"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3">_xlfn.DROP(_xlfn.TRIMRANGE(LongTermTraining!$D:$Y),1)</definedName>
    <definedName name="solver_adj" localSheetId="2" hidden="1">Bread!$B$58:$B$59</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Bread!$B$60</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1</definedName>
    <definedName name="solver_nwt" localSheetId="2" hidden="1">1</definedName>
    <definedName name="solver_opt" localSheetId="2" hidden="1">Bread!$C$60</definedName>
    <definedName name="solver_pre" localSheetId="2" hidden="1">0.000001</definedName>
    <definedName name="solver_rbv" localSheetId="2" hidden="1">1</definedName>
    <definedName name="solver_rel1" localSheetId="2" hidden="1">2</definedName>
    <definedName name="solver_rhs1" localSheetId="2" hidden="1">450</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0.14</definedName>
    <definedName name="solver_ver" localSheetId="2" hidden="1">3</definedName>
  </definedNames>
  <calcPr calcId="191029"/>
  <pivotCaches>
    <pivotCache cacheId="2" r:id="rId30"/>
    <pivotCache cacheId="3" r:id="rId31"/>
    <pivotCache cacheId="4" r:id="rId3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4" i="29" l="1"/>
  <c r="C20" i="29"/>
  <c r="C25" i="29" s="1"/>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D20" i="29" l="1"/>
  <c r="I20" i="29" s="1"/>
  <c r="D21" i="29"/>
  <c r="I21" i="29" s="1"/>
  <c r="D23" i="29"/>
  <c r="I23" i="29" s="1"/>
  <c r="D19" i="29"/>
  <c r="I19" i="29" s="1"/>
  <c r="I24" i="29" s="1"/>
  <c r="D9" i="29"/>
  <c r="E15" i="29" s="1" a="1"/>
  <c r="D22" i="29"/>
  <c r="I22" i="29" s="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<sst xmlns="http://schemas.openxmlformats.org/spreadsheetml/2006/main" count="6213" uniqueCount="2654">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</sst>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 Target="richData/rdrichvalue.xml"/><Relationship Id="rId21" Type="http://schemas.openxmlformats.org/officeDocument/2006/relationships/worksheet" Target="worksheets/sheet21.xml"/><Relationship Id="rId34" Type="http://schemas.openxmlformats.org/officeDocument/2006/relationships/connections" Target="connections.xml"/><Relationship Id="rId42" Type="http://schemas.microsoft.com/office/2017/06/relationships/richStyles" Target="richData/richStyles.xml"/><Relationship Id="rId47" Type="http://schemas.openxmlformats.org/officeDocument/2006/relationships/calcChain" Target="calcChain.xml"/><Relationship Id="rId50"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3.xml"/><Relationship Id="rId37" Type="http://schemas.openxmlformats.org/officeDocument/2006/relationships/sheetMetadata" Target="metadata.xml"/><Relationship Id="rId40" Type="http://schemas.microsoft.com/office/2017/06/relationships/rdRichValueStructure" Target="richData/rdrichvaluestructure.xml"/><Relationship Id="rId45"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2.xml"/><Relationship Id="rId44"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openxmlformats.org/officeDocument/2006/relationships/styles" Target="styles.xml"/><Relationship Id="rId43" Type="http://schemas.microsoft.com/office/2017/06/relationships/rdSupportingPropertyBagStructure" Target="richData/rdsupportingpropertybagstructure.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22/10/relationships/richValueRel" Target="richData/richValueRel.xml"/><Relationship Id="rId46" Type="http://schemas.microsoft.com/office/2022/11/relationships/FeaturePropertyBag" Target="featurePropertyBag/featurePropertyBag.xml"/><Relationship Id="rId20" Type="http://schemas.openxmlformats.org/officeDocument/2006/relationships/worksheet" Target="worksheets/sheet20.xml"/><Relationship Id="rId41" Type="http://schemas.microsoft.com/office/2017/06/relationships/rdArray" Target="richData/rdarray.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36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117</xdr:row>
          <xdr:rowOff>33704</xdr:rowOff>
        </xdr:from>
        <xdr:to>
          <xdr:col>23</xdr:col>
          <xdr:colOff>214870</xdr:colOff>
          <xdr:row>148</xdr:row>
          <xdr:rowOff>14654</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6" spid="_x0000_s105454"/>
                </a:ext>
              </a:extLst>
            </xdr:cNvPicPr>
          </xdr:nvPicPr>
          <xdr:blipFill>
            <a:blip xmlns:r="http://schemas.openxmlformats.org/officeDocument/2006/relationships" r:embed="rId1"/>
            <a:srcRect/>
            <a:stretch>
              <a:fillRect/>
            </a:stretch>
          </xdr:blipFill>
          <xdr:spPr bwMode="auto">
            <a:xfrm>
              <a:off x="4425462" y="20299973"/>
              <a:ext cx="2405620" cy="49779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0x7F3C7ECB97F0&gt;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46" activePane="bottomLeft" state="frozen"/>
      <selection pane="bottomLeft" activeCell="N151" sqref="N151"/>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48" ca="1">TEXT(DATE(2026,1,_xlfn.SEQUENCE(1+_xlfn.DAYS(TODAY(),DATE(2026,1,1)))),"dd-mmm")</f>
        <v>01-Jan</v>
      </c>
      <c r="C5" s="5">
        <v>1</v>
      </c>
      <c r="D5" s="5">
        <v>1</v>
      </c>
      <c r="E5" s="5">
        <v>0</v>
      </c>
      <c r="F5" s="5">
        <v>0</v>
      </c>
      <c r="G5" s="5">
        <v>1</v>
      </c>
      <c r="H5" s="5">
        <v>1</v>
      </c>
      <c r="I5" s="5">
        <v>1</v>
      </c>
      <c r="J5" s="5">
        <v>1</v>
      </c>
      <c r="K5" s="5">
        <v>1</v>
      </c>
      <c r="L5" cm="1">
        <f t="array" aca="1" ref="L5:L148" ca="1">_xlfn.BYROW(_xlfn.TAKE(Banded,,1),_xleta.WEEKNUM)</f>
        <v>1</v>
      </c>
      <c r="M5" cm="1">
        <f t="array" ref="M5:M148">_xlfn.BYROW(_xlfn.DROP(Banded,,1),_xleta.SUM)</f>
        <v>7</v>
      </c>
      <c r="O5" s="38" cm="1">
        <f t="array" aca="1" ref="O5:X26"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0</v>
      </c>
      <c r="Q26" s="5">
        <f ca="1"/>
        <v>1</v>
      </c>
      <c r="R26" s="5">
        <f ca="1"/>
        <v>0</v>
      </c>
      <c r="S26" s="5">
        <f ca="1"/>
        <v>0</v>
      </c>
      <c r="T26" s="5">
        <f ca="1"/>
        <v>0</v>
      </c>
      <c r="U26" s="5">
        <f ca="1"/>
        <v>0</v>
      </c>
      <c r="V26" s="5">
        <f ca="1"/>
        <v>0</v>
      </c>
      <c r="W26" s="5">
        <f ca="1"/>
        <v>0</v>
      </c>
      <c r="X26" s="5">
        <f ca="1"/>
        <v>0</v>
      </c>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0</v>
      </c>
      <c r="D148" s="5">
        <v>1</v>
      </c>
      <c r="E148" s="5">
        <v>0</v>
      </c>
      <c r="F148" s="5">
        <v>0</v>
      </c>
      <c r="G148" s="5">
        <v>0</v>
      </c>
      <c r="H148" s="5">
        <v>0</v>
      </c>
      <c r="I148" s="5">
        <v>0</v>
      </c>
      <c r="J148" s="5">
        <v>0</v>
      </c>
      <c r="K148" s="5">
        <v>0</v>
      </c>
      <c r="L148">
        <f ca="1"/>
        <v>22</v>
      </c>
      <c r="M148">
        <v>1</v>
      </c>
      <c r="P148"/>
      <c r="Q148"/>
      <c r="R148"/>
      <c r="S148"/>
      <c r="T148"/>
      <c r="U148"/>
      <c r="V148"/>
      <c r="W148"/>
      <c r="X148"/>
      <c r="AB148" s="54"/>
    </row>
    <row r="149" spans="2:28" x14ac:dyDescent="0.2">
      <c r="B149" s="41"/>
      <c r="C149" s="5"/>
      <c r="D149" s="5"/>
      <c r="E149" s="5"/>
      <c r="F149" s="5"/>
      <c r="G149" s="5"/>
      <c r="H149" s="5"/>
      <c r="I149" s="5"/>
      <c r="J149" s="5"/>
      <c r="K149" s="5"/>
      <c r="P149"/>
      <c r="Q149"/>
      <c r="R149"/>
      <c r="S149"/>
      <c r="T149"/>
      <c r="U149"/>
      <c r="V149"/>
      <c r="W149"/>
      <c r="X149"/>
    </row>
    <row r="150" spans="2:28" x14ac:dyDescent="0.2">
      <c r="B150" s="41"/>
      <c r="C150" s="5"/>
      <c r="D150" s="5"/>
      <c r="E150" s="5"/>
      <c r="F150" s="5"/>
      <c r="G150" s="5"/>
      <c r="H150" s="5"/>
      <c r="I150" s="5"/>
      <c r="J150" s="5"/>
      <c r="K150" s="5"/>
      <c r="P150"/>
      <c r="Q150"/>
      <c r="R150"/>
      <c r="S150"/>
      <c r="T150"/>
      <c r="U150"/>
      <c r="V150"/>
      <c r="W150"/>
      <c r="X150"/>
    </row>
    <row r="151" spans="2:28" x14ac:dyDescent="0.2">
      <c r="B151" s="41"/>
      <c r="C151" s="5"/>
      <c r="D151" s="5"/>
      <c r="E151" s="5"/>
      <c r="F151" s="5"/>
      <c r="G151" s="5"/>
      <c r="H151" s="5"/>
      <c r="I151" s="5"/>
      <c r="J151" s="5"/>
      <c r="K151" s="5"/>
      <c r="P151"/>
      <c r="Q151"/>
      <c r="R151"/>
      <c r="S151"/>
      <c r="T151"/>
      <c r="U151"/>
      <c r="V151"/>
      <c r="W151"/>
      <c r="X151"/>
    </row>
    <row r="152" spans="2:28" x14ac:dyDescent="0.2">
      <c r="B152" s="41"/>
      <c r="C152" s="5"/>
      <c r="D152" s="5"/>
      <c r="E152" s="5"/>
      <c r="F152" s="5"/>
      <c r="G152" s="5"/>
      <c r="H152" s="5"/>
      <c r="I152" s="5"/>
      <c r="J152" s="5"/>
      <c r="K152" s="5"/>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G9" sqref="G9"/>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435.18214637348211</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420.5274035234234</v>
      </c>
    </row>
    <row r="16" spans="1:7" x14ac:dyDescent="0.2">
      <c r="B16" s="85">
        <v>1</v>
      </c>
      <c r="C16" s="85">
        <v>1</v>
      </c>
      <c r="D16" s="86">
        <v>1</v>
      </c>
      <c r="E16" s="87">
        <v>14.654742850058696</v>
      </c>
    </row>
    <row r="18" spans="1:12" ht="15" x14ac:dyDescent="0.2">
      <c r="A18" s="76" t="s">
        <v>2643</v>
      </c>
    </row>
    <row r="19" spans="1:12" x14ac:dyDescent="0.2">
      <c r="B19" t="s">
        <v>2647</v>
      </c>
      <c r="C19" s="73">
        <v>1</v>
      </c>
      <c r="D19" s="70">
        <f t="shared" ref="D19:D23" si="0">_nT*C19/_BP</f>
        <v>435.18214637348211</v>
      </c>
      <c r="E19" t="s">
        <v>2651</v>
      </c>
      <c r="I19">
        <f>(_nT-70)/_nT*D19</f>
        <v>396.12733836560551</v>
      </c>
      <c r="L19">
        <v>456.14035087719299</v>
      </c>
    </row>
    <row r="20" spans="1:12" x14ac:dyDescent="0.2">
      <c r="B20" t="s">
        <v>2557</v>
      </c>
      <c r="C20" s="73">
        <f>_nH</f>
        <v>0.65</v>
      </c>
      <c r="D20" s="70">
        <f t="shared" si="0"/>
        <v>282.8683951427634</v>
      </c>
      <c r="E20" t="s">
        <v>2651</v>
      </c>
      <c r="I20">
        <f>(_nT-70)/_nT*D20</f>
        <v>257.48276993764358</v>
      </c>
      <c r="L20">
        <v>296.49122807017545</v>
      </c>
    </row>
    <row r="21" spans="1:12" x14ac:dyDescent="0.2">
      <c r="B21" t="s">
        <v>2561</v>
      </c>
      <c r="C21" s="73">
        <v>0.02</v>
      </c>
      <c r="D21" s="70">
        <f t="shared" si="0"/>
        <v>8.7036429274696427</v>
      </c>
      <c r="E21" t="s">
        <v>2651</v>
      </c>
      <c r="F21" s="83"/>
      <c r="I21">
        <f>(_nT-70)/_nT*D21</f>
        <v>7.9225467673121104</v>
      </c>
      <c r="L21">
        <v>9.1228070175438596</v>
      </c>
    </row>
    <row r="22" spans="1:12" x14ac:dyDescent="0.2">
      <c r="B22" t="s">
        <v>2558</v>
      </c>
      <c r="C22" s="73">
        <v>0.02</v>
      </c>
      <c r="D22" s="70">
        <f t="shared" si="0"/>
        <v>8.7036429274696427</v>
      </c>
      <c r="E22" t="s">
        <v>2651</v>
      </c>
      <c r="I22">
        <f>(_nT-70)/_nT*D22</f>
        <v>7.9225467673121104</v>
      </c>
      <c r="L22">
        <v>9.1228070175438596</v>
      </c>
    </row>
    <row r="23" spans="1:12" x14ac:dyDescent="0.2">
      <c r="B23" t="s">
        <v>2567</v>
      </c>
      <c r="C23" s="73">
        <v>0.02</v>
      </c>
      <c r="D23" s="70">
        <f t="shared" si="0"/>
        <v>8.7036429274696427</v>
      </c>
      <c r="E23" t="s">
        <v>2651</v>
      </c>
      <c r="F23" s="74"/>
      <c r="I23">
        <f>(_nT-70)/_nT*D23</f>
        <v>7.9225467673121104</v>
      </c>
      <c r="L23">
        <v>9.1228070175438596</v>
      </c>
    </row>
    <row r="24" spans="1:12" x14ac:dyDescent="0.2">
      <c r="B24" t="s">
        <v>2622</v>
      </c>
      <c r="C24" s="73">
        <f>D24/(_nT+70)</f>
        <v>8.2352941176470587E-2</v>
      </c>
      <c r="D24" s="70">
        <v>70</v>
      </c>
      <c r="E24" t="s">
        <v>2651</v>
      </c>
      <c r="F24" s="74"/>
      <c r="G24">
        <v>70</v>
      </c>
      <c r="I24">
        <f>70/I19</f>
        <v>0.17671085335542669</v>
      </c>
      <c r="L24">
        <v>70</v>
      </c>
    </row>
    <row r="25" spans="1:12" x14ac:dyDescent="0.2">
      <c r="C25" s="74">
        <f>SUM(C19:C24)</f>
        <v>1.7923529411764705</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1">C38/$C$37</f>
        <v>0</v>
      </c>
      <c r="F38" t="s">
        <v>2560</v>
      </c>
      <c r="G38" s="73">
        <v>0</v>
      </c>
      <c r="H38">
        <f t="shared" ref="H38:H46" si="2">(G38/$G$47)*$G$35</f>
        <v>0</v>
      </c>
      <c r="K38" t="s">
        <v>2625</v>
      </c>
    </row>
    <row r="39" spans="2:11" x14ac:dyDescent="0.2">
      <c r="B39" s="71" t="s">
        <v>2557</v>
      </c>
      <c r="C39">
        <v>315</v>
      </c>
      <c r="D39" s="73">
        <f t="shared" si="1"/>
        <v>0.7</v>
      </c>
      <c r="F39" t="s">
        <v>2557</v>
      </c>
      <c r="G39" s="73">
        <v>0.5</v>
      </c>
      <c r="H39">
        <f t="shared" si="2"/>
        <v>199.99999999999997</v>
      </c>
      <c r="K39" t="s">
        <v>2626</v>
      </c>
    </row>
    <row r="40" spans="2:11" x14ac:dyDescent="0.2">
      <c r="B40" s="71" t="s">
        <v>2564</v>
      </c>
      <c r="C40">
        <v>0</v>
      </c>
      <c r="D40" s="73">
        <f t="shared" si="1"/>
        <v>0</v>
      </c>
      <c r="F40" t="s">
        <v>2564</v>
      </c>
      <c r="G40" s="73">
        <v>0</v>
      </c>
      <c r="H40">
        <f t="shared" si="2"/>
        <v>0</v>
      </c>
    </row>
    <row r="41" spans="2:11" x14ac:dyDescent="0.2">
      <c r="B41" s="71" t="s">
        <v>2561</v>
      </c>
      <c r="C41">
        <v>8</v>
      </c>
      <c r="D41" s="73">
        <f t="shared" si="1"/>
        <v>1.7777777777777778E-2</v>
      </c>
      <c r="F41" t="s">
        <v>2561</v>
      </c>
      <c r="G41" s="73">
        <v>0.02</v>
      </c>
      <c r="H41">
        <f t="shared" si="2"/>
        <v>8</v>
      </c>
    </row>
    <row r="42" spans="2:11" x14ac:dyDescent="0.2">
      <c r="B42" t="s">
        <v>2558</v>
      </c>
      <c r="C42">
        <v>8</v>
      </c>
      <c r="D42" s="73">
        <f t="shared" si="1"/>
        <v>1.7777777777777778E-2</v>
      </c>
      <c r="F42" t="s">
        <v>2558</v>
      </c>
      <c r="G42" s="73">
        <v>0.02</v>
      </c>
      <c r="H42">
        <f t="shared" si="2"/>
        <v>8</v>
      </c>
    </row>
    <row r="43" spans="2:11" x14ac:dyDescent="0.2">
      <c r="B43" t="s">
        <v>2562</v>
      </c>
      <c r="C43">
        <v>18</v>
      </c>
      <c r="D43" s="73">
        <f t="shared" si="1"/>
        <v>0.04</v>
      </c>
      <c r="F43" t="s">
        <v>2562</v>
      </c>
      <c r="G43" s="73">
        <v>0</v>
      </c>
      <c r="H43">
        <f t="shared" si="2"/>
        <v>0</v>
      </c>
    </row>
    <row r="44" spans="2:11" x14ac:dyDescent="0.2">
      <c r="B44" t="s">
        <v>2563</v>
      </c>
      <c r="C44">
        <v>54</v>
      </c>
      <c r="D44" s="73">
        <f t="shared" si="1"/>
        <v>0.12</v>
      </c>
      <c r="F44" t="s">
        <v>2563</v>
      </c>
      <c r="G44" s="73">
        <v>0</v>
      </c>
      <c r="H44">
        <f t="shared" si="2"/>
        <v>0</v>
      </c>
    </row>
    <row r="45" spans="2:11" x14ac:dyDescent="0.2">
      <c r="B45" t="s">
        <v>2567</v>
      </c>
      <c r="C45">
        <v>8</v>
      </c>
      <c r="D45" s="73">
        <f t="shared" si="1"/>
        <v>1.7777777777777778E-2</v>
      </c>
      <c r="F45" t="s">
        <v>2567</v>
      </c>
      <c r="G45" s="73">
        <v>0.02</v>
      </c>
      <c r="H45">
        <f t="shared" si="2"/>
        <v>8</v>
      </c>
    </row>
    <row r="46" spans="2:11" x14ac:dyDescent="0.2">
      <c r="B46" t="s">
        <v>2622</v>
      </c>
      <c r="C46">
        <v>31.5</v>
      </c>
      <c r="D46" s="73">
        <f t="shared" si="1"/>
        <v>7.0000000000000007E-2</v>
      </c>
      <c r="F46" t="s">
        <v>2559</v>
      </c>
      <c r="G46" s="73">
        <v>0</v>
      </c>
      <c r="H46">
        <f t="shared" si="2"/>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17"/>
  <sheetViews>
    <sheetView topLeftCell="A4" workbookViewId="0">
      <pane ySplit="5" topLeftCell="A497" activePane="bottomLeft" state="frozen"/>
      <selection activeCell="A4" sqref="A4"/>
      <selection pane="bottomLeft" activeCell="P521" sqref="P521"/>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1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17">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AA517">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24-May-2026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24-May-2026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2025</vt:lpstr>
      <vt:lpstr>2026</vt:lpstr>
      <vt:lpstr>Bread</vt:lpstr>
      <vt:lpstr>LongTermTraining</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2026-05-22T12:53:59Z</cp:lastPrinted>
  <dcterms:created xsi:type="dcterms:W3CDTF">2021-09-27T12:19:57Z</dcterms:created>
  <dcterms:modified xsi:type="dcterms:W3CDTF">2026-05-24T13:34:37Z</dcterms:modified>
</cp:coreProperties>
</file>