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C08E46FD-C84E-44FE-90BB-A117C8B2F8A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EDA" sheetId="2" r:id="rId2"/>
    <sheet name="Alt1" sheetId="3" r:id="rId3"/>
    <sheet name="Alt2" sheetId="4" r:id="rId4"/>
  </sheets>
  <definedNames>
    <definedName name="_nMax">EDA!$H$9</definedName>
    <definedName name="_nMin">EDA!$H$8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4" l="1" a="1"/>
  <c r="F10" i="4" s="1"/>
  <c r="J5" i="4" a="1"/>
  <c r="J4" i="4" a="1"/>
  <c r="J3" i="4" a="1"/>
  <c r="G11" i="3" a="1"/>
  <c r="G11" i="3" s="1"/>
  <c r="J5" i="3" a="1"/>
  <c r="J4" i="3" a="1"/>
  <c r="J3" i="3" a="1"/>
  <c r="P19" i="2" a="1"/>
  <c r="P19" i="2" s="1"/>
  <c r="P20" i="2" a="1"/>
  <c r="P20" i="2" s="1"/>
  <c r="P21" i="2" a="1"/>
  <c r="P21" i="2" s="1"/>
  <c r="O19" i="2" a="1"/>
  <c r="O19" i="2" s="1"/>
  <c r="O14" i="2" a="1"/>
  <c r="O14" i="2" s="1"/>
  <c r="G11" i="2" a="1"/>
  <c r="G11" i="2" s="1"/>
  <c r="K8" i="2" a="1"/>
  <c r="K8" i="2" s="1"/>
  <c r="H9" i="2"/>
  <c r="H8" i="2"/>
  <c r="N4" i="1"/>
  <c r="N5" i="1"/>
  <c r="N3" i="1"/>
  <c r="M3" i="1"/>
  <c r="M4" i="1"/>
  <c r="M5" i="1"/>
  <c r="L4" i="1"/>
  <c r="L5" i="1"/>
  <c r="L3" i="1"/>
  <c r="J4" i="1" a="1"/>
  <c r="J4" i="1" s="1"/>
  <c r="J5" i="1" a="1"/>
  <c r="J5" i="1" s="1"/>
  <c r="J3" i="1" a="1"/>
  <c r="J3" i="1" s="1"/>
  <c r="M5" i="4" l="1"/>
  <c r="N5" i="4" s="1"/>
  <c r="J5" i="4"/>
  <c r="L5" i="4" s="1"/>
  <c r="M4" i="4"/>
  <c r="J4" i="4"/>
  <c r="L4" i="4" s="1"/>
  <c r="J3" i="4"/>
  <c r="L3" i="4" s="1"/>
  <c r="M3" i="4"/>
  <c r="N3" i="4" s="1"/>
  <c r="O23" i="2" a="1"/>
  <c r="O23" i="2" s="1"/>
  <c r="J5" i="3"/>
  <c r="L5" i="3" s="1"/>
  <c r="M5" i="3"/>
  <c r="M4" i="3"/>
  <c r="N4" i="3" s="1"/>
  <c r="J4" i="3"/>
  <c r="L4" i="3" s="1"/>
  <c r="J3" i="3"/>
  <c r="L3" i="3" s="1"/>
  <c r="M3" i="3"/>
  <c r="N3" i="3" s="1"/>
  <c r="M8" i="2" a="1"/>
  <c r="M8" i="2" s="1"/>
  <c r="M27" i="2" a="1"/>
  <c r="M27" i="2" s="1"/>
  <c r="M12" i="2" a="1"/>
  <c r="M12" i="2" s="1"/>
  <c r="M20" i="2" a="1"/>
  <c r="M20" i="2" s="1"/>
  <c r="M32" i="2" a="1"/>
  <c r="M32" i="2" s="1"/>
  <c r="M26" i="2" a="1"/>
  <c r="M26" i="2" s="1"/>
  <c r="M18" i="2" a="1"/>
  <c r="M18" i="2" s="1"/>
  <c r="M35" i="2" a="1"/>
  <c r="M35" i="2" s="1"/>
  <c r="M28" i="2" a="1"/>
  <c r="M28" i="2" s="1"/>
  <c r="M16" i="2" a="1"/>
  <c r="M16" i="2" s="1"/>
  <c r="M31" i="2" a="1"/>
  <c r="M31" i="2" s="1"/>
  <c r="M14" i="2" a="1"/>
  <c r="M14" i="2" s="1"/>
  <c r="M30" i="2" a="1"/>
  <c r="M30" i="2" s="1"/>
  <c r="M25" i="2" a="1"/>
  <c r="M25" i="2" s="1"/>
  <c r="M21" i="2" a="1"/>
  <c r="M21" i="2" s="1"/>
  <c r="M11" i="2" a="1"/>
  <c r="M11" i="2" s="1"/>
  <c r="M13" i="2" a="1"/>
  <c r="M13" i="2" s="1"/>
  <c r="M17" i="2" a="1"/>
  <c r="M17" i="2" s="1"/>
  <c r="M34" i="2" a="1"/>
  <c r="M34" i="2" s="1"/>
  <c r="M23" i="2" a="1"/>
  <c r="M23" i="2" s="1"/>
  <c r="M10" i="2" a="1"/>
  <c r="M10" i="2" s="1"/>
  <c r="M33" i="2" a="1"/>
  <c r="M33" i="2" s="1"/>
  <c r="M29" i="2" a="1"/>
  <c r="M29" i="2" s="1"/>
  <c r="M24" i="2" a="1"/>
  <c r="M24" i="2" s="1"/>
  <c r="M22" i="2" a="1"/>
  <c r="M22" i="2" s="1"/>
  <c r="M19" i="2" a="1"/>
  <c r="M19" i="2" s="1"/>
  <c r="M15" i="2" a="1"/>
  <c r="M15" i="2" s="1"/>
  <c r="M9" i="2" a="1"/>
  <c r="M9" i="2" s="1"/>
  <c r="N4" i="4" l="1"/>
  <c r="N5" i="3"/>
  <c r="O8" i="2" a="1"/>
  <c r="O8" i="2" s="1"/>
  <c r="Q8" i="2" l="1" a="1"/>
  <c r="Q8" i="2" s="1"/>
  <c r="P8" i="2" a="1"/>
  <c r="P8" i="2" s="1"/>
  <c r="R8" i="2" l="1"/>
  <c r="P1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<sst xmlns="http://schemas.openxmlformats.org/spreadsheetml/2006/main" count="165" uniqueCount="19">
  <si>
    <t>Result</t>
  </si>
  <si>
    <t>Question</t>
  </si>
  <si>
    <t>Date</t>
  </si>
  <si>
    <t>Qty</t>
  </si>
  <si>
    <t>A</t>
  </si>
  <si>
    <t>C</t>
  </si>
  <si>
    <t>B</t>
  </si>
  <si>
    <t>Customer</t>
  </si>
  <si>
    <t>Period</t>
  </si>
  <si>
    <t>Total Qty</t>
  </si>
  <si>
    <t>24-10-14 to 24-10-23</t>
  </si>
  <si>
    <t>24-10-03 to 24-10-12</t>
  </si>
  <si>
    <t>24-09-29 to 24-10-08</t>
  </si>
  <si>
    <t>https://www.linkedin.com/feed/update/urn:li:activity:7260395595259936768/</t>
  </si>
  <si>
    <t>Min</t>
  </si>
  <si>
    <t>Max</t>
  </si>
  <si>
    <t>Model</t>
  </si>
  <si>
    <t>Early Version</t>
  </si>
  <si>
    <t>Excel Wizard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</si>
</sst>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b/>
      <sz val="11"/>
      <color theme="3"/>
      <name val="Aptos Mono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</borders>
  <cellStyleXfs count="2">
    <xf numFmtId="0" fontId="0" fillId="0" borderId="0"/>
    <xf numFmtId="0" fontId="5" fillId="0" borderId="0" applyNumberFormat="0" applyFill="0" applyAlignment="0" applyProtection="0"/>
  </cellStyleXfs>
  <cellXfs count="3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14" fontId="0" fillId="0" borderId="0" xfId="0" applyNumberFormat="1"/>
    <xf numFmtId="14" fontId="2" fillId="4" borderId="2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 vertical="center"/>
    </xf>
    <xf numFmtId="14" fontId="2" fillId="5" borderId="2" xfId="0" applyNumberFormat="1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4" fontId="2" fillId="0" borderId="0" xfId="0" applyNumberFormat="1" applyFont="1"/>
    <xf numFmtId="0" fontId="2" fillId="0" borderId="13" xfId="0" applyFont="1" applyBorder="1" applyAlignment="1">
      <alignment horizontal="center"/>
    </xf>
    <xf numFmtId="14" fontId="0" fillId="0" borderId="14" xfId="0" applyNumberFormat="1" applyBorder="1"/>
    <xf numFmtId="0" fontId="2" fillId="0" borderId="15" xfId="0" applyFont="1" applyBorder="1" applyAlignment="1">
      <alignment horizontal="center"/>
    </xf>
    <xf numFmtId="0" fontId="5" fillId="0" borderId="0" xfId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2">
    <cellStyle name="Heading 1" xfId="1" builtinId="16" customBuiltin="1"/>
    <cellStyle name="Normal" xfId="0" builtinId="0"/>
  </cellStyles>
  <dxfs count="16"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alignment horizontal="center" textRotation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alignment horizontal="center" textRotation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alignment horizontal="center" textRotation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alignment horizontal="center" textRotation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390526</xdr:colOff>
      <xdr:row>6</xdr:row>
      <xdr:rowOff>1906</xdr:rowOff>
    </xdr:from>
    <xdr:to>
      <xdr:col>8</xdr:col>
      <xdr:colOff>371475</xdr:colOff>
      <xdr:row>24</xdr:row>
      <xdr:rowOff>152400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376E13-111C-1910-80A4-36F3F82B1D5B}"/>
            </a:ext>
          </a:extLst>
        </xdr:cNvPr>
        <xdr:cNvSpPr/>
      </xdr:nvSpPr>
      <xdr:spPr>
        <a:xfrm>
          <a:off x="2806066" y="1099186"/>
          <a:ext cx="3524249" cy="3320414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140: 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Golden Period!</a:t>
          </a:r>
        </a:p>
        <a:p>
          <a:pPr algn="ctr"/>
          <a:endParaRPr lang="en-AU" sz="1800">
            <a:solidFill>
              <a:srgbClr val="FFFF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each customer, extract the ten consecutive days with the highest purchases. </a:t>
          </a:r>
        </a:p>
        <a:p>
          <a:pPr algn="ctr"/>
          <a:endParaRPr lang="en-AU" sz="1050" b="0">
            <a:solidFill>
              <a:schemeClr val="lt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customer C, the golden period is from 14/10/2024 to 23/10/2024, indicating that there are no other ten consecutive days with sales exceeding 240</a:t>
          </a:r>
          <a:endParaRPr lang="en-AU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FF3B3B-5CDC-40FA-BDF9-240F4CEC9AE0}" name="Solution" displayName="Solution" ref="F2:H5" totalsRowShown="0" headerRowDxfId="15">
  <tableColumns count="3">
    <tableColumn id="1" xr3:uid="{F9C19EF7-D18E-49DA-A829-80C25BA0A639}" name="Customer" dataDxfId="14"/>
    <tableColumn id="2" xr3:uid="{2973D44D-6F69-4300-913E-24C2D8E0B5EC}" name="Period" dataDxfId="13"/>
    <tableColumn id="3" xr3:uid="{21BA3AE5-ED4C-4DB4-A3DB-A6C485AA0EF4}" name="Total Qty" dataDxfId="12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BC8D44-62AA-4987-8348-0AA19E0BA94F}" name="Solution3" displayName="Solution3" ref="F2:H5" totalsRowShown="0" headerRowDxfId="11">
  <tableColumns count="3">
    <tableColumn id="1" xr3:uid="{E29AB99F-E6A2-4F30-B6E8-D31A1F0DD28E}" name="Customer" dataDxfId="10"/>
    <tableColumn id="2" xr3:uid="{B9FC80CD-3AA7-49F3-95E0-F11CA4A20B78}" name="Period" dataDxfId="9"/>
    <tableColumn id="3" xr3:uid="{BC1E4164-1F5D-4272-A224-0A921572ABA1}" name="Total Qty" dataDxfId="8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D3F4BA-50C3-4F83-AB77-78603B86293D}" name="Solution4" displayName="Solution4" ref="F2:H5" totalsRowShown="0" headerRowDxfId="7">
  <tableColumns count="3">
    <tableColumn id="1" xr3:uid="{EA25BC45-C2E5-4D65-9708-61A56DC08DD3}" name="Customer" dataDxfId="6"/>
    <tableColumn id="2" xr3:uid="{012E194B-356F-4436-8AC3-6D38264D3D52}" name="Period" dataDxfId="5"/>
    <tableColumn id="3" xr3:uid="{B442EC08-4708-46C7-84B0-36287C8B3273}" name="Total Qty" dataDxfId="4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1F35FC-F878-46E5-9262-33A893D4E573}" name="Solution5" displayName="Solution5" ref="F2:H5" totalsRowShown="0" headerRowDxfId="3">
  <tableColumns count="3">
    <tableColumn id="1" xr3:uid="{D961BCC4-14A1-4525-A306-F92625DC5E45}" name="Customer" dataDxfId="2"/>
    <tableColumn id="2" xr3:uid="{4EFBD896-F5D0-4E80-9727-42A4B936342C}" name="Period" dataDxfId="1"/>
    <tableColumn id="3" xr3:uid="{C6E742F2-C41B-4068-924C-4BBE781CAD81}" name="Total Qty" dataDxfId="0"/>
  </tableColumns>
  <tableStyleInfo name="TableStyleLight1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6"/>
  <sheetViews>
    <sheetView topLeftCell="A3" workbookViewId="0">
      <selection activeCell="L13" sqref="L13"/>
    </sheetView>
  </sheetViews>
  <sheetFormatPr defaultRowHeight="13.8" x14ac:dyDescent="0.25"/>
  <cols>
    <col min="1" max="1" width="2.8984375" customWidth="1"/>
    <col min="2" max="4" width="9.59765625" style="1" customWidth="1"/>
    <col min="6" max="6" width="9.59765625" style="4" customWidth="1"/>
    <col min="7" max="7" width="18.5" bestFit="1" customWidth="1"/>
    <col min="8" max="8" width="9.59765625" customWidth="1"/>
    <col min="10" max="10" width="9.296875" bestFit="1" customWidth="1"/>
    <col min="12" max="12" width="9.296875" bestFit="1" customWidth="1"/>
    <col min="13" max="13" width="11.3984375" customWidth="1"/>
  </cols>
  <sheetData>
    <row r="1" spans="2:14" s="2" customFormat="1" x14ac:dyDescent="0.25">
      <c r="B1" s="31" t="s">
        <v>1</v>
      </c>
      <c r="C1" s="32"/>
      <c r="D1" s="33"/>
      <c r="F1" s="34" t="s">
        <v>0</v>
      </c>
      <c r="G1" s="35"/>
      <c r="H1" s="35"/>
      <c r="K1" s="2" t="s">
        <v>13</v>
      </c>
    </row>
    <row r="2" spans="2:14" s="3" customFormat="1" x14ac:dyDescent="0.25">
      <c r="B2" s="7" t="s">
        <v>2</v>
      </c>
      <c r="C2" s="8" t="s">
        <v>7</v>
      </c>
      <c r="D2" s="9" t="s">
        <v>3</v>
      </c>
      <c r="F2" s="7" t="s">
        <v>7</v>
      </c>
      <c r="G2" s="8" t="s">
        <v>8</v>
      </c>
      <c r="H2" s="9" t="s">
        <v>9</v>
      </c>
    </row>
    <row r="3" spans="2:14" s="1" customFormat="1" ht="15" customHeight="1" x14ac:dyDescent="0.25">
      <c r="B3" s="16">
        <v>45564</v>
      </c>
      <c r="C3" s="17" t="s">
        <v>4</v>
      </c>
      <c r="D3" s="18">
        <v>99</v>
      </c>
      <c r="F3" s="4" t="s">
        <v>4</v>
      </c>
      <c r="G3" s="15" t="s">
        <v>12</v>
      </c>
      <c r="H3" s="4">
        <v>394</v>
      </c>
      <c r="J3" s="26" t="str" cm="1">
        <f t="array" ref="J3:K3">_xlfn.TEXTSPLIT(Solution[[#This Row],[Period]]," to ")</f>
        <v>24-09-29</v>
      </c>
      <c r="K3" s="1" t="str">
        <v>24-10-08</v>
      </c>
      <c r="L3" s="26">
        <f>_xlfn.LET(_xlpm.x, _xlfn.TEXTSPLIT(J3,"-"),DATE(INDEX(_xlpm.x,1,1)+2000,INDEX(_xlpm.x,1,2),INDEX(_xlpm.x,1,3)))</f>
        <v>45564</v>
      </c>
      <c r="M3" s="26">
        <f>_xlfn.LET(_xlpm.x, _xlfn.TEXTSPLIT(K3,"-"),DATE(INDEX(_xlpm.x,1,1)+2000,INDEX(_xlpm.x,1,2),INDEX(_xlpm.x,1,3)))</f>
        <v>45573</v>
      </c>
      <c r="N3" s="1">
        <f>M3-L3</f>
        <v>9</v>
      </c>
    </row>
    <row r="4" spans="2:14" s="1" customFormat="1" ht="15" customHeight="1" x14ac:dyDescent="0.25">
      <c r="B4" s="19">
        <v>45566</v>
      </c>
      <c r="C4" s="17" t="s">
        <v>4</v>
      </c>
      <c r="D4" s="18">
        <v>37</v>
      </c>
      <c r="F4" s="13" t="s">
        <v>6</v>
      </c>
      <c r="G4" s="5" t="s">
        <v>11</v>
      </c>
      <c r="H4" s="6">
        <v>264</v>
      </c>
      <c r="J4" s="26" t="str" cm="1">
        <f t="array" ref="J4:K4">_xlfn.TEXTSPLIT(Solution[[#This Row],[Period]]," to ")</f>
        <v>24-10-03</v>
      </c>
      <c r="K4" s="1" t="str">
        <v>24-10-12</v>
      </c>
      <c r="L4" s="26">
        <f t="shared" ref="L4:M5" si="0">_xlfn.LET(_xlpm.x, _xlfn.TEXTSPLIT(J4,"-"),DATE(INDEX(_xlpm.x,1,1)+2000,INDEX(_xlpm.x,1,2),INDEX(_xlpm.x,1,3)))</f>
        <v>45568</v>
      </c>
      <c r="M4" s="26">
        <f t="shared" si="0"/>
        <v>45577</v>
      </c>
      <c r="N4" s="1">
        <f t="shared" ref="N4:N5" si="1">M4-L4</f>
        <v>9</v>
      </c>
    </row>
    <row r="5" spans="2:14" s="1" customFormat="1" ht="15" customHeight="1" x14ac:dyDescent="0.25">
      <c r="B5" s="16">
        <v>45569</v>
      </c>
      <c r="C5" s="17" t="s">
        <v>4</v>
      </c>
      <c r="D5" s="18">
        <v>83</v>
      </c>
      <c r="F5" s="14" t="s">
        <v>5</v>
      </c>
      <c r="G5" s="10" t="s">
        <v>10</v>
      </c>
      <c r="H5" s="11">
        <v>240</v>
      </c>
      <c r="J5" s="26" t="str" cm="1">
        <f t="array" ref="J5:K5">_xlfn.TEXTSPLIT(Solution[[#This Row],[Period]]," to ")</f>
        <v>24-10-14</v>
      </c>
      <c r="K5" s="1" t="str">
        <v>24-10-23</v>
      </c>
      <c r="L5" s="26">
        <f t="shared" si="0"/>
        <v>45579</v>
      </c>
      <c r="M5" s="26">
        <f t="shared" si="0"/>
        <v>45588</v>
      </c>
      <c r="N5" s="1">
        <f t="shared" si="1"/>
        <v>9</v>
      </c>
    </row>
    <row r="6" spans="2:14" s="1" customFormat="1" x14ac:dyDescent="0.25">
      <c r="B6" s="19">
        <v>45570</v>
      </c>
      <c r="C6" s="17" t="s">
        <v>4</v>
      </c>
      <c r="D6" s="18">
        <v>54</v>
      </c>
      <c r="F6" s="4"/>
      <c r="G6"/>
      <c r="H6"/>
    </row>
    <row r="7" spans="2:14" s="1" customFormat="1" x14ac:dyDescent="0.25">
      <c r="B7" s="16">
        <v>45572</v>
      </c>
      <c r="C7" s="17" t="s">
        <v>4</v>
      </c>
      <c r="D7" s="18">
        <v>23</v>
      </c>
      <c r="F7" s="4"/>
      <c r="G7"/>
      <c r="H7"/>
    </row>
    <row r="8" spans="2:14" s="1" customFormat="1" x14ac:dyDescent="0.25">
      <c r="B8" s="16">
        <v>45572</v>
      </c>
      <c r="C8" s="17" t="s">
        <v>4</v>
      </c>
      <c r="D8" s="18">
        <v>98</v>
      </c>
      <c r="F8" s="4"/>
      <c r="G8"/>
      <c r="H8"/>
    </row>
    <row r="9" spans="2:14" s="1" customFormat="1" x14ac:dyDescent="0.25">
      <c r="B9" s="13">
        <v>45581</v>
      </c>
      <c r="C9" s="5" t="s">
        <v>4</v>
      </c>
      <c r="D9" s="6">
        <v>10</v>
      </c>
      <c r="F9" s="4"/>
      <c r="G9"/>
      <c r="H9"/>
    </row>
    <row r="10" spans="2:14" s="1" customFormat="1" x14ac:dyDescent="0.25">
      <c r="B10" s="13">
        <v>45588</v>
      </c>
      <c r="C10" s="5" t="s">
        <v>4</v>
      </c>
      <c r="D10" s="6">
        <v>44</v>
      </c>
      <c r="F10" s="4"/>
      <c r="G10"/>
      <c r="H10"/>
    </row>
    <row r="11" spans="2:14" s="1" customFormat="1" ht="15" customHeight="1" x14ac:dyDescent="0.25">
      <c r="B11" s="20">
        <v>45568</v>
      </c>
      <c r="C11" s="21" t="s">
        <v>6</v>
      </c>
      <c r="D11" s="22">
        <v>91</v>
      </c>
      <c r="F11" s="4"/>
      <c r="G11"/>
      <c r="H11"/>
    </row>
    <row r="12" spans="2:14" x14ac:dyDescent="0.25">
      <c r="B12" s="20">
        <v>45569</v>
      </c>
      <c r="C12" s="21" t="s">
        <v>6</v>
      </c>
      <c r="D12" s="22">
        <v>86</v>
      </c>
    </row>
    <row r="13" spans="2:14" x14ac:dyDescent="0.25">
      <c r="B13" s="20">
        <v>45570</v>
      </c>
      <c r="C13" s="21" t="s">
        <v>6</v>
      </c>
      <c r="D13" s="22">
        <v>87</v>
      </c>
    </row>
    <row r="14" spans="2:14" x14ac:dyDescent="0.25">
      <c r="B14" s="13">
        <v>45582</v>
      </c>
      <c r="C14" s="5" t="s">
        <v>6</v>
      </c>
      <c r="D14" s="6">
        <v>21</v>
      </c>
    </row>
    <row r="15" spans="2:14" x14ac:dyDescent="0.25">
      <c r="B15" s="13">
        <v>45582</v>
      </c>
      <c r="C15" s="5" t="s">
        <v>6</v>
      </c>
      <c r="D15" s="6">
        <v>15</v>
      </c>
    </row>
    <row r="16" spans="2:14" x14ac:dyDescent="0.25">
      <c r="B16" s="13">
        <v>45587</v>
      </c>
      <c r="C16" s="5" t="s">
        <v>6</v>
      </c>
      <c r="D16" s="6">
        <v>12</v>
      </c>
    </row>
    <row r="17" spans="2:4" x14ac:dyDescent="0.25">
      <c r="B17" s="13">
        <v>45588</v>
      </c>
      <c r="C17" s="5" t="s">
        <v>6</v>
      </c>
      <c r="D17" s="6">
        <v>66</v>
      </c>
    </row>
    <row r="18" spans="2:4" x14ac:dyDescent="0.25">
      <c r="B18" s="12">
        <v>45588</v>
      </c>
      <c r="C18" s="5" t="s">
        <v>6</v>
      </c>
      <c r="D18" s="6">
        <v>90</v>
      </c>
    </row>
    <row r="19" spans="2:4" x14ac:dyDescent="0.25">
      <c r="B19" s="13">
        <v>45561</v>
      </c>
      <c r="C19" s="5" t="s">
        <v>5</v>
      </c>
      <c r="D19" s="6">
        <v>33</v>
      </c>
    </row>
    <row r="20" spans="2:4" x14ac:dyDescent="0.25">
      <c r="B20" s="13">
        <v>45564</v>
      </c>
      <c r="C20" s="5" t="s">
        <v>5</v>
      </c>
      <c r="D20" s="6">
        <v>66</v>
      </c>
    </row>
    <row r="21" spans="2:4" x14ac:dyDescent="0.25">
      <c r="B21" s="13">
        <v>45569</v>
      </c>
      <c r="C21" s="5" t="s">
        <v>5</v>
      </c>
      <c r="D21" s="6">
        <v>20</v>
      </c>
    </row>
    <row r="22" spans="2:4" x14ac:dyDescent="0.25">
      <c r="B22" s="13">
        <v>45571</v>
      </c>
      <c r="C22" s="5" t="s">
        <v>5</v>
      </c>
      <c r="D22" s="6">
        <v>63</v>
      </c>
    </row>
    <row r="23" spans="2:4" x14ac:dyDescent="0.25">
      <c r="B23" s="23">
        <v>45579</v>
      </c>
      <c r="C23" s="24" t="s">
        <v>5</v>
      </c>
      <c r="D23" s="25">
        <v>45</v>
      </c>
    </row>
    <row r="24" spans="2:4" x14ac:dyDescent="0.25">
      <c r="B24" s="23">
        <v>45582</v>
      </c>
      <c r="C24" s="24" t="s">
        <v>5</v>
      </c>
      <c r="D24" s="25">
        <v>26</v>
      </c>
    </row>
    <row r="25" spans="2:4" x14ac:dyDescent="0.25">
      <c r="B25" s="23">
        <v>45584</v>
      </c>
      <c r="C25" s="24" t="s">
        <v>5</v>
      </c>
      <c r="D25" s="25">
        <v>78</v>
      </c>
    </row>
    <row r="26" spans="2:4" x14ac:dyDescent="0.25">
      <c r="B26" s="23">
        <v>45584</v>
      </c>
      <c r="C26" s="24" t="s">
        <v>5</v>
      </c>
      <c r="D26" s="25">
        <v>91</v>
      </c>
    </row>
  </sheetData>
  <mergeCells count="2">
    <mergeCell ref="B1:D1"/>
    <mergeCell ref="F1:H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7F79E-5239-4371-AEA6-B40F765F5CF6}">
  <dimension ref="B1:S35"/>
  <sheetViews>
    <sheetView topLeftCell="A5" workbookViewId="0">
      <selection activeCell="M8" sqref="M8:M35"/>
    </sheetView>
  </sheetViews>
  <sheetFormatPr defaultRowHeight="13.8" x14ac:dyDescent="0.25"/>
  <cols>
    <col min="1" max="1" width="2.8984375" customWidth="1"/>
    <col min="2" max="4" width="9.59765625" style="1" customWidth="1"/>
    <col min="6" max="6" width="9.59765625" style="4" customWidth="1"/>
    <col min="7" max="7" width="18.5" bestFit="1" customWidth="1"/>
    <col min="8" max="8" width="9.59765625" customWidth="1"/>
    <col min="11" max="11" width="9.296875" bestFit="1" customWidth="1"/>
    <col min="16" max="16" width="18.19921875" customWidth="1"/>
    <col min="17" max="17" width="9.296875" bestFit="1" customWidth="1"/>
  </cols>
  <sheetData>
    <row r="1" spans="2:18" s="2" customFormat="1" x14ac:dyDescent="0.25">
      <c r="B1" s="31" t="s">
        <v>1</v>
      </c>
      <c r="C1" s="32"/>
      <c r="D1" s="33"/>
      <c r="F1" s="34" t="s">
        <v>0</v>
      </c>
      <c r="G1" s="35"/>
      <c r="H1" s="35"/>
      <c r="K1" s="2" t="s">
        <v>13</v>
      </c>
    </row>
    <row r="2" spans="2:18" s="3" customFormat="1" x14ac:dyDescent="0.25">
      <c r="B2" s="7" t="s">
        <v>2</v>
      </c>
      <c r="C2" s="8" t="s">
        <v>7</v>
      </c>
      <c r="D2" s="9" t="s">
        <v>3</v>
      </c>
      <c r="F2" s="7" t="s">
        <v>7</v>
      </c>
      <c r="G2" s="8" t="s">
        <v>8</v>
      </c>
      <c r="H2" s="9" t="s">
        <v>9</v>
      </c>
    </row>
    <row r="3" spans="2:18" s="1" customFormat="1" ht="15" customHeight="1" x14ac:dyDescent="0.25">
      <c r="B3" s="16">
        <v>45564</v>
      </c>
      <c r="C3" s="17" t="s">
        <v>4</v>
      </c>
      <c r="D3" s="18">
        <v>99</v>
      </c>
      <c r="F3" s="4" t="s">
        <v>4</v>
      </c>
      <c r="G3" s="15" t="s">
        <v>12</v>
      </c>
      <c r="H3" s="4">
        <v>394</v>
      </c>
    </row>
    <row r="4" spans="2:18" s="1" customFormat="1" ht="15" customHeight="1" x14ac:dyDescent="0.25">
      <c r="B4" s="19">
        <v>45566</v>
      </c>
      <c r="C4" s="17" t="s">
        <v>4</v>
      </c>
      <c r="D4" s="18">
        <v>37</v>
      </c>
      <c r="F4" s="13" t="s">
        <v>6</v>
      </c>
      <c r="G4" s="5" t="s">
        <v>11</v>
      </c>
      <c r="H4" s="6">
        <v>264</v>
      </c>
    </row>
    <row r="5" spans="2:18" s="1" customFormat="1" ht="15" customHeight="1" x14ac:dyDescent="0.25">
      <c r="B5" s="16">
        <v>45569</v>
      </c>
      <c r="C5" s="17" t="s">
        <v>4</v>
      </c>
      <c r="D5" s="18">
        <v>83</v>
      </c>
      <c r="F5" s="14" t="s">
        <v>5</v>
      </c>
      <c r="G5" s="10" t="s">
        <v>10</v>
      </c>
      <c r="H5" s="11">
        <v>240</v>
      </c>
    </row>
    <row r="6" spans="2:18" s="1" customFormat="1" x14ac:dyDescent="0.25">
      <c r="B6" s="19">
        <v>45570</v>
      </c>
      <c r="C6" s="17" t="s">
        <v>4</v>
      </c>
      <c r="D6" s="18">
        <v>54</v>
      </c>
      <c r="F6" s="4"/>
      <c r="G6"/>
      <c r="H6"/>
    </row>
    <row r="7" spans="2:18" s="1" customFormat="1" ht="14.4" x14ac:dyDescent="0.3">
      <c r="B7" s="16">
        <v>45572</v>
      </c>
      <c r="C7" s="17" t="s">
        <v>4</v>
      </c>
      <c r="D7" s="18">
        <v>23</v>
      </c>
      <c r="F7" s="30" t="s">
        <v>16</v>
      </c>
      <c r="G7"/>
      <c r="H7"/>
    </row>
    <row r="8" spans="2:18" s="1" customFormat="1" x14ac:dyDescent="0.25">
      <c r="B8" s="16">
        <v>45572</v>
      </c>
      <c r="C8" s="17" t="s">
        <v>4</v>
      </c>
      <c r="D8" s="18">
        <v>98</v>
      </c>
      <c r="F8" s="4"/>
      <c r="G8" t="s">
        <v>14</v>
      </c>
      <c r="H8" s="26">
        <f>MIN(B3:B26)</f>
        <v>45561</v>
      </c>
      <c r="K8" s="16" cm="1">
        <f t="array" ref="K8:K35">_xlfn.SEQUENCE(_nMax-_nMin+1,,_nMin,1)</f>
        <v>45561</v>
      </c>
      <c r="M8" s="1" cm="1">
        <f t="array" ref="M8">IFERROR(SUM(_xlfn._xlws.FILTER($I$11:$I$18,($G$11:$G$18&gt;=K8)*($G$11:$G$18&lt;K8+9))),0)</f>
        <v>219</v>
      </c>
      <c r="O8" s="1" cm="1">
        <f t="array" ref="O8">MAX(IFERROR(M8:M35,0))</f>
        <v>394</v>
      </c>
      <c r="P8" s="16" t="str" cm="1">
        <f t="array" ref="P8">TEXT(_xlfn.XLOOKUP(O8,$M$8:$M$35,_xlfn.ANCHORARRAY($K$8),,,-1),"yy-mm-dd")</f>
        <v>24-09-29</v>
      </c>
      <c r="Q8" s="16" t="str" cm="1">
        <f t="array" ref="Q8">TEXT(_xlfn.XLOOKUP(O8,$M$8:$M$35,_xlfn.ANCHORARRAY($K$8),,,-1)+9,"yy-mm-dd")</f>
        <v>24-10-08</v>
      </c>
      <c r="R8" s="1" t="str">
        <f>P8&amp;" to "&amp;Q8&amp;"|"&amp;O8</f>
        <v>24-09-29 to 24-10-08|394</v>
      </c>
    </row>
    <row r="9" spans="2:18" s="1" customFormat="1" x14ac:dyDescent="0.25">
      <c r="B9" s="13">
        <v>45581</v>
      </c>
      <c r="C9" s="5" t="s">
        <v>4</v>
      </c>
      <c r="D9" s="6">
        <v>10</v>
      </c>
      <c r="F9" s="4"/>
      <c r="G9" t="s">
        <v>15</v>
      </c>
      <c r="H9" s="26">
        <f>MAX(B3:B26)</f>
        <v>45588</v>
      </c>
      <c r="K9" s="19">
        <v>45562</v>
      </c>
      <c r="M9" s="1" cm="1">
        <f t="array" ref="M9">IFERROR(SUM(_xlfn._xlws.FILTER($I$11:$I$18,($G$11:$G$18&gt;=K9)*($G$11:$G$18&lt;K9+9))),0)</f>
        <v>273</v>
      </c>
    </row>
    <row r="10" spans="2:18" s="1" customFormat="1" x14ac:dyDescent="0.25">
      <c r="B10" s="13">
        <v>45588</v>
      </c>
      <c r="C10" s="5" t="s">
        <v>4</v>
      </c>
      <c r="D10" s="6">
        <v>44</v>
      </c>
      <c r="F10" s="4"/>
      <c r="G10"/>
      <c r="H10"/>
      <c r="K10" s="16">
        <v>45563</v>
      </c>
      <c r="M10" s="1" cm="1">
        <f t="array" ref="M10">IFERROR(SUM(_xlfn._xlws.FILTER($I$11:$I$18,($G$11:$G$18&gt;=K10)*($G$11:$G$18&lt;K10+9))),0)</f>
        <v>273</v>
      </c>
    </row>
    <row r="11" spans="2:18" s="1" customFormat="1" ht="15" customHeight="1" x14ac:dyDescent="0.25">
      <c r="B11" s="20">
        <v>45568</v>
      </c>
      <c r="C11" s="21" t="s">
        <v>6</v>
      </c>
      <c r="D11" s="22">
        <v>91</v>
      </c>
      <c r="F11" s="4" t="s">
        <v>4</v>
      </c>
      <c r="G11" s="15" cm="1">
        <f t="array" ref="G11:I18">_xlfn._xlws.SORT(_xlfn._xlws.FILTER(B3:D26,C3:C26=F11),1)</f>
        <v>45564</v>
      </c>
      <c r="H11" t="str">
        <v>A</v>
      </c>
      <c r="I11" s="1">
        <v>99</v>
      </c>
      <c r="K11" s="19">
        <v>45564</v>
      </c>
      <c r="M11" s="1" cm="1">
        <f t="array" ref="M11">IFERROR(SUM(_xlfn._xlws.FILTER($I$11:$I$18,($G$11:$G$18&gt;=K11)*($G$11:$G$18&lt;K11+9))),0)</f>
        <v>394</v>
      </c>
    </row>
    <row r="12" spans="2:18" x14ac:dyDescent="0.25">
      <c r="B12" s="20">
        <v>45569</v>
      </c>
      <c r="C12" s="21" t="s">
        <v>6</v>
      </c>
      <c r="D12" s="22">
        <v>86</v>
      </c>
      <c r="G12" s="15">
        <v>45566</v>
      </c>
      <c r="H12" t="str">
        <v>A</v>
      </c>
      <c r="I12">
        <v>37</v>
      </c>
      <c r="K12" s="16">
        <v>45565</v>
      </c>
      <c r="M12" s="1" cm="1">
        <f t="array" ref="M12">IFERROR(SUM(_xlfn._xlws.FILTER($I$11:$I$18,($G$11:$G$18&gt;=K12)*($G$11:$G$18&lt;K12+9))),0)</f>
        <v>295</v>
      </c>
    </row>
    <row r="13" spans="2:18" x14ac:dyDescent="0.25">
      <c r="B13" s="20">
        <v>45570</v>
      </c>
      <c r="C13" s="21" t="s">
        <v>6</v>
      </c>
      <c r="D13" s="22">
        <v>87</v>
      </c>
      <c r="G13" s="15">
        <v>45569</v>
      </c>
      <c r="H13" t="str">
        <v>A</v>
      </c>
      <c r="I13">
        <v>83</v>
      </c>
      <c r="K13" s="16">
        <v>45566</v>
      </c>
      <c r="M13" s="1" cm="1">
        <f t="array" ref="M13">IFERROR(SUM(_xlfn._xlws.FILTER($I$11:$I$18,($G$11:$G$18&gt;=K13)*($G$11:$G$18&lt;K13+9))),0)</f>
        <v>295</v>
      </c>
      <c r="P13" t="str">
        <f>R8</f>
        <v>24-09-29 to 24-10-08|394</v>
      </c>
    </row>
    <row r="14" spans="2:18" x14ac:dyDescent="0.25">
      <c r="B14" s="13">
        <v>45582</v>
      </c>
      <c r="C14" s="5" t="s">
        <v>6</v>
      </c>
      <c r="D14" s="6">
        <v>21</v>
      </c>
      <c r="G14" s="15">
        <v>45570</v>
      </c>
      <c r="H14" t="str">
        <v>A</v>
      </c>
      <c r="I14">
        <v>54</v>
      </c>
      <c r="K14" s="13">
        <v>45567</v>
      </c>
      <c r="M14" s="1" cm="1">
        <f t="array" ref="M14">IFERROR(SUM(_xlfn._xlws.FILTER($I$11:$I$18,($G$11:$G$18&gt;=K14)*($G$11:$G$18&lt;K14+9))),0)</f>
        <v>258</v>
      </c>
      <c r="O14" t="str" cm="1">
        <f t="array" ref="O14:O16">_xlfn.UNIQUE(C3:C26)</f>
        <v>A</v>
      </c>
      <c r="P14" t="str">
        <f t="dataTable" ref="P14:P16" dt2D="0" dtr="0" r1="F11"/>
        <v>24-09-29 to 24-10-08|394</v>
      </c>
    </row>
    <row r="15" spans="2:18" x14ac:dyDescent="0.25">
      <c r="B15" s="13">
        <v>45582</v>
      </c>
      <c r="C15" s="5" t="s">
        <v>6</v>
      </c>
      <c r="D15" s="6">
        <v>15</v>
      </c>
      <c r="G15" s="15">
        <v>45572</v>
      </c>
      <c r="H15" t="str">
        <v>A</v>
      </c>
      <c r="I15">
        <v>23</v>
      </c>
      <c r="K15" s="13">
        <v>45568</v>
      </c>
      <c r="M15" s="1" cm="1">
        <f t="array" ref="M15">IFERROR(SUM(_xlfn._xlws.FILTER($I$11:$I$18,($G$11:$G$18&gt;=K15)*($G$11:$G$18&lt;K15+9))),0)</f>
        <v>258</v>
      </c>
      <c r="O15" t="str">
        <v>B</v>
      </c>
      <c r="P15" t="str">
        <v>24-10-03 to 24-10-12|264</v>
      </c>
    </row>
    <row r="16" spans="2:18" x14ac:dyDescent="0.25">
      <c r="B16" s="13">
        <v>45587</v>
      </c>
      <c r="C16" s="5" t="s">
        <v>6</v>
      </c>
      <c r="D16" s="6">
        <v>12</v>
      </c>
      <c r="G16" s="15">
        <v>45572</v>
      </c>
      <c r="H16" t="str">
        <v>A</v>
      </c>
      <c r="I16">
        <v>98</v>
      </c>
      <c r="K16" s="20">
        <v>45569</v>
      </c>
      <c r="M16" s="1" cm="1">
        <f t="array" ref="M16">IFERROR(SUM(_xlfn._xlws.FILTER($I$11:$I$18,($G$11:$G$18&gt;=K16)*($G$11:$G$18&lt;K16+9))),0)</f>
        <v>258</v>
      </c>
      <c r="O16" t="str">
        <v>C</v>
      </c>
      <c r="P16" t="str">
        <v>24-10-14 to 24-10-23|240</v>
      </c>
    </row>
    <row r="17" spans="2:19" x14ac:dyDescent="0.25">
      <c r="B17" s="13">
        <v>45588</v>
      </c>
      <c r="C17" s="5" t="s">
        <v>6</v>
      </c>
      <c r="D17" s="6">
        <v>66</v>
      </c>
      <c r="G17" s="15">
        <v>45581</v>
      </c>
      <c r="H17" t="str">
        <v>A</v>
      </c>
      <c r="I17">
        <v>10</v>
      </c>
      <c r="K17" s="20">
        <v>45570</v>
      </c>
      <c r="M17" s="1" cm="1">
        <f t="array" ref="M17">IFERROR(SUM(_xlfn._xlws.FILTER($I$11:$I$18,($G$11:$G$18&gt;=K17)*($G$11:$G$18&lt;K17+9))),0)</f>
        <v>175</v>
      </c>
      <c r="S17">
        <v>0</v>
      </c>
    </row>
    <row r="18" spans="2:19" x14ac:dyDescent="0.25">
      <c r="B18" s="12">
        <v>45588</v>
      </c>
      <c r="C18" s="5" t="s">
        <v>6</v>
      </c>
      <c r="D18" s="6">
        <v>90</v>
      </c>
      <c r="G18" s="15">
        <v>45588</v>
      </c>
      <c r="H18" t="str">
        <v>A</v>
      </c>
      <c r="I18">
        <v>44</v>
      </c>
      <c r="K18" s="20">
        <v>45571</v>
      </c>
      <c r="M18" s="1" cm="1">
        <f t="array" ref="M18">IFERROR(SUM(_xlfn._xlws.FILTER($I$11:$I$18,($G$11:$G$18&gt;=K18)*($G$11:$G$18&lt;K18+9))),0)</f>
        <v>121</v>
      </c>
      <c r="O18" s="7" t="s">
        <v>7</v>
      </c>
      <c r="P18" s="8" t="s">
        <v>8</v>
      </c>
      <c r="Q18" s="9" t="s">
        <v>9</v>
      </c>
    </row>
    <row r="19" spans="2:19" x14ac:dyDescent="0.25">
      <c r="B19" s="13">
        <v>45561</v>
      </c>
      <c r="C19" s="5" t="s">
        <v>5</v>
      </c>
      <c r="D19" s="6">
        <v>33</v>
      </c>
      <c r="K19" s="13">
        <v>45572</v>
      </c>
      <c r="M19" s="1" cm="1">
        <f t="array" ref="M19">IFERROR(SUM(_xlfn._xlws.FILTER($I$11:$I$18,($G$11:$G$18&gt;=K19)*($G$11:$G$18&lt;K19+9))),0)</f>
        <v>121</v>
      </c>
      <c r="O19" s="27" t="str" cm="1">
        <f t="array" ref="O19:O21">_xlfn.ANCHORARRAY(O14)</f>
        <v>A</v>
      </c>
      <c r="P19" s="28" t="str" cm="1">
        <f t="array" ref="P19:Q19">_xlfn.TEXTSPLIT(P14,"|")</f>
        <v>24-09-29 to 24-10-08</v>
      </c>
      <c r="Q19" s="29" t="str">
        <v>394</v>
      </c>
    </row>
    <row r="20" spans="2:19" x14ac:dyDescent="0.25">
      <c r="B20" s="13">
        <v>45564</v>
      </c>
      <c r="C20" s="5" t="s">
        <v>5</v>
      </c>
      <c r="D20" s="6">
        <v>66</v>
      </c>
      <c r="K20" s="13">
        <v>45573</v>
      </c>
      <c r="M20" s="1" cm="1">
        <f t="array" ref="M20">IFERROR(SUM(_xlfn._xlws.FILTER($I$11:$I$18,($G$11:$G$18&gt;=K20)*($G$11:$G$18&lt;K20+9))),0)</f>
        <v>10</v>
      </c>
      <c r="O20" s="13" t="str">
        <v>B</v>
      </c>
      <c r="P20" s="5" t="str" cm="1">
        <f t="array" ref="P20:Q20">_xlfn.TEXTSPLIT(P15,"|")</f>
        <v>24-10-03 to 24-10-12</v>
      </c>
      <c r="Q20" s="6" t="str">
        <v>264</v>
      </c>
    </row>
    <row r="21" spans="2:19" x14ac:dyDescent="0.25">
      <c r="B21" s="13">
        <v>45569</v>
      </c>
      <c r="C21" s="5" t="s">
        <v>5</v>
      </c>
      <c r="D21" s="6">
        <v>20</v>
      </c>
      <c r="K21" s="13">
        <v>45574</v>
      </c>
      <c r="M21" s="1" cm="1">
        <f t="array" ref="M21">IFERROR(SUM(_xlfn._xlws.FILTER($I$11:$I$18,($G$11:$G$18&gt;=K21)*($G$11:$G$18&lt;K21+9))),0)</f>
        <v>10</v>
      </c>
      <c r="O21" s="14" t="str">
        <v>C</v>
      </c>
      <c r="P21" s="10" t="str" cm="1">
        <f t="array" ref="P21:Q21">_xlfn.TEXTSPLIT(P16,"|")</f>
        <v>24-10-14 to 24-10-23</v>
      </c>
      <c r="Q21" s="11" t="str">
        <v>240</v>
      </c>
    </row>
    <row r="22" spans="2:19" x14ac:dyDescent="0.25">
      <c r="B22" s="13">
        <v>45571</v>
      </c>
      <c r="C22" s="5" t="s">
        <v>5</v>
      </c>
      <c r="D22" s="6">
        <v>63</v>
      </c>
      <c r="K22" s="13">
        <v>45575</v>
      </c>
      <c r="M22" s="1" cm="1">
        <f t="array" ref="M22">IFERROR(SUM(_xlfn._xlws.FILTER($I$11:$I$18,($G$11:$G$18&gt;=K22)*($G$11:$G$18&lt;K22+9))),0)</f>
        <v>10</v>
      </c>
    </row>
    <row r="23" spans="2:19" x14ac:dyDescent="0.25">
      <c r="B23" s="23">
        <v>45579</v>
      </c>
      <c r="C23" s="24" t="s">
        <v>5</v>
      </c>
      <c r="D23" s="25">
        <v>45</v>
      </c>
      <c r="K23" s="12">
        <v>45576</v>
      </c>
      <c r="M23" s="1" cm="1">
        <f t="array" ref="M23">IFERROR(SUM(_xlfn._xlws.FILTER($I$11:$I$18,($G$11:$G$18&gt;=K23)*($G$11:$G$18&lt;K23+9))),0)</f>
        <v>10</v>
      </c>
      <c r="O23" t="b" cm="1">
        <f t="array" ref="O23:Q26">Solution3[#All]=O18:Q21</f>
        <v>1</v>
      </c>
      <c r="P23" t="b">
        <v>1</v>
      </c>
      <c r="Q23" t="b">
        <v>1</v>
      </c>
    </row>
    <row r="24" spans="2:19" x14ac:dyDescent="0.25">
      <c r="B24" s="23">
        <v>45582</v>
      </c>
      <c r="C24" s="24" t="s">
        <v>5</v>
      </c>
      <c r="D24" s="25">
        <v>26</v>
      </c>
      <c r="K24" s="13">
        <v>45577</v>
      </c>
      <c r="M24" s="1" cm="1">
        <f t="array" ref="M24">IFERROR(SUM(_xlfn._xlws.FILTER($I$11:$I$18,($G$11:$G$18&gt;=K24)*($G$11:$G$18&lt;K24+9))),0)</f>
        <v>10</v>
      </c>
      <c r="O24" t="b">
        <v>1</v>
      </c>
      <c r="P24" t="b">
        <v>1</v>
      </c>
      <c r="Q24" t="b">
        <v>0</v>
      </c>
    </row>
    <row r="25" spans="2:19" x14ac:dyDescent="0.25">
      <c r="B25" s="23">
        <v>45584</v>
      </c>
      <c r="C25" s="24" t="s">
        <v>5</v>
      </c>
      <c r="D25" s="25">
        <v>78</v>
      </c>
      <c r="K25" s="13">
        <v>45578</v>
      </c>
      <c r="M25" s="1" cm="1">
        <f t="array" ref="M25">IFERROR(SUM(_xlfn._xlws.FILTER($I$11:$I$18,($G$11:$G$18&gt;=K25)*($G$11:$G$18&lt;K25+9))),0)</f>
        <v>10</v>
      </c>
      <c r="O25" t="b">
        <v>1</v>
      </c>
      <c r="P25" t="b">
        <v>1</v>
      </c>
      <c r="Q25" t="b">
        <v>0</v>
      </c>
    </row>
    <row r="26" spans="2:19" x14ac:dyDescent="0.25">
      <c r="B26" s="23">
        <v>45584</v>
      </c>
      <c r="C26" s="24" t="s">
        <v>5</v>
      </c>
      <c r="D26" s="25">
        <v>91</v>
      </c>
      <c r="K26" s="13">
        <v>45579</v>
      </c>
      <c r="M26" s="1" cm="1">
        <f t="array" ref="M26">IFERROR(SUM(_xlfn._xlws.FILTER($I$11:$I$18,($G$11:$G$18&gt;=K26)*($G$11:$G$18&lt;K26+9))),0)</f>
        <v>10</v>
      </c>
      <c r="O26" t="b">
        <v>1</v>
      </c>
      <c r="P26" t="b">
        <v>1</v>
      </c>
      <c r="Q26" t="b">
        <v>0</v>
      </c>
    </row>
    <row r="27" spans="2:19" x14ac:dyDescent="0.25">
      <c r="K27" s="13">
        <v>45580</v>
      </c>
      <c r="M27" s="1" cm="1">
        <f t="array" ref="M27">IFERROR(SUM(_xlfn._xlws.FILTER($I$11:$I$18,($G$11:$G$18&gt;=K27)*($G$11:$G$18&lt;K27+9))),0)</f>
        <v>54</v>
      </c>
    </row>
    <row r="28" spans="2:19" x14ac:dyDescent="0.25">
      <c r="K28" s="23">
        <v>45581</v>
      </c>
      <c r="M28" s="1" cm="1">
        <f t="array" ref="M28">IFERROR(SUM(_xlfn._xlws.FILTER($I$11:$I$18,($G$11:$G$18&gt;=K28)*($G$11:$G$18&lt;K28+9))),0)</f>
        <v>54</v>
      </c>
    </row>
    <row r="29" spans="2:19" x14ac:dyDescent="0.25">
      <c r="K29" s="23">
        <v>45582</v>
      </c>
      <c r="M29" s="1" cm="1">
        <f t="array" ref="M29">IFERROR(SUM(_xlfn._xlws.FILTER($I$11:$I$18,($G$11:$G$18&gt;=K29)*($G$11:$G$18&lt;K29+9))),0)</f>
        <v>44</v>
      </c>
    </row>
    <row r="30" spans="2:19" x14ac:dyDescent="0.25">
      <c r="K30" s="23">
        <v>45583</v>
      </c>
      <c r="M30" s="1" cm="1">
        <f t="array" ref="M30">IFERROR(SUM(_xlfn._xlws.FILTER($I$11:$I$18,($G$11:$G$18&gt;=K30)*($G$11:$G$18&lt;K30+9))),0)</f>
        <v>44</v>
      </c>
    </row>
    <row r="31" spans="2:19" x14ac:dyDescent="0.25">
      <c r="K31" s="23">
        <v>45584</v>
      </c>
      <c r="M31" s="1" cm="1">
        <f t="array" ref="M31">IFERROR(SUM(_xlfn._xlws.FILTER($I$11:$I$18,($G$11:$G$18&gt;=K31)*($G$11:$G$18&lt;K31+9))),0)</f>
        <v>44</v>
      </c>
    </row>
    <row r="32" spans="2:19" x14ac:dyDescent="0.25">
      <c r="K32" s="23">
        <v>45585</v>
      </c>
      <c r="M32" s="1" cm="1">
        <f t="array" ref="M32">IFERROR(SUM(_xlfn._xlws.FILTER($I$11:$I$18,($G$11:$G$18&gt;=K32)*($G$11:$G$18&lt;K32+9))),0)</f>
        <v>44</v>
      </c>
    </row>
    <row r="33" spans="11:13" x14ac:dyDescent="0.25">
      <c r="K33" s="23">
        <v>45586</v>
      </c>
      <c r="M33" s="1" cm="1">
        <f t="array" ref="M33">IFERROR(SUM(_xlfn._xlws.FILTER($I$11:$I$18,($G$11:$G$18&gt;=K33)*($G$11:$G$18&lt;K33+9))),0)</f>
        <v>44</v>
      </c>
    </row>
    <row r="34" spans="11:13" x14ac:dyDescent="0.25">
      <c r="K34" s="23">
        <v>45587</v>
      </c>
      <c r="M34" s="1" cm="1">
        <f t="array" ref="M34">IFERROR(SUM(_xlfn._xlws.FILTER($I$11:$I$18,($G$11:$G$18&gt;=K34)*($G$11:$G$18&lt;K34+9))),0)</f>
        <v>44</v>
      </c>
    </row>
    <row r="35" spans="11:13" x14ac:dyDescent="0.25">
      <c r="K35" s="23">
        <v>45588</v>
      </c>
      <c r="M35" s="1" cm="1">
        <f t="array" ref="M35">IFERROR(SUM(_xlfn._xlws.FILTER($I$11:$I$18,($G$11:$G$18&gt;=K35)*($G$11:$G$18&lt;K35+9))),0)</f>
        <v>44</v>
      </c>
    </row>
  </sheetData>
  <mergeCells count="2">
    <mergeCell ref="B1:D1"/>
    <mergeCell ref="F1:H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BE0C-235C-42AD-B27C-BA133E519784}">
  <dimension ref="B1:N26"/>
  <sheetViews>
    <sheetView topLeftCell="A3" workbookViewId="0">
      <selection activeCell="H19" sqref="H19"/>
    </sheetView>
  </sheetViews>
  <sheetFormatPr defaultRowHeight="13.8" x14ac:dyDescent="0.25"/>
  <cols>
    <col min="1" max="1" width="2.8984375" customWidth="1"/>
    <col min="2" max="4" width="9.59765625" style="1" customWidth="1"/>
    <col min="6" max="6" width="9.59765625" style="4" customWidth="1"/>
    <col min="7" max="7" width="18.5" bestFit="1" customWidth="1"/>
    <col min="8" max="8" width="9.59765625" customWidth="1"/>
    <col min="10" max="10" width="9.296875" bestFit="1" customWidth="1"/>
    <col min="12" max="12" width="9.296875" bestFit="1" customWidth="1"/>
    <col min="13" max="13" width="11.3984375" customWidth="1"/>
  </cols>
  <sheetData>
    <row r="1" spans="2:14" s="2" customFormat="1" x14ac:dyDescent="0.25">
      <c r="B1" s="31" t="s">
        <v>1</v>
      </c>
      <c r="C1" s="32"/>
      <c r="D1" s="33"/>
      <c r="F1" s="34" t="s">
        <v>0</v>
      </c>
      <c r="G1" s="35"/>
      <c r="H1" s="35"/>
      <c r="K1" s="2" t="s">
        <v>13</v>
      </c>
    </row>
    <row r="2" spans="2:14" s="3" customFormat="1" x14ac:dyDescent="0.25">
      <c r="B2" s="7" t="s">
        <v>2</v>
      </c>
      <c r="C2" s="8" t="s">
        <v>7</v>
      </c>
      <c r="D2" s="9" t="s">
        <v>3</v>
      </c>
      <c r="F2" s="7" t="s">
        <v>7</v>
      </c>
      <c r="G2" s="8" t="s">
        <v>8</v>
      </c>
      <c r="H2" s="9" t="s">
        <v>9</v>
      </c>
    </row>
    <row r="3" spans="2:14" s="1" customFormat="1" ht="15" customHeight="1" x14ac:dyDescent="0.25">
      <c r="B3" s="16">
        <v>45564</v>
      </c>
      <c r="C3" s="17" t="s">
        <v>4</v>
      </c>
      <c r="D3" s="18">
        <v>99</v>
      </c>
      <c r="F3" s="4" t="s">
        <v>4</v>
      </c>
      <c r="G3" s="15" t="s">
        <v>12</v>
      </c>
      <c r="H3" s="4">
        <v>394</v>
      </c>
      <c r="J3" s="26" t="str" cm="1">
        <f t="array" ref="J3:K3">_xlfn.TEXTSPLIT(Solution4[[#This Row],[Period]]," to ")</f>
        <v>24-09-29</v>
      </c>
      <c r="K3" s="1" t="str">
        <v>24-10-08</v>
      </c>
      <c r="L3" s="26">
        <f>_xlfn.LET(_xlpm.x, _xlfn.TEXTSPLIT(J3,"-"),DATE(INDEX(_xlpm.x,1,1)+2000,INDEX(_xlpm.x,1,2),INDEX(_xlpm.x,1,3)))</f>
        <v>45564</v>
      </c>
      <c r="M3" s="26">
        <f>_xlfn.LET(_xlpm.x, _xlfn.TEXTSPLIT(K3,"-"),DATE(INDEX(_xlpm.x,1,1)+2000,INDEX(_xlpm.x,1,2),INDEX(_xlpm.x,1,3)))</f>
        <v>45573</v>
      </c>
      <c r="N3" s="1">
        <f>M3-L3</f>
        <v>9</v>
      </c>
    </row>
    <row r="4" spans="2:14" s="1" customFormat="1" ht="15" customHeight="1" x14ac:dyDescent="0.25">
      <c r="B4" s="19">
        <v>45566</v>
      </c>
      <c r="C4" s="17" t="s">
        <v>4</v>
      </c>
      <c r="D4" s="18">
        <v>37</v>
      </c>
      <c r="F4" s="13" t="s">
        <v>6</v>
      </c>
      <c r="G4" s="5" t="s">
        <v>11</v>
      </c>
      <c r="H4" s="6">
        <v>264</v>
      </c>
      <c r="J4" s="26" t="str" cm="1">
        <f t="array" ref="J4:K4">_xlfn.TEXTSPLIT(Solution4[[#This Row],[Period]]," to ")</f>
        <v>24-10-03</v>
      </c>
      <c r="K4" s="1" t="str">
        <v>24-10-12</v>
      </c>
      <c r="L4" s="26">
        <f t="shared" ref="L4:M5" si="0">_xlfn.LET(_xlpm.x, _xlfn.TEXTSPLIT(J4,"-"),DATE(INDEX(_xlpm.x,1,1)+2000,INDEX(_xlpm.x,1,2),INDEX(_xlpm.x,1,3)))</f>
        <v>45568</v>
      </c>
      <c r="M4" s="26">
        <f t="shared" si="0"/>
        <v>45577</v>
      </c>
      <c r="N4" s="1">
        <f t="shared" ref="N4:N5" si="1">M4-L4</f>
        <v>9</v>
      </c>
    </row>
    <row r="5" spans="2:14" s="1" customFormat="1" ht="15" customHeight="1" x14ac:dyDescent="0.25">
      <c r="B5" s="16">
        <v>45569</v>
      </c>
      <c r="C5" s="17" t="s">
        <v>4</v>
      </c>
      <c r="D5" s="18">
        <v>83</v>
      </c>
      <c r="F5" s="14" t="s">
        <v>5</v>
      </c>
      <c r="G5" s="10" t="s">
        <v>10</v>
      </c>
      <c r="H5" s="11">
        <v>240</v>
      </c>
      <c r="J5" s="26" t="str" cm="1">
        <f t="array" ref="J5:K5">_xlfn.TEXTSPLIT(Solution4[[#This Row],[Period]]," to ")</f>
        <v>24-10-14</v>
      </c>
      <c r="K5" s="1" t="str">
        <v>24-10-23</v>
      </c>
      <c r="L5" s="26">
        <f t="shared" si="0"/>
        <v>45579</v>
      </c>
      <c r="M5" s="26">
        <f t="shared" si="0"/>
        <v>45588</v>
      </c>
      <c r="N5" s="1">
        <f t="shared" si="1"/>
        <v>9</v>
      </c>
    </row>
    <row r="6" spans="2:14" s="1" customFormat="1" x14ac:dyDescent="0.25">
      <c r="B6" s="19">
        <v>45570</v>
      </c>
      <c r="C6" s="17" t="s">
        <v>4</v>
      </c>
      <c r="D6" s="18">
        <v>54</v>
      </c>
      <c r="F6" s="4"/>
      <c r="G6"/>
      <c r="H6"/>
    </row>
    <row r="7" spans="2:14" s="1" customFormat="1" x14ac:dyDescent="0.25">
      <c r="B7" s="16">
        <v>45572</v>
      </c>
      <c r="C7" s="17" t="s">
        <v>4</v>
      </c>
      <c r="D7" s="18">
        <v>23</v>
      </c>
      <c r="F7" s="4"/>
      <c r="G7"/>
      <c r="H7"/>
    </row>
    <row r="8" spans="2:14" s="1" customFormat="1" x14ac:dyDescent="0.25">
      <c r="B8" s="16">
        <v>45572</v>
      </c>
      <c r="C8" s="17" t="s">
        <v>4</v>
      </c>
      <c r="D8" s="18">
        <v>98</v>
      </c>
      <c r="F8" s="4"/>
      <c r="G8" t="s">
        <v>17</v>
      </c>
      <c r="H8"/>
    </row>
    <row r="9" spans="2:14" s="1" customFormat="1" x14ac:dyDescent="0.25">
      <c r="B9" s="13">
        <v>45581</v>
      </c>
      <c r="C9" s="5" t="s">
        <v>4</v>
      </c>
      <c r="D9" s="6">
        <v>10</v>
      </c>
      <c r="F9" s="4"/>
      <c r="G9"/>
      <c r="H9"/>
    </row>
    <row r="10" spans="2:14" s="1" customFormat="1" x14ac:dyDescent="0.25">
      <c r="B10" s="13">
        <v>45588</v>
      </c>
      <c r="C10" s="5" t="s">
        <v>4</v>
      </c>
      <c r="D10" s="6">
        <v>44</v>
      </c>
      <c r="F10" s="4"/>
      <c r="G10"/>
      <c r="H10"/>
    </row>
    <row r="11" spans="2:14" s="1" customFormat="1" ht="15" customHeight="1" x14ac:dyDescent="0.25">
      <c r="B11" s="20">
        <v>45568</v>
      </c>
      <c r="C11" s="21" t="s">
        <v>6</v>
      </c>
      <c r="D11" s="22">
        <v>91</v>
      </c>
      <c r="F11" s="4"/>
      <c r="G11" t="str" cm="1">
        <f t="array" ref="G11:I13">_xlfn.LET(_xlpm.dt,B3:B26, _xlpm.cust,C3:C26, _xlpm.qt,D3:D26,
 _xlpm.periodSales,SUMIFS(_xlpm.qt,_xlpm.dt,"&gt;="&amp;_xlpm.dt,_xlpm.dt,"&lt;="&amp;_xlpm.dt+9,_xlpm.cust,_xlpm.cust),
 _xlpm.uniCust,_xlfn.UNIQUE(_xlpm.cust),
 _xlpm.custFilt, _xlpm.cust=_xlfn.TOROW(_xlpm.uniCust),
 _xlpm.maxSales, _xlfn.BYCOL(_xlpm.custFilt*_xlpm.periodSales,_xleta.MAX),
 _xlpm.maxSalStDt, _xlfn.BYCOL(_xlpm.custFilt*(_xlpm.periodSales=_xlpm.maxSales)*_xlpm.dt,_xleta.MAX),
 _xlfn.HSTACK(_xlpm.uniCust,_xlfn.TOCOL(TEXT(_xlpm.maxSalStDt,"yy-mm-dd")&amp;" to "&amp;TEXT(_xlpm.maxSalStDt+9,"yy-mm-dd")),_xlfn.TOCOL(_xlpm.maxSales)))</f>
        <v>A</v>
      </c>
      <c r="H11" t="str">
        <v>24-09-29 to 24-10-08</v>
      </c>
      <c r="I11" s="1">
        <v>394</v>
      </c>
    </row>
    <row r="12" spans="2:14" x14ac:dyDescent="0.25">
      <c r="B12" s="20">
        <v>45569</v>
      </c>
      <c r="C12" s="21" t="s">
        <v>6</v>
      </c>
      <c r="D12" s="22">
        <v>86</v>
      </c>
      <c r="G12" t="str">
        <v>B</v>
      </c>
      <c r="H12" t="str">
        <v>24-10-03 to 24-10-12</v>
      </c>
      <c r="I12">
        <v>264</v>
      </c>
    </row>
    <row r="13" spans="2:14" x14ac:dyDescent="0.25">
      <c r="B13" s="20">
        <v>45570</v>
      </c>
      <c r="C13" s="21" t="s">
        <v>6</v>
      </c>
      <c r="D13" s="22">
        <v>87</v>
      </c>
      <c r="G13" t="str">
        <v>C</v>
      </c>
      <c r="H13" t="str">
        <v>24-10-14 to 24-10-23</v>
      </c>
      <c r="I13">
        <v>240</v>
      </c>
    </row>
    <row r="14" spans="2:14" x14ac:dyDescent="0.25">
      <c r="B14" s="13">
        <v>45582</v>
      </c>
      <c r="C14" s="5" t="s">
        <v>6</v>
      </c>
      <c r="D14" s="6">
        <v>21</v>
      </c>
    </row>
    <row r="15" spans="2:14" x14ac:dyDescent="0.25">
      <c r="B15" s="13">
        <v>45582</v>
      </c>
      <c r="C15" s="5" t="s">
        <v>6</v>
      </c>
      <c r="D15" s="6">
        <v>15</v>
      </c>
    </row>
    <row r="16" spans="2:14" x14ac:dyDescent="0.25">
      <c r="B16" s="13">
        <v>45587</v>
      </c>
      <c r="C16" s="5" t="s">
        <v>6</v>
      </c>
      <c r="D16" s="6">
        <v>12</v>
      </c>
    </row>
    <row r="17" spans="2:4" x14ac:dyDescent="0.25">
      <c r="B17" s="13">
        <v>45588</v>
      </c>
      <c r="C17" s="5" t="s">
        <v>6</v>
      </c>
      <c r="D17" s="6">
        <v>66</v>
      </c>
    </row>
    <row r="18" spans="2:4" x14ac:dyDescent="0.25">
      <c r="B18" s="12">
        <v>45588</v>
      </c>
      <c r="C18" s="5" t="s">
        <v>6</v>
      </c>
      <c r="D18" s="6">
        <v>90</v>
      </c>
    </row>
    <row r="19" spans="2:4" x14ac:dyDescent="0.25">
      <c r="B19" s="13">
        <v>45561</v>
      </c>
      <c r="C19" s="5" t="s">
        <v>5</v>
      </c>
      <c r="D19" s="6">
        <v>33</v>
      </c>
    </row>
    <row r="20" spans="2:4" x14ac:dyDescent="0.25">
      <c r="B20" s="13">
        <v>45564</v>
      </c>
      <c r="C20" s="5" t="s">
        <v>5</v>
      </c>
      <c r="D20" s="6">
        <v>66</v>
      </c>
    </row>
    <row r="21" spans="2:4" x14ac:dyDescent="0.25">
      <c r="B21" s="13">
        <v>45569</v>
      </c>
      <c r="C21" s="5" t="s">
        <v>5</v>
      </c>
      <c r="D21" s="6">
        <v>20</v>
      </c>
    </row>
    <row r="22" spans="2:4" x14ac:dyDescent="0.25">
      <c r="B22" s="13">
        <v>45571</v>
      </c>
      <c r="C22" s="5" t="s">
        <v>5</v>
      </c>
      <c r="D22" s="6">
        <v>63</v>
      </c>
    </row>
    <row r="23" spans="2:4" x14ac:dyDescent="0.25">
      <c r="B23" s="23">
        <v>45579</v>
      </c>
      <c r="C23" s="24" t="s">
        <v>5</v>
      </c>
      <c r="D23" s="25">
        <v>45</v>
      </c>
    </row>
    <row r="24" spans="2:4" x14ac:dyDescent="0.25">
      <c r="B24" s="23">
        <v>45582</v>
      </c>
      <c r="C24" s="24" t="s">
        <v>5</v>
      </c>
      <c r="D24" s="25">
        <v>26</v>
      </c>
    </row>
    <row r="25" spans="2:4" x14ac:dyDescent="0.25">
      <c r="B25" s="23">
        <v>45584</v>
      </c>
      <c r="C25" s="24" t="s">
        <v>5</v>
      </c>
      <c r="D25" s="25">
        <v>78</v>
      </c>
    </row>
    <row r="26" spans="2:4" x14ac:dyDescent="0.25">
      <c r="B26" s="23">
        <v>45584</v>
      </c>
      <c r="C26" s="24" t="s">
        <v>5</v>
      </c>
      <c r="D26" s="25">
        <v>91</v>
      </c>
    </row>
  </sheetData>
  <mergeCells count="2">
    <mergeCell ref="B1:D1"/>
    <mergeCell ref="F1:H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9DAB-7D0B-42B0-9355-9B901935825E}">
  <dimension ref="B1:N26"/>
  <sheetViews>
    <sheetView tabSelected="1" topLeftCell="A3" workbookViewId="0">
      <selection activeCell="K9" sqref="K9"/>
    </sheetView>
  </sheetViews>
  <sheetFormatPr defaultRowHeight="13.8" x14ac:dyDescent="0.25"/>
  <cols>
    <col min="1" max="1" width="2.8984375" customWidth="1"/>
    <col min="2" max="4" width="9.59765625" style="1" customWidth="1"/>
    <col min="6" max="6" width="9.59765625" style="4" customWidth="1"/>
    <col min="7" max="7" width="18.5" bestFit="1" customWidth="1"/>
    <col min="8" max="8" width="9.59765625" customWidth="1"/>
    <col min="10" max="10" width="9.296875" bestFit="1" customWidth="1"/>
    <col min="12" max="12" width="9.296875" bestFit="1" customWidth="1"/>
    <col min="13" max="13" width="11.3984375" customWidth="1"/>
  </cols>
  <sheetData>
    <row r="1" spans="2:14" s="2" customFormat="1" x14ac:dyDescent="0.25">
      <c r="B1" s="31" t="s">
        <v>1</v>
      </c>
      <c r="C1" s="32"/>
      <c r="D1" s="33"/>
      <c r="F1" s="34" t="s">
        <v>0</v>
      </c>
      <c r="G1" s="35"/>
      <c r="H1" s="35"/>
      <c r="K1" s="2" t="s">
        <v>13</v>
      </c>
    </row>
    <row r="2" spans="2:14" s="3" customFormat="1" x14ac:dyDescent="0.25">
      <c r="B2" s="7" t="s">
        <v>2</v>
      </c>
      <c r="C2" s="8" t="s">
        <v>7</v>
      </c>
      <c r="D2" s="9" t="s">
        <v>3</v>
      </c>
      <c r="F2" s="7" t="s">
        <v>7</v>
      </c>
      <c r="G2" s="8" t="s">
        <v>8</v>
      </c>
      <c r="H2" s="9" t="s">
        <v>9</v>
      </c>
    </row>
    <row r="3" spans="2:14" s="1" customFormat="1" ht="15" customHeight="1" x14ac:dyDescent="0.25">
      <c r="B3" s="16">
        <v>45564</v>
      </c>
      <c r="C3" s="17" t="s">
        <v>4</v>
      </c>
      <c r="D3" s="18">
        <v>99</v>
      </c>
      <c r="F3" s="4" t="s">
        <v>4</v>
      </c>
      <c r="G3" s="15" t="s">
        <v>12</v>
      </c>
      <c r="H3" s="4">
        <v>394</v>
      </c>
      <c r="J3" s="26" t="str" cm="1">
        <f t="array" ref="J3:K3">_xlfn.TEXTSPLIT(Solution5[[#This Row],[Period]]," to ")</f>
        <v>24-09-29</v>
      </c>
      <c r="K3" s="1" t="str">
        <v>24-10-08</v>
      </c>
      <c r="L3" s="26">
        <f>_xlfn.LET(_xlpm.x, _xlfn.TEXTSPLIT(J3,"-"),DATE(INDEX(_xlpm.x,1,1)+2000,INDEX(_xlpm.x,1,2),INDEX(_xlpm.x,1,3)))</f>
        <v>45564</v>
      </c>
      <c r="M3" s="26">
        <f>_xlfn.LET(_xlpm.x, _xlfn.TEXTSPLIT(K3,"-"),DATE(INDEX(_xlpm.x,1,1)+2000,INDEX(_xlpm.x,1,2),INDEX(_xlpm.x,1,3)))</f>
        <v>45573</v>
      </c>
      <c r="N3" s="1">
        <f>M3-L3</f>
        <v>9</v>
      </c>
    </row>
    <row r="4" spans="2:14" s="1" customFormat="1" ht="15" customHeight="1" x14ac:dyDescent="0.25">
      <c r="B4" s="19">
        <v>45566</v>
      </c>
      <c r="C4" s="17" t="s">
        <v>4</v>
      </c>
      <c r="D4" s="18">
        <v>37</v>
      </c>
      <c r="F4" s="13" t="s">
        <v>6</v>
      </c>
      <c r="G4" s="5" t="s">
        <v>11</v>
      </c>
      <c r="H4" s="6">
        <v>264</v>
      </c>
      <c r="J4" s="26" t="str" cm="1">
        <f t="array" ref="J4:K4">_xlfn.TEXTSPLIT(Solution5[[#This Row],[Period]]," to ")</f>
        <v>24-10-03</v>
      </c>
      <c r="K4" s="1" t="str">
        <v>24-10-12</v>
      </c>
      <c r="L4" s="26">
        <f t="shared" ref="L4:M5" si="0">_xlfn.LET(_xlpm.x, _xlfn.TEXTSPLIT(J4,"-"),DATE(INDEX(_xlpm.x,1,1)+2000,INDEX(_xlpm.x,1,2),INDEX(_xlpm.x,1,3)))</f>
        <v>45568</v>
      </c>
      <c r="M4" s="26">
        <f t="shared" si="0"/>
        <v>45577</v>
      </c>
      <c r="N4" s="1">
        <f t="shared" ref="N4:N5" si="1">M4-L4</f>
        <v>9</v>
      </c>
    </row>
    <row r="5" spans="2:14" s="1" customFormat="1" ht="15" customHeight="1" x14ac:dyDescent="0.25">
      <c r="B5" s="16">
        <v>45569</v>
      </c>
      <c r="C5" s="17" t="s">
        <v>4</v>
      </c>
      <c r="D5" s="18">
        <v>83</v>
      </c>
      <c r="F5" s="14" t="s">
        <v>5</v>
      </c>
      <c r="G5" s="10" t="s">
        <v>10</v>
      </c>
      <c r="H5" s="11">
        <v>240</v>
      </c>
      <c r="J5" s="26" t="str" cm="1">
        <f t="array" ref="J5:K5">_xlfn.TEXTSPLIT(Solution5[[#This Row],[Period]]," to ")</f>
        <v>24-10-14</v>
      </c>
      <c r="K5" s="1" t="str">
        <v>24-10-23</v>
      </c>
      <c r="L5" s="26">
        <f t="shared" si="0"/>
        <v>45579</v>
      </c>
      <c r="M5" s="26">
        <f t="shared" si="0"/>
        <v>45588</v>
      </c>
      <c r="N5" s="1">
        <f t="shared" si="1"/>
        <v>9</v>
      </c>
    </row>
    <row r="6" spans="2:14" s="1" customFormat="1" x14ac:dyDescent="0.25">
      <c r="B6" s="19">
        <v>45570</v>
      </c>
      <c r="C6" s="17" t="s">
        <v>4</v>
      </c>
      <c r="D6" s="18">
        <v>54</v>
      </c>
      <c r="F6" s="4"/>
      <c r="G6"/>
      <c r="H6"/>
    </row>
    <row r="7" spans="2:14" s="1" customFormat="1" x14ac:dyDescent="0.25">
      <c r="B7" s="16">
        <v>45572</v>
      </c>
      <c r="C7" s="17" t="s">
        <v>4</v>
      </c>
      <c r="D7" s="18">
        <v>23</v>
      </c>
      <c r="F7" s="4" t="s">
        <v>18</v>
      </c>
      <c r="G7"/>
      <c r="H7"/>
    </row>
    <row r="8" spans="2:14" s="1" customFormat="1" x14ac:dyDescent="0.25">
      <c r="B8" s="16">
        <v>45572</v>
      </c>
      <c r="C8" s="17" t="s">
        <v>4</v>
      </c>
      <c r="D8" s="18">
        <v>98</v>
      </c>
      <c r="F8" s="4"/>
      <c r="G8"/>
      <c r="H8"/>
    </row>
    <row r="9" spans="2:14" s="1" customFormat="1" x14ac:dyDescent="0.25">
      <c r="B9" s="13">
        <v>45581</v>
      </c>
      <c r="C9" s="5" t="s">
        <v>4</v>
      </c>
      <c r="D9" s="6">
        <v>10</v>
      </c>
      <c r="F9" s="4"/>
      <c r="G9"/>
      <c r="H9"/>
    </row>
    <row r="10" spans="2:14" s="1" customFormat="1" x14ac:dyDescent="0.25">
      <c r="B10" s="13">
        <v>45588</v>
      </c>
      <c r="C10" s="5" t="s">
        <v>4</v>
      </c>
      <c r="D10" s="6">
        <v>44</v>
      </c>
      <c r="F10" s="4" t="str" cm="1">
        <f t="array" ref="F10:H12">_xlfn.LET(_xlpm.d,B3:B26,_xlpm.c,C3:C26,_xlpm.e,_xlpm.d+9,_xlpm.g,_xlfn._xlws.SORT(_xlfn.HSTACK(_xlpm.c,TEXT(_xlpm.d,"y-mm-dd")&amp;" to "&amp;TEXT(_xlpm.e,"y-mm-dd"),SUMIFS(D3:D26,_xlpm.c,_xlpm.c,_xlpm.d,"&gt;="&amp;_xlpm.d,_xlpm.d,"&lt;="&amp;_xlpm.e)),3,-1),
_xlfn.GROUPBY(_xlfn.TAKE(_xlpm.g,,1),_xlfn.DROP(_xlpm.g,,1),_xleta.SINGLE,,0))</f>
        <v>A</v>
      </c>
      <c r="G10" t="str">
        <v>24-09-29 to 24-10-08</v>
      </c>
      <c r="H10">
        <v>394</v>
      </c>
    </row>
    <row r="11" spans="2:14" s="1" customFormat="1" ht="15" customHeight="1" x14ac:dyDescent="0.25">
      <c r="B11" s="20">
        <v>45568</v>
      </c>
      <c r="C11" s="21" t="s">
        <v>6</v>
      </c>
      <c r="D11" s="22">
        <v>91</v>
      </c>
      <c r="F11" s="4" t="str">
        <v>B</v>
      </c>
      <c r="G11" t="str">
        <v>24-10-03 to 24-10-12</v>
      </c>
      <c r="H11">
        <v>264</v>
      </c>
    </row>
    <row r="12" spans="2:14" x14ac:dyDescent="0.25">
      <c r="B12" s="20">
        <v>45569</v>
      </c>
      <c r="C12" s="21" t="s">
        <v>6</v>
      </c>
      <c r="D12" s="22">
        <v>86</v>
      </c>
      <c r="F12" s="4" t="str">
        <v>C</v>
      </c>
      <c r="G12" t="str">
        <v>24-10-14 to 24-10-23</v>
      </c>
      <c r="H12">
        <v>240</v>
      </c>
    </row>
    <row r="13" spans="2:14" x14ac:dyDescent="0.25">
      <c r="B13" s="20">
        <v>45570</v>
      </c>
      <c r="C13" s="21" t="s">
        <v>6</v>
      </c>
      <c r="D13" s="22">
        <v>87</v>
      </c>
    </row>
    <row r="14" spans="2:14" x14ac:dyDescent="0.25">
      <c r="B14" s="13">
        <v>45582</v>
      </c>
      <c r="C14" s="5" t="s">
        <v>6</v>
      </c>
      <c r="D14" s="6">
        <v>21</v>
      </c>
    </row>
    <row r="15" spans="2:14" x14ac:dyDescent="0.25">
      <c r="B15" s="13">
        <v>45582</v>
      </c>
      <c r="C15" s="5" t="s">
        <v>6</v>
      </c>
      <c r="D15" s="6">
        <v>15</v>
      </c>
    </row>
    <row r="16" spans="2:14" x14ac:dyDescent="0.25">
      <c r="B16" s="13">
        <v>45587</v>
      </c>
      <c r="C16" s="5" t="s">
        <v>6</v>
      </c>
      <c r="D16" s="6">
        <v>12</v>
      </c>
    </row>
    <row r="17" spans="2:4" x14ac:dyDescent="0.25">
      <c r="B17" s="13">
        <v>45588</v>
      </c>
      <c r="C17" s="5" t="s">
        <v>6</v>
      </c>
      <c r="D17" s="6">
        <v>66</v>
      </c>
    </row>
    <row r="18" spans="2:4" x14ac:dyDescent="0.25">
      <c r="B18" s="12">
        <v>45588</v>
      </c>
      <c r="C18" s="5" t="s">
        <v>6</v>
      </c>
      <c r="D18" s="6">
        <v>90</v>
      </c>
    </row>
    <row r="19" spans="2:4" x14ac:dyDescent="0.25">
      <c r="B19" s="13">
        <v>45561</v>
      </c>
      <c r="C19" s="5" t="s">
        <v>5</v>
      </c>
      <c r="D19" s="6">
        <v>33</v>
      </c>
    </row>
    <row r="20" spans="2:4" x14ac:dyDescent="0.25">
      <c r="B20" s="13">
        <v>45564</v>
      </c>
      <c r="C20" s="5" t="s">
        <v>5</v>
      </c>
      <c r="D20" s="6">
        <v>66</v>
      </c>
    </row>
    <row r="21" spans="2:4" x14ac:dyDescent="0.25">
      <c r="B21" s="13">
        <v>45569</v>
      </c>
      <c r="C21" s="5" t="s">
        <v>5</v>
      </c>
      <c r="D21" s="6">
        <v>20</v>
      </c>
    </row>
    <row r="22" spans="2:4" x14ac:dyDescent="0.25">
      <c r="B22" s="13">
        <v>45571</v>
      </c>
      <c r="C22" s="5" t="s">
        <v>5</v>
      </c>
      <c r="D22" s="6">
        <v>63</v>
      </c>
    </row>
    <row r="23" spans="2:4" x14ac:dyDescent="0.25">
      <c r="B23" s="23">
        <v>45579</v>
      </c>
      <c r="C23" s="24" t="s">
        <v>5</v>
      </c>
      <c r="D23" s="25">
        <v>45</v>
      </c>
    </row>
    <row r="24" spans="2:4" x14ac:dyDescent="0.25">
      <c r="B24" s="23">
        <v>45582</v>
      </c>
      <c r="C24" s="24" t="s">
        <v>5</v>
      </c>
      <c r="D24" s="25">
        <v>26</v>
      </c>
    </row>
    <row r="25" spans="2:4" x14ac:dyDescent="0.25">
      <c r="B25" s="23">
        <v>45584</v>
      </c>
      <c r="C25" s="24" t="s">
        <v>5</v>
      </c>
      <c r="D25" s="25">
        <v>78</v>
      </c>
    </row>
    <row r="26" spans="2:4" x14ac:dyDescent="0.25">
      <c r="B26" s="23">
        <v>45584</v>
      </c>
      <c r="C26" s="24" t="s">
        <v>5</v>
      </c>
      <c r="D26" s="25">
        <v>91</v>
      </c>
    </row>
  </sheetData>
  <mergeCells count="2">
    <mergeCell ref="B1:D1"/>
    <mergeCell ref="F1:H1"/>
  </mergeCell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Original</vt:lpstr>
      <vt:lpstr>EDA</vt:lpstr>
      <vt:lpstr>Alt1</vt:lpstr>
      <vt:lpstr>Alt2</vt:lpstr>
      <vt:lpstr>_nMax</vt:lpstr>
      <vt:lpstr>_nMin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2024-11-08T01:29:07Z</dcterms:modified>
</cp:coreProperties>
</file>