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eg\Dropbox\GitHub\PythonExercises\WW2_Ship_Analysis\LexingtonVsYorktownFuelUsage\"/>
    </mc:Choice>
  </mc:AlternateContent>
  <xr:revisionPtr revIDLastSave="0" documentId="13_ncr:1_{013F8529-C158-4B71-9DFA-1A283D832B70}" xr6:coauthVersionLast="47" xr6:coauthVersionMax="47" xr10:uidLastSave="{00000000-0000-0000-0000-000000000000}"/>
  <bookViews>
    <workbookView xWindow="11424" yWindow="0" windowWidth="11712" windowHeight="12336" xr2:uid="{12029E8E-7F84-4CF1-B9E8-BAF5EF97425C}"/>
  </bookViews>
  <sheets>
    <sheet name="Sheet1" sheetId="1" r:id="rId1"/>
  </sheets>
  <definedNames>
    <definedName name="_nVolume">Sheet1!$N$2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1" l="1"/>
  <c r="V26" i="1"/>
  <c r="W26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U20" i="1"/>
  <c r="U21" i="1"/>
  <c r="U22" i="1"/>
  <c r="U23" i="1"/>
  <c r="U24" i="1"/>
  <c r="U25" i="1"/>
  <c r="V7" i="1"/>
  <c r="W7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/>
  <c r="U18" i="1"/>
  <c r="U19" i="1"/>
  <c r="U8" i="1"/>
  <c r="U9" i="1"/>
  <c r="U10" i="1"/>
  <c r="U11" i="1"/>
  <c r="U12" i="1"/>
  <c r="U13" i="1"/>
  <c r="U14" i="1"/>
  <c r="U15" i="1"/>
  <c r="U16" i="1"/>
  <c r="U17" i="1"/>
  <c r="U7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A7" i="1"/>
  <c r="N18" i="1"/>
  <c r="O18" i="1"/>
  <c r="Q18" i="1" s="1"/>
  <c r="O17" i="1"/>
  <c r="Q17" i="1" s="1"/>
  <c r="N17" i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N12" i="1"/>
  <c r="N16" i="1"/>
  <c r="N15" i="1"/>
  <c r="N14" i="1"/>
  <c r="N13" i="1"/>
  <c r="N11" i="1"/>
  <c r="N10" i="1"/>
  <c r="N9" i="1"/>
  <c r="N8" i="1"/>
  <c r="N7" i="1"/>
  <c r="N6" i="1"/>
  <c r="AA2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</calcChain>
</file>

<file path=xl/sharedStrings.xml><?xml version="1.0" encoding="utf-8"?>
<sst xmlns="http://schemas.openxmlformats.org/spreadsheetml/2006/main" count="153" uniqueCount="140">
  <si>
    <t>PROP. SPEED</t>
  </si>
  <si>
    <t>FUEL RATE</t>
  </si>
  <si>
    <t>ENDURANCE</t>
  </si>
  <si>
    <t>SPEED</t>
  </si>
  <si>
    <t>RADIUS</t>
  </si>
  <si>
    <t>WORK COLUMN</t>
  </si>
  <si>
    <t>MEAN</t>
  </si>
  <si>
    <t>NORMAL RANGE</t>
  </si>
  <si>
    <t>DAILY</t>
  </si>
  <si>
    <t>Mean displacement 47,700 tons†</t>
  </si>
  <si>
    <t>Mean displacement 42,700 tons</t>
  </si>
  <si>
    <t>R.P.M.</t>
  </si>
  <si>
    <t>Gal./hr.</t>
  </si>
  <si>
    <t>Bbl./day</t>
  </si>
  <si>
    <t>Hours</t>
  </si>
  <si>
    <t>Days</t>
  </si>
  <si>
    <t>Knots</t>
  </si>
  <si>
    <t>Engine miles</t>
  </si>
  <si>
    <t>Gal./eng. mi.</t>
  </si>
  <si>
    <t>2,271-3,075</t>
  </si>
  <si>
    <t>1,517±86</t>
  </si>
  <si>
    <t>11.0±0.1</t>
  </si>
  <si>
    <t>10,080±230</t>
  </si>
  <si>
    <t>2,589-3,505</t>
  </si>
  <si>
    <t>1,729±98</t>
  </si>
  <si>
    <t>12.2±.1</t>
  </si>
  <si>
    <t>9,810±220</t>
  </si>
  <si>
    <t>2,951-3,995</t>
  </si>
  <si>
    <t>1,970±111</t>
  </si>
  <si>
    <t>13.3±.1</t>
  </si>
  <si>
    <t>9,380±210</t>
  </si>
  <si>
    <t>3,363-4,554</t>
  </si>
  <si>
    <t>2,246±127</t>
  </si>
  <si>
    <t>14.4±.1</t>
  </si>
  <si>
    <t>8,900±210</t>
  </si>
  <si>
    <t>3,834-5,191</t>
  </si>
  <si>
    <t>2,560±144</t>
  </si>
  <si>
    <t>15.5±.1</t>
  </si>
  <si>
    <t>8,420±210</t>
  </si>
  <si>
    <t>4,370-5,917</t>
  </si>
  <si>
    <t>2,918±165</t>
  </si>
  <si>
    <t>16.7±.1</t>
  </si>
  <si>
    <t>7,950±210</t>
  </si>
  <si>
    <t>4,982-6,746</t>
  </si>
  <si>
    <t>3,327±188</t>
  </si>
  <si>
    <t>17.8±.1</t>
  </si>
  <si>
    <t>7,420±210</t>
  </si>
  <si>
    <t>5,679-7,689</t>
  </si>
  <si>
    <t>3,792±214</t>
  </si>
  <si>
    <t>18.9±.1</t>
  </si>
  <si>
    <t>7,010±210</t>
  </si>
  <si>
    <t>6,474-8,765</t>
  </si>
  <si>
    <t>4,323±244</t>
  </si>
  <si>
    <t>20.0±.2</t>
  </si>
  <si>
    <t>6,520±210</t>
  </si>
  <si>
    <t>7,379-9,991</t>
  </si>
  <si>
    <t>4,927±278</t>
  </si>
  <si>
    <t>21.0±.2</t>
  </si>
  <si>
    <t>6,010±210</t>
  </si>
  <si>
    <t>8,412-11,390</t>
  </si>
  <si>
    <t>5,617±317</t>
  </si>
  <si>
    <t>22.1±.2</t>
  </si>
  <si>
    <t>5,550±190</t>
  </si>
  <si>
    <t>9,589-12,983</t>
  </si>
  <si>
    <t>6,403±361</t>
  </si>
  <si>
    <t>23.2±.2</t>
  </si>
  <si>
    <t>5,100±190</t>
  </si>
  <si>
    <t>10,930-14,800</t>
  </si>
  <si>
    <t>24.2±.2</t>
  </si>
  <si>
    <t>4,670±190</t>
  </si>
  <si>
    <t>12,460-16,871</t>
  </si>
  <si>
    <t>8,320±469</t>
  </si>
  <si>
    <t>161±5</t>
  </si>
  <si>
    <t>25.3±.2</t>
  </si>
  <si>
    <t>4,280±170</t>
  </si>
  <si>
    <t>14,203-19,231</t>
  </si>
  <si>
    <t>9,484±535</t>
  </si>
  <si>
    <t>141±5</t>
  </si>
  <si>
    <t>26.4±.2</t>
  </si>
  <si>
    <t>3,910±170</t>
  </si>
  <si>
    <t>16,191-21,922</t>
  </si>
  <si>
    <t>10,811±610</t>
  </si>
  <si>
    <t>124±5</t>
  </si>
  <si>
    <t>27.4±.2</t>
  </si>
  <si>
    <t>3,560±170</t>
  </si>
  <si>
    <t>18,456-24,989</t>
  </si>
  <si>
    <t>12,324±695</t>
  </si>
  <si>
    <t>108±4</t>
  </si>
  <si>
    <t>28.4±.2</t>
  </si>
  <si>
    <t>3,290±150</t>
  </si>
  <si>
    <t>21,038-28,485</t>
  </si>
  <si>
    <t>14,048±793</t>
  </si>
  <si>
    <t>95±4</t>
  </si>
  <si>
    <t>29.3±.3</t>
  </si>
  <si>
    <t>2,990.±150</t>
  </si>
  <si>
    <t>23,982-32,471</t>
  </si>
  <si>
    <t>16,014±903</t>
  </si>
  <si>
    <t>83±4</t>
  </si>
  <si>
    <t>30.2±.3</t>
  </si>
  <si>
    <t>2,660±150</t>
  </si>
  <si>
    <t>29.7±.3</t>
  </si>
  <si>
    <t>2,470±150</t>
  </si>
  <si>
    <t>27,337-37,014</t>
  </si>
  <si>
    <t>18,254±1,030</t>
  </si>
  <si>
    <t>73±4</t>
  </si>
  <si>
    <t>31.0±.3</t>
  </si>
  <si>
    <t>2,360±150</t>
  </si>
  <si>
    <t>30.4±.3</t>
  </si>
  <si>
    <t>2,220±150</t>
  </si>
  <si>
    <t>31,161-42,193</t>
  </si>
  <si>
    <t>20,808±1,174</t>
  </si>
  <si>
    <t>64±3</t>
  </si>
  <si>
    <t>31.7±.3</t>
  </si>
  <si>
    <t>2,090±120</t>
  </si>
  <si>
    <t>31.1±.3</t>
  </si>
  <si>
    <t>1,990±120</t>
  </si>
  <si>
    <t>31,572-42,749</t>
  </si>
  <si>
    <t>21,082±1,189</t>
  </si>
  <si>
    <t>63±3</t>
  </si>
  <si>
    <t>31.8±.3</t>
  </si>
  <si>
    <t>2,070±120</t>
  </si>
  <si>
    <t>‡31.2±.3</t>
  </si>
  <si>
    <t>1,970±120</t>
  </si>
  <si>
    <t>Speed</t>
  </si>
  <si>
    <t>Radius</t>
  </si>
  <si>
    <t>Endurance</t>
  </si>
  <si>
    <t>Fuel rate</t>
  </si>
  <si>
    <t>Mean displacement 47,700 tons</t>
  </si>
  <si>
    <t>18 5</t>
  </si>
  <si>
    <t>14 6</t>
  </si>
  <si>
    <t>4 5</t>
  </si>
  <si>
    <t>a 8</t>
  </si>
  <si>
    <t>a 1</t>
  </si>
  <si>
    <t>Miles</t>
  </si>
  <si>
    <t>Gal/eng mi</t>
  </si>
  <si>
    <t>Duration</t>
  </si>
  <si>
    <t>Mileage</t>
  </si>
  <si>
    <t>Manual</t>
  </si>
  <si>
    <t>Function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</si>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</sst>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A1C1-95D5-40A9-8D91-249FF302BA19}">
  <dimension ref="A1:AI45"/>
  <sheetViews>
    <sheetView tabSelected="1" topLeftCell="T4" workbookViewId="0">
      <selection activeCell="W25" sqref="W25"/>
    </sheetView>
  </sheetViews>
  <sheetFormatPr defaultRowHeight="14.4" x14ac:dyDescent="0.3"/>
  <cols>
    <col min="18" max="18" width="3.21875" customWidth="1"/>
    <col min="22" max="22" width="8" bestFit="1" customWidth="1"/>
    <col min="23" max="23" width="8" customWidth="1"/>
  </cols>
  <sheetData>
    <row r="1" spans="1:35" x14ac:dyDescent="0.3">
      <c r="A1" t="s">
        <v>0</v>
      </c>
      <c r="B1" t="s">
        <v>1</v>
      </c>
      <c r="E1" t="s">
        <v>2</v>
      </c>
      <c r="G1" t="s">
        <v>3</v>
      </c>
      <c r="H1" t="s">
        <v>4</v>
      </c>
      <c r="J1" t="s">
        <v>3</v>
      </c>
      <c r="K1" t="s">
        <v>4</v>
      </c>
      <c r="L1" t="s">
        <v>1</v>
      </c>
      <c r="P1" t="s">
        <v>5</v>
      </c>
    </row>
    <row r="2" spans="1:35" x14ac:dyDescent="0.3">
      <c r="B2" t="s">
        <v>6</v>
      </c>
      <c r="C2" t="s">
        <v>7</v>
      </c>
      <c r="D2" t="s">
        <v>8</v>
      </c>
      <c r="N2" s="1">
        <v>2337162</v>
      </c>
      <c r="Z2">
        <v>2654</v>
      </c>
      <c r="AA2">
        <f>Z2*24/42</f>
        <v>1516.5714285714287</v>
      </c>
    </row>
    <row r="3" spans="1:35" x14ac:dyDescent="0.3">
      <c r="B3" t="s">
        <v>9</v>
      </c>
      <c r="G3" t="s">
        <v>10</v>
      </c>
      <c r="J3" t="s">
        <v>9</v>
      </c>
      <c r="AF3" t="s">
        <v>123</v>
      </c>
      <c r="AG3" t="s">
        <v>124</v>
      </c>
      <c r="AH3" t="s">
        <v>125</v>
      </c>
      <c r="AI3" t="s">
        <v>126</v>
      </c>
    </row>
    <row r="4" spans="1:35" x14ac:dyDescent="0.3">
      <c r="A4">
        <v>-1</v>
      </c>
      <c r="B4">
        <v>-2</v>
      </c>
      <c r="C4">
        <v>-3</v>
      </c>
      <c r="D4">
        <v>-4</v>
      </c>
      <c r="E4">
        <v>-5</v>
      </c>
      <c r="F4">
        <v>-6</v>
      </c>
      <c r="G4">
        <v>-7</v>
      </c>
      <c r="H4">
        <v>-8</v>
      </c>
      <c r="J4">
        <v>-9</v>
      </c>
      <c r="K4">
        <v>-10</v>
      </c>
      <c r="L4">
        <v>-11</v>
      </c>
      <c r="AG4" t="s">
        <v>127</v>
      </c>
    </row>
    <row r="5" spans="1:35" x14ac:dyDescent="0.3">
      <c r="A5" t="s">
        <v>11</v>
      </c>
      <c r="B5" t="s">
        <v>12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J5" t="s">
        <v>16</v>
      </c>
      <c r="K5" t="s">
        <v>17</v>
      </c>
      <c r="L5" t="s">
        <v>18</v>
      </c>
      <c r="AF5" t="s">
        <v>16</v>
      </c>
      <c r="AG5" t="s">
        <v>17</v>
      </c>
      <c r="AH5" t="s">
        <v>15</v>
      </c>
      <c r="AI5" t="s">
        <v>13</v>
      </c>
    </row>
    <row r="6" spans="1:35" x14ac:dyDescent="0.3">
      <c r="A6">
        <v>100</v>
      </c>
      <c r="B6" s="1">
        <v>2654</v>
      </c>
      <c r="C6" t="s">
        <v>19</v>
      </c>
      <c r="D6" t="s">
        <v>20</v>
      </c>
      <c r="E6">
        <v>881</v>
      </c>
      <c r="F6">
        <v>36.700000000000003</v>
      </c>
      <c r="G6" t="s">
        <v>21</v>
      </c>
      <c r="H6" t="s">
        <v>22</v>
      </c>
      <c r="J6">
        <v>10.8</v>
      </c>
      <c r="K6" s="1">
        <v>9510</v>
      </c>
      <c r="L6" s="3">
        <f>_nVolume/K6</f>
        <v>245.75835962145109</v>
      </c>
      <c r="N6">
        <f>B6*E6</f>
        <v>2338174</v>
      </c>
      <c r="O6">
        <f>_nVolume/B6</f>
        <v>880.61868877166546</v>
      </c>
      <c r="P6">
        <v>9510</v>
      </c>
      <c r="Q6">
        <f>O6*J6</f>
        <v>9510.6818387339881</v>
      </c>
      <c r="U6" t="s">
        <v>137</v>
      </c>
      <c r="V6" t="s">
        <v>138</v>
      </c>
      <c r="W6" t="s">
        <v>139</v>
      </c>
      <c r="X6" t="s">
        <v>16</v>
      </c>
      <c r="Y6" t="s">
        <v>133</v>
      </c>
      <c r="Z6" t="s">
        <v>134</v>
      </c>
      <c r="AA6" t="s">
        <v>135</v>
      </c>
      <c r="AB6" t="s">
        <v>15</v>
      </c>
      <c r="AC6" t="s">
        <v>136</v>
      </c>
      <c r="AF6">
        <v>11</v>
      </c>
      <c r="AG6" s="1">
        <v>10950</v>
      </c>
      <c r="AH6">
        <v>41.6</v>
      </c>
      <c r="AI6" s="1">
        <v>1552</v>
      </c>
    </row>
    <row r="7" spans="1:35" x14ac:dyDescent="0.3">
      <c r="E7">
        <v>773</v>
      </c>
      <c r="F7">
        <v>32.200000000000003</v>
      </c>
      <c r="G7" t="s">
        <v>25</v>
      </c>
      <c r="H7" t="s">
        <v>26</v>
      </c>
      <c r="J7">
        <v>12</v>
      </c>
      <c r="K7" s="1">
        <v>9280</v>
      </c>
      <c r="L7" s="3">
        <f>_nVolume/K7</f>
        <v>251.84935344827585</v>
      </c>
      <c r="N7">
        <f>B8*E7</f>
        <v>2338325</v>
      </c>
      <c r="O7">
        <f>_nVolume/B8</f>
        <v>772.61553719008259</v>
      </c>
      <c r="P7">
        <v>9280</v>
      </c>
      <c r="Q7">
        <f>O7*J7</f>
        <v>9271.3864462809906</v>
      </c>
      <c r="S7">
        <v>11</v>
      </c>
      <c r="U7" s="4">
        <f>((J7-S7)*K6+(S7-J6)*K7)/(J7-J6)</f>
        <v>9471.6666666666661</v>
      </c>
      <c r="V7" s="4">
        <f ca="1">_xlfn.LET(_xlpm.NewX, S7,_xlpm.KnownX,$J$6:$J$26,_xlpm.KnownY, $K$6:$K$26,FORECAST(_xlpm.NewX,OFFSET(_xlpm.KnownY,MATCH(_xlpm.NewX,_xlpm.KnownX,1)-1,0,2), OFFSET(_xlpm.KnownX,MATCH(_xlpm.NewX,_xlpm.KnownX,1)-1,0,2)))</f>
        <v>9471.6666666666679</v>
      </c>
      <c r="W7" s="4">
        <f ca="1">ROUND(V7,-1)</f>
        <v>9470</v>
      </c>
      <c r="X7">
        <v>11</v>
      </c>
      <c r="Y7" s="1">
        <v>9470</v>
      </c>
      <c r="Z7">
        <v>246.8</v>
      </c>
      <c r="AA7">
        <f>Y7/(X7)</f>
        <v>860.90909090909088</v>
      </c>
      <c r="AC7">
        <f t="shared" ref="AC7:AC26" si="0">_nVolume/Z7</f>
        <v>9469.8622366288491</v>
      </c>
      <c r="AF7">
        <v>12</v>
      </c>
      <c r="AG7" s="1">
        <v>10730</v>
      </c>
      <c r="AH7">
        <v>37.200000000000003</v>
      </c>
      <c r="AI7" s="1">
        <v>1729</v>
      </c>
    </row>
    <row r="8" spans="1:35" x14ac:dyDescent="0.3">
      <c r="A8">
        <v>110</v>
      </c>
      <c r="B8" s="1">
        <v>3025</v>
      </c>
      <c r="C8" t="s">
        <v>23</v>
      </c>
      <c r="D8" t="s">
        <v>24</v>
      </c>
      <c r="E8">
        <v>678</v>
      </c>
      <c r="F8">
        <v>28.2</v>
      </c>
      <c r="G8" t="s">
        <v>29</v>
      </c>
      <c r="H8" t="s">
        <v>30</v>
      </c>
      <c r="J8">
        <v>13.1</v>
      </c>
      <c r="K8" s="1">
        <v>8880</v>
      </c>
      <c r="L8" s="3">
        <f>_nVolume/K8</f>
        <v>263.19391891891894</v>
      </c>
      <c r="N8">
        <f>B10*E8</f>
        <v>2337744</v>
      </c>
      <c r="O8">
        <f>_nVolume/B10</f>
        <v>677.83120649651971</v>
      </c>
      <c r="P8">
        <v>8880</v>
      </c>
      <c r="Q8">
        <f>O8*J8</f>
        <v>8879.5888051044076</v>
      </c>
      <c r="S8">
        <v>13</v>
      </c>
      <c r="U8" s="4">
        <f>((J8-S8)*K7+(S8-J7)*K8)/(J8-J7)</f>
        <v>8916.363636363636</v>
      </c>
      <c r="V8" s="4">
        <f ca="1">_xlfn.LET(_xlpm.NewX, S8,_xlpm.KnownX,$J$6:$J$26,_xlpm.KnownY, $K$6:$K$26,FORECAST(_xlpm.NewX,OFFSET(_xlpm.KnownY,MATCH(_xlpm.NewX,_xlpm.KnownX,1)-1,0,2), OFFSET(_xlpm.KnownX,MATCH(_xlpm.NewX,_xlpm.KnownX,1)-1,0,2)))</f>
        <v>8916.363636363636</v>
      </c>
      <c r="W8" s="4">
        <f t="shared" ref="W8:W26" ca="1" si="1">ROUND(V8,-1)</f>
        <v>8920</v>
      </c>
      <c r="X8">
        <v>13</v>
      </c>
      <c r="Y8" s="1">
        <v>8920</v>
      </c>
      <c r="Z8">
        <v>262.2</v>
      </c>
      <c r="AA8">
        <f t="shared" ref="AA8:AA26" si="2">Y8/(X8*1.15)</f>
        <v>596.65551839464888</v>
      </c>
      <c r="AC8">
        <f t="shared" si="0"/>
        <v>8913.6613272311224</v>
      </c>
      <c r="AF8">
        <v>13</v>
      </c>
      <c r="AG8" s="1">
        <v>10310</v>
      </c>
      <c r="AH8">
        <v>33.1</v>
      </c>
      <c r="AI8" s="1">
        <v>1948</v>
      </c>
    </row>
    <row r="9" spans="1:35" x14ac:dyDescent="0.3">
      <c r="E9">
        <v>595</v>
      </c>
      <c r="F9">
        <v>24.8</v>
      </c>
      <c r="G9" t="s">
        <v>33</v>
      </c>
      <c r="H9" t="s">
        <v>34</v>
      </c>
      <c r="J9">
        <v>14.3</v>
      </c>
      <c r="K9" s="1">
        <v>8510</v>
      </c>
      <c r="L9" s="3">
        <f>_nVolume/K9</f>
        <v>274.63713278495885</v>
      </c>
      <c r="N9">
        <f>B12*E9</f>
        <v>2338350</v>
      </c>
      <c r="O9">
        <f>_nVolume/B12</f>
        <v>594.69770992366409</v>
      </c>
      <c r="P9">
        <v>8510</v>
      </c>
      <c r="Q9">
        <f>O9*J9</f>
        <v>8504.177251908397</v>
      </c>
      <c r="S9">
        <v>14</v>
      </c>
      <c r="U9" s="4">
        <f>((J9-S9)*K8+(S9-J8)*K9)/(J9-J8)</f>
        <v>8602.5</v>
      </c>
      <c r="V9" s="4">
        <f ca="1">_xlfn.LET(_xlpm.NewX, S9,_xlpm.KnownX,$J$6:$J$26,_xlpm.KnownY, $K$6:$K$26,FORECAST(_xlpm.NewX,OFFSET(_xlpm.KnownY,MATCH(_xlpm.NewX,_xlpm.KnownX,1)-1,0,2), OFFSET(_xlpm.KnownX,MATCH(_xlpm.NewX,_xlpm.KnownX,1)-1,0,2)))</f>
        <v>8602.5</v>
      </c>
      <c r="W9" s="4">
        <f t="shared" ca="1" si="1"/>
        <v>8600</v>
      </c>
      <c r="X9">
        <v>14</v>
      </c>
      <c r="Y9" s="1">
        <v>8600</v>
      </c>
      <c r="Z9">
        <v>271.89999999999998</v>
      </c>
      <c r="AA9">
        <f t="shared" si="2"/>
        <v>534.16149068322989</v>
      </c>
      <c r="AC9">
        <f t="shared" si="0"/>
        <v>8595.667524825305</v>
      </c>
      <c r="AF9">
        <v>14</v>
      </c>
      <c r="AG9" s="1">
        <v>9940</v>
      </c>
      <c r="AH9">
        <v>29.6</v>
      </c>
      <c r="AI9" s="1">
        <v>2177</v>
      </c>
    </row>
    <row r="10" spans="1:35" x14ac:dyDescent="0.3">
      <c r="A10">
        <v>120</v>
      </c>
      <c r="B10" s="1">
        <v>3448</v>
      </c>
      <c r="C10" t="s">
        <v>27</v>
      </c>
      <c r="D10" t="s">
        <v>28</v>
      </c>
      <c r="E10">
        <v>522</v>
      </c>
      <c r="F10">
        <v>21.8</v>
      </c>
      <c r="G10" t="s">
        <v>37</v>
      </c>
      <c r="H10" t="s">
        <v>38</v>
      </c>
      <c r="J10">
        <v>15.4</v>
      </c>
      <c r="K10" s="1">
        <v>8040</v>
      </c>
      <c r="L10" s="3">
        <f>_nVolume/K10</f>
        <v>290.6917910447761</v>
      </c>
      <c r="N10">
        <f>B14*E10</f>
        <v>2338560</v>
      </c>
      <c r="O10">
        <f>_nVolume/B14</f>
        <v>521.68794642857142</v>
      </c>
      <c r="P10">
        <v>8040</v>
      </c>
      <c r="Q10">
        <f>O10*J10</f>
        <v>8033.9943750000002</v>
      </c>
      <c r="S10">
        <v>15</v>
      </c>
      <c r="U10" s="4">
        <f>((J10-S10)*K9+(S10-J9)*K10)/(J10-J9)</f>
        <v>8210.9090909090919</v>
      </c>
      <c r="V10" s="4">
        <f ca="1">_xlfn.LET(_xlpm.NewX, S10,_xlpm.KnownX,$J$6:$J$26,_xlpm.KnownY, $K$6:$K$26,FORECAST(_xlpm.NewX,OFFSET(_xlpm.KnownY,MATCH(_xlpm.NewX,_xlpm.KnownX,1)-1,0,2), OFFSET(_xlpm.KnownX,MATCH(_xlpm.NewX,_xlpm.KnownX,1)-1,0,2)))</f>
        <v>8210.9090909090919</v>
      </c>
      <c r="W10" s="4">
        <f t="shared" ca="1" si="1"/>
        <v>8210</v>
      </c>
      <c r="X10">
        <v>15</v>
      </c>
      <c r="Y10" s="1">
        <v>8210</v>
      </c>
      <c r="Z10">
        <v>285</v>
      </c>
      <c r="AA10">
        <f t="shared" si="2"/>
        <v>475.94202898550725</v>
      </c>
      <c r="AC10">
        <f t="shared" si="0"/>
        <v>8200.5684210526324</v>
      </c>
      <c r="AF10">
        <v>15</v>
      </c>
      <c r="AG10" s="1">
        <v>9490</v>
      </c>
      <c r="AH10">
        <v>26.5</v>
      </c>
      <c r="AI10" s="1">
        <v>2446</v>
      </c>
    </row>
    <row r="11" spans="1:35" x14ac:dyDescent="0.3">
      <c r="E11">
        <v>458</v>
      </c>
      <c r="F11">
        <v>19.100000000000001</v>
      </c>
      <c r="G11" t="s">
        <v>41</v>
      </c>
      <c r="H11" t="s">
        <v>42</v>
      </c>
      <c r="J11">
        <v>16.5</v>
      </c>
      <c r="K11" s="1">
        <v>7560</v>
      </c>
      <c r="L11" s="3">
        <f>_nVolume/K11</f>
        <v>309.1484126984127</v>
      </c>
      <c r="N11">
        <f>B16*E11</f>
        <v>2339006</v>
      </c>
      <c r="O11">
        <f>_nVolume/B16</f>
        <v>457.63892696299195</v>
      </c>
      <c r="P11">
        <v>7560</v>
      </c>
      <c r="Q11">
        <f>O11*J11</f>
        <v>7551.0422948893674</v>
      </c>
      <c r="S11">
        <v>16</v>
      </c>
      <c r="U11" s="4">
        <f>((J11-S11)*K10+(S11-J10)*K11)/(J11-J10)</f>
        <v>7778.1818181818171</v>
      </c>
      <c r="V11" s="4">
        <f ca="1">_xlfn.LET(_xlpm.NewX, S11,_xlpm.KnownX,$J$6:$J$26,_xlpm.KnownY, $K$6:$K$26,FORECAST(_xlpm.NewX,OFFSET(_xlpm.KnownY,MATCH(_xlpm.NewX,_xlpm.KnownX,1)-1,0,2), OFFSET(_xlpm.KnownX,MATCH(_xlpm.NewX,_xlpm.KnownX,1)-1,0,2)))</f>
        <v>7778.181818181818</v>
      </c>
      <c r="W11" s="4">
        <f t="shared" ca="1" si="1"/>
        <v>7780</v>
      </c>
      <c r="X11">
        <v>16</v>
      </c>
      <c r="Y11" s="1">
        <v>7780</v>
      </c>
      <c r="Z11">
        <v>301</v>
      </c>
      <c r="AA11">
        <f t="shared" si="2"/>
        <v>422.82608695652175</v>
      </c>
      <c r="AC11">
        <f t="shared" si="0"/>
        <v>7764.6578073089704</v>
      </c>
      <c r="AF11">
        <v>16</v>
      </c>
      <c r="AG11" s="1">
        <v>8990</v>
      </c>
      <c r="AH11">
        <v>23.5</v>
      </c>
      <c r="AI11" s="1">
        <v>2755</v>
      </c>
    </row>
    <row r="12" spans="1:35" x14ac:dyDescent="0.3">
      <c r="A12">
        <v>130</v>
      </c>
      <c r="B12" s="1">
        <v>3930</v>
      </c>
      <c r="C12" t="s">
        <v>31</v>
      </c>
      <c r="D12" t="s">
        <v>32</v>
      </c>
      <c r="E12">
        <v>401</v>
      </c>
      <c r="F12">
        <v>16.7</v>
      </c>
      <c r="G12" t="s">
        <v>45</v>
      </c>
      <c r="H12" t="s">
        <v>46</v>
      </c>
      <c r="J12">
        <v>17.600000000000001</v>
      </c>
      <c r="K12" s="1">
        <v>7060</v>
      </c>
      <c r="L12" s="3">
        <f>_nVolume/K12</f>
        <v>331.04277620396601</v>
      </c>
      <c r="N12">
        <f>B18*E12</f>
        <v>2334622</v>
      </c>
      <c r="O12">
        <f>_nVolume/B18</f>
        <v>401.43627619374786</v>
      </c>
      <c r="P12">
        <v>7060</v>
      </c>
      <c r="Q12">
        <f>O12*J12</f>
        <v>7065.2784610099625</v>
      </c>
      <c r="S12">
        <v>17</v>
      </c>
      <c r="U12" s="4">
        <f>((J12-S12)*K11+(S12-J11)*K12)/(J12-J11)</f>
        <v>7332.727272727273</v>
      </c>
      <c r="V12" s="4">
        <f ca="1">_xlfn.LET(_xlpm.NewX, S12,_xlpm.KnownX,$J$6:$J$26,_xlpm.KnownY, $K$6:$K$26,FORECAST(_xlpm.NewX,OFFSET(_xlpm.KnownY,MATCH(_xlpm.NewX,_xlpm.KnownX,1)-1,0,2), OFFSET(_xlpm.KnownX,MATCH(_xlpm.NewX,_xlpm.KnownX,1)-1,0,2)))</f>
        <v>7332.7272727272721</v>
      </c>
      <c r="W12" s="4">
        <f t="shared" ca="1" si="1"/>
        <v>7330</v>
      </c>
      <c r="X12">
        <v>17</v>
      </c>
      <c r="Y12" s="1">
        <v>7330</v>
      </c>
      <c r="Z12">
        <v>319.2</v>
      </c>
      <c r="AA12">
        <f t="shared" si="2"/>
        <v>374.93606138107424</v>
      </c>
      <c r="AC12">
        <f t="shared" si="0"/>
        <v>7321.9360902255639</v>
      </c>
      <c r="AF12">
        <v>17</v>
      </c>
      <c r="AG12" s="1">
        <v>8470</v>
      </c>
      <c r="AH12">
        <v>20.8</v>
      </c>
      <c r="AI12" s="1">
        <v>3104</v>
      </c>
    </row>
    <row r="13" spans="1:35" x14ac:dyDescent="0.3">
      <c r="E13">
        <v>352</v>
      </c>
      <c r="F13">
        <v>14.7</v>
      </c>
      <c r="G13" t="s">
        <v>49</v>
      </c>
      <c r="H13" t="s">
        <v>50</v>
      </c>
      <c r="J13">
        <v>18.7</v>
      </c>
      <c r="K13" s="1">
        <v>6580</v>
      </c>
      <c r="L13" s="3">
        <f>_nVolume/K13</f>
        <v>355.19179331306992</v>
      </c>
      <c r="N13">
        <f>B20*E13</f>
        <v>2335872</v>
      </c>
      <c r="O13">
        <f>_nVolume/B20</f>
        <v>352.19439421338154</v>
      </c>
      <c r="P13">
        <v>6580</v>
      </c>
      <c r="Q13">
        <f>O13*J13</f>
        <v>6586.0351717902349</v>
      </c>
      <c r="S13">
        <v>18</v>
      </c>
      <c r="U13" s="4">
        <f>((J13-S13)*K12+(S13-J12)*K13)/(J13-J12)</f>
        <v>6885.454545454546</v>
      </c>
      <c r="V13" s="4">
        <f ca="1">_xlfn.LET(_xlpm.NewX, S13,_xlpm.KnownX,$J$6:$J$26,_xlpm.KnownY, $K$6:$K$26,FORECAST(_xlpm.NewX,OFFSET(_xlpm.KnownY,MATCH(_xlpm.NewX,_xlpm.KnownX,1)-1,0,2), OFFSET(_xlpm.KnownX,MATCH(_xlpm.NewX,_xlpm.KnownX,1)-1,0,2)))</f>
        <v>6885.4545454545441</v>
      </c>
      <c r="W13" s="4">
        <f t="shared" ca="1" si="1"/>
        <v>6890</v>
      </c>
      <c r="X13">
        <v>18</v>
      </c>
      <c r="Y13" s="1">
        <v>6890</v>
      </c>
      <c r="Z13">
        <v>339.6</v>
      </c>
      <c r="AA13">
        <f t="shared" si="2"/>
        <v>332.85024154589371</v>
      </c>
      <c r="AC13">
        <f t="shared" si="0"/>
        <v>6882.1024734982329</v>
      </c>
      <c r="AF13">
        <v>18</v>
      </c>
      <c r="AG13" s="1">
        <v>7960</v>
      </c>
      <c r="AH13" t="s">
        <v>128</v>
      </c>
      <c r="AI13" s="1">
        <v>3496</v>
      </c>
    </row>
    <row r="14" spans="1:35" x14ac:dyDescent="0.3">
      <c r="A14">
        <v>140</v>
      </c>
      <c r="B14" s="1">
        <v>4480</v>
      </c>
      <c r="C14" t="s">
        <v>35</v>
      </c>
      <c r="D14" t="s">
        <v>36</v>
      </c>
      <c r="E14">
        <v>309</v>
      </c>
      <c r="F14">
        <v>12.9</v>
      </c>
      <c r="G14" t="s">
        <v>53</v>
      </c>
      <c r="H14" t="s">
        <v>54</v>
      </c>
      <c r="J14">
        <v>19.8</v>
      </c>
      <c r="K14" s="1">
        <v>6120</v>
      </c>
      <c r="L14" s="3">
        <f>_nVolume/K14</f>
        <v>381.8892156862745</v>
      </c>
      <c r="N14">
        <f>B22*E14</f>
        <v>2337585</v>
      </c>
      <c r="O14">
        <f>_nVolume/B22</f>
        <v>308.94408460013221</v>
      </c>
      <c r="P14">
        <v>6120</v>
      </c>
      <c r="Q14">
        <f>O14*J14</f>
        <v>6117.0928750826179</v>
      </c>
      <c r="S14">
        <v>19</v>
      </c>
      <c r="U14" s="4">
        <f>((J14-S14)*K13+(S14-J13)*K14)/(J14-J13)</f>
        <v>6454.545454545454</v>
      </c>
      <c r="V14" s="4">
        <f ca="1">_xlfn.LET(_xlpm.NewX, S14,_xlpm.KnownX,$J$6:$J$26,_xlpm.KnownY, $K$6:$K$26,FORECAST(_xlpm.NewX,OFFSET(_xlpm.KnownY,MATCH(_xlpm.NewX,_xlpm.KnownX,1)-1,0,2), OFFSET(_xlpm.KnownX,MATCH(_xlpm.NewX,_xlpm.KnownX,1)-1,0,2)))</f>
        <v>6454.5454545454531</v>
      </c>
      <c r="W14" s="4">
        <f t="shared" ca="1" si="1"/>
        <v>6450</v>
      </c>
      <c r="X14">
        <v>19</v>
      </c>
      <c r="Y14" s="1">
        <v>6450</v>
      </c>
      <c r="Z14">
        <v>362.3</v>
      </c>
      <c r="AA14">
        <f t="shared" si="2"/>
        <v>295.19450800915337</v>
      </c>
      <c r="AC14">
        <f t="shared" si="0"/>
        <v>6450.9025669334806</v>
      </c>
      <c r="AF14">
        <v>19</v>
      </c>
      <c r="AG14" s="1">
        <v>7460</v>
      </c>
      <c r="AH14">
        <v>16.399999999999999</v>
      </c>
      <c r="AI14" s="1">
        <v>3937</v>
      </c>
    </row>
    <row r="15" spans="1:35" x14ac:dyDescent="0.3">
      <c r="E15">
        <v>271</v>
      </c>
      <c r="F15">
        <v>11.3</v>
      </c>
      <c r="G15" t="s">
        <v>57</v>
      </c>
      <c r="H15" t="s">
        <v>58</v>
      </c>
      <c r="J15">
        <v>20.8</v>
      </c>
      <c r="K15" s="1">
        <v>5640</v>
      </c>
      <c r="L15" s="3">
        <f>_nVolume/K15</f>
        <v>414.3904255319149</v>
      </c>
      <c r="N15">
        <f>B24*E15</f>
        <v>2336833</v>
      </c>
      <c r="O15">
        <f>_nVolume/B24</f>
        <v>271.03815377478838</v>
      </c>
      <c r="P15">
        <v>5640</v>
      </c>
      <c r="Q15">
        <f>O15*J15</f>
        <v>5637.5935985155984</v>
      </c>
      <c r="S15">
        <v>20</v>
      </c>
      <c r="U15" s="4">
        <f>((J15-S15)*K14+(S15-J14)*K15)/(J15-J14)</f>
        <v>6024</v>
      </c>
      <c r="V15" s="4">
        <f ca="1">_xlfn.LET(_xlpm.NewX, S15,_xlpm.KnownX,$J$6:$J$26,_xlpm.KnownY, $K$6:$K$26,FORECAST(_xlpm.NewX,OFFSET(_xlpm.KnownY,MATCH(_xlpm.NewX,_xlpm.KnownX,1)-1,0,2), OFFSET(_xlpm.KnownX,MATCH(_xlpm.NewX,_xlpm.KnownX,1)-1,0,2)))</f>
        <v>6024</v>
      </c>
      <c r="W15" s="4">
        <f t="shared" ca="1" si="1"/>
        <v>6020</v>
      </c>
      <c r="X15">
        <v>20</v>
      </c>
      <c r="Y15" s="1">
        <v>6020</v>
      </c>
      <c r="Z15">
        <v>388.6</v>
      </c>
      <c r="AA15">
        <f t="shared" si="2"/>
        <v>261.73913043478262</v>
      </c>
      <c r="AC15">
        <f t="shared" si="0"/>
        <v>6014.3129181677814</v>
      </c>
      <c r="AF15">
        <v>20</v>
      </c>
      <c r="AG15" s="1">
        <v>6960</v>
      </c>
      <c r="AH15" t="s">
        <v>129</v>
      </c>
      <c r="AI15" s="1">
        <v>4444</v>
      </c>
    </row>
    <row r="16" spans="1:35" x14ac:dyDescent="0.3">
      <c r="A16">
        <v>150</v>
      </c>
      <c r="B16" s="1">
        <v>5107</v>
      </c>
      <c r="C16" t="s">
        <v>39</v>
      </c>
      <c r="D16" t="s">
        <v>40</v>
      </c>
      <c r="E16">
        <v>238</v>
      </c>
      <c r="F16">
        <v>9.9</v>
      </c>
      <c r="G16" t="s">
        <v>61</v>
      </c>
      <c r="H16" t="s">
        <v>62</v>
      </c>
      <c r="J16">
        <v>21.8</v>
      </c>
      <c r="K16" s="1">
        <v>5190</v>
      </c>
      <c r="L16" s="3">
        <f>_nVolume/K16</f>
        <v>450.32023121387283</v>
      </c>
      <c r="M16" s="2"/>
      <c r="N16">
        <f>B28*E16</f>
        <v>2339540</v>
      </c>
      <c r="O16">
        <f>_nVolume/B28</f>
        <v>237.75808748728383</v>
      </c>
      <c r="P16">
        <v>5190</v>
      </c>
      <c r="Q16">
        <f>O16*J16</f>
        <v>5183.1263072227875</v>
      </c>
      <c r="S16">
        <v>21</v>
      </c>
      <c r="U16" s="4">
        <f>((J16-S16)*K15+(S16-J15)*K16)/(J16-J15)</f>
        <v>5550</v>
      </c>
      <c r="V16" s="4">
        <f ca="1">_xlfn.LET(_xlpm.NewX, S16,_xlpm.KnownX,$J$6:$J$26,_xlpm.KnownY, $K$6:$K$26,FORECAST(_xlpm.NewX,OFFSET(_xlpm.KnownY,MATCH(_xlpm.NewX,_xlpm.KnownX,1)-1,0,2), OFFSET(_xlpm.KnownX,MATCH(_xlpm.NewX,_xlpm.KnownX,1)-1,0,2)))</f>
        <v>5550</v>
      </c>
      <c r="W16" s="4">
        <f t="shared" ca="1" si="1"/>
        <v>5550</v>
      </c>
      <c r="X16">
        <v>21</v>
      </c>
      <c r="Y16" s="1">
        <v>5550</v>
      </c>
      <c r="Z16">
        <v>421.9</v>
      </c>
      <c r="AA16">
        <f t="shared" si="2"/>
        <v>229.8136645962733</v>
      </c>
      <c r="AC16">
        <f t="shared" si="0"/>
        <v>5539.6112822943833</v>
      </c>
      <c r="AF16">
        <v>21</v>
      </c>
      <c r="AG16" s="1">
        <v>6410</v>
      </c>
      <c r="AH16">
        <v>12.7</v>
      </c>
      <c r="AI16" s="1">
        <v>5065</v>
      </c>
    </row>
    <row r="17" spans="1:35" x14ac:dyDescent="0.3">
      <c r="E17">
        <v>209</v>
      </c>
      <c r="F17">
        <v>8.6999999999999993</v>
      </c>
      <c r="G17" t="s">
        <v>65</v>
      </c>
      <c r="H17" t="s">
        <v>66</v>
      </c>
      <c r="J17">
        <v>22.8</v>
      </c>
      <c r="K17" s="1">
        <v>4770</v>
      </c>
      <c r="L17" s="3">
        <f>_nVolume/K17</f>
        <v>489.97106918238995</v>
      </c>
      <c r="N17">
        <f>B30*E17</f>
        <v>2341845</v>
      </c>
      <c r="O17">
        <f>_nVolume/B30</f>
        <v>208.58206157965193</v>
      </c>
      <c r="P17">
        <v>4770</v>
      </c>
      <c r="Q17">
        <f>O17*J17</f>
        <v>4755.6710040160642</v>
      </c>
      <c r="S17">
        <v>22</v>
      </c>
      <c r="U17" s="4">
        <f>((J17-S17)*K16+(S17-J16)*K17)/(J17-J16)</f>
        <v>5106</v>
      </c>
      <c r="V17" s="4">
        <f ca="1">_xlfn.LET(_xlpm.NewX, S17,_xlpm.KnownX,$J$6:$J$26,_xlpm.KnownY, $K$6:$K$26,FORECAST(_xlpm.NewX,OFFSET(_xlpm.KnownY,MATCH(_xlpm.NewX,_xlpm.KnownX,1)-1,0,2), OFFSET(_xlpm.KnownX,MATCH(_xlpm.NewX,_xlpm.KnownX,1)-1,0,2)))</f>
        <v>5106</v>
      </c>
      <c r="W17" s="4">
        <f t="shared" ca="1" si="1"/>
        <v>5110</v>
      </c>
      <c r="X17">
        <v>22</v>
      </c>
      <c r="Y17" s="1">
        <v>5110</v>
      </c>
      <c r="Z17">
        <v>459</v>
      </c>
      <c r="AA17">
        <f t="shared" si="2"/>
        <v>201.97628458498025</v>
      </c>
      <c r="AC17">
        <f t="shared" si="0"/>
        <v>5091.8562091503272</v>
      </c>
      <c r="AF17">
        <v>22</v>
      </c>
      <c r="AG17" s="1">
        <v>5910</v>
      </c>
      <c r="AH17">
        <v>11.2</v>
      </c>
      <c r="AI17" s="1">
        <v>5774</v>
      </c>
    </row>
    <row r="18" spans="1:35" x14ac:dyDescent="0.3">
      <c r="A18">
        <v>160</v>
      </c>
      <c r="B18" s="1">
        <v>5822</v>
      </c>
      <c r="C18" t="s">
        <v>43</v>
      </c>
      <c r="D18" t="s">
        <v>44</v>
      </c>
      <c r="E18">
        <v>183</v>
      </c>
      <c r="F18">
        <v>7.6</v>
      </c>
      <c r="G18" t="s">
        <v>68</v>
      </c>
      <c r="H18" t="s">
        <v>69</v>
      </c>
      <c r="J18">
        <v>23.9</v>
      </c>
      <c r="K18" s="1">
        <v>4370</v>
      </c>
      <c r="L18" s="3">
        <f>_nVolume/K18</f>
        <v>534.81967963386728</v>
      </c>
      <c r="M18" s="2"/>
      <c r="N18">
        <f>B32*E18</f>
        <v>2337459</v>
      </c>
      <c r="O18">
        <f>_nVolume/B32</f>
        <v>182.97674782744852</v>
      </c>
      <c r="P18">
        <v>4370</v>
      </c>
      <c r="Q18">
        <f>O18*J18</f>
        <v>4373.1442730760191</v>
      </c>
      <c r="S18">
        <v>23</v>
      </c>
      <c r="U18" s="4">
        <f>((J18-S18)*K17+(S18-J17)*K18)/(J18-J17)</f>
        <v>4697.2727272727279</v>
      </c>
      <c r="V18" s="4">
        <f ca="1">_xlfn.LET(_xlpm.NewX, S18,_xlpm.KnownX,$J$6:$J$26,_xlpm.KnownY, $K$6:$K$26,FORECAST(_xlpm.NewX,OFFSET(_xlpm.KnownY,MATCH(_xlpm.NewX,_xlpm.KnownX,1)-1,0,2), OFFSET(_xlpm.KnownX,MATCH(_xlpm.NewX,_xlpm.KnownX,1)-1,0,2)))</f>
        <v>4697.2727272727279</v>
      </c>
      <c r="W18" s="4">
        <f t="shared" ca="1" si="1"/>
        <v>4700</v>
      </c>
      <c r="X18">
        <v>23</v>
      </c>
      <c r="Y18" s="1">
        <v>4700</v>
      </c>
      <c r="Z18">
        <v>499.2</v>
      </c>
      <c r="AA18">
        <f t="shared" si="2"/>
        <v>177.69376181474482</v>
      </c>
      <c r="AC18">
        <f t="shared" si="0"/>
        <v>4681.8149038461543</v>
      </c>
      <c r="AF18">
        <v>23</v>
      </c>
      <c r="AG18" s="1">
        <v>5430</v>
      </c>
      <c r="AH18">
        <v>9.8000000000000007</v>
      </c>
      <c r="AI18" s="1">
        <v>6566</v>
      </c>
    </row>
    <row r="19" spans="1:35" x14ac:dyDescent="0.3">
      <c r="J19">
        <v>25</v>
      </c>
      <c r="K19" s="1">
        <v>4020</v>
      </c>
      <c r="L19" s="3">
        <f>_nVolume/K19</f>
        <v>581.38358208955219</v>
      </c>
      <c r="M19" s="2"/>
      <c r="S19">
        <v>24</v>
      </c>
      <c r="U19" s="4">
        <f>((J19-S19)*K18+(S19-J18)*K19)/(J19-J18)</f>
        <v>4338.1818181818171</v>
      </c>
      <c r="V19" s="4">
        <f ca="1">_xlfn.LET(_xlpm.NewX, S19,_xlpm.KnownX,$J$6:$J$26,_xlpm.KnownY, $K$6:$K$26,FORECAST(_xlpm.NewX,OFFSET(_xlpm.KnownY,MATCH(_xlpm.NewX,_xlpm.KnownX,1)-1,0,2), OFFSET(_xlpm.KnownX,MATCH(_xlpm.NewX,_xlpm.KnownX,1)-1,0,2)))</f>
        <v>4338.181818181818</v>
      </c>
      <c r="W19" s="4">
        <f t="shared" ca="1" si="1"/>
        <v>4340</v>
      </c>
      <c r="X19">
        <v>24</v>
      </c>
      <c r="Y19" s="1">
        <v>4340</v>
      </c>
      <c r="Z19">
        <v>538.79999999999995</v>
      </c>
      <c r="AA19">
        <f t="shared" si="2"/>
        <v>157.24637681159422</v>
      </c>
      <c r="AC19">
        <f t="shared" si="0"/>
        <v>4337.7171492204907</v>
      </c>
      <c r="AF19">
        <v>24</v>
      </c>
      <c r="AG19" s="1">
        <v>5020</v>
      </c>
      <c r="AH19">
        <v>87</v>
      </c>
      <c r="AI19" s="1">
        <v>7392</v>
      </c>
    </row>
    <row r="20" spans="1:35" x14ac:dyDescent="0.3">
      <c r="A20">
        <v>170</v>
      </c>
      <c r="B20" s="1">
        <v>6636</v>
      </c>
      <c r="C20" t="s">
        <v>47</v>
      </c>
      <c r="D20" t="s">
        <v>48</v>
      </c>
      <c r="E20" t="s">
        <v>72</v>
      </c>
      <c r="F20">
        <v>6.7</v>
      </c>
      <c r="G20" t="s">
        <v>73</v>
      </c>
      <c r="H20" t="s">
        <v>74</v>
      </c>
      <c r="J20">
        <v>26</v>
      </c>
      <c r="K20" s="1">
        <v>3670</v>
      </c>
      <c r="L20" s="3">
        <f>_nVolume/K20</f>
        <v>636.82888283378747</v>
      </c>
      <c r="S20">
        <v>25</v>
      </c>
      <c r="U20" s="4">
        <f>((J20-S20)*K19+(S20-J19)*K20)/(J20-J19)</f>
        <v>4020</v>
      </c>
      <c r="V20" s="4">
        <f ca="1">_xlfn.LET(_xlpm.NewX, S20,_xlpm.KnownX,$J$6:$J$26,_xlpm.KnownY, $K$6:$K$26,FORECAST(_xlpm.NewX,OFFSET(_xlpm.KnownY,MATCH(_xlpm.NewX,_xlpm.KnownX,1)-1,0,2), OFFSET(_xlpm.KnownX,MATCH(_xlpm.NewX,_xlpm.KnownX,1)-1,0,2)))</f>
        <v>4020</v>
      </c>
      <c r="W20" s="4">
        <f ca="1">ROUND(V20,-1)</f>
        <v>4020</v>
      </c>
      <c r="X20">
        <v>25</v>
      </c>
      <c r="Y20" s="1">
        <v>4020</v>
      </c>
      <c r="Z20">
        <v>682.4</v>
      </c>
      <c r="AA20">
        <f t="shared" si="2"/>
        <v>139.82608695652175</v>
      </c>
      <c r="AC20">
        <f t="shared" si="0"/>
        <v>3424.9150058616647</v>
      </c>
      <c r="AF20">
        <v>25</v>
      </c>
      <c r="AG20" s="1">
        <v>4650</v>
      </c>
      <c r="AH20">
        <v>7.7</v>
      </c>
      <c r="AI20" s="1">
        <v>8320</v>
      </c>
    </row>
    <row r="21" spans="1:35" x14ac:dyDescent="0.3">
      <c r="E21" t="s">
        <v>77</v>
      </c>
      <c r="F21">
        <v>5.9</v>
      </c>
      <c r="G21" t="s">
        <v>78</v>
      </c>
      <c r="H21" t="s">
        <v>79</v>
      </c>
      <c r="J21">
        <v>27</v>
      </c>
      <c r="K21" s="1">
        <v>3350</v>
      </c>
      <c r="L21" s="3">
        <f>_nVolume/K21</f>
        <v>697.6602985074627</v>
      </c>
      <c r="S21">
        <v>26</v>
      </c>
      <c r="U21" s="4">
        <f>((J21-S21)*K20+(S21-J20)*K21)/(J21-J20)</f>
        <v>3670</v>
      </c>
      <c r="V21" s="4">
        <f ca="1">_xlfn.LET(_xlpm.NewX, S21,_xlpm.KnownX,$J$6:$J$26,_xlpm.KnownY, $K$6:$K$26,FORECAST(_xlpm.NewX,OFFSET(_xlpm.KnownY,MATCH(_xlpm.NewX,_xlpm.KnownX,1)-1,0,2), OFFSET(_xlpm.KnownX,MATCH(_xlpm.NewX,_xlpm.KnownX,1)-1,0,2)))</f>
        <v>3670</v>
      </c>
      <c r="W21" s="4">
        <f t="shared" ca="1" si="1"/>
        <v>3670</v>
      </c>
      <c r="X21">
        <v>26</v>
      </c>
      <c r="Y21" s="1">
        <v>3670</v>
      </c>
      <c r="Z21">
        <v>638.29999999999995</v>
      </c>
      <c r="AA21">
        <f t="shared" si="2"/>
        <v>122.74247491638796</v>
      </c>
      <c r="AC21">
        <f t="shared" si="0"/>
        <v>3661.5415948613509</v>
      </c>
      <c r="AF21">
        <v>26</v>
      </c>
      <c r="AG21" s="1">
        <v>4240</v>
      </c>
      <c r="AH21">
        <v>6.8</v>
      </c>
      <c r="AI21" s="1">
        <v>9484</v>
      </c>
    </row>
    <row r="22" spans="1:35" x14ac:dyDescent="0.3">
      <c r="A22">
        <v>180</v>
      </c>
      <c r="B22" s="1">
        <v>7565</v>
      </c>
      <c r="C22" t="s">
        <v>51</v>
      </c>
      <c r="D22" t="s">
        <v>52</v>
      </c>
      <c r="E22" t="s">
        <v>82</v>
      </c>
      <c r="F22">
        <v>5.2</v>
      </c>
      <c r="G22" t="s">
        <v>83</v>
      </c>
      <c r="H22" t="s">
        <v>84</v>
      </c>
      <c r="J22">
        <v>28</v>
      </c>
      <c r="K22" s="1">
        <v>3020</v>
      </c>
      <c r="L22" s="3">
        <f>_nVolume/K22</f>
        <v>773.89470198675497</v>
      </c>
      <c r="O22" s="1"/>
      <c r="S22">
        <v>27</v>
      </c>
      <c r="U22" s="4">
        <f>((J22-S22)*K21+(S22-J21)*K22)/(J22-J21)</f>
        <v>3350</v>
      </c>
      <c r="V22" s="4">
        <f ca="1">_xlfn.LET(_xlpm.NewX, S22,_xlpm.KnownX,$J$6:$J$26,_xlpm.KnownY, $K$6:$K$26,FORECAST(_xlpm.NewX,OFFSET(_xlpm.KnownY,MATCH(_xlpm.NewX,_xlpm.KnownX,1)-1,0,2), OFFSET(_xlpm.KnownX,MATCH(_xlpm.NewX,_xlpm.KnownX,1)-1,0,2)))</f>
        <v>3350</v>
      </c>
      <c r="W22" s="4">
        <f t="shared" ca="1" si="1"/>
        <v>3350</v>
      </c>
      <c r="X22">
        <v>27</v>
      </c>
      <c r="Y22" s="1">
        <v>3350</v>
      </c>
      <c r="Z22">
        <v>700.7</v>
      </c>
      <c r="AA22">
        <f t="shared" si="2"/>
        <v>107.89049919484702</v>
      </c>
      <c r="AC22">
        <f t="shared" si="0"/>
        <v>3335.4673897531038</v>
      </c>
      <c r="AF22">
        <v>27</v>
      </c>
      <c r="AG22" s="1">
        <v>3870</v>
      </c>
      <c r="AH22">
        <v>6</v>
      </c>
      <c r="AI22" s="1">
        <v>10811</v>
      </c>
    </row>
    <row r="23" spans="1:35" x14ac:dyDescent="0.3">
      <c r="E23" t="s">
        <v>87</v>
      </c>
      <c r="F23">
        <v>4.5</v>
      </c>
      <c r="G23" t="s">
        <v>88</v>
      </c>
      <c r="H23" t="s">
        <v>89</v>
      </c>
      <c r="J23">
        <v>28.9</v>
      </c>
      <c r="K23" s="1">
        <v>2750</v>
      </c>
      <c r="L23" s="3">
        <f>_nVolume/K23</f>
        <v>849.87709090909095</v>
      </c>
      <c r="O23" s="1"/>
      <c r="S23">
        <v>28</v>
      </c>
      <c r="U23" s="4">
        <f>((J23-S23)*K22+(S23-J22)*K23)/(J23-J22)</f>
        <v>3020</v>
      </c>
      <c r="V23" s="4">
        <f ca="1">_xlfn.LET(_xlpm.NewX, S23,_xlpm.KnownX,$J$6:$J$26,_xlpm.KnownY, $K$6:$K$26,FORECAST(_xlpm.NewX,OFFSET(_xlpm.KnownY,MATCH(_xlpm.NewX,_xlpm.KnownX,1)-1,0,2), OFFSET(_xlpm.KnownX,MATCH(_xlpm.NewX,_xlpm.KnownX,1)-1,0,2)))</f>
        <v>3020</v>
      </c>
      <c r="W23" s="4">
        <f t="shared" ca="1" si="1"/>
        <v>3020</v>
      </c>
      <c r="X23">
        <v>28</v>
      </c>
      <c r="Y23" s="1">
        <v>3020</v>
      </c>
      <c r="Z23">
        <v>770.2</v>
      </c>
      <c r="AA23">
        <f t="shared" si="2"/>
        <v>93.788819875776412</v>
      </c>
      <c r="AC23">
        <f t="shared" si="0"/>
        <v>3034.4871461957932</v>
      </c>
      <c r="AF23">
        <v>28</v>
      </c>
      <c r="AG23" s="1">
        <v>3490</v>
      </c>
      <c r="AH23">
        <v>5.2</v>
      </c>
      <c r="AI23" s="1">
        <v>12324</v>
      </c>
    </row>
    <row r="24" spans="1:35" x14ac:dyDescent="0.3">
      <c r="A24">
        <v>190</v>
      </c>
      <c r="B24" s="1">
        <v>8623</v>
      </c>
      <c r="C24" t="s">
        <v>55</v>
      </c>
      <c r="D24" t="s">
        <v>56</v>
      </c>
      <c r="E24" t="s">
        <v>92</v>
      </c>
      <c r="F24">
        <v>4</v>
      </c>
      <c r="G24" t="s">
        <v>93</v>
      </c>
      <c r="H24" t="s">
        <v>94</v>
      </c>
      <c r="J24">
        <v>29.7</v>
      </c>
      <c r="K24">
        <v>2470</v>
      </c>
      <c r="L24" s="3">
        <f>_nVolume/K24</f>
        <v>946.21943319838056</v>
      </c>
      <c r="O24" s="1"/>
      <c r="S24">
        <v>29</v>
      </c>
      <c r="U24" s="4">
        <f>((J24-S24)*K23+(S24-J23)*K24)/(J24-J23)</f>
        <v>2714.9999999999991</v>
      </c>
      <c r="V24" s="4">
        <f ca="1">_xlfn.LET(_xlpm.NewX, S24,_xlpm.KnownX,$J$6:$J$26,_xlpm.KnownY, $K$6:$K$26,FORECAST(_xlpm.NewX,OFFSET(_xlpm.KnownY,MATCH(_xlpm.NewX,_xlpm.KnownX,1)-1,0,2), OFFSET(_xlpm.KnownX,MATCH(_xlpm.NewX,_xlpm.KnownX,1)-1,0,2)))</f>
        <v>2715</v>
      </c>
      <c r="W24" s="4">
        <f t="shared" ca="1" si="1"/>
        <v>2720</v>
      </c>
      <c r="X24">
        <v>29</v>
      </c>
      <c r="Y24" s="1">
        <v>2720</v>
      </c>
      <c r="Z24">
        <v>862.3</v>
      </c>
      <c r="AA24">
        <f t="shared" si="2"/>
        <v>81.559220389805105</v>
      </c>
      <c r="AC24">
        <f t="shared" si="0"/>
        <v>2710.3815377478836</v>
      </c>
      <c r="AF24">
        <v>29</v>
      </c>
      <c r="AG24" s="1">
        <v>3140</v>
      </c>
      <c r="AH24" t="s">
        <v>130</v>
      </c>
      <c r="AI24" s="1">
        <v>14294</v>
      </c>
    </row>
    <row r="25" spans="1:35" x14ac:dyDescent="0.3">
      <c r="J25">
        <v>30.4</v>
      </c>
      <c r="K25" s="1">
        <v>2220</v>
      </c>
      <c r="L25" s="3">
        <f>_nVolume/K25</f>
        <v>1052.7756756756758</v>
      </c>
      <c r="O25" s="1"/>
      <c r="S25">
        <v>30</v>
      </c>
      <c r="U25" s="4">
        <f>((J25-S25)*K24+(S25-J24)*K25)/(J25-J24)</f>
        <v>2362.8571428571427</v>
      </c>
      <c r="V25" s="4">
        <f ca="1">_xlfn.LET(_xlpm.NewX, S25,_xlpm.KnownX,$J$6:$J$26,_xlpm.KnownY, $K$6:$K$26,FORECAST(_xlpm.NewX,OFFSET(_xlpm.KnownY,MATCH(_xlpm.NewX,_xlpm.KnownX,1)-1,0,2), OFFSET(_xlpm.KnownX,MATCH(_xlpm.NewX,_xlpm.KnownX,1)-1,0,2)))</f>
        <v>2362.8571428571431</v>
      </c>
      <c r="W25" s="4">
        <f t="shared" ca="1" si="1"/>
        <v>2360</v>
      </c>
      <c r="X25">
        <v>30</v>
      </c>
      <c r="Y25" s="1">
        <v>2360</v>
      </c>
      <c r="Z25">
        <v>989.5</v>
      </c>
      <c r="AA25">
        <f t="shared" si="2"/>
        <v>68.405797101449281</v>
      </c>
      <c r="AC25">
        <f t="shared" si="0"/>
        <v>2361.9626073774634</v>
      </c>
      <c r="AF25">
        <v>30</v>
      </c>
      <c r="AG25" s="1">
        <v>2730</v>
      </c>
      <c r="AH25" t="s">
        <v>131</v>
      </c>
      <c r="AI25" s="1">
        <v>16974</v>
      </c>
    </row>
    <row r="26" spans="1:35" x14ac:dyDescent="0.3">
      <c r="J26">
        <v>31.1</v>
      </c>
      <c r="K26" s="1">
        <v>1990</v>
      </c>
      <c r="L26" s="3">
        <f>_nVolume/K26</f>
        <v>1174.4532663316584</v>
      </c>
      <c r="O26" s="1"/>
      <c r="S26">
        <v>31</v>
      </c>
      <c r="U26" s="4">
        <f>((J26-S26)*K25+(S26-J25)*K26)/(J26-J25)</f>
        <v>2022.8571428571431</v>
      </c>
      <c r="V26" s="4">
        <f ca="1">_xlfn.LET(_xlpm.NewX, S26,_xlpm.KnownX,$J$6:$J$26,_xlpm.KnownY, $K$6:$K$26,FORECAST(_xlpm.NewX,OFFSET(_xlpm.KnownY,MATCH(_xlpm.NewX,_xlpm.KnownX,1)-1,0,2), OFFSET(_xlpm.KnownX,MATCH(_xlpm.NewX,_xlpm.KnownX,1)-1,0,2)))</f>
        <v>2022.8571428571431</v>
      </c>
      <c r="W26" s="4">
        <f t="shared" ca="1" si="1"/>
        <v>2020</v>
      </c>
      <c r="X26">
        <v>31</v>
      </c>
      <c r="Y26" s="1">
        <v>2020</v>
      </c>
      <c r="Z26" s="2">
        <v>1153.7</v>
      </c>
      <c r="AA26">
        <f t="shared" si="2"/>
        <v>56.661991584852736</v>
      </c>
      <c r="AC26">
        <f t="shared" si="0"/>
        <v>2025.797000953454</v>
      </c>
      <c r="AF26">
        <v>31</v>
      </c>
      <c r="AG26" s="1">
        <v>2330</v>
      </c>
      <c r="AH26" t="s">
        <v>132</v>
      </c>
      <c r="AI26" s="1">
        <v>20443</v>
      </c>
    </row>
    <row r="27" spans="1:35" x14ac:dyDescent="0.3">
      <c r="O27" s="1"/>
    </row>
    <row r="28" spans="1:35" x14ac:dyDescent="0.3">
      <c r="A28">
        <v>200</v>
      </c>
      <c r="B28" s="1">
        <v>9830</v>
      </c>
      <c r="C28" t="s">
        <v>59</v>
      </c>
      <c r="D28" t="s">
        <v>60</v>
      </c>
      <c r="E28" t="s">
        <v>97</v>
      </c>
      <c r="F28">
        <v>3.5</v>
      </c>
      <c r="G28" t="s">
        <v>98</v>
      </c>
      <c r="H28" t="s">
        <v>99</v>
      </c>
      <c r="J28" t="s">
        <v>100</v>
      </c>
      <c r="K28" t="s">
        <v>101</v>
      </c>
      <c r="L28">
        <v>943.6</v>
      </c>
      <c r="O28" s="1"/>
    </row>
    <row r="29" spans="1:35" x14ac:dyDescent="0.3">
      <c r="O29" s="1"/>
    </row>
    <row r="30" spans="1:35" x14ac:dyDescent="0.3">
      <c r="A30">
        <v>210</v>
      </c>
      <c r="B30" s="1">
        <v>11205</v>
      </c>
      <c r="C30" t="s">
        <v>63</v>
      </c>
      <c r="D30" t="s">
        <v>64</v>
      </c>
      <c r="E30" t="s">
        <v>104</v>
      </c>
      <c r="F30">
        <v>3</v>
      </c>
      <c r="G30" t="s">
        <v>105</v>
      </c>
      <c r="H30" t="s">
        <v>106</v>
      </c>
      <c r="J30" t="s">
        <v>107</v>
      </c>
      <c r="K30" t="s">
        <v>108</v>
      </c>
      <c r="L30" s="2">
        <v>1050.8</v>
      </c>
      <c r="O30" s="1"/>
    </row>
    <row r="31" spans="1:35" x14ac:dyDescent="0.3">
      <c r="O31" s="1"/>
    </row>
    <row r="32" spans="1:35" x14ac:dyDescent="0.3">
      <c r="A32">
        <v>220</v>
      </c>
      <c r="B32" s="1">
        <v>12773</v>
      </c>
      <c r="C32" t="s">
        <v>67</v>
      </c>
      <c r="D32" s="1">
        <v>7299</v>
      </c>
      <c r="E32" t="s">
        <v>111</v>
      </c>
      <c r="F32">
        <v>2.7</v>
      </c>
      <c r="G32" t="s">
        <v>112</v>
      </c>
      <c r="H32" t="s">
        <v>113</v>
      </c>
      <c r="J32" t="s">
        <v>114</v>
      </c>
      <c r="K32" t="s">
        <v>115</v>
      </c>
      <c r="L32" s="2">
        <v>1170.9000000000001</v>
      </c>
      <c r="O32" s="1"/>
    </row>
    <row r="33" spans="1:15" x14ac:dyDescent="0.3">
      <c r="E33" t="s">
        <v>118</v>
      </c>
      <c r="F33">
        <v>2.6</v>
      </c>
      <c r="G33" t="s">
        <v>119</v>
      </c>
      <c r="H33" t="s">
        <v>120</v>
      </c>
      <c r="J33" t="s">
        <v>121</v>
      </c>
      <c r="K33" t="s">
        <v>122</v>
      </c>
      <c r="L33" s="2">
        <v>1182.5</v>
      </c>
      <c r="O33" s="1"/>
    </row>
    <row r="34" spans="1:15" x14ac:dyDescent="0.3">
      <c r="A34">
        <v>230</v>
      </c>
      <c r="B34" s="1">
        <v>14560</v>
      </c>
      <c r="C34" t="s">
        <v>70</v>
      </c>
      <c r="D34" t="s">
        <v>71</v>
      </c>
      <c r="O34" s="1"/>
    </row>
    <row r="35" spans="1:15" x14ac:dyDescent="0.3">
      <c r="A35">
        <v>240</v>
      </c>
      <c r="B35" s="1">
        <v>16597</v>
      </c>
      <c r="C35" t="s">
        <v>75</v>
      </c>
      <c r="D35" t="s">
        <v>76</v>
      </c>
    </row>
    <row r="36" spans="1:15" x14ac:dyDescent="0.3">
      <c r="A36">
        <v>250</v>
      </c>
      <c r="B36" s="1">
        <v>18920</v>
      </c>
      <c r="C36" t="s">
        <v>80</v>
      </c>
      <c r="D36" t="s">
        <v>81</v>
      </c>
    </row>
    <row r="37" spans="1:15" x14ac:dyDescent="0.3">
      <c r="A37">
        <v>260</v>
      </c>
      <c r="B37" s="1">
        <v>21567</v>
      </c>
      <c r="C37" t="s">
        <v>85</v>
      </c>
      <c r="D37" t="s">
        <v>86</v>
      </c>
    </row>
    <row r="38" spans="1:15" x14ac:dyDescent="0.3">
      <c r="A38">
        <v>270</v>
      </c>
      <c r="B38" s="1">
        <v>24584</v>
      </c>
      <c r="C38" t="s">
        <v>90</v>
      </c>
      <c r="D38" t="s">
        <v>91</v>
      </c>
    </row>
    <row r="40" spans="1:15" x14ac:dyDescent="0.3">
      <c r="A40">
        <v>280</v>
      </c>
      <c r="B40" s="1">
        <v>28024</v>
      </c>
      <c r="C40" t="s">
        <v>95</v>
      </c>
      <c r="D40" t="s">
        <v>96</v>
      </c>
    </row>
    <row r="42" spans="1:15" x14ac:dyDescent="0.3">
      <c r="A42">
        <v>290</v>
      </c>
      <c r="B42" s="1">
        <v>31945</v>
      </c>
      <c r="C42" t="s">
        <v>102</v>
      </c>
      <c r="D42" t="s">
        <v>103</v>
      </c>
    </row>
    <row r="44" spans="1:15" x14ac:dyDescent="0.3">
      <c r="A44">
        <v>300</v>
      </c>
      <c r="B44" s="1">
        <v>36414</v>
      </c>
      <c r="C44" t="s">
        <v>109</v>
      </c>
      <c r="D44" t="s">
        <v>110</v>
      </c>
    </row>
    <row r="45" spans="1:15" x14ac:dyDescent="0.3">
      <c r="A45">
        <v>301</v>
      </c>
      <c r="B45" s="1">
        <v>36894</v>
      </c>
      <c r="C45" t="s">
        <v>116</v>
      </c>
      <c r="D45" t="s">
        <v>117</v>
      </c>
    </row>
  </sheetData>
  <conditionalFormatting sqref="W7:W26 Y7:Y26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_nVolume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mbieg</dc:creator>
  <cp:lastModifiedBy>mbieg</cp:lastModifiedBy>
  <dcterms:created xsi:type="dcterms:W3CDTF">2023-07-04T01:37:55Z</dcterms:created>
  <dcterms:modified xsi:type="dcterms:W3CDTF">2023-07-04T04:40:29Z</dcterms:modified>
</cp:coreProperties>
</file>