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WW2_Ship_Analysis\LexingtonVsYorktownFuelUsage\"/>
    </mc:Choice>
  </mc:AlternateContent>
  <xr:revisionPtr revIDLastSave="0" documentId="13_ncr:1_{F15218EE-B5C0-4A11-A91F-2D96272A214D}" xr6:coauthVersionLast="47" xr6:coauthVersionMax="47" xr10:uidLastSave="{00000000-0000-0000-0000-000000000000}"/>
  <bookViews>
    <workbookView xWindow="-108" yWindow="-108" windowWidth="23256" windowHeight="12456" activeTab="1" xr2:uid="{12029E8E-7F84-4CF1-B9E8-BAF5EF97425C}"/>
  </bookViews>
  <sheets>
    <sheet name="ScratchWork" sheetId="1" r:id="rId1"/>
    <sheet name="Sheet1" sheetId="2" r:id="rId2"/>
  </sheets>
  <definedNames>
    <definedName name="_xlnm._FilterDatabase" localSheetId="0" hidden="1">ScratchWork!$S$42:$T$94</definedName>
    <definedName name="_nVcv3" localSheetId="1">Sheet1!$C$6</definedName>
    <definedName name="_nVcv9" localSheetId="0">ScratchWork!$V$37</definedName>
    <definedName name="_nVcv9" localSheetId="1">Sheet1!$H$6</definedName>
    <definedName name="_nVolume">ScratchWork!$N$2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43" i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T3" i="1" a="1"/>
  <c r="T3" i="1" s="1"/>
  <c r="V7" i="1"/>
  <c r="X7" i="1" s="1"/>
  <c r="U26" i="1"/>
  <c r="V26" i="1"/>
  <c r="X26" i="1" s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X15" i="1" s="1"/>
  <c r="V16" i="1"/>
  <c r="X16" i="1" s="1"/>
  <c r="V17" i="1"/>
  <c r="X17" i="1" s="1"/>
  <c r="V18" i="1"/>
  <c r="X18" i="1" s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U20" i="1"/>
  <c r="U21" i="1"/>
  <c r="U22" i="1"/>
  <c r="U23" i="1"/>
  <c r="U24" i="1"/>
  <c r="U2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6" i="1"/>
  <c r="U18" i="1"/>
  <c r="U19" i="1"/>
  <c r="U8" i="1"/>
  <c r="U9" i="1"/>
  <c r="U10" i="1"/>
  <c r="U11" i="1"/>
  <c r="U12" i="1"/>
  <c r="U13" i="1"/>
  <c r="U14" i="1"/>
  <c r="U15" i="1"/>
  <c r="U16" i="1"/>
  <c r="U17" i="1"/>
  <c r="U7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B7" i="1"/>
  <c r="N18" i="1"/>
  <c r="O18" i="1"/>
  <c r="Q18" i="1" s="1"/>
  <c r="O17" i="1"/>
  <c r="Q17" i="1" s="1"/>
  <c r="N17" i="1"/>
  <c r="O16" i="1"/>
  <c r="Q16" i="1" s="1"/>
  <c r="O15" i="1"/>
  <c r="Q15" i="1" s="1"/>
  <c r="O14" i="1"/>
  <c r="Q14" i="1" s="1"/>
  <c r="O13" i="1"/>
  <c r="Q13" i="1" s="1"/>
  <c r="O12" i="1"/>
  <c r="Q12" i="1" s="1"/>
  <c r="O11" i="1"/>
  <c r="Q11" i="1" s="1"/>
  <c r="O10" i="1"/>
  <c r="Q10" i="1" s="1"/>
  <c r="O9" i="1"/>
  <c r="Q9" i="1" s="1"/>
  <c r="O8" i="1"/>
  <c r="Q8" i="1" s="1"/>
  <c r="O7" i="1"/>
  <c r="Q7" i="1" s="1"/>
  <c r="O6" i="1"/>
  <c r="Q6" i="1" s="1"/>
  <c r="N12" i="1"/>
  <c r="N16" i="1"/>
  <c r="N15" i="1"/>
  <c r="N14" i="1"/>
  <c r="N13" i="1"/>
  <c r="N11" i="1"/>
  <c r="N10" i="1"/>
  <c r="N9" i="1"/>
  <c r="N8" i="1"/>
  <c r="N7" i="1"/>
  <c r="N6" i="1"/>
  <c r="AB2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<sst xmlns="http://schemas.openxmlformats.org/spreadsheetml/2006/main" count="449" uniqueCount="390">
  <si>
    <t>PROP.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</si>
  <si>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</si>
  <si>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</si>
  <si>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</si>
  <si>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</si>
  <si>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</si>
  <si>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</si>
  <si>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</si>
  <si>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</si>
  <si>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 47,700 tons†</t>
  </si>
  <si>
    <t>Mean displacement 42,700 tons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</si>
  <si>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</si>
  <si>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</si>
  <si>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</si>
  <si>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</si>
  <si>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</si>
  <si>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</si>
  <si>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</si>
  <si>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</si>
  <si>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2,271-3,075</t>
  </si>
  <si>
    <t>1,517±86</t>
  </si>
  <si>
    <t>11.0±0.1</t>
  </si>
  <si>
    <t>10,080±230</t>
  </si>
  <si>
    <t>2,589-3,505</t>
  </si>
  <si>
    <t>1,729±98</t>
  </si>
  <si>
    <t>12.2±.1</t>
  </si>
  <si>
    <t>9,810±220</t>
  </si>
  <si>
    <t>2,951-3,995</t>
  </si>
  <si>
    <t>1,970±111</t>
  </si>
  <si>
    <t>13.3±.1</t>
  </si>
  <si>
    <t>9,380±210</t>
  </si>
  <si>
    <t>3,363-4,554</t>
  </si>
  <si>
    <t>2,246±127</t>
  </si>
  <si>
    <t>14.4±.1</t>
  </si>
  <si>
    <t>8,900±210</t>
  </si>
  <si>
    <t>3,834-5,191</t>
  </si>
  <si>
    <t>2,560±144</t>
  </si>
  <si>
    <t>15.5±.1</t>
  </si>
  <si>
    <t>8,420±210</t>
  </si>
  <si>
    <t>4,370-5,917</t>
  </si>
  <si>
    <t>2,918±165</t>
  </si>
  <si>
    <t>16.7±.1</t>
  </si>
  <si>
    <t>7,950±210</t>
  </si>
  <si>
    <t>4,982-6,746</t>
  </si>
  <si>
    <t>3,327±188</t>
  </si>
  <si>
    <t>17.8±.1</t>
  </si>
  <si>
    <t>7,420±210</t>
  </si>
  <si>
    <t>5,679-7,689</t>
  </si>
  <si>
    <t>3,792±214</t>
  </si>
  <si>
    <t>18.9±.1</t>
  </si>
  <si>
    <t>7,010±210</t>
  </si>
  <si>
    <t>6,474-8,765</t>
  </si>
  <si>
    <t>4,323±244</t>
  </si>
  <si>
    <t>20.0±.2</t>
  </si>
  <si>
    <t>6,520±210</t>
  </si>
  <si>
    <t>7,379-9,991</t>
  </si>
  <si>
    <t>4,927±278</t>
  </si>
  <si>
    <t>21.0±.2</t>
  </si>
  <si>
    <t>6,010±210</t>
  </si>
  <si>
    <t>8,412-11,390</t>
  </si>
  <si>
    <t>5,617±317</t>
  </si>
  <si>
    <t>22.1±.2</t>
  </si>
  <si>
    <t>5,550±190</t>
  </si>
  <si>
    <t>9,589-12,983</t>
  </si>
  <si>
    <t>6,403±361</t>
  </si>
  <si>
    <t>23.2±.2</t>
  </si>
  <si>
    <t>5,100±190</t>
  </si>
  <si>
    <t>10,930-14,800</t>
  </si>
  <si>
    <t>24.2±.2</t>
  </si>
  <si>
    <t>4,670±190</t>
  </si>
  <si>
    <t>12,460-16,871</t>
  </si>
  <si>
    <t>8,320±469</t>
  </si>
  <si>
    <t>161±5</t>
  </si>
  <si>
    <t>25.3±.2</t>
  </si>
  <si>
    <t>4,280±170</t>
  </si>
  <si>
    <t>14,203-19,231</t>
  </si>
  <si>
    <t>9,484±535</t>
  </si>
  <si>
    <t>141±5</t>
  </si>
  <si>
    <t>26.4±.2</t>
  </si>
  <si>
    <t>3,910±170</t>
  </si>
  <si>
    <t>16,191-21,922</t>
  </si>
  <si>
    <t>10,811±610</t>
  </si>
  <si>
    <t>124±5</t>
  </si>
  <si>
    <t>27.4±.2</t>
  </si>
  <si>
    <t>3,560±170</t>
  </si>
  <si>
    <t>18,456-24,989</t>
  </si>
  <si>
    <t>12,324±695</t>
  </si>
  <si>
    <t>108±4</t>
  </si>
  <si>
    <t>28.4±.2</t>
  </si>
  <si>
    <t>3,290±150</t>
  </si>
  <si>
    <t>21,038-28,485</t>
  </si>
  <si>
    <t>14,048±793</t>
  </si>
  <si>
    <t>95±4</t>
  </si>
  <si>
    <t>29.3±.3</t>
  </si>
  <si>
    <t>2,990.±150</t>
  </si>
  <si>
    <t>23,982-32,471</t>
  </si>
  <si>
    <t>16,014±903</t>
  </si>
  <si>
    <t>83±4</t>
  </si>
  <si>
    <t>30.2±.3</t>
  </si>
  <si>
    <t>2,660±150</t>
  </si>
  <si>
    <t>29.7±.3</t>
  </si>
  <si>
    <t>2,470±150</t>
  </si>
  <si>
    <t>27,337-37,014</t>
  </si>
  <si>
    <t>18,254±1,030</t>
  </si>
  <si>
    <t>73±4</t>
  </si>
  <si>
    <t>31.0±.3</t>
  </si>
  <si>
    <t>2,360±150</t>
  </si>
  <si>
    <t>30.4±.3</t>
  </si>
  <si>
    <t>2,220±150</t>
  </si>
  <si>
    <t>31,161-42,193</t>
  </si>
  <si>
    <t>20,808±1,174</t>
  </si>
  <si>
    <t>64±3</t>
  </si>
  <si>
    <t>31.7±.3</t>
  </si>
  <si>
    <t>2,090±120</t>
  </si>
  <si>
    <t>31.1±.3</t>
  </si>
  <si>
    <t>1,990±120</t>
  </si>
  <si>
    <t>31,572-42,749</t>
  </si>
  <si>
    <t>21,082±1,189</t>
  </si>
  <si>
    <t>63±3</t>
  </si>
  <si>
    <t>31.8±.3</t>
  </si>
  <si>
    <t>2,070±120</t>
  </si>
  <si>
    <t>‡31.2±.3</t>
  </si>
  <si>
    <t>1,970±120</t>
  </si>
  <si>
    <t>Speed</t>
  </si>
  <si>
    <t>Radius</t>
  </si>
  <si>
    <t>Endurance</t>
  </si>
  <si>
    <t>Fuel rate</t>
  </si>
  <si>
    <t>Mean displacement 47,700 tons</t>
  </si>
  <si>
    <t>18 5</t>
  </si>
  <si>
    <t>14 6</t>
  </si>
  <si>
    <t>4 5</t>
  </si>
  <si>
    <t>a 8</t>
  </si>
  <si>
    <t>a 1</t>
  </si>
  <si>
    <t>Miles</t>
  </si>
  <si>
    <t>Gal/eng mi</t>
  </si>
  <si>
    <t>Duration</t>
  </si>
  <si>
    <t>Mileage</t>
  </si>
  <si>
    <t>Manual</t>
  </si>
  <si>
    <t>Function</t>
  </si>
  <si>
    <t>Round</t>
  </si>
  <si>
    <t>gal/nmi</t>
  </si>
  <si>
    <t>Fuel Cap</t>
  </si>
  <si>
    <t>Range (nmi)</t>
  </si>
  <si>
    <t>gal</t>
  </si>
  <si>
    <t>Data</t>
  </si>
  <si>
    <t>Link</t>
  </si>
  <si>
    <t>PROPELLER SPEED</t>
  </si>
  <si>
    <t>Mean displacement 36,600 tons†</t>
  </si>
  <si>
    <t>Mean displacement,32,600 tons</t>
  </si>
  <si>
    <t>1,359-1,603</t>
  </si>
  <si>
    <t>845±26</t>
  </si>
  <si>
    <t>1,221±7</t>
  </si>
  <si>
    <t>12.4±0.1</t>
  </si>
  <si>
    <t>15,910±260</t>
  </si>
  <si>
    <t>12.2±0.1</t>
  </si>
  <si>
    <t>14,900±230</t>
  </si>
  <si>
    <t>1,447-1,706</t>
  </si>
  <si>
    <t>899±28</t>
  </si>
  <si>
    <t>1,147±7</t>
  </si>
  <si>
    <t>13.1±.1</t>
  </si>
  <si>
    <t>15,800±260</t>
  </si>
  <si>
    <t>12.9±.1</t>
  </si>
  <si>
    <t>14,800±230</t>
  </si>
  <si>
    <t>1,540-1,815</t>
  </si>
  <si>
    <t>957±29</t>
  </si>
  <si>
    <t>1,078±7</t>
  </si>
  <si>
    <t>13.7±.1</t>
  </si>
  <si>
    <t>15,520±260</t>
  </si>
  <si>
    <t>13.5±.1</t>
  </si>
  <si>
    <t>14,550±230</t>
  </si>
  <si>
    <t>1,639-1,933</t>
  </si>
  <si>
    <t>1,018±31</t>
  </si>
  <si>
    <t>1,013±7</t>
  </si>
  <si>
    <t>14.2±.1</t>
  </si>
  <si>
    <t>14,380±230</t>
  </si>
  <si>
    <t>1,745-2,057</t>
  </si>
  <si>
    <t>1,084±33</t>
  </si>
  <si>
    <t>951±7</t>
  </si>
  <si>
    <t>15.0±.1</t>
  </si>
  <si>
    <t>15,200±260</t>
  </si>
  <si>
    <t>14.9±.1</t>
  </si>
  <si>
    <t>14,170±230</t>
  </si>
  <si>
    <t>1,857-2,190</t>
  </si>
  <si>
    <t>1,154±35</t>
  </si>
  <si>
    <t>894±6</t>
  </si>
  <si>
    <t>15.7±.1</t>
  </si>
  <si>
    <t>14,930±260</t>
  </si>
  <si>
    <t>13,860±230</t>
  </si>
  <si>
    <t>1,977-2,331</t>
  </si>
  <si>
    <t>1,228±38</t>
  </si>
  <si>
    <t>840±6</t>
  </si>
  <si>
    <t>16.4±.1</t>
  </si>
  <si>
    <t>14,660±260</t>
  </si>
  <si>
    <t>16.2±.1</t>
  </si>
  <si>
    <t>13,610±230</t>
  </si>
  <si>
    <t>2,104-2,480</t>
  </si>
  <si>
    <t>1,307±40</t>
  </si>
  <si>
    <t>789±6</t>
  </si>
  <si>
    <t>17.0±.1</t>
  </si>
  <si>
    <t>14,090±260</t>
  </si>
  <si>
    <t>16.9±.1</t>
  </si>
  <si>
    <t>13,330±230</t>
  </si>
  <si>
    <t>2,240-2,641</t>
  </si>
  <si>
    <t>1,391±43</t>
  </si>
  <si>
    <t>741±6</t>
  </si>
  <si>
    <t>17.7±.1</t>
  </si>
  <si>
    <t>13,790±260</t>
  </si>
  <si>
    <t>17.5±.1</t>
  </si>
  <si>
    <t>12,970±230</t>
  </si>
  <si>
    <t>2,383-2,810</t>
  </si>
  <si>
    <t>1,481±45</t>
  </si>
  <si>
    <t>696±6</t>
  </si>
  <si>
    <t>18.4±.1</t>
  </si>
  <si>
    <t>13,470±260</t>
  </si>
  <si>
    <t>18.2±.1</t>
  </si>
  <si>
    <t>12,670±230</t>
  </si>
  <si>
    <t>2,537-2,991</t>
  </si>
  <si>
    <t>1,576±48</t>
  </si>
  <si>
    <t>654±6</t>
  </si>
  <si>
    <t>19.1±.2</t>
  </si>
  <si>
    <t>13,140±260</t>
  </si>
  <si>
    <t>12,360±230</t>
  </si>
  <si>
    <t>2,701-3,184</t>
  </si>
  <si>
    <t>1,678±51</t>
  </si>
  <si>
    <t>615±5</t>
  </si>
  <si>
    <t>19.7±.2</t>
  </si>
  <si>
    <t>12,730±250</t>
  </si>
  <si>
    <t>19.5±.2</t>
  </si>
  <si>
    <t>11,990±230</t>
  </si>
  <si>
    <t>2,874-3,389</t>
  </si>
  <si>
    <t>1,786±55</t>
  </si>
  <si>
    <t>577±5</t>
  </si>
  <si>
    <t>20.4±.2</t>
  </si>
  <si>
    <t>12,380±230</t>
  </si>
  <si>
    <t>20.2±.2</t>
  </si>
  <si>
    <t>11,660±220</t>
  </si>
  <si>
    <t>3,060-3,608</t>
  </si>
  <si>
    <t>1,901±58</t>
  </si>
  <si>
    <t>542±5</t>
  </si>
  <si>
    <t>11,970±220</t>
  </si>
  <si>
    <t>20.8±.2</t>
  </si>
  <si>
    <t>11,270±220</t>
  </si>
  <si>
    <t>3,257-3,840</t>
  </si>
  <si>
    <t>2,023±62</t>
  </si>
  <si>
    <t>510±5</t>
  </si>
  <si>
    <t>21.7±.2</t>
  </si>
  <si>
    <t>11,630±220</t>
  </si>
  <si>
    <t>21.4±.2</t>
  </si>
  <si>
    <t>10,910±210</t>
  </si>
  <si>
    <t>3,467-4,087</t>
  </si>
  <si>
    <t>2,154±66</t>
  </si>
  <si>
    <t>479±5</t>
  </si>
  <si>
    <t>22.3±.2</t>
  </si>
  <si>
    <t>11,220±220</t>
  </si>
  <si>
    <t>10,590±210</t>
  </si>
  <si>
    <t>3,690-4,351</t>
  </si>
  <si>
    <t>2,293±70</t>
  </si>
  <si>
    <t>450±5</t>
  </si>
  <si>
    <t>23.0±.2</t>
  </si>
  <si>
    <t>10,880±220</t>
  </si>
  <si>
    <t>22.7±.2</t>
  </si>
  <si>
    <t>10,220±210</t>
  </si>
  <si>
    <t>3,928-4,632</t>
  </si>
  <si>
    <t>2,441±75</t>
  </si>
  <si>
    <t>422±5</t>
  </si>
  <si>
    <t>23.5±.2</t>
  </si>
  <si>
    <t>10,430±220</t>
  </si>
  <si>
    <t>9,790±210</t>
  </si>
  <si>
    <t>184 1</t>
  </si>
  <si>
    <t>4,181-4,930</t>
  </si>
  <si>
    <t>2,598±80</t>
  </si>
  <si>
    <t>397±4</t>
  </si>
  <si>
    <t>24.1±.2</t>
  </si>
  <si>
    <t>10,050±220</t>
  </si>
  <si>
    <t>23.8±.2</t>
  </si>
  <si>
    <t>9,450±210</t>
  </si>
  <si>
    <t>4,451-5,248</t>
  </si>
  <si>
    <t>2,765±85</t>
  </si>
  <si>
    <t>373±4</t>
  </si>
  <si>
    <t>24.7±.2</t>
  </si>
  <si>
    <t>9,680±220</t>
  </si>
  <si>
    <t>24.4±.2</t>
  </si>
  <si>
    <t>9,100±210</t>
  </si>
  <si>
    <t>4,738-5,586</t>
  </si>
  <si>
    <t>2,943±90</t>
  </si>
  <si>
    <t>350±4</t>
  </si>
  <si>
    <t>25.3±.3</t>
  </si>
  <si>
    <t>9,310±220</t>
  </si>
  <si>
    <t>25.0±.2</t>
  </si>
  <si>
    <t>8,750±210</t>
  </si>
  <si>
    <t>5,044-5,947</t>
  </si>
  <si>
    <t>3,134±96</t>
  </si>
  <si>
    <t>329±4</t>
  </si>
  <si>
    <t>25.9±.3</t>
  </si>
  <si>
    <t>8,960±210</t>
  </si>
  <si>
    <t>25.6±.3</t>
  </si>
  <si>
    <t>5,369-6,330</t>
  </si>
  <si>
    <t>3,335±102</t>
  </si>
  <si>
    <t>309±4</t>
  </si>
  <si>
    <t>26.5±.3</t>
  </si>
  <si>
    <t>8,610±210</t>
  </si>
  <si>
    <t>26.1±.3</t>
  </si>
  <si>
    <t>8,060±200</t>
  </si>
  <si>
    <t>5,716-6,739</t>
  </si>
  <si>
    <t>3,551±109</t>
  </si>
  <si>
    <t>290±4</t>
  </si>
  <si>
    <t>27.0±.3</t>
  </si>
  <si>
    <t>8,240±210</t>
  </si>
  <si>
    <t>26.7±.3</t>
  </si>
  <si>
    <t>7,740±200</t>
  </si>
  <si>
    <t>6,083-7,173</t>
  </si>
  <si>
    <t>3,779±116</t>
  </si>
  <si>
    <t>273±4</t>
  </si>
  <si>
    <t>27.6±.3</t>
  </si>
  <si>
    <t>7,920±200</t>
  </si>
  <si>
    <t>27.2±.3</t>
  </si>
  <si>
    <t>7,430±200</t>
  </si>
  <si>
    <t>6,476-7,636</t>
  </si>
  <si>
    <t>4,023±123</t>
  </si>
  <si>
    <t>256±4</t>
  </si>
  <si>
    <t>28.1±.3</t>
  </si>
  <si>
    <t>7,560±200</t>
  </si>
  <si>
    <t>27.7±.3</t>
  </si>
  <si>
    <t>7,090±190</t>
  </si>
  <si>
    <t>6,894-8,128</t>
  </si>
  <si>
    <t>4,283±131</t>
  </si>
  <si>
    <t>241±4</t>
  </si>
  <si>
    <t>28.6±.3</t>
  </si>
  <si>
    <t>7,240±200</t>
  </si>
  <si>
    <t>28.2±.3</t>
  </si>
  <si>
    <t>6,800±190</t>
  </si>
  <si>
    <t>7,339-8,653</t>
  </si>
  <si>
    <t>4,559±140</t>
  </si>
  <si>
    <t>226±4</t>
  </si>
  <si>
    <t>29.1±.3</t>
  </si>
  <si>
    <t>6,930±190</t>
  </si>
  <si>
    <t>28.7±.3</t>
  </si>
  <si>
    <t>6,490±190</t>
  </si>
  <si>
    <t>7,813-9,212</t>
  </si>
  <si>
    <t>4,854±149</t>
  </si>
  <si>
    <t>212±3</t>
  </si>
  <si>
    <t>29.6±.3</t>
  </si>
  <si>
    <t>6,600±160</t>
  </si>
  <si>
    <t>29.2±.3</t>
  </si>
  <si>
    <t>6,190±160</t>
  </si>
  <si>
    <t>8,317-9,806</t>
  </si>
  <si>
    <t>5,167±158</t>
  </si>
  <si>
    <t>200±3</t>
  </si>
  <si>
    <t>30.1±.3</t>
  </si>
  <si>
    <t>6,320±160</t>
  </si>
  <si>
    <t>5,940±150</t>
  </si>
  <si>
    <t>304 4</t>
  </si>
  <si>
    <t>8,853-10,438</t>
  </si>
  <si>
    <t>5,500±169</t>
  </si>
  <si>
    <t>187±3</t>
  </si>
  <si>
    <t>30.6±.3</t>
  </si>
  <si>
    <t>6,030±160</t>
  </si>
  <si>
    <t>5,650±150</t>
  </si>
  <si>
    <t>9,424-11,112</t>
  </si>
  <si>
    <t>5,855±180</t>
  </si>
  <si>
    <t>176±3</t>
  </si>
  <si>
    <t>5,740±150</t>
  </si>
  <si>
    <t>5,390±150</t>
  </si>
  <si>
    <t>10,032-11,829</t>
  </si>
  <si>
    <t>6,233±191</t>
  </si>
  <si>
    <t>165±3</t>
  </si>
  <si>
    <t>31.4±.3</t>
  </si>
  <si>
    <t>5,460±150</t>
  </si>
  <si>
    <t>30.9±.3</t>
  </si>
  <si>
    <t>5,100±150</t>
  </si>
  <si>
    <t>10,680-12,592</t>
  </si>
  <si>
    <t>6,635±203</t>
  </si>
  <si>
    <t>155±3</t>
  </si>
  <si>
    <t>5,180±150</t>
  </si>
  <si>
    <t>31.3±.3</t>
  </si>
  <si>
    <t>4,850±150</t>
  </si>
  <si>
    <t>10,814-12,750</t>
  </si>
  <si>
    <t>6,718±206</t>
  </si>
  <si>
    <t>153±3</t>
  </si>
  <si>
    <t>31.9±.3</t>
  </si>
  <si>
    <t>5,140±150</t>
  </si>
  <si>
    <t>‡31.4±.3</t>
  </si>
  <si>
    <t>4,800±150</t>
  </si>
  <si>
    <t>knots</t>
  </si>
  <si>
    <t>Gal/nmi</t>
  </si>
  <si>
    <t>Cht Ttl</t>
  </si>
  <si>
    <t>Xaxis</t>
  </si>
  <si>
    <t>Speed (knots)</t>
  </si>
  <si>
    <t>Yaxis</t>
  </si>
  <si>
    <t>Lexington vs Yorktown Fuel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</si>
</sst>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;\-0.00;0.00;@"/>
    <numFmt numFmtId="166" formatCode="0;\-0;0;@"/>
    <numFmt numFmtId="170" formatCode="0.000;\-0.000;0.000;@"/>
  </numFmts>
  <fonts count="15" x14ac:knownFonts="1">
    <font>
      <sz val="11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u/>
      <sz val="10"/>
      <color theme="3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b/>
      <sz val="10"/>
      <color rgb="FFFF0000"/>
      <name val="Consolas"/>
      <family val="2"/>
      <scheme val="minor"/>
    </font>
    <font>
      <sz val="10"/>
      <color theme="0"/>
      <name val="Consolas"/>
      <family val="2"/>
      <scheme val="minor"/>
    </font>
    <font>
      <u/>
      <sz val="10"/>
      <color rgb="FF0070C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7" fillId="0" borderId="0" applyNumberFormat="0" applyFill="0" applyAlignment="0" applyProtection="0"/>
    <xf numFmtId="0" fontId="8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10" fillId="4" borderId="0" applyNumberFormat="0" applyAlignment="0" applyProtection="0"/>
    <xf numFmtId="0" fontId="11" fillId="2" borderId="0" applyAlignment="0" applyProtection="0"/>
    <xf numFmtId="0" fontId="4" fillId="2" borderId="1" applyNumberFormat="0" applyAlignment="0" applyProtection="0"/>
    <xf numFmtId="0" fontId="5" fillId="0" borderId="2" applyNumberFormat="0" applyFill="0" applyAlignment="0" applyProtection="0"/>
    <xf numFmtId="0" fontId="13" fillId="5" borderId="3" applyNumberFormat="0" applyAlignment="0" applyProtection="0"/>
    <xf numFmtId="0" fontId="12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9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Continuous"/>
    </xf>
    <xf numFmtId="166" fontId="0" fillId="0" borderId="0" xfId="0" applyNumberFormat="1"/>
    <xf numFmtId="170" fontId="0" fillId="0" borderId="0" xfId="0" applyNumberFormat="1"/>
    <xf numFmtId="170" fontId="0" fillId="0" borderId="0" xfId="0" applyNumberFormat="1" applyAlignment="1"/>
    <xf numFmtId="0" fontId="14" fillId="0" borderId="0" xfId="15"/>
  </cellXfs>
  <cellStyles count="16">
    <cellStyle name="Calculation" xfId="8" builtinId="22" hidden="1"/>
    <cellStyle name="Check Cell" xfId="10" builtinId="23" customBuiltin="1"/>
    <cellStyle name="Explanatory Text" xfId="13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Hyperlink" xfId="15" builtinId="8" customBuiltin="1"/>
    <cellStyle name="Input" xfId="6" builtinId="20" customBuiltin="1"/>
    <cellStyle name="Linked Cell" xfId="9" builtinId="24" hidden="1"/>
    <cellStyle name="Normal" xfId="0" builtinId="0"/>
    <cellStyle name="Note" xfId="12" builtinId="10" hidden="1"/>
    <cellStyle name="Output" xfId="7" builtinId="21" customBuiltin="1"/>
    <cellStyle name="Title" xfId="1" builtinId="15" hidden="1"/>
    <cellStyle name="Total" xfId="14" builtinId="25" hidden="1"/>
    <cellStyle name="Warning Text" xfId="11" builtinId="11" customBuiltin="1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;\-0.00;0.00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Sheet1!$L$1</c:f>
          <c:strCache>
            <c:ptCount val="1"/>
            <c:pt idx="0">
              <c:v>Lexington vs Yorktown Fuel Consumption</c:v>
            </c:pt>
          </c:strCache>
        </c:strRef>
      </c:tx>
      <c:layout>
        <c:manualLayout>
          <c:xMode val="edge"/>
          <c:yMode val="edge"/>
          <c:x val="8.0945563622728964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91774891774892"/>
          <c:y val="0.16849555263925342"/>
          <c:w val="0.80792748917748913"/>
          <c:h val="0.66358778069407987"/>
        </c:manualLayout>
      </c:layout>
      <c:scatterChart>
        <c:scatterStyle val="smoothMarker"/>
        <c:varyColors val="0"/>
        <c:ser>
          <c:idx val="0"/>
          <c:order val="0"/>
          <c:tx>
            <c:v>USS Lexington Fuel Consumption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Sheet1!$B$9:$B$29</c:f>
              <c:numCache>
                <c:formatCode>0.00;\-0.00;0.00;@</c:formatCode>
                <c:ptCount val="21"/>
                <c:pt idx="0">
                  <c:v>10.8</c:v>
                </c:pt>
                <c:pt idx="1">
                  <c:v>12</c:v>
                </c:pt>
                <c:pt idx="2">
                  <c:v>13.1</c:v>
                </c:pt>
                <c:pt idx="3">
                  <c:v>14.3</c:v>
                </c:pt>
                <c:pt idx="4">
                  <c:v>15.4</c:v>
                </c:pt>
                <c:pt idx="5">
                  <c:v>16.5</c:v>
                </c:pt>
                <c:pt idx="6">
                  <c:v>17.600000000000001</c:v>
                </c:pt>
                <c:pt idx="7">
                  <c:v>18.7</c:v>
                </c:pt>
                <c:pt idx="8">
                  <c:v>19.8</c:v>
                </c:pt>
                <c:pt idx="9">
                  <c:v>20.8</c:v>
                </c:pt>
                <c:pt idx="10">
                  <c:v>21.8</c:v>
                </c:pt>
                <c:pt idx="11">
                  <c:v>22.8</c:v>
                </c:pt>
                <c:pt idx="12">
                  <c:v>23.9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28.9</c:v>
                </c:pt>
                <c:pt idx="18">
                  <c:v>29.7</c:v>
                </c:pt>
                <c:pt idx="19">
                  <c:v>30.4</c:v>
                </c:pt>
                <c:pt idx="20">
                  <c:v>31.1</c:v>
                </c:pt>
              </c:numCache>
            </c:numRef>
          </c:xVal>
          <c:yVal>
            <c:numRef>
              <c:f>Sheet1!$D$9:$D$29</c:f>
              <c:numCache>
                <c:formatCode>0.000;\-0.000;0.000;@</c:formatCode>
                <c:ptCount val="21"/>
                <c:pt idx="0">
                  <c:v>245.75835962145109</c:v>
                </c:pt>
                <c:pt idx="1">
                  <c:v>251.84935344827585</c:v>
                </c:pt>
                <c:pt idx="2">
                  <c:v>263.19391891891894</c:v>
                </c:pt>
                <c:pt idx="3">
                  <c:v>274.63713278495885</c:v>
                </c:pt>
                <c:pt idx="4">
                  <c:v>290.6917910447761</c:v>
                </c:pt>
                <c:pt idx="5">
                  <c:v>309.1484126984127</c:v>
                </c:pt>
                <c:pt idx="6">
                  <c:v>331.04277620396601</c:v>
                </c:pt>
                <c:pt idx="7">
                  <c:v>355.19179331306992</c:v>
                </c:pt>
                <c:pt idx="8">
                  <c:v>381.8892156862745</c:v>
                </c:pt>
                <c:pt idx="9">
                  <c:v>414.3904255319149</c:v>
                </c:pt>
                <c:pt idx="10">
                  <c:v>450.32023121387283</c:v>
                </c:pt>
                <c:pt idx="11">
                  <c:v>489.97106918238995</c:v>
                </c:pt>
                <c:pt idx="12">
                  <c:v>534.81967963386728</c:v>
                </c:pt>
                <c:pt idx="13">
                  <c:v>581.38358208955219</c:v>
                </c:pt>
                <c:pt idx="14">
                  <c:v>636.82888283378747</c:v>
                </c:pt>
                <c:pt idx="15">
                  <c:v>697.6602985074627</c:v>
                </c:pt>
                <c:pt idx="16">
                  <c:v>773.89470198675497</c:v>
                </c:pt>
                <c:pt idx="17">
                  <c:v>849.87709090909095</c:v>
                </c:pt>
                <c:pt idx="18">
                  <c:v>946.21943319838056</c:v>
                </c:pt>
                <c:pt idx="19">
                  <c:v>1052.7756756756758</c:v>
                </c:pt>
                <c:pt idx="20">
                  <c:v>1174.4532663316584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D-4CE2-897B-A4524843B674}"/>
            </c:ext>
          </c:extLst>
        </c:ser>
        <c:ser>
          <c:idx val="1"/>
          <c:order val="1"/>
          <c:tx>
            <c:v>USS Yorktown Fuel Consumption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Sheet1!$G$9:$G$42</c:f>
              <c:numCache>
                <c:formatCode>0.00;\-0.00;0.00;@</c:formatCode>
                <c:ptCount val="34"/>
                <c:pt idx="0">
                  <c:v>12.2</c:v>
                </c:pt>
                <c:pt idx="1">
                  <c:v>12.9</c:v>
                </c:pt>
                <c:pt idx="2">
                  <c:v>13.5</c:v>
                </c:pt>
                <c:pt idx="3">
                  <c:v>14.2</c:v>
                </c:pt>
                <c:pt idx="4">
                  <c:v>14.9</c:v>
                </c:pt>
                <c:pt idx="5">
                  <c:v>15.5</c:v>
                </c:pt>
                <c:pt idx="6">
                  <c:v>16.2</c:v>
                </c:pt>
                <c:pt idx="7">
                  <c:v>16.899999999999999</c:v>
                </c:pt>
                <c:pt idx="8">
                  <c:v>17.5</c:v>
                </c:pt>
                <c:pt idx="9">
                  <c:v>18.2</c:v>
                </c:pt>
                <c:pt idx="10">
                  <c:v>18.899999999999999</c:v>
                </c:pt>
                <c:pt idx="11">
                  <c:v>19.5</c:v>
                </c:pt>
                <c:pt idx="12">
                  <c:v>20.2</c:v>
                </c:pt>
                <c:pt idx="13">
                  <c:v>20.8</c:v>
                </c:pt>
                <c:pt idx="14">
                  <c:v>21.4</c:v>
                </c:pt>
                <c:pt idx="15">
                  <c:v>22.1</c:v>
                </c:pt>
                <c:pt idx="16">
                  <c:v>22.7</c:v>
                </c:pt>
                <c:pt idx="17">
                  <c:v>23.2</c:v>
                </c:pt>
                <c:pt idx="18">
                  <c:v>23.8</c:v>
                </c:pt>
                <c:pt idx="19">
                  <c:v>24.4</c:v>
                </c:pt>
                <c:pt idx="20">
                  <c:v>25</c:v>
                </c:pt>
                <c:pt idx="21">
                  <c:v>25.6</c:v>
                </c:pt>
                <c:pt idx="22">
                  <c:v>26.1</c:v>
                </c:pt>
                <c:pt idx="23">
                  <c:v>26.7</c:v>
                </c:pt>
                <c:pt idx="24">
                  <c:v>27.2</c:v>
                </c:pt>
                <c:pt idx="25">
                  <c:v>27.7</c:v>
                </c:pt>
                <c:pt idx="26">
                  <c:v>28.2</c:v>
                </c:pt>
                <c:pt idx="27">
                  <c:v>28.7</c:v>
                </c:pt>
                <c:pt idx="28">
                  <c:v>29.2</c:v>
                </c:pt>
                <c:pt idx="29">
                  <c:v>29.7</c:v>
                </c:pt>
                <c:pt idx="30">
                  <c:v>30.2</c:v>
                </c:pt>
                <c:pt idx="31">
                  <c:v>30.6</c:v>
                </c:pt>
                <c:pt idx="32">
                  <c:v>30.9</c:v>
                </c:pt>
                <c:pt idx="33">
                  <c:v>31.3</c:v>
                </c:pt>
              </c:numCache>
            </c:numRef>
          </c:xVal>
          <c:yVal>
            <c:numRef>
              <c:f>Sheet1!$I$9:$I$42</c:f>
              <c:numCache>
                <c:formatCode>0.000;\-0.000;0.000;@</c:formatCode>
                <c:ptCount val="34"/>
                <c:pt idx="0">
                  <c:v>121.09248322147651</c:v>
                </c:pt>
                <c:pt idx="1">
                  <c:v>121.91067567567568</c:v>
                </c:pt>
                <c:pt idx="2">
                  <c:v>124.00536082474227</c:v>
                </c:pt>
                <c:pt idx="3">
                  <c:v>125.47134909596662</c:v>
                </c:pt>
                <c:pt idx="4">
                  <c:v>127.33083980239944</c:v>
                </c:pt>
                <c:pt idx="5">
                  <c:v>130.17878787878789</c:v>
                </c:pt>
                <c:pt idx="6">
                  <c:v>132.57002204261573</c:v>
                </c:pt>
                <c:pt idx="7">
                  <c:v>135.35468867216804</c:v>
                </c:pt>
                <c:pt idx="8">
                  <c:v>139.11164225134928</c:v>
                </c:pt>
                <c:pt idx="9">
                  <c:v>142.40552486187846</c:v>
                </c:pt>
                <c:pt idx="10">
                  <c:v>145.97718446601942</c:v>
                </c:pt>
                <c:pt idx="11">
                  <c:v>150.48190158465388</c:v>
                </c:pt>
                <c:pt idx="12">
                  <c:v>154.74082332761577</c:v>
                </c:pt>
                <c:pt idx="13">
                  <c:v>160.09565217391304</c:v>
                </c:pt>
                <c:pt idx="14">
                  <c:v>165.37836846929423</c:v>
                </c:pt>
                <c:pt idx="15">
                  <c:v>170.3756373937677</c:v>
                </c:pt>
                <c:pt idx="16">
                  <c:v>176.54383561643834</c:v>
                </c:pt>
                <c:pt idx="17">
                  <c:v>184.29805924412665</c:v>
                </c:pt>
                <c:pt idx="18">
                  <c:v>190.92888888888888</c:v>
                </c:pt>
                <c:pt idx="19">
                  <c:v>198.27230769230769</c:v>
                </c:pt>
                <c:pt idx="20">
                  <c:v>206.20320000000001</c:v>
                </c:pt>
                <c:pt idx="21">
                  <c:v>214.28479809976247</c:v>
                </c:pt>
                <c:pt idx="22">
                  <c:v>223.8558312655087</c:v>
                </c:pt>
                <c:pt idx="23">
                  <c:v>233.1108527131783</c:v>
                </c:pt>
                <c:pt idx="24">
                  <c:v>242.83687752355317</c:v>
                </c:pt>
                <c:pt idx="25">
                  <c:v>254.4820874471086</c:v>
                </c:pt>
                <c:pt idx="26">
                  <c:v>265.33499999999998</c:v>
                </c:pt>
                <c:pt idx="27">
                  <c:v>278.008936825886</c:v>
                </c:pt>
                <c:pt idx="28">
                  <c:v>291.48271405492733</c:v>
                </c:pt>
                <c:pt idx="29">
                  <c:v>303.75050505050507</c:v>
                </c:pt>
                <c:pt idx="30">
                  <c:v>319.3412389380531</c:v>
                </c:pt>
                <c:pt idx="31">
                  <c:v>334.74545454545455</c:v>
                </c:pt>
                <c:pt idx="32">
                  <c:v>353.78</c:v>
                </c:pt>
                <c:pt idx="33">
                  <c:v>372.01608247422678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0D-4CE2-897B-A4524843B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51871"/>
        <c:axId val="724156671"/>
      </c:scatterChart>
      <c:valAx>
        <c:axId val="724151871"/>
        <c:scaling>
          <c:orientation val="minMax"/>
          <c:max val="32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Sheet1!$L$2</c:f>
              <c:strCache>
                <c:ptCount val="1"/>
                <c:pt idx="0">
                  <c:v>Speed (knots)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56671"/>
        <c:crosses val="autoZero"/>
        <c:crossBetween val="midCat"/>
        <c:majorUnit val="2"/>
      </c:valAx>
      <c:valAx>
        <c:axId val="724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Sheet1!$L$3</c:f>
              <c:strCache>
                <c:ptCount val="1"/>
                <c:pt idx="0">
                  <c:v>Gal/nmi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31926406926406"/>
          <c:y val="0.19103200641586465"/>
          <c:w val="0.52245670995671001"/>
          <c:h val="0.123788276465441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AA122-0299-B1B5-F4E9-1B6868979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1BE94-1B88-4A24-924B-1F66083D425C}" name="Table1" displayName="Table1" ref="B8:D29" totalsRowShown="0">
  <autoFilter ref="B8:D29" xr:uid="{DF81BE94-1B88-4A24-924B-1F66083D425C}"/>
  <tableColumns count="3">
    <tableColumn id="1" xr3:uid="{C4FE080F-EADA-4076-9E4D-F1EE09D01316}" name="Knots" dataDxfId="4"/>
    <tableColumn id="2" xr3:uid="{B1C2B2E2-30D0-4CD8-87C1-D6FE10AD3C2B}" name="Range (nmi)"/>
    <tableColumn id="3" xr3:uid="{E58F5FF5-E759-4050-B8F3-A8DF50E0C900}" name="gal/nmi" dataDxfId="3">
      <calculatedColumnFormula>_nVcv3/Table1[[#This Row],[Range (nmi)]]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B2CAD-EEC0-441F-BB30-EDD29E3330F8}" name="Table2" displayName="Table2" ref="G8:I42" totalsRowShown="0">
  <autoFilter ref="G8:I42" xr:uid="{319B2CAD-EEC0-441F-BB30-EDD29E3330F8}"/>
  <tableColumns count="3">
    <tableColumn id="1" xr3:uid="{8053B9FC-9EA2-4304-8290-3E75626639EB}" name="knots"/>
    <tableColumn id="2" xr3:uid="{6C147894-3924-4081-88BA-D00FE7914E37}" name="Range (nmi)" dataDxfId="2"/>
    <tableColumn id="3" xr3:uid="{3BE9A2C6-07F3-427A-BCAF-15B61928636B}" name="gal/nmi" dataDxfId="1">
      <calculatedColumnFormula>_nVcv9/Table2[[#This Row],[Range (nmi)]]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biblio.org/hyperwar/USN/ref/Fuel/Fuel-CV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A1C1-95D5-40A9-8D91-249FF302BA19}">
  <sheetPr codeName="Sheet1"/>
  <dimension ref="A1:AJ95"/>
  <sheetViews>
    <sheetView topLeftCell="F30" workbookViewId="0">
      <selection activeCell="V42" sqref="V42:W76"/>
    </sheetView>
  </sheetViews>
  <sheetFormatPr defaultRowHeight="14.4" x14ac:dyDescent="0.3"/>
  <cols>
    <col min="14" max="14" width="9.8984375" bestFit="1" customWidth="1"/>
    <col min="18" max="18" width="3.19921875" customWidth="1"/>
    <col min="20" max="20" width="11.8984375" bestFit="1" customWidth="1"/>
    <col min="22" max="22" width="10.3984375" customWidth="1"/>
    <col min="23" max="23" width="11.8984375" bestFit="1" customWidth="1"/>
    <col min="24" max="24" width="7.8984375" customWidth="1"/>
  </cols>
  <sheetData>
    <row r="1" spans="1:36" x14ac:dyDescent="0.3">
      <c r="A1" t="s">
        <v>0</v>
      </c>
      <c r="B1" t="s">
        <v>1</v>
      </c>
      <c r="E1" t="s">
        <v>2</v>
      </c>
      <c r="G1" t="s">
        <v>3</v>
      </c>
      <c r="H1" t="s">
        <v>4</v>
      </c>
      <c r="J1" t="s">
        <v>3</v>
      </c>
      <c r="K1" t="s">
        <v>4</v>
      </c>
      <c r="L1" t="s">
        <v>1</v>
      </c>
      <c r="P1" t="s">
        <v>5</v>
      </c>
    </row>
    <row r="2" spans="1:36" x14ac:dyDescent="0.3">
      <c r="B2" t="s">
        <v>6</v>
      </c>
      <c r="C2" t="s">
        <v>7</v>
      </c>
      <c r="D2" t="s">
        <v>8</v>
      </c>
      <c r="N2" s="1">
        <v>2337162</v>
      </c>
      <c r="AA2">
        <v>2654</v>
      </c>
      <c r="AB2">
        <f>AA2*24/42</f>
        <v>1516.5714285714287</v>
      </c>
    </row>
    <row r="3" spans="1:36" x14ac:dyDescent="0.3">
      <c r="B3" t="s">
        <v>9</v>
      </c>
      <c r="G3" t="s">
        <v>10</v>
      </c>
      <c r="J3" t="s">
        <v>9</v>
      </c>
      <c r="T3" cm="1">
        <f t="array" aca="1" ref="T3" ca="1">_xlfn.LAMBDA(_xlpm.NewX,_xlpm.KnownX,_xlpm.KnownY,FORECAST(_xlpm.NewX,OFFSET(_xlpm.KnownY,MATCH(_xlpm.NewX,_xlpm.KnownX,1)-1,0,2), OFFSET(_xlpm.KnownX,MATCH(_xlpm.NewX,_xlpm.KnownX,1)-1,0,2)))(S7,J6:J26,K6:K26)</f>
        <v>9471.6666666666679</v>
      </c>
      <c r="AG3" t="s">
        <v>123</v>
      </c>
      <c r="AH3" t="s">
        <v>124</v>
      </c>
      <c r="AI3" t="s">
        <v>125</v>
      </c>
      <c r="AJ3" t="s">
        <v>126</v>
      </c>
    </row>
    <row r="4" spans="1:36" x14ac:dyDescent="0.3">
      <c r="A4">
        <v>-1</v>
      </c>
      <c r="B4">
        <v>-2</v>
      </c>
      <c r="C4">
        <v>-3</v>
      </c>
      <c r="D4">
        <v>-4</v>
      </c>
      <c r="E4">
        <v>-5</v>
      </c>
      <c r="F4">
        <v>-6</v>
      </c>
      <c r="G4">
        <v>-7</v>
      </c>
      <c r="H4">
        <v>-8</v>
      </c>
      <c r="J4">
        <v>-9</v>
      </c>
      <c r="K4">
        <v>-10</v>
      </c>
      <c r="L4">
        <v>-11</v>
      </c>
      <c r="AH4" t="s">
        <v>127</v>
      </c>
    </row>
    <row r="5" spans="1:36" x14ac:dyDescent="0.3">
      <c r="A5" t="s">
        <v>11</v>
      </c>
      <c r="B5" t="s">
        <v>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16</v>
      </c>
      <c r="K5" t="s">
        <v>17</v>
      </c>
      <c r="L5" t="s">
        <v>18</v>
      </c>
      <c r="AG5" t="s">
        <v>16</v>
      </c>
      <c r="AH5" t="s">
        <v>17</v>
      </c>
      <c r="AI5" t="s">
        <v>15</v>
      </c>
      <c r="AJ5" t="s">
        <v>13</v>
      </c>
    </row>
    <row r="6" spans="1:36" x14ac:dyDescent="0.3">
      <c r="A6">
        <v>100</v>
      </c>
      <c r="B6" s="1">
        <v>2654</v>
      </c>
      <c r="C6" t="s">
        <v>19</v>
      </c>
      <c r="D6" t="s">
        <v>20</v>
      </c>
      <c r="E6">
        <v>881</v>
      </c>
      <c r="F6">
        <v>36.700000000000003</v>
      </c>
      <c r="G6" t="s">
        <v>21</v>
      </c>
      <c r="H6" t="s">
        <v>22</v>
      </c>
      <c r="J6">
        <v>10.8</v>
      </c>
      <c r="K6" s="1">
        <v>9510</v>
      </c>
      <c r="L6" s="3">
        <f t="shared" ref="L6:L26" si="0">_nVolume/K6</f>
        <v>245.75835962145109</v>
      </c>
      <c r="N6">
        <f>B6*E6</f>
        <v>2338174</v>
      </c>
      <c r="O6">
        <f>_nVolume/B6</f>
        <v>880.61868877166546</v>
      </c>
      <c r="P6">
        <v>9510</v>
      </c>
      <c r="Q6">
        <f t="shared" ref="Q6:Q18" si="1">O6*J6</f>
        <v>9510.6818387339881</v>
      </c>
      <c r="U6" t="s">
        <v>137</v>
      </c>
      <c r="V6" t="s">
        <v>138</v>
      </c>
      <c r="X6" t="s">
        <v>139</v>
      </c>
      <c r="Y6" t="s">
        <v>16</v>
      </c>
      <c r="Z6" t="s">
        <v>133</v>
      </c>
      <c r="AA6" t="s">
        <v>134</v>
      </c>
      <c r="AB6" t="s">
        <v>135</v>
      </c>
      <c r="AC6" t="s">
        <v>15</v>
      </c>
      <c r="AD6" t="s">
        <v>136</v>
      </c>
      <c r="AG6">
        <v>11</v>
      </c>
      <c r="AH6" s="1">
        <v>10950</v>
      </c>
      <c r="AI6">
        <v>41.6</v>
      </c>
      <c r="AJ6" s="1">
        <v>1552</v>
      </c>
    </row>
    <row r="7" spans="1:36" x14ac:dyDescent="0.3">
      <c r="E7">
        <v>773</v>
      </c>
      <c r="F7">
        <v>32.200000000000003</v>
      </c>
      <c r="G7" t="s">
        <v>25</v>
      </c>
      <c r="H7" t="s">
        <v>26</v>
      </c>
      <c r="J7">
        <v>12</v>
      </c>
      <c r="K7" s="1">
        <v>9280</v>
      </c>
      <c r="L7" s="3">
        <f t="shared" si="0"/>
        <v>251.84935344827585</v>
      </c>
      <c r="N7">
        <f>B8*E7</f>
        <v>2338325</v>
      </c>
      <c r="O7">
        <f>_nVolume/B8</f>
        <v>772.61553719008259</v>
      </c>
      <c r="P7">
        <v>9280</v>
      </c>
      <c r="Q7">
        <f t="shared" si="1"/>
        <v>9271.3864462809906</v>
      </c>
      <c r="S7">
        <v>11</v>
      </c>
      <c r="U7" s="4">
        <f t="shared" ref="U7:U26" si="2">((J7-S7)*K6+(S7-J6)*K7)/(J7-J6)</f>
        <v>9471.6666666666661</v>
      </c>
      <c r="V7" s="4">
        <f ca="1">_xlfn.LET(_xlpm.NewX, S7,_xlpm.KnownX,$J$6:$J$26,_xlpm.KnownY, $K$6:$K$26,FORECAST(_xlpm.NewX,OFFSET(_xlpm.KnownY,MATCH(_xlpm.NewX,_xlpm.KnownX,1)-1,0,2), OFFSET(_xlpm.KnownX,MATCH(_xlpm.NewX,_xlpm.KnownX,1)-1,0,2)))</f>
        <v>9471.6666666666679</v>
      </c>
      <c r="W7" s="4"/>
      <c r="X7" s="4">
        <f ca="1">ROUND(V7,-1)</f>
        <v>9470</v>
      </c>
      <c r="Y7">
        <v>11</v>
      </c>
      <c r="Z7" s="1">
        <v>9470</v>
      </c>
      <c r="AA7">
        <v>246.8</v>
      </c>
      <c r="AB7">
        <f>Z7/(Y7)</f>
        <v>860.90909090909088</v>
      </c>
      <c r="AD7">
        <f t="shared" ref="AD7:AD26" si="3">_nVolume/AA7</f>
        <v>9469.8622366288491</v>
      </c>
      <c r="AG7">
        <v>12</v>
      </c>
      <c r="AH7" s="1">
        <v>10730</v>
      </c>
      <c r="AI7">
        <v>37.200000000000003</v>
      </c>
      <c r="AJ7" s="1">
        <v>1729</v>
      </c>
    </row>
    <row r="8" spans="1:36" x14ac:dyDescent="0.3">
      <c r="A8">
        <v>110</v>
      </c>
      <c r="B8" s="1">
        <v>3025</v>
      </c>
      <c r="C8" t="s">
        <v>23</v>
      </c>
      <c r="D8" t="s">
        <v>24</v>
      </c>
      <c r="E8">
        <v>678</v>
      </c>
      <c r="F8">
        <v>28.2</v>
      </c>
      <c r="G8" t="s">
        <v>29</v>
      </c>
      <c r="H8" t="s">
        <v>30</v>
      </c>
      <c r="J8">
        <v>13.1</v>
      </c>
      <c r="K8" s="1">
        <v>8880</v>
      </c>
      <c r="L8" s="3">
        <f t="shared" si="0"/>
        <v>263.19391891891894</v>
      </c>
      <c r="N8">
        <f>B10*E8</f>
        <v>2337744</v>
      </c>
      <c r="O8">
        <f>_nVolume/B10</f>
        <v>677.83120649651971</v>
      </c>
      <c r="P8">
        <v>8880</v>
      </c>
      <c r="Q8">
        <f t="shared" si="1"/>
        <v>8879.5888051044076</v>
      </c>
      <c r="S8">
        <v>13</v>
      </c>
      <c r="U8" s="4">
        <f t="shared" si="2"/>
        <v>8916.363636363636</v>
      </c>
      <c r="V8" s="4">
        <f t="shared" ref="V8:V26" ca="1" si="4">_xlfn.LET(_xlpm.NewX, S8,_xlpm.KnownX,$J$6:$J$26,_xlpm.KnownY, $K$6:$K$26,FORECAST(_xlpm.NewX,OFFSET(_xlpm.KnownY,MATCH(_xlpm.NewX,_xlpm.KnownX,1)-1,0,2), OFFSET(_xlpm.KnownX,MATCH(_xlpm.NewX,_xlpm.KnownX,1)-1,0,2)))</f>
        <v>8916.363636363636</v>
      </c>
      <c r="W8" s="4"/>
      <c r="X8" s="4">
        <f t="shared" ref="X8:X26" ca="1" si="5">ROUND(V8,-1)</f>
        <v>8920</v>
      </c>
      <c r="Y8">
        <v>13</v>
      </c>
      <c r="Z8" s="1">
        <v>8920</v>
      </c>
      <c r="AA8">
        <v>262.2</v>
      </c>
      <c r="AB8">
        <f t="shared" ref="AB8:AB26" si="6">Z8/(Y8*1.15)</f>
        <v>596.65551839464888</v>
      </c>
      <c r="AD8">
        <f t="shared" si="3"/>
        <v>8913.6613272311224</v>
      </c>
      <c r="AG8">
        <v>13</v>
      </c>
      <c r="AH8" s="1">
        <v>10310</v>
      </c>
      <c r="AI8">
        <v>33.1</v>
      </c>
      <c r="AJ8" s="1">
        <v>1948</v>
      </c>
    </row>
    <row r="9" spans="1:36" x14ac:dyDescent="0.3">
      <c r="E9">
        <v>595</v>
      </c>
      <c r="F9">
        <v>24.8</v>
      </c>
      <c r="G9" t="s">
        <v>33</v>
      </c>
      <c r="H9" t="s">
        <v>34</v>
      </c>
      <c r="J9">
        <v>14.3</v>
      </c>
      <c r="K9" s="1">
        <v>8510</v>
      </c>
      <c r="L9" s="3">
        <f t="shared" si="0"/>
        <v>274.63713278495885</v>
      </c>
      <c r="N9">
        <f>B12*E9</f>
        <v>2338350</v>
      </c>
      <c r="O9">
        <f>_nVolume/B12</f>
        <v>594.69770992366409</v>
      </c>
      <c r="P9">
        <v>8510</v>
      </c>
      <c r="Q9">
        <f t="shared" si="1"/>
        <v>8504.177251908397</v>
      </c>
      <c r="S9">
        <v>14</v>
      </c>
      <c r="U9" s="4">
        <f t="shared" si="2"/>
        <v>8602.5</v>
      </c>
      <c r="V9" s="4">
        <f t="shared" ca="1" si="4"/>
        <v>8602.5</v>
      </c>
      <c r="W9" s="4"/>
      <c r="X9" s="4">
        <f t="shared" ca="1" si="5"/>
        <v>8600</v>
      </c>
      <c r="Y9">
        <v>14</v>
      </c>
      <c r="Z9" s="1">
        <v>8600</v>
      </c>
      <c r="AA9">
        <v>271.89999999999998</v>
      </c>
      <c r="AB9">
        <f t="shared" si="6"/>
        <v>534.16149068322989</v>
      </c>
      <c r="AD9">
        <f t="shared" si="3"/>
        <v>8595.667524825305</v>
      </c>
      <c r="AG9">
        <v>14</v>
      </c>
      <c r="AH9" s="1">
        <v>9940</v>
      </c>
      <c r="AI9">
        <v>29.6</v>
      </c>
      <c r="AJ9" s="1">
        <v>2177</v>
      </c>
    </row>
    <row r="10" spans="1:36" x14ac:dyDescent="0.3">
      <c r="A10">
        <v>120</v>
      </c>
      <c r="B10" s="1">
        <v>3448</v>
      </c>
      <c r="C10" t="s">
        <v>27</v>
      </c>
      <c r="D10" t="s">
        <v>28</v>
      </c>
      <c r="E10">
        <v>522</v>
      </c>
      <c r="F10">
        <v>21.8</v>
      </c>
      <c r="G10" t="s">
        <v>37</v>
      </c>
      <c r="H10" t="s">
        <v>38</v>
      </c>
      <c r="J10">
        <v>15.4</v>
      </c>
      <c r="K10" s="1">
        <v>8040</v>
      </c>
      <c r="L10" s="3">
        <f t="shared" si="0"/>
        <v>290.6917910447761</v>
      </c>
      <c r="N10">
        <f>B14*E10</f>
        <v>2338560</v>
      </c>
      <c r="O10">
        <f>_nVolume/B14</f>
        <v>521.68794642857142</v>
      </c>
      <c r="P10">
        <v>8040</v>
      </c>
      <c r="Q10">
        <f t="shared" si="1"/>
        <v>8033.9943750000002</v>
      </c>
      <c r="S10">
        <v>15</v>
      </c>
      <c r="U10" s="4">
        <f t="shared" si="2"/>
        <v>8210.9090909090919</v>
      </c>
      <c r="V10" s="4">
        <f t="shared" ca="1" si="4"/>
        <v>8210.9090909090919</v>
      </c>
      <c r="W10" s="4"/>
      <c r="X10" s="4">
        <f t="shared" ca="1" si="5"/>
        <v>8210</v>
      </c>
      <c r="Y10">
        <v>15</v>
      </c>
      <c r="Z10" s="1">
        <v>8210</v>
      </c>
      <c r="AA10">
        <v>285</v>
      </c>
      <c r="AB10">
        <f t="shared" si="6"/>
        <v>475.94202898550725</v>
      </c>
      <c r="AD10">
        <f t="shared" si="3"/>
        <v>8200.5684210526324</v>
      </c>
      <c r="AG10">
        <v>15</v>
      </c>
      <c r="AH10" s="1">
        <v>9490</v>
      </c>
      <c r="AI10">
        <v>26.5</v>
      </c>
      <c r="AJ10" s="1">
        <v>2446</v>
      </c>
    </row>
    <row r="11" spans="1:36" x14ac:dyDescent="0.3">
      <c r="E11">
        <v>458</v>
      </c>
      <c r="F11">
        <v>19.100000000000001</v>
      </c>
      <c r="G11" t="s">
        <v>41</v>
      </c>
      <c r="H11" t="s">
        <v>42</v>
      </c>
      <c r="J11">
        <v>16.5</v>
      </c>
      <c r="K11" s="1">
        <v>7560</v>
      </c>
      <c r="L11" s="3">
        <f t="shared" si="0"/>
        <v>309.1484126984127</v>
      </c>
      <c r="N11">
        <f>B16*E11</f>
        <v>2339006</v>
      </c>
      <c r="O11">
        <f>_nVolume/B16</f>
        <v>457.63892696299195</v>
      </c>
      <c r="P11">
        <v>7560</v>
      </c>
      <c r="Q11">
        <f t="shared" si="1"/>
        <v>7551.0422948893674</v>
      </c>
      <c r="S11">
        <v>16</v>
      </c>
      <c r="U11" s="4">
        <f t="shared" si="2"/>
        <v>7778.1818181818171</v>
      </c>
      <c r="V11" s="4">
        <f t="shared" ca="1" si="4"/>
        <v>7778.181818181818</v>
      </c>
      <c r="W11" s="4"/>
      <c r="X11" s="4">
        <f t="shared" ca="1" si="5"/>
        <v>7780</v>
      </c>
      <c r="Y11">
        <v>16</v>
      </c>
      <c r="Z11" s="1">
        <v>7780</v>
      </c>
      <c r="AA11">
        <v>301</v>
      </c>
      <c r="AB11">
        <f t="shared" si="6"/>
        <v>422.82608695652175</v>
      </c>
      <c r="AD11">
        <f t="shared" si="3"/>
        <v>7764.6578073089704</v>
      </c>
      <c r="AG11">
        <v>16</v>
      </c>
      <c r="AH11" s="1">
        <v>8990</v>
      </c>
      <c r="AI11">
        <v>23.5</v>
      </c>
      <c r="AJ11" s="1">
        <v>2755</v>
      </c>
    </row>
    <row r="12" spans="1:36" x14ac:dyDescent="0.3">
      <c r="A12">
        <v>130</v>
      </c>
      <c r="B12" s="1">
        <v>3930</v>
      </c>
      <c r="C12" t="s">
        <v>31</v>
      </c>
      <c r="D12" t="s">
        <v>32</v>
      </c>
      <c r="E12">
        <v>401</v>
      </c>
      <c r="F12">
        <v>16.7</v>
      </c>
      <c r="G12" t="s">
        <v>45</v>
      </c>
      <c r="H12" t="s">
        <v>46</v>
      </c>
      <c r="J12">
        <v>17.600000000000001</v>
      </c>
      <c r="K12" s="1">
        <v>7060</v>
      </c>
      <c r="L12" s="3">
        <f t="shared" si="0"/>
        <v>331.04277620396601</v>
      </c>
      <c r="N12">
        <f>B18*E12</f>
        <v>2334622</v>
      </c>
      <c r="O12">
        <f>_nVolume/B18</f>
        <v>401.43627619374786</v>
      </c>
      <c r="P12">
        <v>7060</v>
      </c>
      <c r="Q12">
        <f t="shared" si="1"/>
        <v>7065.2784610099625</v>
      </c>
      <c r="S12">
        <v>17</v>
      </c>
      <c r="U12" s="4">
        <f t="shared" si="2"/>
        <v>7332.727272727273</v>
      </c>
      <c r="V12" s="4">
        <f t="shared" ca="1" si="4"/>
        <v>7332.7272727272721</v>
      </c>
      <c r="W12" s="4"/>
      <c r="X12" s="4">
        <f t="shared" ca="1" si="5"/>
        <v>7330</v>
      </c>
      <c r="Y12">
        <v>17</v>
      </c>
      <c r="Z12" s="1">
        <v>7330</v>
      </c>
      <c r="AA12">
        <v>319.2</v>
      </c>
      <c r="AB12">
        <f t="shared" si="6"/>
        <v>374.93606138107424</v>
      </c>
      <c r="AD12">
        <f t="shared" si="3"/>
        <v>7321.9360902255639</v>
      </c>
      <c r="AG12">
        <v>17</v>
      </c>
      <c r="AH12" s="1">
        <v>8470</v>
      </c>
      <c r="AI12">
        <v>20.8</v>
      </c>
      <c r="AJ12" s="1">
        <v>3104</v>
      </c>
    </row>
    <row r="13" spans="1:36" x14ac:dyDescent="0.3">
      <c r="E13">
        <v>352</v>
      </c>
      <c r="F13">
        <v>14.7</v>
      </c>
      <c r="G13" t="s">
        <v>49</v>
      </c>
      <c r="H13" t="s">
        <v>50</v>
      </c>
      <c r="J13">
        <v>18.7</v>
      </c>
      <c r="K13" s="1">
        <v>6580</v>
      </c>
      <c r="L13" s="3">
        <f t="shared" si="0"/>
        <v>355.19179331306992</v>
      </c>
      <c r="N13">
        <f>B20*E13</f>
        <v>2335872</v>
      </c>
      <c r="O13">
        <f>_nVolume/B20</f>
        <v>352.19439421338154</v>
      </c>
      <c r="P13">
        <v>6580</v>
      </c>
      <c r="Q13">
        <f t="shared" si="1"/>
        <v>6586.0351717902349</v>
      </c>
      <c r="S13">
        <v>18</v>
      </c>
      <c r="U13" s="4">
        <f t="shared" si="2"/>
        <v>6885.454545454546</v>
      </c>
      <c r="V13" s="4">
        <f t="shared" ca="1" si="4"/>
        <v>6885.4545454545441</v>
      </c>
      <c r="W13" s="4"/>
      <c r="X13" s="4">
        <f t="shared" ca="1" si="5"/>
        <v>6890</v>
      </c>
      <c r="Y13">
        <v>18</v>
      </c>
      <c r="Z13" s="1">
        <v>6890</v>
      </c>
      <c r="AA13">
        <v>339.6</v>
      </c>
      <c r="AB13">
        <f t="shared" si="6"/>
        <v>332.85024154589371</v>
      </c>
      <c r="AD13">
        <f t="shared" si="3"/>
        <v>6882.1024734982329</v>
      </c>
      <c r="AG13">
        <v>18</v>
      </c>
      <c r="AH13" s="1">
        <v>7960</v>
      </c>
      <c r="AI13" t="s">
        <v>128</v>
      </c>
      <c r="AJ13" s="1">
        <v>3496</v>
      </c>
    </row>
    <row r="14" spans="1:36" x14ac:dyDescent="0.3">
      <c r="A14">
        <v>140</v>
      </c>
      <c r="B14" s="1">
        <v>4480</v>
      </c>
      <c r="C14" t="s">
        <v>35</v>
      </c>
      <c r="D14" t="s">
        <v>36</v>
      </c>
      <c r="E14">
        <v>309</v>
      </c>
      <c r="F14">
        <v>12.9</v>
      </c>
      <c r="G14" t="s">
        <v>53</v>
      </c>
      <c r="H14" t="s">
        <v>54</v>
      </c>
      <c r="J14">
        <v>19.8</v>
      </c>
      <c r="K14" s="1">
        <v>6120</v>
      </c>
      <c r="L14" s="3">
        <f t="shared" si="0"/>
        <v>381.8892156862745</v>
      </c>
      <c r="N14">
        <f>B22*E14</f>
        <v>2337585</v>
      </c>
      <c r="O14">
        <f>_nVolume/B22</f>
        <v>308.94408460013221</v>
      </c>
      <c r="P14">
        <v>6120</v>
      </c>
      <c r="Q14">
        <f t="shared" si="1"/>
        <v>6117.0928750826179</v>
      </c>
      <c r="S14">
        <v>19</v>
      </c>
      <c r="U14" s="4">
        <f t="shared" si="2"/>
        <v>6454.545454545454</v>
      </c>
      <c r="V14" s="4">
        <f t="shared" ca="1" si="4"/>
        <v>6454.5454545454531</v>
      </c>
      <c r="W14" s="4"/>
      <c r="X14" s="4">
        <f t="shared" ca="1" si="5"/>
        <v>6450</v>
      </c>
      <c r="Y14">
        <v>19</v>
      </c>
      <c r="Z14" s="1">
        <v>6450</v>
      </c>
      <c r="AA14">
        <v>362.3</v>
      </c>
      <c r="AB14">
        <f t="shared" si="6"/>
        <v>295.19450800915337</v>
      </c>
      <c r="AD14">
        <f t="shared" si="3"/>
        <v>6450.9025669334806</v>
      </c>
      <c r="AG14">
        <v>19</v>
      </c>
      <c r="AH14" s="1">
        <v>7460</v>
      </c>
      <c r="AI14">
        <v>16.399999999999999</v>
      </c>
      <c r="AJ14" s="1">
        <v>3937</v>
      </c>
    </row>
    <row r="15" spans="1:36" x14ac:dyDescent="0.3">
      <c r="E15">
        <v>271</v>
      </c>
      <c r="F15">
        <v>11.3</v>
      </c>
      <c r="G15" t="s">
        <v>57</v>
      </c>
      <c r="H15" t="s">
        <v>58</v>
      </c>
      <c r="J15">
        <v>20.8</v>
      </c>
      <c r="K15" s="1">
        <v>5640</v>
      </c>
      <c r="L15" s="3">
        <f t="shared" si="0"/>
        <v>414.3904255319149</v>
      </c>
      <c r="N15">
        <f>B24*E15</f>
        <v>2336833</v>
      </c>
      <c r="O15">
        <f>_nVolume/B24</f>
        <v>271.03815377478838</v>
      </c>
      <c r="P15">
        <v>5640</v>
      </c>
      <c r="Q15">
        <f t="shared" si="1"/>
        <v>5637.5935985155984</v>
      </c>
      <c r="S15">
        <v>20</v>
      </c>
      <c r="U15" s="4">
        <f t="shared" si="2"/>
        <v>6024</v>
      </c>
      <c r="V15" s="4">
        <f t="shared" ca="1" si="4"/>
        <v>6024</v>
      </c>
      <c r="W15" s="4"/>
      <c r="X15" s="4">
        <f t="shared" ca="1" si="5"/>
        <v>6020</v>
      </c>
      <c r="Y15">
        <v>20</v>
      </c>
      <c r="Z15" s="1">
        <v>6020</v>
      </c>
      <c r="AA15">
        <v>388.6</v>
      </c>
      <c r="AB15">
        <f t="shared" si="6"/>
        <v>261.73913043478262</v>
      </c>
      <c r="AD15">
        <f t="shared" si="3"/>
        <v>6014.3129181677814</v>
      </c>
      <c r="AG15">
        <v>20</v>
      </c>
      <c r="AH15" s="1">
        <v>6960</v>
      </c>
      <c r="AI15" t="s">
        <v>129</v>
      </c>
      <c r="AJ15" s="1">
        <v>4444</v>
      </c>
    </row>
    <row r="16" spans="1:36" x14ac:dyDescent="0.3">
      <c r="A16">
        <v>150</v>
      </c>
      <c r="B16" s="1">
        <v>5107</v>
      </c>
      <c r="C16" t="s">
        <v>39</v>
      </c>
      <c r="D16" t="s">
        <v>40</v>
      </c>
      <c r="E16">
        <v>238</v>
      </c>
      <c r="F16">
        <v>9.9</v>
      </c>
      <c r="G16" t="s">
        <v>61</v>
      </c>
      <c r="H16" t="s">
        <v>62</v>
      </c>
      <c r="J16">
        <v>21.8</v>
      </c>
      <c r="K16" s="1">
        <v>5190</v>
      </c>
      <c r="L16" s="3">
        <f t="shared" si="0"/>
        <v>450.32023121387283</v>
      </c>
      <c r="M16" s="2"/>
      <c r="N16">
        <f>B28*E16</f>
        <v>2339540</v>
      </c>
      <c r="O16">
        <f>_nVolume/B28</f>
        <v>237.75808748728383</v>
      </c>
      <c r="P16">
        <v>5190</v>
      </c>
      <c r="Q16">
        <f t="shared" si="1"/>
        <v>5183.1263072227875</v>
      </c>
      <c r="S16">
        <v>21</v>
      </c>
      <c r="U16" s="4">
        <f t="shared" si="2"/>
        <v>5550</v>
      </c>
      <c r="V16" s="4">
        <f t="shared" ca="1" si="4"/>
        <v>5550</v>
      </c>
      <c r="W16" s="4"/>
      <c r="X16" s="4">
        <f t="shared" ca="1" si="5"/>
        <v>5550</v>
      </c>
      <c r="Y16">
        <v>21</v>
      </c>
      <c r="Z16" s="1">
        <v>5550</v>
      </c>
      <c r="AA16">
        <v>421.9</v>
      </c>
      <c r="AB16">
        <f t="shared" si="6"/>
        <v>229.8136645962733</v>
      </c>
      <c r="AD16">
        <f t="shared" si="3"/>
        <v>5539.6112822943833</v>
      </c>
      <c r="AG16">
        <v>21</v>
      </c>
      <c r="AH16" s="1">
        <v>6410</v>
      </c>
      <c r="AI16">
        <v>12.7</v>
      </c>
      <c r="AJ16" s="1">
        <v>5065</v>
      </c>
    </row>
    <row r="17" spans="1:36" x14ac:dyDescent="0.3">
      <c r="E17">
        <v>209</v>
      </c>
      <c r="F17">
        <v>8.6999999999999993</v>
      </c>
      <c r="G17" t="s">
        <v>65</v>
      </c>
      <c r="H17" t="s">
        <v>66</v>
      </c>
      <c r="J17">
        <v>22.8</v>
      </c>
      <c r="K17" s="1">
        <v>4770</v>
      </c>
      <c r="L17" s="3">
        <f t="shared" si="0"/>
        <v>489.97106918238995</v>
      </c>
      <c r="N17">
        <f>B30*E17</f>
        <v>2341845</v>
      </c>
      <c r="O17">
        <f>_nVolume/B30</f>
        <v>208.58206157965193</v>
      </c>
      <c r="P17">
        <v>4770</v>
      </c>
      <c r="Q17">
        <f t="shared" si="1"/>
        <v>4755.6710040160642</v>
      </c>
      <c r="S17">
        <v>22</v>
      </c>
      <c r="U17" s="4">
        <f t="shared" si="2"/>
        <v>5106</v>
      </c>
      <c r="V17" s="4">
        <f t="shared" ca="1" si="4"/>
        <v>5106</v>
      </c>
      <c r="W17" s="4"/>
      <c r="X17" s="4">
        <f t="shared" ca="1" si="5"/>
        <v>5110</v>
      </c>
      <c r="Y17">
        <v>22</v>
      </c>
      <c r="Z17" s="1">
        <v>5110</v>
      </c>
      <c r="AA17">
        <v>459</v>
      </c>
      <c r="AB17">
        <f t="shared" si="6"/>
        <v>201.97628458498025</v>
      </c>
      <c r="AD17">
        <f t="shared" si="3"/>
        <v>5091.8562091503272</v>
      </c>
      <c r="AG17">
        <v>22</v>
      </c>
      <c r="AH17" s="1">
        <v>5910</v>
      </c>
      <c r="AI17">
        <v>11.2</v>
      </c>
      <c r="AJ17" s="1">
        <v>5774</v>
      </c>
    </row>
    <row r="18" spans="1:36" x14ac:dyDescent="0.3">
      <c r="A18">
        <v>160</v>
      </c>
      <c r="B18" s="1">
        <v>5822</v>
      </c>
      <c r="C18" t="s">
        <v>43</v>
      </c>
      <c r="D18" t="s">
        <v>44</v>
      </c>
      <c r="E18">
        <v>183</v>
      </c>
      <c r="F18">
        <v>7.6</v>
      </c>
      <c r="G18" t="s">
        <v>68</v>
      </c>
      <c r="H18" t="s">
        <v>69</v>
      </c>
      <c r="J18">
        <v>23.9</v>
      </c>
      <c r="K18" s="1">
        <v>4370</v>
      </c>
      <c r="L18" s="3">
        <f t="shared" si="0"/>
        <v>534.81967963386728</v>
      </c>
      <c r="M18" s="2"/>
      <c r="N18">
        <f>B32*E18</f>
        <v>2337459</v>
      </c>
      <c r="O18">
        <f>_nVolume/B32</f>
        <v>182.97674782744852</v>
      </c>
      <c r="P18">
        <v>4370</v>
      </c>
      <c r="Q18">
        <f t="shared" si="1"/>
        <v>4373.1442730760191</v>
      </c>
      <c r="S18">
        <v>23</v>
      </c>
      <c r="U18" s="4">
        <f t="shared" si="2"/>
        <v>4697.2727272727279</v>
      </c>
      <c r="V18" s="4">
        <f t="shared" ca="1" si="4"/>
        <v>4697.2727272727279</v>
      </c>
      <c r="W18" s="4"/>
      <c r="X18" s="4">
        <f t="shared" ca="1" si="5"/>
        <v>4700</v>
      </c>
      <c r="Y18">
        <v>23</v>
      </c>
      <c r="Z18" s="1">
        <v>4700</v>
      </c>
      <c r="AA18">
        <v>499.2</v>
      </c>
      <c r="AB18">
        <f t="shared" si="6"/>
        <v>177.69376181474482</v>
      </c>
      <c r="AD18">
        <f t="shared" si="3"/>
        <v>4681.8149038461543</v>
      </c>
      <c r="AG18">
        <v>23</v>
      </c>
      <c r="AH18" s="1">
        <v>5430</v>
      </c>
      <c r="AI18">
        <v>9.8000000000000007</v>
      </c>
      <c r="AJ18" s="1">
        <v>6566</v>
      </c>
    </row>
    <row r="19" spans="1:36" x14ac:dyDescent="0.3">
      <c r="J19">
        <v>25</v>
      </c>
      <c r="K19" s="1">
        <v>4020</v>
      </c>
      <c r="L19" s="3">
        <f t="shared" si="0"/>
        <v>581.38358208955219</v>
      </c>
      <c r="M19" s="2"/>
      <c r="S19">
        <v>24</v>
      </c>
      <c r="U19" s="4">
        <f t="shared" si="2"/>
        <v>4338.1818181818171</v>
      </c>
      <c r="V19" s="4">
        <f t="shared" ca="1" si="4"/>
        <v>4338.181818181818</v>
      </c>
      <c r="W19" s="4"/>
      <c r="X19" s="4">
        <f t="shared" ca="1" si="5"/>
        <v>4340</v>
      </c>
      <c r="Y19">
        <v>24</v>
      </c>
      <c r="Z19" s="1">
        <v>4340</v>
      </c>
      <c r="AA19">
        <v>538.79999999999995</v>
      </c>
      <c r="AB19">
        <f t="shared" si="6"/>
        <v>157.24637681159422</v>
      </c>
      <c r="AD19">
        <f t="shared" si="3"/>
        <v>4337.7171492204907</v>
      </c>
      <c r="AG19">
        <v>24</v>
      </c>
      <c r="AH19" s="1">
        <v>5020</v>
      </c>
      <c r="AI19">
        <v>87</v>
      </c>
      <c r="AJ19" s="1">
        <v>7392</v>
      </c>
    </row>
    <row r="20" spans="1:36" x14ac:dyDescent="0.3">
      <c r="A20">
        <v>170</v>
      </c>
      <c r="B20" s="1">
        <v>6636</v>
      </c>
      <c r="C20" t="s">
        <v>47</v>
      </c>
      <c r="D20" t="s">
        <v>48</v>
      </c>
      <c r="E20" t="s">
        <v>72</v>
      </c>
      <c r="F20">
        <v>6.7</v>
      </c>
      <c r="G20" t="s">
        <v>73</v>
      </c>
      <c r="H20" t="s">
        <v>74</v>
      </c>
      <c r="J20">
        <v>26</v>
      </c>
      <c r="K20" s="1">
        <v>3670</v>
      </c>
      <c r="L20" s="3">
        <f t="shared" si="0"/>
        <v>636.82888283378747</v>
      </c>
      <c r="S20">
        <v>25</v>
      </c>
      <c r="U20" s="4">
        <f t="shared" si="2"/>
        <v>4020</v>
      </c>
      <c r="V20" s="4">
        <f t="shared" ca="1" si="4"/>
        <v>4020</v>
      </c>
      <c r="W20" s="4"/>
      <c r="X20" s="4">
        <f ca="1">ROUND(V20,-1)</f>
        <v>4020</v>
      </c>
      <c r="Y20">
        <v>25</v>
      </c>
      <c r="Z20" s="1">
        <v>4020</v>
      </c>
      <c r="AA20">
        <v>682.4</v>
      </c>
      <c r="AB20">
        <f t="shared" si="6"/>
        <v>139.82608695652175</v>
      </c>
      <c r="AD20">
        <f t="shared" si="3"/>
        <v>3424.9150058616647</v>
      </c>
      <c r="AG20">
        <v>25</v>
      </c>
      <c r="AH20" s="1">
        <v>4650</v>
      </c>
      <c r="AI20">
        <v>7.7</v>
      </c>
      <c r="AJ20" s="1">
        <v>8320</v>
      </c>
    </row>
    <row r="21" spans="1:36" x14ac:dyDescent="0.3">
      <c r="E21" t="s">
        <v>77</v>
      </c>
      <c r="F21">
        <v>5.9</v>
      </c>
      <c r="G21" t="s">
        <v>78</v>
      </c>
      <c r="H21" t="s">
        <v>79</v>
      </c>
      <c r="J21">
        <v>27</v>
      </c>
      <c r="K21" s="1">
        <v>3350</v>
      </c>
      <c r="L21" s="3">
        <f t="shared" si="0"/>
        <v>697.6602985074627</v>
      </c>
      <c r="S21">
        <v>26</v>
      </c>
      <c r="U21" s="4">
        <f t="shared" si="2"/>
        <v>3670</v>
      </c>
      <c r="V21" s="4">
        <f t="shared" ca="1" si="4"/>
        <v>3670</v>
      </c>
      <c r="W21" s="4"/>
      <c r="X21" s="4">
        <f t="shared" ca="1" si="5"/>
        <v>3670</v>
      </c>
      <c r="Y21">
        <v>26</v>
      </c>
      <c r="Z21" s="1">
        <v>3670</v>
      </c>
      <c r="AA21">
        <v>638.29999999999995</v>
      </c>
      <c r="AB21">
        <f t="shared" si="6"/>
        <v>122.74247491638796</v>
      </c>
      <c r="AD21">
        <f t="shared" si="3"/>
        <v>3661.5415948613509</v>
      </c>
      <c r="AG21">
        <v>26</v>
      </c>
      <c r="AH21" s="1">
        <v>4240</v>
      </c>
      <c r="AI21">
        <v>6.8</v>
      </c>
      <c r="AJ21" s="1">
        <v>9484</v>
      </c>
    </row>
    <row r="22" spans="1:36" x14ac:dyDescent="0.3">
      <c r="A22">
        <v>180</v>
      </c>
      <c r="B22" s="1">
        <v>7565</v>
      </c>
      <c r="C22" t="s">
        <v>51</v>
      </c>
      <c r="D22" t="s">
        <v>52</v>
      </c>
      <c r="E22" t="s">
        <v>82</v>
      </c>
      <c r="F22">
        <v>5.2</v>
      </c>
      <c r="G22" t="s">
        <v>83</v>
      </c>
      <c r="H22" t="s">
        <v>84</v>
      </c>
      <c r="J22">
        <v>28</v>
      </c>
      <c r="K22" s="1">
        <v>3020</v>
      </c>
      <c r="L22" s="3">
        <f t="shared" si="0"/>
        <v>773.89470198675497</v>
      </c>
      <c r="O22" s="1"/>
      <c r="S22">
        <v>27</v>
      </c>
      <c r="U22" s="4">
        <f t="shared" si="2"/>
        <v>3350</v>
      </c>
      <c r="V22" s="4">
        <f t="shared" ca="1" si="4"/>
        <v>3350</v>
      </c>
      <c r="W22" s="4"/>
      <c r="X22" s="4">
        <f t="shared" ca="1" si="5"/>
        <v>3350</v>
      </c>
      <c r="Y22">
        <v>27</v>
      </c>
      <c r="Z22" s="1">
        <v>3350</v>
      </c>
      <c r="AA22">
        <v>700.7</v>
      </c>
      <c r="AB22">
        <f t="shared" si="6"/>
        <v>107.89049919484702</v>
      </c>
      <c r="AD22">
        <f t="shared" si="3"/>
        <v>3335.4673897531038</v>
      </c>
      <c r="AG22">
        <v>27</v>
      </c>
      <c r="AH22" s="1">
        <v>3870</v>
      </c>
      <c r="AI22">
        <v>6</v>
      </c>
      <c r="AJ22" s="1">
        <v>10811</v>
      </c>
    </row>
    <row r="23" spans="1:36" x14ac:dyDescent="0.3">
      <c r="E23" t="s">
        <v>87</v>
      </c>
      <c r="F23">
        <v>4.5</v>
      </c>
      <c r="G23" t="s">
        <v>88</v>
      </c>
      <c r="H23" t="s">
        <v>89</v>
      </c>
      <c r="J23">
        <v>28.9</v>
      </c>
      <c r="K23" s="1">
        <v>2750</v>
      </c>
      <c r="L23" s="3">
        <f t="shared" si="0"/>
        <v>849.87709090909095</v>
      </c>
      <c r="O23" s="1"/>
      <c r="S23">
        <v>28</v>
      </c>
      <c r="U23" s="4">
        <f t="shared" si="2"/>
        <v>3020</v>
      </c>
      <c r="V23" s="4">
        <f t="shared" ca="1" si="4"/>
        <v>3020</v>
      </c>
      <c r="W23" s="4"/>
      <c r="X23" s="4">
        <f t="shared" ca="1" si="5"/>
        <v>3020</v>
      </c>
      <c r="Y23">
        <v>28</v>
      </c>
      <c r="Z23" s="1">
        <v>3020</v>
      </c>
      <c r="AA23">
        <v>770.2</v>
      </c>
      <c r="AB23">
        <f t="shared" si="6"/>
        <v>93.788819875776412</v>
      </c>
      <c r="AD23">
        <f t="shared" si="3"/>
        <v>3034.4871461957932</v>
      </c>
      <c r="AG23">
        <v>28</v>
      </c>
      <c r="AH23" s="1">
        <v>3490</v>
      </c>
      <c r="AI23">
        <v>5.2</v>
      </c>
      <c r="AJ23" s="1">
        <v>12324</v>
      </c>
    </row>
    <row r="24" spans="1:36" x14ac:dyDescent="0.3">
      <c r="A24">
        <v>190</v>
      </c>
      <c r="B24" s="1">
        <v>8623</v>
      </c>
      <c r="C24" t="s">
        <v>55</v>
      </c>
      <c r="D24" t="s">
        <v>56</v>
      </c>
      <c r="E24" t="s">
        <v>92</v>
      </c>
      <c r="F24">
        <v>4</v>
      </c>
      <c r="G24" t="s">
        <v>93</v>
      </c>
      <c r="H24" t="s">
        <v>94</v>
      </c>
      <c r="J24">
        <v>29.7</v>
      </c>
      <c r="K24">
        <v>2470</v>
      </c>
      <c r="L24" s="3">
        <f t="shared" si="0"/>
        <v>946.21943319838056</v>
      </c>
      <c r="O24" s="1"/>
      <c r="S24">
        <v>29</v>
      </c>
      <c r="U24" s="4">
        <f t="shared" si="2"/>
        <v>2714.9999999999991</v>
      </c>
      <c r="V24" s="4">
        <f t="shared" ca="1" si="4"/>
        <v>2715</v>
      </c>
      <c r="W24" s="4"/>
      <c r="X24" s="4">
        <f t="shared" ca="1" si="5"/>
        <v>2720</v>
      </c>
      <c r="Y24">
        <v>29</v>
      </c>
      <c r="Z24" s="1">
        <v>2720</v>
      </c>
      <c r="AA24">
        <v>862.3</v>
      </c>
      <c r="AB24">
        <f t="shared" si="6"/>
        <v>81.559220389805105</v>
      </c>
      <c r="AD24">
        <f t="shared" si="3"/>
        <v>2710.3815377478836</v>
      </c>
      <c r="AG24">
        <v>29</v>
      </c>
      <c r="AH24" s="1">
        <v>3140</v>
      </c>
      <c r="AI24" t="s">
        <v>130</v>
      </c>
      <c r="AJ24" s="1">
        <v>14294</v>
      </c>
    </row>
    <row r="25" spans="1:36" x14ac:dyDescent="0.3">
      <c r="J25">
        <v>30.4</v>
      </c>
      <c r="K25" s="1">
        <v>2220</v>
      </c>
      <c r="L25" s="3">
        <f t="shared" si="0"/>
        <v>1052.7756756756758</v>
      </c>
      <c r="O25" s="1"/>
      <c r="S25">
        <v>30</v>
      </c>
      <c r="U25" s="4">
        <f t="shared" si="2"/>
        <v>2362.8571428571427</v>
      </c>
      <c r="V25" s="4">
        <f t="shared" ca="1" si="4"/>
        <v>2362.8571428571431</v>
      </c>
      <c r="W25" s="4"/>
      <c r="X25" s="4">
        <f t="shared" ca="1" si="5"/>
        <v>2360</v>
      </c>
      <c r="Y25">
        <v>30</v>
      </c>
      <c r="Z25" s="1">
        <v>2360</v>
      </c>
      <c r="AA25">
        <v>989.5</v>
      </c>
      <c r="AB25">
        <f t="shared" si="6"/>
        <v>68.405797101449281</v>
      </c>
      <c r="AD25">
        <f t="shared" si="3"/>
        <v>2361.9626073774634</v>
      </c>
      <c r="AG25">
        <v>30</v>
      </c>
      <c r="AH25" s="1">
        <v>2730</v>
      </c>
      <c r="AI25" t="s">
        <v>131</v>
      </c>
      <c r="AJ25" s="1">
        <v>16974</v>
      </c>
    </row>
    <row r="26" spans="1:36" x14ac:dyDescent="0.3">
      <c r="J26">
        <v>31.1</v>
      </c>
      <c r="K26" s="1">
        <v>1990</v>
      </c>
      <c r="L26" s="3">
        <f t="shared" si="0"/>
        <v>1174.4532663316584</v>
      </c>
      <c r="O26" s="1"/>
      <c r="S26">
        <v>31</v>
      </c>
      <c r="U26" s="4">
        <f t="shared" si="2"/>
        <v>2022.8571428571431</v>
      </c>
      <c r="V26" s="4">
        <f t="shared" ca="1" si="4"/>
        <v>2022.8571428571431</v>
      </c>
      <c r="W26" s="4"/>
      <c r="X26" s="4">
        <f t="shared" ca="1" si="5"/>
        <v>2020</v>
      </c>
      <c r="Y26">
        <v>31</v>
      </c>
      <c r="Z26" s="1">
        <v>2020</v>
      </c>
      <c r="AA26" s="2">
        <v>1153.7</v>
      </c>
      <c r="AB26">
        <f t="shared" si="6"/>
        <v>56.661991584852736</v>
      </c>
      <c r="AD26">
        <f t="shared" si="3"/>
        <v>2025.797000953454</v>
      </c>
      <c r="AG26">
        <v>31</v>
      </c>
      <c r="AH26" s="1">
        <v>2330</v>
      </c>
      <c r="AI26" t="s">
        <v>132</v>
      </c>
      <c r="AJ26" s="1">
        <v>20443</v>
      </c>
    </row>
    <row r="27" spans="1:36" x14ac:dyDescent="0.3">
      <c r="O27" s="1"/>
    </row>
    <row r="28" spans="1:36" x14ac:dyDescent="0.3">
      <c r="A28">
        <v>200</v>
      </c>
      <c r="B28" s="1">
        <v>9830</v>
      </c>
      <c r="C28" t="s">
        <v>59</v>
      </c>
      <c r="D28" t="s">
        <v>60</v>
      </c>
      <c r="E28" t="s">
        <v>97</v>
      </c>
      <c r="F28">
        <v>3.5</v>
      </c>
      <c r="G28" t="s">
        <v>98</v>
      </c>
      <c r="H28" t="s">
        <v>99</v>
      </c>
      <c r="J28" t="s">
        <v>100</v>
      </c>
      <c r="K28" t="s">
        <v>101</v>
      </c>
      <c r="L28">
        <v>943.6</v>
      </c>
      <c r="O28" s="1"/>
    </row>
    <row r="29" spans="1:36" x14ac:dyDescent="0.3">
      <c r="O29" s="1"/>
    </row>
    <row r="30" spans="1:36" x14ac:dyDescent="0.3">
      <c r="A30">
        <v>210</v>
      </c>
      <c r="B30" s="1">
        <v>11205</v>
      </c>
      <c r="C30" t="s">
        <v>63</v>
      </c>
      <c r="D30" t="s">
        <v>64</v>
      </c>
      <c r="E30" t="s">
        <v>104</v>
      </c>
      <c r="F30">
        <v>3</v>
      </c>
      <c r="G30" t="s">
        <v>105</v>
      </c>
      <c r="H30" t="s">
        <v>106</v>
      </c>
      <c r="J30" t="s">
        <v>107</v>
      </c>
      <c r="K30" t="s">
        <v>108</v>
      </c>
      <c r="L30" s="2">
        <v>1050.8</v>
      </c>
      <c r="O30" s="1"/>
    </row>
    <row r="31" spans="1:36" x14ac:dyDescent="0.3">
      <c r="O31" s="1"/>
    </row>
    <row r="32" spans="1:36" x14ac:dyDescent="0.3">
      <c r="A32">
        <v>220</v>
      </c>
      <c r="B32" s="1">
        <v>12773</v>
      </c>
      <c r="C32" t="s">
        <v>67</v>
      </c>
      <c r="D32" s="1">
        <v>7299</v>
      </c>
      <c r="E32" t="s">
        <v>111</v>
      </c>
      <c r="F32">
        <v>2.7</v>
      </c>
      <c r="G32" t="s">
        <v>112</v>
      </c>
      <c r="H32" t="s">
        <v>113</v>
      </c>
      <c r="J32" t="s">
        <v>114</v>
      </c>
      <c r="K32" t="s">
        <v>115</v>
      </c>
      <c r="L32" s="2">
        <v>1170.9000000000001</v>
      </c>
      <c r="O32" s="1"/>
    </row>
    <row r="33" spans="1:24" x14ac:dyDescent="0.3">
      <c r="E33" t="s">
        <v>118</v>
      </c>
      <c r="F33">
        <v>2.6</v>
      </c>
      <c r="G33" t="s">
        <v>119</v>
      </c>
      <c r="H33" t="s">
        <v>120</v>
      </c>
      <c r="J33" t="s">
        <v>121</v>
      </c>
      <c r="K33" t="s">
        <v>122</v>
      </c>
      <c r="L33" s="2">
        <v>1182.5</v>
      </c>
      <c r="O33" s="1"/>
    </row>
    <row r="34" spans="1:24" x14ac:dyDescent="0.3">
      <c r="A34">
        <v>230</v>
      </c>
      <c r="B34" s="1">
        <v>14560</v>
      </c>
      <c r="C34" t="s">
        <v>70</v>
      </c>
      <c r="D34" t="s">
        <v>71</v>
      </c>
      <c r="O34" s="1"/>
    </row>
    <row r="35" spans="1:24" x14ac:dyDescent="0.3">
      <c r="A35">
        <v>240</v>
      </c>
      <c r="B35" s="1">
        <v>16597</v>
      </c>
      <c r="C35" t="s">
        <v>75</v>
      </c>
      <c r="D35" t="s">
        <v>76</v>
      </c>
    </row>
    <row r="36" spans="1:24" x14ac:dyDescent="0.3">
      <c r="A36">
        <v>250</v>
      </c>
      <c r="B36" s="1">
        <v>18920</v>
      </c>
      <c r="C36" t="s">
        <v>80</v>
      </c>
      <c r="D36" t="s">
        <v>81</v>
      </c>
    </row>
    <row r="37" spans="1:24" x14ac:dyDescent="0.3">
      <c r="A37">
        <v>260</v>
      </c>
      <c r="B37" s="1">
        <v>21567</v>
      </c>
      <c r="C37" t="s">
        <v>85</v>
      </c>
      <c r="D37" t="s">
        <v>86</v>
      </c>
      <c r="U37" t="s">
        <v>141</v>
      </c>
      <c r="V37" s="1">
        <v>1804278</v>
      </c>
    </row>
    <row r="38" spans="1:24" x14ac:dyDescent="0.3">
      <c r="A38">
        <v>270</v>
      </c>
      <c r="B38" s="1">
        <v>24584</v>
      </c>
      <c r="C38" t="s">
        <v>90</v>
      </c>
      <c r="D38" t="s">
        <v>91</v>
      </c>
      <c r="F38" t="s">
        <v>146</v>
      </c>
      <c r="G38" t="s">
        <v>1</v>
      </c>
      <c r="J38" t="s">
        <v>2</v>
      </c>
      <c r="L38" t="s">
        <v>3</v>
      </c>
      <c r="M38" t="s">
        <v>4</v>
      </c>
      <c r="N38" t="s">
        <v>3</v>
      </c>
      <c r="O38" t="s">
        <v>4</v>
      </c>
      <c r="P38" t="s">
        <v>1</v>
      </c>
      <c r="Q38" t="s">
        <v>5</v>
      </c>
    </row>
    <row r="39" spans="1:24" x14ac:dyDescent="0.3">
      <c r="G39" t="s">
        <v>6</v>
      </c>
      <c r="H39" t="s">
        <v>7</v>
      </c>
      <c r="I39" t="s">
        <v>8</v>
      </c>
    </row>
    <row r="40" spans="1:24" x14ac:dyDescent="0.3">
      <c r="A40">
        <v>280</v>
      </c>
      <c r="B40" s="1">
        <v>28024</v>
      </c>
      <c r="C40" t="s">
        <v>95</v>
      </c>
      <c r="D40" t="s">
        <v>96</v>
      </c>
      <c r="G40" t="s">
        <v>147</v>
      </c>
      <c r="L40" t="s">
        <v>148</v>
      </c>
      <c r="N40" t="s">
        <v>147</v>
      </c>
    </row>
    <row r="41" spans="1:24" x14ac:dyDescent="0.3">
      <c r="F41">
        <v>-1</v>
      </c>
      <c r="G41">
        <v>-2</v>
      </c>
      <c r="H41">
        <v>-3</v>
      </c>
      <c r="I41">
        <v>-4</v>
      </c>
      <c r="J41">
        <v>-5</v>
      </c>
      <c r="K41">
        <v>-6</v>
      </c>
      <c r="L41">
        <v>-7</v>
      </c>
      <c r="M41">
        <v>-8</v>
      </c>
      <c r="N41">
        <v>-9</v>
      </c>
      <c r="O41">
        <v>-10</v>
      </c>
      <c r="P41">
        <v>-11</v>
      </c>
    </row>
    <row r="42" spans="1:24" x14ac:dyDescent="0.3">
      <c r="A42">
        <v>290</v>
      </c>
      <c r="B42" s="1">
        <v>31945</v>
      </c>
      <c r="C42" t="s">
        <v>102</v>
      </c>
      <c r="D42" t="s">
        <v>103</v>
      </c>
      <c r="F42" t="s">
        <v>11</v>
      </c>
      <c r="G42" t="s">
        <v>12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16</v>
      </c>
      <c r="O42" t="s">
        <v>17</v>
      </c>
      <c r="P42" t="s">
        <v>18</v>
      </c>
      <c r="S42" t="s">
        <v>383</v>
      </c>
      <c r="T42" t="s">
        <v>142</v>
      </c>
      <c r="V42" t="s">
        <v>383</v>
      </c>
      <c r="W42" t="s">
        <v>142</v>
      </c>
      <c r="X42" t="s">
        <v>384</v>
      </c>
    </row>
    <row r="43" spans="1:24" x14ac:dyDescent="0.3">
      <c r="F43">
        <v>90</v>
      </c>
      <c r="G43" s="1">
        <v>1478</v>
      </c>
      <c r="H43" t="s">
        <v>149</v>
      </c>
      <c r="I43" t="s">
        <v>150</v>
      </c>
      <c r="J43" t="s">
        <v>151</v>
      </c>
      <c r="K43">
        <v>50.9</v>
      </c>
      <c r="L43" t="s">
        <v>152</v>
      </c>
      <c r="M43" t="s">
        <v>153</v>
      </c>
      <c r="N43" t="s">
        <v>154</v>
      </c>
      <c r="O43" t="s">
        <v>155</v>
      </c>
      <c r="P43">
        <v>121.1</v>
      </c>
      <c r="S43">
        <v>12.2</v>
      </c>
      <c r="T43">
        <v>14900</v>
      </c>
      <c r="V43">
        <v>12.2</v>
      </c>
      <c r="W43">
        <v>14900</v>
      </c>
      <c r="X43">
        <f>_nVcv9/W43</f>
        <v>121.09248322147651</v>
      </c>
    </row>
    <row r="44" spans="1:24" x14ac:dyDescent="0.3">
      <c r="A44">
        <v>300</v>
      </c>
      <c r="B44" s="1">
        <v>36414</v>
      </c>
      <c r="C44" t="s">
        <v>109</v>
      </c>
      <c r="D44" t="s">
        <v>110</v>
      </c>
      <c r="F44">
        <v>95</v>
      </c>
      <c r="G44" s="1">
        <v>1573</v>
      </c>
      <c r="H44" t="s">
        <v>156</v>
      </c>
      <c r="I44" t="s">
        <v>157</v>
      </c>
      <c r="J44" t="s">
        <v>158</v>
      </c>
      <c r="K44">
        <v>47.8</v>
      </c>
      <c r="L44" t="s">
        <v>159</v>
      </c>
      <c r="M44" t="s">
        <v>160</v>
      </c>
      <c r="N44" t="s">
        <v>161</v>
      </c>
      <c r="O44" t="s">
        <v>162</v>
      </c>
      <c r="P44">
        <v>121.9</v>
      </c>
      <c r="S44">
        <v>12.9</v>
      </c>
      <c r="T44">
        <v>14800</v>
      </c>
      <c r="V44">
        <v>12.9</v>
      </c>
      <c r="W44">
        <v>14800</v>
      </c>
      <c r="X44">
        <f>_nVcv9/W44</f>
        <v>121.91067567567568</v>
      </c>
    </row>
    <row r="45" spans="1:24" x14ac:dyDescent="0.3">
      <c r="A45">
        <v>301</v>
      </c>
      <c r="B45" s="1">
        <v>36894</v>
      </c>
      <c r="C45" t="s">
        <v>116</v>
      </c>
      <c r="D45" t="s">
        <v>117</v>
      </c>
      <c r="N45">
        <v>13</v>
      </c>
      <c r="O45" s="1">
        <v>14760</v>
      </c>
      <c r="P45">
        <v>122.2</v>
      </c>
      <c r="S45" t="e">
        <v>#N/A</v>
      </c>
      <c r="T45" t="e">
        <v>#N/A</v>
      </c>
      <c r="V45">
        <v>13.5</v>
      </c>
      <c r="W45">
        <v>14550</v>
      </c>
      <c r="X45">
        <f>_nVcv9/W45</f>
        <v>124.00536082474227</v>
      </c>
    </row>
    <row r="46" spans="1:24" x14ac:dyDescent="0.3">
      <c r="F46">
        <v>100</v>
      </c>
      <c r="G46" s="1">
        <v>1674</v>
      </c>
      <c r="H46" t="s">
        <v>163</v>
      </c>
      <c r="I46" t="s">
        <v>164</v>
      </c>
      <c r="J46" t="s">
        <v>165</v>
      </c>
      <c r="K46">
        <v>44.9</v>
      </c>
      <c r="L46" t="s">
        <v>166</v>
      </c>
      <c r="M46" t="s">
        <v>167</v>
      </c>
      <c r="N46" t="s">
        <v>168</v>
      </c>
      <c r="O46" t="s">
        <v>169</v>
      </c>
      <c r="P46">
        <v>124</v>
      </c>
      <c r="S46">
        <v>13.5</v>
      </c>
      <c r="T46">
        <v>14550</v>
      </c>
      <c r="V46">
        <v>14.2</v>
      </c>
      <c r="W46">
        <v>14380</v>
      </c>
      <c r="X46">
        <f>_nVcv9/W46</f>
        <v>125.47134909596662</v>
      </c>
    </row>
    <row r="47" spans="1:24" x14ac:dyDescent="0.3">
      <c r="N47">
        <v>14</v>
      </c>
      <c r="O47" s="1">
        <v>14430</v>
      </c>
      <c r="P47">
        <v>125.1</v>
      </c>
      <c r="S47" t="e">
        <v>#N/A</v>
      </c>
      <c r="T47" t="e">
        <v>#N/A</v>
      </c>
      <c r="V47">
        <v>14.9</v>
      </c>
      <c r="W47">
        <v>14170</v>
      </c>
      <c r="X47">
        <f>_nVcv9/W47</f>
        <v>127.33083980239944</v>
      </c>
    </row>
    <row r="48" spans="1:24" x14ac:dyDescent="0.3">
      <c r="F48">
        <v>105</v>
      </c>
      <c r="G48" s="1">
        <v>1782</v>
      </c>
      <c r="H48" t="s">
        <v>170</v>
      </c>
      <c r="I48" t="s">
        <v>171</v>
      </c>
      <c r="J48" t="s">
        <v>172</v>
      </c>
      <c r="K48">
        <v>42.2</v>
      </c>
      <c r="L48" t="s">
        <v>33</v>
      </c>
      <c r="M48" t="s">
        <v>167</v>
      </c>
      <c r="N48" t="s">
        <v>173</v>
      </c>
      <c r="O48" t="s">
        <v>174</v>
      </c>
      <c r="P48">
        <v>125.5</v>
      </c>
      <c r="S48">
        <v>14.2</v>
      </c>
      <c r="T48">
        <v>14380</v>
      </c>
      <c r="V48">
        <v>15.5</v>
      </c>
      <c r="W48">
        <v>13860</v>
      </c>
      <c r="X48">
        <f>_nVcv9/W48</f>
        <v>130.17878787878789</v>
      </c>
    </row>
    <row r="49" spans="6:24" x14ac:dyDescent="0.3">
      <c r="F49">
        <v>110</v>
      </c>
      <c r="G49" s="1">
        <v>1897</v>
      </c>
      <c r="H49" t="s">
        <v>175</v>
      </c>
      <c r="I49" t="s">
        <v>176</v>
      </c>
      <c r="J49" t="s">
        <v>177</v>
      </c>
      <c r="K49">
        <v>39.6</v>
      </c>
      <c r="L49" t="s">
        <v>178</v>
      </c>
      <c r="M49" t="s">
        <v>179</v>
      </c>
      <c r="N49" t="s">
        <v>180</v>
      </c>
      <c r="O49" t="s">
        <v>181</v>
      </c>
      <c r="P49">
        <v>127.3</v>
      </c>
      <c r="S49">
        <v>14.9</v>
      </c>
      <c r="T49">
        <v>14170</v>
      </c>
      <c r="V49">
        <v>16.2</v>
      </c>
      <c r="W49">
        <v>13610</v>
      </c>
      <c r="X49">
        <f>_nVcv9/W49</f>
        <v>132.57002204261573</v>
      </c>
    </row>
    <row r="50" spans="6:24" x14ac:dyDescent="0.3">
      <c r="N50">
        <v>15</v>
      </c>
      <c r="O50" s="1">
        <v>14120</v>
      </c>
      <c r="P50">
        <v>127.8</v>
      </c>
      <c r="S50" t="e">
        <v>#N/A</v>
      </c>
      <c r="T50" t="e">
        <v>#N/A</v>
      </c>
      <c r="V50">
        <v>16.899999999999999</v>
      </c>
      <c r="W50">
        <v>13330</v>
      </c>
      <c r="X50">
        <f>_nVcv9/W50</f>
        <v>135.35468867216804</v>
      </c>
    </row>
    <row r="51" spans="6:24" x14ac:dyDescent="0.3">
      <c r="F51">
        <v>115</v>
      </c>
      <c r="G51" s="1">
        <v>2019</v>
      </c>
      <c r="H51" t="s">
        <v>182</v>
      </c>
      <c r="I51" t="s">
        <v>183</v>
      </c>
      <c r="J51" t="s">
        <v>184</v>
      </c>
      <c r="K51">
        <v>37.200000000000003</v>
      </c>
      <c r="L51" t="s">
        <v>185</v>
      </c>
      <c r="M51" t="s">
        <v>186</v>
      </c>
      <c r="N51" t="s">
        <v>37</v>
      </c>
      <c r="O51" t="s">
        <v>187</v>
      </c>
      <c r="P51">
        <v>130.30000000000001</v>
      </c>
      <c r="S51">
        <v>15.5</v>
      </c>
      <c r="T51">
        <v>13860</v>
      </c>
      <c r="V51">
        <v>17.5</v>
      </c>
      <c r="W51">
        <v>12970</v>
      </c>
      <c r="X51">
        <f>_nVcv9/W51</f>
        <v>139.11164225134928</v>
      </c>
    </row>
    <row r="52" spans="6:24" x14ac:dyDescent="0.3">
      <c r="N52">
        <v>16</v>
      </c>
      <c r="O52" s="1">
        <v>13680</v>
      </c>
      <c r="P52">
        <v>132</v>
      </c>
      <c r="S52" t="e">
        <v>#N/A</v>
      </c>
      <c r="T52" t="e">
        <v>#N/A</v>
      </c>
      <c r="V52">
        <v>18.2</v>
      </c>
      <c r="W52">
        <v>12670</v>
      </c>
      <c r="X52">
        <f>_nVcv9/W52</f>
        <v>142.40552486187846</v>
      </c>
    </row>
    <row r="53" spans="6:24" x14ac:dyDescent="0.3">
      <c r="F53">
        <v>120</v>
      </c>
      <c r="G53" s="1">
        <v>2149</v>
      </c>
      <c r="H53" t="s">
        <v>188</v>
      </c>
      <c r="I53" t="s">
        <v>189</v>
      </c>
      <c r="J53" t="s">
        <v>190</v>
      </c>
      <c r="K53">
        <v>35</v>
      </c>
      <c r="L53" t="s">
        <v>191</v>
      </c>
      <c r="M53" t="s">
        <v>192</v>
      </c>
      <c r="N53" t="s">
        <v>193</v>
      </c>
      <c r="O53" t="s">
        <v>194</v>
      </c>
      <c r="P53">
        <v>132.69999999999999</v>
      </c>
      <c r="S53">
        <v>16.2</v>
      </c>
      <c r="T53">
        <v>13610</v>
      </c>
      <c r="V53">
        <v>18.899999999999999</v>
      </c>
      <c r="W53">
        <v>12360</v>
      </c>
      <c r="X53">
        <f>_nVcv9/W53</f>
        <v>145.97718446601942</v>
      </c>
    </row>
    <row r="54" spans="6:24" x14ac:dyDescent="0.3">
      <c r="F54">
        <v>125</v>
      </c>
      <c r="G54" s="1">
        <v>2287</v>
      </c>
      <c r="H54" t="s">
        <v>195</v>
      </c>
      <c r="I54" t="s">
        <v>196</v>
      </c>
      <c r="J54" t="s">
        <v>197</v>
      </c>
      <c r="K54">
        <v>32.9</v>
      </c>
      <c r="L54" t="s">
        <v>198</v>
      </c>
      <c r="M54" t="s">
        <v>199</v>
      </c>
      <c r="N54" t="s">
        <v>200</v>
      </c>
      <c r="O54" t="s">
        <v>201</v>
      </c>
      <c r="P54">
        <v>135.30000000000001</v>
      </c>
      <c r="S54">
        <v>16.899999999999999</v>
      </c>
      <c r="T54">
        <v>13330</v>
      </c>
      <c r="V54">
        <v>19.5</v>
      </c>
      <c r="W54">
        <v>11990</v>
      </c>
      <c r="X54">
        <f>_nVcv9/W54</f>
        <v>150.48190158465388</v>
      </c>
    </row>
    <row r="55" spans="6:24" x14ac:dyDescent="0.3">
      <c r="N55">
        <v>17</v>
      </c>
      <c r="O55" s="1">
        <v>13270</v>
      </c>
      <c r="P55">
        <v>135.9</v>
      </c>
      <c r="S55" t="e">
        <v>#N/A</v>
      </c>
      <c r="T55" t="e">
        <v>#N/A</v>
      </c>
      <c r="V55">
        <v>20.2</v>
      </c>
      <c r="W55">
        <v>11660</v>
      </c>
      <c r="X55">
        <f>_nVcv9/W55</f>
        <v>154.74082332761577</v>
      </c>
    </row>
    <row r="56" spans="6:24" x14ac:dyDescent="0.3">
      <c r="F56">
        <v>130</v>
      </c>
      <c r="G56" s="1">
        <v>2435</v>
      </c>
      <c r="H56" t="s">
        <v>202</v>
      </c>
      <c r="I56" t="s">
        <v>203</v>
      </c>
      <c r="J56" t="s">
        <v>204</v>
      </c>
      <c r="K56">
        <v>30.9</v>
      </c>
      <c r="L56" t="s">
        <v>205</v>
      </c>
      <c r="M56" t="s">
        <v>206</v>
      </c>
      <c r="N56" t="s">
        <v>207</v>
      </c>
      <c r="O56" t="s">
        <v>208</v>
      </c>
      <c r="P56">
        <v>139.1</v>
      </c>
      <c r="S56">
        <v>17.5</v>
      </c>
      <c r="T56">
        <v>12970</v>
      </c>
      <c r="V56">
        <v>20.8</v>
      </c>
      <c r="W56">
        <v>11270</v>
      </c>
      <c r="X56">
        <f>_nVcv9/W56</f>
        <v>160.09565217391304</v>
      </c>
    </row>
    <row r="57" spans="6:24" x14ac:dyDescent="0.3">
      <c r="N57">
        <v>18</v>
      </c>
      <c r="O57" s="1">
        <v>12760</v>
      </c>
      <c r="P57">
        <v>141.5</v>
      </c>
      <c r="S57" t="e">
        <v>#N/A</v>
      </c>
      <c r="T57" t="e">
        <v>#N/A</v>
      </c>
      <c r="V57">
        <v>21.4</v>
      </c>
      <c r="W57">
        <v>10910</v>
      </c>
      <c r="X57">
        <f>_nVcv9/W57</f>
        <v>165.37836846929423</v>
      </c>
    </row>
    <row r="58" spans="6:24" x14ac:dyDescent="0.3">
      <c r="F58">
        <v>135</v>
      </c>
      <c r="G58" s="1">
        <v>2591</v>
      </c>
      <c r="H58" t="s">
        <v>209</v>
      </c>
      <c r="I58" t="s">
        <v>210</v>
      </c>
      <c r="J58" t="s">
        <v>211</v>
      </c>
      <c r="K58">
        <v>29</v>
      </c>
      <c r="L58" t="s">
        <v>212</v>
      </c>
      <c r="M58" t="s">
        <v>213</v>
      </c>
      <c r="N58" t="s">
        <v>214</v>
      </c>
      <c r="O58" t="s">
        <v>215</v>
      </c>
      <c r="P58">
        <v>142.4</v>
      </c>
      <c r="S58">
        <v>18.2</v>
      </c>
      <c r="T58">
        <v>12670</v>
      </c>
      <c r="V58">
        <v>22.1</v>
      </c>
      <c r="W58">
        <v>10590</v>
      </c>
      <c r="X58">
        <f>_nVcv9/W58</f>
        <v>170.3756373937677</v>
      </c>
    </row>
    <row r="59" spans="6:24" x14ac:dyDescent="0.3">
      <c r="F59">
        <v>140</v>
      </c>
      <c r="G59" s="1">
        <v>2758</v>
      </c>
      <c r="H59" t="s">
        <v>216</v>
      </c>
      <c r="I59" t="s">
        <v>217</v>
      </c>
      <c r="J59" t="s">
        <v>218</v>
      </c>
      <c r="K59">
        <v>27.2</v>
      </c>
      <c r="L59" t="s">
        <v>219</v>
      </c>
      <c r="M59" t="s">
        <v>220</v>
      </c>
      <c r="N59" t="s">
        <v>49</v>
      </c>
      <c r="O59" t="s">
        <v>221</v>
      </c>
      <c r="P59">
        <v>145.9</v>
      </c>
      <c r="S59">
        <v>18.899999999999999</v>
      </c>
      <c r="T59">
        <v>12360</v>
      </c>
      <c r="V59">
        <v>22.7</v>
      </c>
      <c r="W59">
        <v>10220</v>
      </c>
      <c r="X59">
        <f>_nVcv9/W59</f>
        <v>176.54383561643834</v>
      </c>
    </row>
    <row r="60" spans="6:24" x14ac:dyDescent="0.3">
      <c r="N60">
        <v>19</v>
      </c>
      <c r="O60" s="1">
        <v>12300</v>
      </c>
      <c r="P60">
        <v>146.69999999999999</v>
      </c>
      <c r="S60" t="e">
        <v>#N/A</v>
      </c>
      <c r="T60" t="e">
        <v>#N/A</v>
      </c>
      <c r="V60">
        <v>23.2</v>
      </c>
      <c r="W60">
        <v>9790</v>
      </c>
      <c r="X60">
        <f>_nVcv9/W60</f>
        <v>184.29805924412665</v>
      </c>
    </row>
    <row r="61" spans="6:24" x14ac:dyDescent="0.3">
      <c r="F61">
        <v>145</v>
      </c>
      <c r="G61" s="1">
        <v>2936</v>
      </c>
      <c r="H61" t="s">
        <v>222</v>
      </c>
      <c r="I61" t="s">
        <v>223</v>
      </c>
      <c r="J61" t="s">
        <v>224</v>
      </c>
      <c r="K61">
        <v>25.6</v>
      </c>
      <c r="L61" t="s">
        <v>225</v>
      </c>
      <c r="M61" t="s">
        <v>226</v>
      </c>
      <c r="N61" t="s">
        <v>227</v>
      </c>
      <c r="O61" t="s">
        <v>228</v>
      </c>
      <c r="P61">
        <v>150.6</v>
      </c>
      <c r="S61">
        <v>19.5</v>
      </c>
      <c r="T61">
        <v>11990</v>
      </c>
      <c r="V61">
        <v>23.8</v>
      </c>
      <c r="W61">
        <v>9450</v>
      </c>
      <c r="X61">
        <f>_nVcv9/W61</f>
        <v>190.92888888888888</v>
      </c>
    </row>
    <row r="62" spans="6:24" x14ac:dyDescent="0.3">
      <c r="N62">
        <v>20</v>
      </c>
      <c r="O62" s="1">
        <v>11750</v>
      </c>
      <c r="P62">
        <v>153.5</v>
      </c>
      <c r="S62" t="e">
        <v>#N/A</v>
      </c>
      <c r="T62" t="e">
        <v>#N/A</v>
      </c>
      <c r="V62">
        <v>24.4</v>
      </c>
      <c r="W62">
        <v>9100</v>
      </c>
      <c r="X62">
        <f>_nVcv9/W62</f>
        <v>198.27230769230769</v>
      </c>
    </row>
    <row r="63" spans="6:24" x14ac:dyDescent="0.3">
      <c r="F63">
        <v>150</v>
      </c>
      <c r="G63" s="1">
        <v>3125</v>
      </c>
      <c r="H63" t="s">
        <v>229</v>
      </c>
      <c r="I63" t="s">
        <v>230</v>
      </c>
      <c r="J63" t="s">
        <v>231</v>
      </c>
      <c r="K63">
        <v>24</v>
      </c>
      <c r="L63" t="s">
        <v>232</v>
      </c>
      <c r="M63" t="s">
        <v>233</v>
      </c>
      <c r="N63" t="s">
        <v>234</v>
      </c>
      <c r="O63" t="s">
        <v>235</v>
      </c>
      <c r="P63">
        <v>154.69999999999999</v>
      </c>
      <c r="S63">
        <v>20.2</v>
      </c>
      <c r="T63">
        <v>11660</v>
      </c>
      <c r="V63">
        <v>25</v>
      </c>
      <c r="W63">
        <v>8750</v>
      </c>
      <c r="X63">
        <f>_nVcv9/W63</f>
        <v>206.20320000000001</v>
      </c>
    </row>
    <row r="64" spans="6:24" x14ac:dyDescent="0.3">
      <c r="F64">
        <v>155</v>
      </c>
      <c r="G64" s="1">
        <v>3327</v>
      </c>
      <c r="H64" t="s">
        <v>236</v>
      </c>
      <c r="I64" t="s">
        <v>237</v>
      </c>
      <c r="J64" t="s">
        <v>238</v>
      </c>
      <c r="K64">
        <v>22.6</v>
      </c>
      <c r="L64" t="s">
        <v>57</v>
      </c>
      <c r="M64" t="s">
        <v>239</v>
      </c>
      <c r="N64" t="s">
        <v>240</v>
      </c>
      <c r="O64" t="s">
        <v>241</v>
      </c>
      <c r="P64">
        <v>160</v>
      </c>
      <c r="S64">
        <v>20.8</v>
      </c>
      <c r="T64">
        <v>11270</v>
      </c>
      <c r="V64">
        <v>25.6</v>
      </c>
      <c r="W64">
        <v>8420</v>
      </c>
      <c r="X64">
        <f>_nVcv9/W64</f>
        <v>214.28479809976247</v>
      </c>
    </row>
    <row r="65" spans="6:24" x14ac:dyDescent="0.3">
      <c r="N65">
        <v>21</v>
      </c>
      <c r="O65" s="1">
        <v>11150</v>
      </c>
      <c r="P65">
        <v>161.80000000000001</v>
      </c>
      <c r="S65" t="e">
        <v>#N/A</v>
      </c>
      <c r="T65" t="e">
        <v>#N/A</v>
      </c>
      <c r="V65">
        <v>26.1</v>
      </c>
      <c r="W65">
        <v>8060</v>
      </c>
      <c r="X65">
        <f>_nVcv9/W65</f>
        <v>223.8558312655087</v>
      </c>
    </row>
    <row r="66" spans="6:24" x14ac:dyDescent="0.3">
      <c r="F66">
        <v>160</v>
      </c>
      <c r="G66" s="1">
        <v>3541</v>
      </c>
      <c r="H66" t="s">
        <v>242</v>
      </c>
      <c r="I66" t="s">
        <v>243</v>
      </c>
      <c r="J66" t="s">
        <v>244</v>
      </c>
      <c r="K66">
        <v>21.2</v>
      </c>
      <c r="L66" t="s">
        <v>245</v>
      </c>
      <c r="M66" t="s">
        <v>246</v>
      </c>
      <c r="N66" t="s">
        <v>247</v>
      </c>
      <c r="O66" t="s">
        <v>248</v>
      </c>
      <c r="P66">
        <v>165.5</v>
      </c>
      <c r="S66">
        <v>21.4</v>
      </c>
      <c r="T66">
        <v>10910</v>
      </c>
      <c r="V66">
        <v>26.7</v>
      </c>
      <c r="W66">
        <v>7740</v>
      </c>
      <c r="X66">
        <f>_nVcv9/W66</f>
        <v>233.1108527131783</v>
      </c>
    </row>
    <row r="67" spans="6:24" x14ac:dyDescent="0.3">
      <c r="N67">
        <v>22</v>
      </c>
      <c r="O67" s="1">
        <v>10640</v>
      </c>
      <c r="P67">
        <v>169.8</v>
      </c>
      <c r="S67" t="e">
        <v>#N/A</v>
      </c>
      <c r="T67" t="e">
        <v>#N/A</v>
      </c>
      <c r="V67">
        <v>27.2</v>
      </c>
      <c r="W67">
        <v>7430</v>
      </c>
      <c r="X67">
        <f>_nVcv9/W67</f>
        <v>242.83687752355317</v>
      </c>
    </row>
    <row r="68" spans="6:24" x14ac:dyDescent="0.3">
      <c r="F68">
        <v>165</v>
      </c>
      <c r="G68" s="1">
        <v>3769</v>
      </c>
      <c r="H68" t="s">
        <v>249</v>
      </c>
      <c r="I68" t="s">
        <v>250</v>
      </c>
      <c r="J68" t="s">
        <v>251</v>
      </c>
      <c r="K68">
        <v>20</v>
      </c>
      <c r="L68" t="s">
        <v>252</v>
      </c>
      <c r="M68" t="s">
        <v>253</v>
      </c>
      <c r="N68" t="s">
        <v>61</v>
      </c>
      <c r="O68" t="s">
        <v>254</v>
      </c>
      <c r="P68">
        <v>170.5</v>
      </c>
      <c r="S68">
        <v>22.1</v>
      </c>
      <c r="T68">
        <v>10590</v>
      </c>
      <c r="V68">
        <v>27.7</v>
      </c>
      <c r="W68">
        <v>7090</v>
      </c>
      <c r="X68">
        <f>_nVcv9/W68</f>
        <v>254.4820874471086</v>
      </c>
    </row>
    <row r="69" spans="6:24" x14ac:dyDescent="0.3">
      <c r="F69">
        <v>170</v>
      </c>
      <c r="G69" s="1">
        <v>4012</v>
      </c>
      <c r="H69" t="s">
        <v>255</v>
      </c>
      <c r="I69" t="s">
        <v>256</v>
      </c>
      <c r="J69" t="s">
        <v>257</v>
      </c>
      <c r="K69">
        <v>18.8</v>
      </c>
      <c r="L69" t="s">
        <v>258</v>
      </c>
      <c r="M69" t="s">
        <v>259</v>
      </c>
      <c r="N69" t="s">
        <v>260</v>
      </c>
      <c r="O69" t="s">
        <v>261</v>
      </c>
      <c r="P69">
        <v>176.7</v>
      </c>
      <c r="S69">
        <v>22.7</v>
      </c>
      <c r="T69">
        <v>10220</v>
      </c>
      <c r="V69">
        <v>28.2</v>
      </c>
      <c r="W69">
        <v>6800</v>
      </c>
      <c r="X69">
        <f>_nVcv9/W69</f>
        <v>265.33499999999998</v>
      </c>
    </row>
    <row r="70" spans="6:24" x14ac:dyDescent="0.3">
      <c r="F70">
        <v>175</v>
      </c>
      <c r="G70" s="1">
        <v>4271</v>
      </c>
      <c r="N70">
        <v>23</v>
      </c>
      <c r="O70" s="1">
        <v>9960</v>
      </c>
      <c r="P70">
        <v>181.1</v>
      </c>
      <c r="S70" t="e">
        <v>#N/A</v>
      </c>
      <c r="T70" t="e">
        <v>#N/A</v>
      </c>
      <c r="V70">
        <v>28.7</v>
      </c>
      <c r="W70">
        <v>6490</v>
      </c>
      <c r="X70">
        <f>_nVcv9/W70</f>
        <v>278.008936825886</v>
      </c>
    </row>
    <row r="71" spans="6:24" x14ac:dyDescent="0.3">
      <c r="H71" t="s">
        <v>262</v>
      </c>
      <c r="I71" t="s">
        <v>263</v>
      </c>
      <c r="J71" t="s">
        <v>264</v>
      </c>
      <c r="K71">
        <v>17.600000000000001</v>
      </c>
      <c r="L71" t="s">
        <v>265</v>
      </c>
      <c r="M71" t="s">
        <v>266</v>
      </c>
      <c r="N71" t="s">
        <v>65</v>
      </c>
      <c r="O71" t="s">
        <v>267</v>
      </c>
      <c r="P71" t="s">
        <v>268</v>
      </c>
      <c r="S71">
        <v>23.2</v>
      </c>
      <c r="T71">
        <v>9790</v>
      </c>
      <c r="V71">
        <v>29.2</v>
      </c>
      <c r="W71">
        <v>6190</v>
      </c>
      <c r="X71">
        <f>_nVcv9/W71</f>
        <v>291.48271405492733</v>
      </c>
    </row>
    <row r="72" spans="6:24" x14ac:dyDescent="0.3">
      <c r="F72">
        <v>180</v>
      </c>
      <c r="G72" s="1">
        <v>4546</v>
      </c>
      <c r="H72" t="s">
        <v>269</v>
      </c>
      <c r="I72" t="s">
        <v>270</v>
      </c>
      <c r="J72" t="s">
        <v>271</v>
      </c>
      <c r="K72">
        <v>16.5</v>
      </c>
      <c r="L72" t="s">
        <v>272</v>
      </c>
      <c r="M72" t="s">
        <v>273</v>
      </c>
      <c r="N72" t="s">
        <v>274</v>
      </c>
      <c r="O72" t="s">
        <v>275</v>
      </c>
      <c r="P72">
        <v>191</v>
      </c>
      <c r="S72">
        <v>23.8</v>
      </c>
      <c r="T72">
        <v>9450</v>
      </c>
      <c r="V72">
        <v>29.7</v>
      </c>
      <c r="W72">
        <v>5940</v>
      </c>
      <c r="X72">
        <f>_nVcv9/W72</f>
        <v>303.75050505050507</v>
      </c>
    </row>
    <row r="73" spans="6:24" x14ac:dyDescent="0.3">
      <c r="N73">
        <v>24</v>
      </c>
      <c r="O73" s="1">
        <v>9330</v>
      </c>
      <c r="P73">
        <v>193.4</v>
      </c>
      <c r="S73" t="e">
        <v>#N/A</v>
      </c>
      <c r="T73" t="e">
        <v>#N/A</v>
      </c>
      <c r="V73">
        <v>30.2</v>
      </c>
      <c r="W73">
        <v>5650</v>
      </c>
      <c r="X73">
        <f>_nVcv9/W73</f>
        <v>319.3412389380531</v>
      </c>
    </row>
    <row r="74" spans="6:24" x14ac:dyDescent="0.3">
      <c r="F74">
        <v>185</v>
      </c>
      <c r="G74" s="1">
        <v>4839</v>
      </c>
      <c r="H74" t="s">
        <v>276</v>
      </c>
      <c r="I74" t="s">
        <v>277</v>
      </c>
      <c r="J74" t="s">
        <v>278</v>
      </c>
      <c r="K74">
        <v>15.5</v>
      </c>
      <c r="L74" t="s">
        <v>279</v>
      </c>
      <c r="M74" t="s">
        <v>280</v>
      </c>
      <c r="N74" t="s">
        <v>281</v>
      </c>
      <c r="O74" t="s">
        <v>282</v>
      </c>
      <c r="P74">
        <v>198.3</v>
      </c>
      <c r="S74">
        <v>24.4</v>
      </c>
      <c r="T74">
        <v>9100</v>
      </c>
      <c r="V74">
        <v>30.6</v>
      </c>
      <c r="W74">
        <v>5390</v>
      </c>
      <c r="X74">
        <f>_nVcv9/W74</f>
        <v>334.74545454545455</v>
      </c>
    </row>
    <row r="75" spans="6:24" x14ac:dyDescent="0.3">
      <c r="F75">
        <v>190</v>
      </c>
      <c r="G75" s="1">
        <v>5151</v>
      </c>
      <c r="H75" t="s">
        <v>283</v>
      </c>
      <c r="I75" t="s">
        <v>284</v>
      </c>
      <c r="J75" t="s">
        <v>285</v>
      </c>
      <c r="K75">
        <v>14.6</v>
      </c>
      <c r="L75" t="s">
        <v>286</v>
      </c>
      <c r="M75" t="s">
        <v>287</v>
      </c>
      <c r="N75" t="s">
        <v>288</v>
      </c>
      <c r="O75" t="s">
        <v>289</v>
      </c>
      <c r="P75">
        <v>206</v>
      </c>
      <c r="S75">
        <v>25</v>
      </c>
      <c r="T75">
        <v>8750</v>
      </c>
      <c r="V75">
        <v>30.9</v>
      </c>
      <c r="W75">
        <v>5100</v>
      </c>
      <c r="X75">
        <f>_nVcv9/W75</f>
        <v>353.78</v>
      </c>
    </row>
    <row r="76" spans="6:24" x14ac:dyDescent="0.3">
      <c r="F76">
        <v>195</v>
      </c>
      <c r="G76" s="1">
        <v>5484</v>
      </c>
      <c r="H76" t="s">
        <v>290</v>
      </c>
      <c r="I76" t="s">
        <v>291</v>
      </c>
      <c r="J76" t="s">
        <v>292</v>
      </c>
      <c r="K76">
        <v>13.7</v>
      </c>
      <c r="L76" t="s">
        <v>293</v>
      </c>
      <c r="M76" t="s">
        <v>294</v>
      </c>
      <c r="N76" t="s">
        <v>295</v>
      </c>
      <c r="O76" t="s">
        <v>38</v>
      </c>
      <c r="P76">
        <v>214.2</v>
      </c>
      <c r="S76">
        <v>25.6</v>
      </c>
      <c r="T76">
        <v>8420</v>
      </c>
      <c r="V76">
        <v>31.3</v>
      </c>
      <c r="W76">
        <v>4850</v>
      </c>
      <c r="X76">
        <f>_nVcv9/W76</f>
        <v>372.01608247422678</v>
      </c>
    </row>
    <row r="77" spans="6:24" x14ac:dyDescent="0.3">
      <c r="N77">
        <v>26</v>
      </c>
      <c r="O77" s="1">
        <v>8130</v>
      </c>
      <c r="P77">
        <v>221.7</v>
      </c>
      <c r="S77" t="e">
        <v>#N/A</v>
      </c>
      <c r="T77" t="e">
        <v>#N/A</v>
      </c>
    </row>
    <row r="78" spans="6:24" x14ac:dyDescent="0.3">
      <c r="F78">
        <v>200</v>
      </c>
      <c r="G78" s="1">
        <v>5837</v>
      </c>
      <c r="H78" t="s">
        <v>296</v>
      </c>
      <c r="I78" t="s">
        <v>297</v>
      </c>
      <c r="J78" t="s">
        <v>298</v>
      </c>
      <c r="K78">
        <v>12.9</v>
      </c>
      <c r="L78" t="s">
        <v>299</v>
      </c>
      <c r="M78" t="s">
        <v>300</v>
      </c>
      <c r="N78" t="s">
        <v>301</v>
      </c>
      <c r="O78" t="s">
        <v>302</v>
      </c>
      <c r="P78">
        <v>223.6</v>
      </c>
      <c r="S78">
        <v>26.1</v>
      </c>
      <c r="T78">
        <v>8060</v>
      </c>
    </row>
    <row r="79" spans="6:24" x14ac:dyDescent="0.3">
      <c r="F79">
        <v>205</v>
      </c>
      <c r="G79" s="1">
        <v>6214</v>
      </c>
      <c r="H79" t="s">
        <v>303</v>
      </c>
      <c r="I79" t="s">
        <v>304</v>
      </c>
      <c r="J79" t="s">
        <v>305</v>
      </c>
      <c r="K79">
        <v>12.1</v>
      </c>
      <c r="L79" t="s">
        <v>306</v>
      </c>
      <c r="M79" t="s">
        <v>307</v>
      </c>
      <c r="N79" t="s">
        <v>308</v>
      </c>
      <c r="O79" t="s">
        <v>309</v>
      </c>
      <c r="P79">
        <v>232.7</v>
      </c>
      <c r="S79">
        <v>26.7</v>
      </c>
      <c r="T79">
        <v>7740</v>
      </c>
    </row>
    <row r="80" spans="6:24" x14ac:dyDescent="0.3">
      <c r="N80">
        <v>27</v>
      </c>
      <c r="O80" s="1">
        <v>7550</v>
      </c>
      <c r="P80">
        <v>239</v>
      </c>
      <c r="S80" t="e">
        <v>#N/A</v>
      </c>
      <c r="T80" t="e">
        <v>#N/A</v>
      </c>
    </row>
    <row r="81" spans="6:20" x14ac:dyDescent="0.3">
      <c r="F81">
        <v>210</v>
      </c>
      <c r="G81" s="1">
        <v>6614</v>
      </c>
      <c r="H81" t="s">
        <v>310</v>
      </c>
      <c r="I81" t="s">
        <v>311</v>
      </c>
      <c r="J81" t="s">
        <v>312</v>
      </c>
      <c r="K81">
        <v>11.4</v>
      </c>
      <c r="L81" t="s">
        <v>313</v>
      </c>
      <c r="M81" t="s">
        <v>314</v>
      </c>
      <c r="N81" t="s">
        <v>315</v>
      </c>
      <c r="O81" t="s">
        <v>316</v>
      </c>
      <c r="P81">
        <v>243.2</v>
      </c>
      <c r="S81">
        <v>27.2</v>
      </c>
      <c r="T81">
        <v>7430</v>
      </c>
    </row>
    <row r="82" spans="6:20" x14ac:dyDescent="0.3">
      <c r="F82">
        <v>215</v>
      </c>
      <c r="G82" s="1">
        <v>7041</v>
      </c>
      <c r="H82" t="s">
        <v>317</v>
      </c>
      <c r="I82" t="s">
        <v>318</v>
      </c>
      <c r="J82" t="s">
        <v>319</v>
      </c>
      <c r="K82">
        <v>10.7</v>
      </c>
      <c r="L82" t="s">
        <v>320</v>
      </c>
      <c r="M82" t="s">
        <v>321</v>
      </c>
      <c r="N82" t="s">
        <v>322</v>
      </c>
      <c r="O82" t="s">
        <v>323</v>
      </c>
      <c r="P82">
        <v>254.2</v>
      </c>
      <c r="S82">
        <v>27.7</v>
      </c>
      <c r="T82">
        <v>7090</v>
      </c>
    </row>
    <row r="83" spans="6:20" x14ac:dyDescent="0.3">
      <c r="N83">
        <v>28</v>
      </c>
      <c r="O83" s="1">
        <v>6920</v>
      </c>
      <c r="P83">
        <v>261.2</v>
      </c>
      <c r="S83" t="e">
        <v>#N/A</v>
      </c>
      <c r="T83" t="e">
        <v>#N/A</v>
      </c>
    </row>
    <row r="84" spans="6:20" x14ac:dyDescent="0.3">
      <c r="F84">
        <v>220</v>
      </c>
      <c r="G84" s="1">
        <v>7495</v>
      </c>
      <c r="H84" t="s">
        <v>324</v>
      </c>
      <c r="I84" t="s">
        <v>325</v>
      </c>
      <c r="J84" t="s">
        <v>326</v>
      </c>
      <c r="K84">
        <v>10</v>
      </c>
      <c r="L84" t="s">
        <v>327</v>
      </c>
      <c r="M84" t="s">
        <v>328</v>
      </c>
      <c r="N84" t="s">
        <v>329</v>
      </c>
      <c r="O84" t="s">
        <v>330</v>
      </c>
      <c r="P84">
        <v>265.8</v>
      </c>
      <c r="S84">
        <v>28.2</v>
      </c>
      <c r="T84">
        <v>6800</v>
      </c>
    </row>
    <row r="85" spans="6:20" x14ac:dyDescent="0.3">
      <c r="F85">
        <v>225</v>
      </c>
      <c r="G85" s="1">
        <v>7979</v>
      </c>
      <c r="H85" t="s">
        <v>331</v>
      </c>
      <c r="I85" t="s">
        <v>332</v>
      </c>
      <c r="J85" t="s">
        <v>333</v>
      </c>
      <c r="K85">
        <v>9.4</v>
      </c>
      <c r="L85" t="s">
        <v>334</v>
      </c>
      <c r="M85" t="s">
        <v>335</v>
      </c>
      <c r="N85" t="s">
        <v>336</v>
      </c>
      <c r="O85" t="s">
        <v>337</v>
      </c>
      <c r="P85">
        <v>278</v>
      </c>
      <c r="S85">
        <v>28.7</v>
      </c>
      <c r="T85">
        <v>6490</v>
      </c>
    </row>
    <row r="86" spans="6:20" x14ac:dyDescent="0.3">
      <c r="N86">
        <v>29</v>
      </c>
      <c r="O86" s="1">
        <v>6310</v>
      </c>
      <c r="P86">
        <v>285.7</v>
      </c>
      <c r="S86" t="e">
        <v>#N/A</v>
      </c>
      <c r="T86" t="e">
        <v>#N/A</v>
      </c>
    </row>
    <row r="87" spans="6:20" x14ac:dyDescent="0.3">
      <c r="F87">
        <v>230</v>
      </c>
      <c r="G87" s="1">
        <v>8494</v>
      </c>
      <c r="H87" t="s">
        <v>338</v>
      </c>
      <c r="I87" t="s">
        <v>339</v>
      </c>
      <c r="J87" t="s">
        <v>340</v>
      </c>
      <c r="K87">
        <v>8.8000000000000007</v>
      </c>
      <c r="L87" t="s">
        <v>341</v>
      </c>
      <c r="M87" t="s">
        <v>342</v>
      </c>
      <c r="N87" t="s">
        <v>343</v>
      </c>
      <c r="O87" t="s">
        <v>344</v>
      </c>
      <c r="P87">
        <v>290.89999999999998</v>
      </c>
      <c r="S87">
        <v>29.2</v>
      </c>
      <c r="T87">
        <v>6190</v>
      </c>
    </row>
    <row r="88" spans="6:20" x14ac:dyDescent="0.3">
      <c r="F88">
        <v>235</v>
      </c>
      <c r="G88" s="1">
        <v>9042</v>
      </c>
      <c r="H88" t="s">
        <v>345</v>
      </c>
      <c r="I88" t="s">
        <v>346</v>
      </c>
      <c r="J88" t="s">
        <v>347</v>
      </c>
      <c r="K88">
        <v>8.3000000000000007</v>
      </c>
      <c r="L88" t="s">
        <v>348</v>
      </c>
      <c r="M88" t="s">
        <v>349</v>
      </c>
      <c r="N88" t="s">
        <v>100</v>
      </c>
      <c r="O88" t="s">
        <v>350</v>
      </c>
      <c r="P88" t="s">
        <v>351</v>
      </c>
      <c r="S88">
        <v>29.7</v>
      </c>
      <c r="T88">
        <v>5940</v>
      </c>
    </row>
    <row r="89" spans="6:20" x14ac:dyDescent="0.3">
      <c r="N89">
        <v>30</v>
      </c>
      <c r="O89" s="1">
        <v>5770</v>
      </c>
      <c r="P89">
        <v>313</v>
      </c>
      <c r="S89" t="e">
        <v>#N/A</v>
      </c>
      <c r="T89" t="e">
        <v>#N/A</v>
      </c>
    </row>
    <row r="90" spans="6:20" x14ac:dyDescent="0.3">
      <c r="F90">
        <v>240</v>
      </c>
      <c r="G90" s="1">
        <v>9625</v>
      </c>
      <c r="H90" t="s">
        <v>352</v>
      </c>
      <c r="I90" t="s">
        <v>353</v>
      </c>
      <c r="J90" t="s">
        <v>354</v>
      </c>
      <c r="K90">
        <v>7.8</v>
      </c>
      <c r="L90" t="s">
        <v>355</v>
      </c>
      <c r="M90" t="s">
        <v>356</v>
      </c>
      <c r="N90" t="s">
        <v>98</v>
      </c>
      <c r="O90" t="s">
        <v>357</v>
      </c>
      <c r="P90">
        <v>318.7</v>
      </c>
      <c r="S90">
        <v>30.2</v>
      </c>
      <c r="T90">
        <v>5650</v>
      </c>
    </row>
    <row r="91" spans="6:20" x14ac:dyDescent="0.3">
      <c r="F91">
        <v>245</v>
      </c>
      <c r="G91" s="1">
        <v>10246</v>
      </c>
      <c r="H91" t="s">
        <v>358</v>
      </c>
      <c r="I91" t="s">
        <v>359</v>
      </c>
      <c r="J91" t="s">
        <v>360</v>
      </c>
      <c r="K91">
        <v>7.3</v>
      </c>
      <c r="L91" t="s">
        <v>105</v>
      </c>
      <c r="M91" t="s">
        <v>361</v>
      </c>
      <c r="N91" t="s">
        <v>355</v>
      </c>
      <c r="O91" t="s">
        <v>362</v>
      </c>
      <c r="P91">
        <v>334.8</v>
      </c>
      <c r="S91">
        <v>30.6</v>
      </c>
      <c r="T91">
        <v>5390</v>
      </c>
    </row>
    <row r="92" spans="6:20" x14ac:dyDescent="0.3">
      <c r="F92">
        <v>250</v>
      </c>
      <c r="G92" s="1">
        <v>10907</v>
      </c>
      <c r="H92" t="s">
        <v>363</v>
      </c>
      <c r="I92" t="s">
        <v>364</v>
      </c>
      <c r="J92" t="s">
        <v>365</v>
      </c>
      <c r="K92">
        <v>6.9</v>
      </c>
      <c r="L92" t="s">
        <v>366</v>
      </c>
      <c r="M92" t="s">
        <v>367</v>
      </c>
      <c r="N92" t="s">
        <v>368</v>
      </c>
      <c r="O92" t="s">
        <v>369</v>
      </c>
      <c r="P92">
        <v>353</v>
      </c>
      <c r="S92">
        <v>30.9</v>
      </c>
      <c r="T92">
        <v>5100</v>
      </c>
    </row>
    <row r="93" spans="6:20" x14ac:dyDescent="0.3">
      <c r="N93">
        <v>31</v>
      </c>
      <c r="O93" s="1">
        <v>5040</v>
      </c>
      <c r="P93">
        <v>357.5</v>
      </c>
      <c r="S93" t="e">
        <v>#N/A</v>
      </c>
      <c r="T93" t="e">
        <v>#N/A</v>
      </c>
    </row>
    <row r="94" spans="6:20" x14ac:dyDescent="0.3">
      <c r="F94">
        <v>255</v>
      </c>
      <c r="G94" s="1">
        <v>11611</v>
      </c>
      <c r="H94" t="s">
        <v>370</v>
      </c>
      <c r="I94" t="s">
        <v>371</v>
      </c>
      <c r="J94" t="s">
        <v>372</v>
      </c>
      <c r="K94">
        <v>6.5</v>
      </c>
      <c r="L94" t="s">
        <v>119</v>
      </c>
      <c r="M94" t="s">
        <v>373</v>
      </c>
      <c r="N94" t="s">
        <v>374</v>
      </c>
      <c r="O94" t="s">
        <v>375</v>
      </c>
      <c r="P94">
        <v>371</v>
      </c>
      <c r="S94">
        <v>31.3</v>
      </c>
      <c r="T94">
        <v>4850</v>
      </c>
    </row>
    <row r="95" spans="6:20" x14ac:dyDescent="0.3">
      <c r="F95">
        <v>256</v>
      </c>
      <c r="G95" s="1">
        <v>11757</v>
      </c>
      <c r="H95" t="s">
        <v>376</v>
      </c>
      <c r="I95" t="s">
        <v>377</v>
      </c>
      <c r="J95" t="s">
        <v>378</v>
      </c>
      <c r="K95">
        <v>6.4</v>
      </c>
      <c r="L95" t="s">
        <v>379</v>
      </c>
      <c r="M95" t="s">
        <v>380</v>
      </c>
      <c r="N95" t="s">
        <v>381</v>
      </c>
      <c r="O95" t="s">
        <v>382</v>
      </c>
      <c r="P95">
        <v>374.4</v>
      </c>
    </row>
  </sheetData>
  <autoFilter ref="S42:T94" xr:uid="{1DDBA1C1-95D5-40A9-8D91-249FF302BA19}"/>
  <conditionalFormatting sqref="X7:X26 Z7:Z26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E8CE-6812-4E67-A635-10E72726EACC}">
  <sheetPr codeName="Sheet2"/>
  <dimension ref="B1:L42"/>
  <sheetViews>
    <sheetView tabSelected="1" topLeftCell="H1" workbookViewId="0">
      <selection activeCell="U11" sqref="U11"/>
    </sheetView>
  </sheetViews>
  <sheetFormatPr defaultRowHeight="14.4" x14ac:dyDescent="0.3"/>
  <cols>
    <col min="3" max="3" width="13.8984375" bestFit="1" customWidth="1"/>
    <col min="4" max="4" width="9.59765625" customWidth="1"/>
    <col min="8" max="8" width="13.59765625" customWidth="1"/>
  </cols>
  <sheetData>
    <row r="1" spans="2:12" x14ac:dyDescent="0.3">
      <c r="K1" t="s">
        <v>385</v>
      </c>
      <c r="L1" t="s">
        <v>389</v>
      </c>
    </row>
    <row r="2" spans="2:12" x14ac:dyDescent="0.3">
      <c r="K2" t="s">
        <v>386</v>
      </c>
      <c r="L2" t="s">
        <v>387</v>
      </c>
    </row>
    <row r="3" spans="2:12" x14ac:dyDescent="0.3">
      <c r="K3" t="s">
        <v>388</v>
      </c>
      <c r="L3" t="s">
        <v>384</v>
      </c>
    </row>
    <row r="4" spans="2:12" x14ac:dyDescent="0.3">
      <c r="B4" t="s">
        <v>144</v>
      </c>
      <c r="C4" s="10" t="s">
        <v>145</v>
      </c>
    </row>
    <row r="6" spans="2:12" ht="14.4" customHeight="1" x14ac:dyDescent="0.3">
      <c r="B6" t="s">
        <v>141</v>
      </c>
      <c r="C6">
        <v>2337162</v>
      </c>
      <c r="D6" t="s">
        <v>143</v>
      </c>
      <c r="G6" t="s">
        <v>141</v>
      </c>
      <c r="H6">
        <v>1804278</v>
      </c>
    </row>
    <row r="7" spans="2:12" ht="14.4" customHeight="1" x14ac:dyDescent="0.3">
      <c r="G7" s="9"/>
      <c r="I7" s="6"/>
      <c r="J7" s="6"/>
      <c r="K7" s="6"/>
      <c r="L7" s="6"/>
    </row>
    <row r="8" spans="2:12" x14ac:dyDescent="0.3">
      <c r="B8" t="s">
        <v>16</v>
      </c>
      <c r="C8" t="s">
        <v>142</v>
      </c>
      <c r="D8" t="s">
        <v>140</v>
      </c>
      <c r="G8" t="s">
        <v>383</v>
      </c>
      <c r="H8" t="s">
        <v>142</v>
      </c>
      <c r="I8" t="s">
        <v>140</v>
      </c>
    </row>
    <row r="9" spans="2:12" x14ac:dyDescent="0.3">
      <c r="B9" s="5">
        <v>10.8</v>
      </c>
      <c r="C9">
        <v>9510</v>
      </c>
      <c r="D9" s="8">
        <f>_nVcv3/Table1[[#This Row],[Range (nmi)]]</f>
        <v>245.75835962145109</v>
      </c>
      <c r="G9" s="5">
        <v>12.2</v>
      </c>
      <c r="H9" s="7">
        <v>14900</v>
      </c>
      <c r="I9" s="8">
        <f>_nVcv9/Table2[[#This Row],[Range (nmi)]]</f>
        <v>121.09248322147651</v>
      </c>
    </row>
    <row r="10" spans="2:12" x14ac:dyDescent="0.3">
      <c r="B10" s="5">
        <v>12</v>
      </c>
      <c r="C10">
        <v>9280</v>
      </c>
      <c r="D10" s="8">
        <f>_nVcv3/Table1[[#This Row],[Range (nmi)]]</f>
        <v>251.84935344827585</v>
      </c>
      <c r="G10" s="5">
        <v>12.9</v>
      </c>
      <c r="H10" s="7">
        <v>14800</v>
      </c>
      <c r="I10" s="8">
        <f>_nVcv9/Table2[[#This Row],[Range (nmi)]]</f>
        <v>121.91067567567568</v>
      </c>
    </row>
    <row r="11" spans="2:12" x14ac:dyDescent="0.3">
      <c r="B11" s="5">
        <v>13.1</v>
      </c>
      <c r="C11">
        <v>8880</v>
      </c>
      <c r="D11" s="8">
        <f>_nVcv3/Table1[[#This Row],[Range (nmi)]]</f>
        <v>263.19391891891894</v>
      </c>
      <c r="G11" s="5">
        <v>13.5</v>
      </c>
      <c r="H11" s="7">
        <v>14550</v>
      </c>
      <c r="I11" s="8">
        <f>_nVcv9/Table2[[#This Row],[Range (nmi)]]</f>
        <v>124.00536082474227</v>
      </c>
    </row>
    <row r="12" spans="2:12" x14ac:dyDescent="0.3">
      <c r="B12" s="5">
        <v>14.3</v>
      </c>
      <c r="C12">
        <v>8510</v>
      </c>
      <c r="D12" s="8">
        <f>_nVcv3/Table1[[#This Row],[Range (nmi)]]</f>
        <v>274.63713278495885</v>
      </c>
      <c r="G12" s="5">
        <v>14.2</v>
      </c>
      <c r="H12" s="7">
        <v>14380</v>
      </c>
      <c r="I12" s="8">
        <f>_nVcv9/Table2[[#This Row],[Range (nmi)]]</f>
        <v>125.47134909596662</v>
      </c>
    </row>
    <row r="13" spans="2:12" x14ac:dyDescent="0.3">
      <c r="B13" s="5">
        <v>15.4</v>
      </c>
      <c r="C13">
        <v>8040</v>
      </c>
      <c r="D13" s="8">
        <f>_nVcv3/Table1[[#This Row],[Range (nmi)]]</f>
        <v>290.6917910447761</v>
      </c>
      <c r="G13" s="5">
        <v>14.9</v>
      </c>
      <c r="H13" s="7">
        <v>14170</v>
      </c>
      <c r="I13" s="8">
        <f>_nVcv9/Table2[[#This Row],[Range (nmi)]]</f>
        <v>127.33083980239944</v>
      </c>
    </row>
    <row r="14" spans="2:12" x14ac:dyDescent="0.3">
      <c r="B14" s="5">
        <v>16.5</v>
      </c>
      <c r="C14">
        <v>7560</v>
      </c>
      <c r="D14" s="8">
        <f>_nVcv3/Table1[[#This Row],[Range (nmi)]]</f>
        <v>309.1484126984127</v>
      </c>
      <c r="G14" s="5">
        <v>15.5</v>
      </c>
      <c r="H14" s="7">
        <v>13860</v>
      </c>
      <c r="I14" s="8">
        <f>_nVcv9/Table2[[#This Row],[Range (nmi)]]</f>
        <v>130.17878787878789</v>
      </c>
    </row>
    <row r="15" spans="2:12" x14ac:dyDescent="0.3">
      <c r="B15" s="5">
        <v>17.600000000000001</v>
      </c>
      <c r="C15">
        <v>7060</v>
      </c>
      <c r="D15" s="8">
        <f>_nVcv3/Table1[[#This Row],[Range (nmi)]]</f>
        <v>331.04277620396601</v>
      </c>
      <c r="G15" s="5">
        <v>16.2</v>
      </c>
      <c r="H15" s="7">
        <v>13610</v>
      </c>
      <c r="I15" s="8">
        <f>_nVcv9/Table2[[#This Row],[Range (nmi)]]</f>
        <v>132.57002204261573</v>
      </c>
    </row>
    <row r="16" spans="2:12" x14ac:dyDescent="0.3">
      <c r="B16" s="5">
        <v>18.7</v>
      </c>
      <c r="C16">
        <v>6580</v>
      </c>
      <c r="D16" s="8">
        <f>_nVcv3/Table1[[#This Row],[Range (nmi)]]</f>
        <v>355.19179331306992</v>
      </c>
      <c r="G16" s="5">
        <v>16.899999999999999</v>
      </c>
      <c r="H16" s="7">
        <v>13330</v>
      </c>
      <c r="I16" s="8">
        <f>_nVcv9/Table2[[#This Row],[Range (nmi)]]</f>
        <v>135.35468867216804</v>
      </c>
    </row>
    <row r="17" spans="2:9" x14ac:dyDescent="0.3">
      <c r="B17" s="5">
        <v>19.8</v>
      </c>
      <c r="C17">
        <v>6120</v>
      </c>
      <c r="D17" s="8">
        <f>_nVcv3/Table1[[#This Row],[Range (nmi)]]</f>
        <v>381.8892156862745</v>
      </c>
      <c r="G17" s="5">
        <v>17.5</v>
      </c>
      <c r="H17" s="7">
        <v>12970</v>
      </c>
      <c r="I17" s="8">
        <f>_nVcv9/Table2[[#This Row],[Range (nmi)]]</f>
        <v>139.11164225134928</v>
      </c>
    </row>
    <row r="18" spans="2:9" x14ac:dyDescent="0.3">
      <c r="B18" s="5">
        <v>20.8</v>
      </c>
      <c r="C18">
        <v>5640</v>
      </c>
      <c r="D18" s="8">
        <f>_nVcv3/Table1[[#This Row],[Range (nmi)]]</f>
        <v>414.3904255319149</v>
      </c>
      <c r="G18" s="5">
        <v>18.2</v>
      </c>
      <c r="H18" s="7">
        <v>12670</v>
      </c>
      <c r="I18" s="8">
        <f>_nVcv9/Table2[[#This Row],[Range (nmi)]]</f>
        <v>142.40552486187846</v>
      </c>
    </row>
    <row r="19" spans="2:9" x14ac:dyDescent="0.3">
      <c r="B19" s="5">
        <v>21.8</v>
      </c>
      <c r="C19">
        <v>5190</v>
      </c>
      <c r="D19" s="8">
        <f>_nVcv3/Table1[[#This Row],[Range (nmi)]]</f>
        <v>450.32023121387283</v>
      </c>
      <c r="G19" s="5">
        <v>18.899999999999999</v>
      </c>
      <c r="H19" s="7">
        <v>12360</v>
      </c>
      <c r="I19" s="8">
        <f>_nVcv9/Table2[[#This Row],[Range (nmi)]]</f>
        <v>145.97718446601942</v>
      </c>
    </row>
    <row r="20" spans="2:9" x14ac:dyDescent="0.3">
      <c r="B20" s="5">
        <v>22.8</v>
      </c>
      <c r="C20">
        <v>4770</v>
      </c>
      <c r="D20" s="8">
        <f>_nVcv3/Table1[[#This Row],[Range (nmi)]]</f>
        <v>489.97106918238995</v>
      </c>
      <c r="G20" s="5">
        <v>19.5</v>
      </c>
      <c r="H20" s="7">
        <v>11990</v>
      </c>
      <c r="I20" s="8">
        <f>_nVcv9/Table2[[#This Row],[Range (nmi)]]</f>
        <v>150.48190158465388</v>
      </c>
    </row>
    <row r="21" spans="2:9" x14ac:dyDescent="0.3">
      <c r="B21" s="5">
        <v>23.9</v>
      </c>
      <c r="C21">
        <v>4370</v>
      </c>
      <c r="D21" s="8">
        <f>_nVcv3/Table1[[#This Row],[Range (nmi)]]</f>
        <v>534.81967963386728</v>
      </c>
      <c r="G21" s="5">
        <v>20.2</v>
      </c>
      <c r="H21" s="7">
        <v>11660</v>
      </c>
      <c r="I21" s="8">
        <f>_nVcv9/Table2[[#This Row],[Range (nmi)]]</f>
        <v>154.74082332761577</v>
      </c>
    </row>
    <row r="22" spans="2:9" x14ac:dyDescent="0.3">
      <c r="B22" s="5">
        <v>25</v>
      </c>
      <c r="C22">
        <v>4020</v>
      </c>
      <c r="D22" s="8">
        <f>_nVcv3/Table1[[#This Row],[Range (nmi)]]</f>
        <v>581.38358208955219</v>
      </c>
      <c r="G22" s="5">
        <v>20.8</v>
      </c>
      <c r="H22" s="7">
        <v>11270</v>
      </c>
      <c r="I22" s="8">
        <f>_nVcv9/Table2[[#This Row],[Range (nmi)]]</f>
        <v>160.09565217391304</v>
      </c>
    </row>
    <row r="23" spans="2:9" x14ac:dyDescent="0.3">
      <c r="B23" s="5">
        <v>26</v>
      </c>
      <c r="C23">
        <v>3670</v>
      </c>
      <c r="D23" s="8">
        <f>_nVcv3/Table1[[#This Row],[Range (nmi)]]</f>
        <v>636.82888283378747</v>
      </c>
      <c r="G23" s="5">
        <v>21.4</v>
      </c>
      <c r="H23" s="7">
        <v>10910</v>
      </c>
      <c r="I23" s="8">
        <f>_nVcv9/Table2[[#This Row],[Range (nmi)]]</f>
        <v>165.37836846929423</v>
      </c>
    </row>
    <row r="24" spans="2:9" x14ac:dyDescent="0.3">
      <c r="B24" s="5">
        <v>27</v>
      </c>
      <c r="C24">
        <v>3350</v>
      </c>
      <c r="D24" s="8">
        <f>_nVcv3/Table1[[#This Row],[Range (nmi)]]</f>
        <v>697.6602985074627</v>
      </c>
      <c r="G24" s="5">
        <v>22.1</v>
      </c>
      <c r="H24" s="7">
        <v>10590</v>
      </c>
      <c r="I24" s="8">
        <f>_nVcv9/Table2[[#This Row],[Range (nmi)]]</f>
        <v>170.3756373937677</v>
      </c>
    </row>
    <row r="25" spans="2:9" x14ac:dyDescent="0.3">
      <c r="B25" s="5">
        <v>28</v>
      </c>
      <c r="C25">
        <v>3020</v>
      </c>
      <c r="D25" s="8">
        <f>_nVcv3/Table1[[#This Row],[Range (nmi)]]</f>
        <v>773.89470198675497</v>
      </c>
      <c r="G25" s="5">
        <v>22.7</v>
      </c>
      <c r="H25" s="7">
        <v>10220</v>
      </c>
      <c r="I25" s="8">
        <f>_nVcv9/Table2[[#This Row],[Range (nmi)]]</f>
        <v>176.54383561643834</v>
      </c>
    </row>
    <row r="26" spans="2:9" x14ac:dyDescent="0.3">
      <c r="B26" s="5">
        <v>28.9</v>
      </c>
      <c r="C26">
        <v>2750</v>
      </c>
      <c r="D26" s="8">
        <f>_nVcv3/Table1[[#This Row],[Range (nmi)]]</f>
        <v>849.87709090909095</v>
      </c>
      <c r="G26" s="5">
        <v>23.2</v>
      </c>
      <c r="H26" s="7">
        <v>9790</v>
      </c>
      <c r="I26" s="8">
        <f>_nVcv9/Table2[[#This Row],[Range (nmi)]]</f>
        <v>184.29805924412665</v>
      </c>
    </row>
    <row r="27" spans="2:9" x14ac:dyDescent="0.3">
      <c r="B27" s="5">
        <v>29.7</v>
      </c>
      <c r="C27">
        <v>2470</v>
      </c>
      <c r="D27" s="8">
        <f>_nVcv3/Table1[[#This Row],[Range (nmi)]]</f>
        <v>946.21943319838056</v>
      </c>
      <c r="G27" s="5">
        <v>23.8</v>
      </c>
      <c r="H27" s="7">
        <v>9450</v>
      </c>
      <c r="I27" s="8">
        <f>_nVcv9/Table2[[#This Row],[Range (nmi)]]</f>
        <v>190.92888888888888</v>
      </c>
    </row>
    <row r="28" spans="2:9" x14ac:dyDescent="0.3">
      <c r="B28" s="5">
        <v>30.4</v>
      </c>
      <c r="C28">
        <v>2220</v>
      </c>
      <c r="D28" s="8">
        <f>_nVcv3/Table1[[#This Row],[Range (nmi)]]</f>
        <v>1052.7756756756758</v>
      </c>
      <c r="G28" s="5">
        <v>24.4</v>
      </c>
      <c r="H28" s="7">
        <v>9100</v>
      </c>
      <c r="I28" s="8">
        <f>_nVcv9/Table2[[#This Row],[Range (nmi)]]</f>
        <v>198.27230769230769</v>
      </c>
    </row>
    <row r="29" spans="2:9" x14ac:dyDescent="0.3">
      <c r="B29" s="5">
        <v>31.1</v>
      </c>
      <c r="C29">
        <v>1990</v>
      </c>
      <c r="D29" s="8">
        <f>_nVcv3/Table1[[#This Row],[Range (nmi)]]</f>
        <v>1174.4532663316584</v>
      </c>
      <c r="G29" s="5">
        <v>25</v>
      </c>
      <c r="H29" s="7">
        <v>8750</v>
      </c>
      <c r="I29" s="8">
        <f>_nVcv9/Table2[[#This Row],[Range (nmi)]]</f>
        <v>206.20320000000001</v>
      </c>
    </row>
    <row r="30" spans="2:9" x14ac:dyDescent="0.3">
      <c r="G30" s="5">
        <v>25.6</v>
      </c>
      <c r="H30" s="7">
        <v>8420</v>
      </c>
      <c r="I30" s="8">
        <f>_nVcv9/Table2[[#This Row],[Range (nmi)]]</f>
        <v>214.28479809976247</v>
      </c>
    </row>
    <row r="31" spans="2:9" x14ac:dyDescent="0.3">
      <c r="G31" s="5">
        <v>26.1</v>
      </c>
      <c r="H31" s="7">
        <v>8060</v>
      </c>
      <c r="I31" s="8">
        <f>_nVcv9/Table2[[#This Row],[Range (nmi)]]</f>
        <v>223.8558312655087</v>
      </c>
    </row>
    <row r="32" spans="2:9" x14ac:dyDescent="0.3">
      <c r="G32" s="5">
        <v>26.7</v>
      </c>
      <c r="H32" s="7">
        <v>7740</v>
      </c>
      <c r="I32" s="8">
        <f>_nVcv9/Table2[[#This Row],[Range (nmi)]]</f>
        <v>233.1108527131783</v>
      </c>
    </row>
    <row r="33" spans="7:9" x14ac:dyDescent="0.3">
      <c r="G33" s="5">
        <v>27.2</v>
      </c>
      <c r="H33" s="7">
        <v>7430</v>
      </c>
      <c r="I33" s="8">
        <f>_nVcv9/Table2[[#This Row],[Range (nmi)]]</f>
        <v>242.83687752355317</v>
      </c>
    </row>
    <row r="34" spans="7:9" x14ac:dyDescent="0.3">
      <c r="G34" s="5">
        <v>27.7</v>
      </c>
      <c r="H34" s="7">
        <v>7090</v>
      </c>
      <c r="I34" s="8">
        <f>_nVcv9/Table2[[#This Row],[Range (nmi)]]</f>
        <v>254.4820874471086</v>
      </c>
    </row>
    <row r="35" spans="7:9" x14ac:dyDescent="0.3">
      <c r="G35" s="5">
        <v>28.2</v>
      </c>
      <c r="H35" s="7">
        <v>6800</v>
      </c>
      <c r="I35" s="8">
        <f>_nVcv9/Table2[[#This Row],[Range (nmi)]]</f>
        <v>265.33499999999998</v>
      </c>
    </row>
    <row r="36" spans="7:9" x14ac:dyDescent="0.3">
      <c r="G36" s="5">
        <v>28.7</v>
      </c>
      <c r="H36" s="7">
        <v>6490</v>
      </c>
      <c r="I36" s="8">
        <f>_nVcv9/Table2[[#This Row],[Range (nmi)]]</f>
        <v>278.008936825886</v>
      </c>
    </row>
    <row r="37" spans="7:9" x14ac:dyDescent="0.3">
      <c r="G37" s="5">
        <v>29.2</v>
      </c>
      <c r="H37" s="7">
        <v>6190</v>
      </c>
      <c r="I37" s="8">
        <f>_nVcv9/Table2[[#This Row],[Range (nmi)]]</f>
        <v>291.48271405492733</v>
      </c>
    </row>
    <row r="38" spans="7:9" x14ac:dyDescent="0.3">
      <c r="G38" s="5">
        <v>29.7</v>
      </c>
      <c r="H38" s="7">
        <v>5940</v>
      </c>
      <c r="I38" s="8">
        <f>_nVcv9/Table2[[#This Row],[Range (nmi)]]</f>
        <v>303.75050505050507</v>
      </c>
    </row>
    <row r="39" spans="7:9" x14ac:dyDescent="0.3">
      <c r="G39" s="5">
        <v>30.2</v>
      </c>
      <c r="H39" s="7">
        <v>5650</v>
      </c>
      <c r="I39" s="8">
        <f>_nVcv9/Table2[[#This Row],[Range (nmi)]]</f>
        <v>319.3412389380531</v>
      </c>
    </row>
    <row r="40" spans="7:9" x14ac:dyDescent="0.3">
      <c r="G40" s="5">
        <v>30.6</v>
      </c>
      <c r="H40" s="7">
        <v>5390</v>
      </c>
      <c r="I40" s="8">
        <f>_nVcv9/Table2[[#This Row],[Range (nmi)]]</f>
        <v>334.74545454545455</v>
      </c>
    </row>
    <row r="41" spans="7:9" x14ac:dyDescent="0.3">
      <c r="G41" s="5">
        <v>30.9</v>
      </c>
      <c r="H41" s="7">
        <v>5100</v>
      </c>
      <c r="I41" s="8">
        <f>_nVcv9/Table2[[#This Row],[Range (nmi)]]</f>
        <v>353.78</v>
      </c>
    </row>
    <row r="42" spans="7:9" x14ac:dyDescent="0.3">
      <c r="G42" s="5">
        <v>31.3</v>
      </c>
      <c r="H42" s="7">
        <v>4850</v>
      </c>
      <c r="I42" s="8">
        <f>_nVcv9/Table2[[#This Row],[Range (nmi)]]</f>
        <v>372.01608247422678</v>
      </c>
    </row>
  </sheetData>
  <hyperlinks>
    <hyperlink ref="C4" r:id="rId1" xr:uid="{D66FA482-DDDE-4BA5-B0CF-0953760D66B1}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ScratchWork</vt:lpstr>
      <vt:lpstr>Sheet1</vt:lpstr>
      <vt:lpstr>Sheet1!_nVcv3</vt:lpstr>
      <vt:lpstr>ScratchWork!_nVcv9</vt:lpstr>
      <vt:lpstr>Sheet1!_nVcv9</vt:lpstr>
      <vt:lpstr>_nVolume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2023-07-04T01:37:55Z</dcterms:created>
  <dcterms:modified xsi:type="dcterms:W3CDTF">2023-07-05T02:55:08Z</dcterms:modified>
</cp:coreProperties>
</file>