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obin\Downloads\"/>
    </mc:Choice>
  </mc:AlternateContent>
  <xr:revisionPtr revIDLastSave="0" documentId="13_ncr:1_{8B050824-645B-4573-8AAE-BB579231F341}" xr6:coauthVersionLast="45" xr6:coauthVersionMax="45" xr10:uidLastSave="{00000000-0000-0000-0000-000000000000}"/>
  <bookViews>
    <workbookView xWindow="28680" yWindow="-120" windowWidth="29040" windowHeight="15840" activeTab="1" xr2:uid="{363E377F-2742-4D65-AFBF-291B3C277B73}"/>
  </bookViews>
  <sheets>
    <sheet name="BioSolidsData" sheetId="1" r:id="rId1"/>
    <sheet name="HRU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2" l="1"/>
  <c r="F31" i="2"/>
  <c r="B31" i="2"/>
  <c r="D23" i="1"/>
  <c r="C23" i="1"/>
  <c r="D21" i="1"/>
  <c r="D22" i="1"/>
  <c r="G23" i="1"/>
  <c r="C22" i="1" l="1"/>
  <c r="C21" i="1"/>
  <c r="C20" i="1"/>
  <c r="C29" i="1"/>
  <c r="C28" i="1"/>
  <c r="E30" i="1"/>
  <c r="H30" i="1"/>
  <c r="D30" i="1"/>
  <c r="C30" i="1" s="1"/>
  <c r="E28" i="1"/>
  <c r="F28" i="1"/>
  <c r="G28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S40" i="1" s="1"/>
  <c r="T40" i="1" s="1"/>
  <c r="O40" i="1"/>
  <c r="N40" i="1"/>
  <c r="M40" i="1"/>
  <c r="F20" i="1"/>
  <c r="F21" i="1" s="1"/>
  <c r="F22" i="1" s="1"/>
  <c r="G20" i="1"/>
  <c r="G21" i="1" s="1"/>
  <c r="G22" i="1" s="1"/>
  <c r="H20" i="1"/>
  <c r="D20" i="1"/>
  <c r="E18" i="1"/>
  <c r="E29" i="1" s="1"/>
  <c r="E17" i="1"/>
  <c r="F17" i="1"/>
  <c r="F18" i="1" s="1"/>
  <c r="F29" i="1" s="1"/>
  <c r="G17" i="1"/>
  <c r="H17" i="1"/>
  <c r="H28" i="1" s="1"/>
  <c r="E16" i="1"/>
  <c r="F16" i="1"/>
  <c r="G16" i="1"/>
  <c r="H16" i="1"/>
  <c r="E15" i="1"/>
  <c r="F15" i="1"/>
  <c r="F30" i="1" s="1"/>
  <c r="G15" i="1"/>
  <c r="G30" i="1" s="1"/>
  <c r="H15" i="1"/>
  <c r="E14" i="1"/>
  <c r="E20" i="1" s="1"/>
  <c r="F14" i="1"/>
  <c r="G14" i="1"/>
  <c r="G18" i="1" s="1"/>
  <c r="G29" i="1" s="1"/>
  <c r="H14" i="1"/>
  <c r="D15" i="1"/>
  <c r="D16" i="1"/>
  <c r="D19" i="1" s="1"/>
  <c r="D31" i="1" s="1"/>
  <c r="C31" i="1" s="1"/>
  <c r="D17" i="1"/>
  <c r="D28" i="1" s="1"/>
  <c r="D14" i="1"/>
  <c r="H12" i="1"/>
  <c r="H23" i="1" s="1"/>
  <c r="G12" i="1"/>
  <c r="F12" i="1"/>
  <c r="E12" i="1"/>
  <c r="E21" i="1" s="1"/>
  <c r="E22" i="1" s="1"/>
  <c r="D12" i="1"/>
  <c r="F19" i="1" l="1"/>
  <c r="F31" i="1" s="1"/>
  <c r="G19" i="1"/>
  <c r="G31" i="1" s="1"/>
  <c r="E19" i="1"/>
  <c r="E31" i="1" s="1"/>
  <c r="D18" i="1"/>
  <c r="D29" i="1" s="1"/>
  <c r="H19" i="1"/>
  <c r="H31" i="1" s="1"/>
  <c r="H18" i="1"/>
  <c r="H29" i="1" s="1"/>
  <c r="H21" i="1"/>
  <c r="H22" i="1" s="1"/>
  <c r="E23" i="1"/>
  <c r="F23" i="1"/>
</calcChain>
</file>

<file path=xl/sharedStrings.xml><?xml version="1.0" encoding="utf-8"?>
<sst xmlns="http://schemas.openxmlformats.org/spreadsheetml/2006/main" count="193" uniqueCount="111">
  <si>
    <t>TN Hauled Sludge</t>
  </si>
  <si>
    <t>Ortho-P Hauled Sludge</t>
  </si>
  <si>
    <t>TP Hauled Sludge</t>
  </si>
  <si>
    <t>Ammonia - Hauled sludge</t>
  </si>
  <si>
    <t>Struvite</t>
  </si>
  <si>
    <t>Iron Hydroxide</t>
  </si>
  <si>
    <t>Iron Phosphate</t>
  </si>
  <si>
    <t>Mass of hauled sludge</t>
  </si>
  <si>
    <t>Annual Mass Hauled Sludge</t>
  </si>
  <si>
    <t>Flow Rate</t>
  </si>
  <si>
    <t>Mass TN</t>
  </si>
  <si>
    <t>Mass OrthoP</t>
  </si>
  <si>
    <t>Mass TP</t>
  </si>
  <si>
    <t xml:space="preserve">Ammonia </t>
  </si>
  <si>
    <t>Organic N</t>
  </si>
  <si>
    <t>Organic P</t>
  </si>
  <si>
    <t>SWAT Fertilization Database</t>
  </si>
  <si>
    <t>mg/L</t>
  </si>
  <si>
    <t xml:space="preserve">gMgNH4PO4.6H2O/m3 </t>
  </si>
  <si>
    <t>gFe(OH3)/m3</t>
  </si>
  <si>
    <t>gFePO4/m3</t>
  </si>
  <si>
    <t>kg/d</t>
  </si>
  <si>
    <t>m3/d</t>
  </si>
  <si>
    <t>AS</t>
  </si>
  <si>
    <t>ASCP</t>
  </si>
  <si>
    <t>EBPR_basic</t>
  </si>
  <si>
    <t>EBPR_acetate</t>
  </si>
  <si>
    <t>EBPR_StR</t>
  </si>
  <si>
    <t>Fraction of Nitrogen</t>
  </si>
  <si>
    <t>1600 is the area in acres</t>
  </si>
  <si>
    <t>1 kg/ha = 0.8921 lbs/ac</t>
  </si>
  <si>
    <t>2.2 is the conversion rate from kg to lbs</t>
  </si>
  <si>
    <t>1600 acres = 647.497 ha</t>
  </si>
  <si>
    <t>lbs-N/ac</t>
  </si>
  <si>
    <t>kg-N/ac</t>
  </si>
  <si>
    <t>kg/ha</t>
  </si>
  <si>
    <t>ApplicationRate</t>
  </si>
  <si>
    <t>Application Rate</t>
  </si>
  <si>
    <t>Dry Application Rate</t>
  </si>
  <si>
    <t>Fraction Computation</t>
  </si>
  <si>
    <t>Scenario Runs</t>
  </si>
  <si>
    <t>FMINN</t>
  </si>
  <si>
    <t>FORGN</t>
  </si>
  <si>
    <t>FMINP</t>
  </si>
  <si>
    <t>FORGP</t>
  </si>
  <si>
    <t>FNH3-N</t>
  </si>
  <si>
    <t>Historical SDD</t>
  </si>
  <si>
    <t xml:space="preserve">  Sanitary District of Decatur - Solids and Nutrients Data for Land Applied Sludge composite sample</t>
  </si>
  <si>
    <r>
      <t>NH</t>
    </r>
    <r>
      <rPr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>-N</t>
    </r>
  </si>
  <si>
    <t>Org-N</t>
  </si>
  <si>
    <t>Total P</t>
  </si>
  <si>
    <t>Sample Date</t>
  </si>
  <si>
    <t>% T.S.</t>
  </si>
  <si>
    <t>% VTS</t>
  </si>
  <si>
    <t>pH, S.U.</t>
  </si>
  <si>
    <t>mg/kg</t>
  </si>
  <si>
    <t>Average =</t>
  </si>
  <si>
    <t>Min =</t>
  </si>
  <si>
    <t>Max =</t>
  </si>
  <si>
    <t>Fraction Computation (In terms of SWAT significant Digits)</t>
  </si>
  <si>
    <t>kg (2017 Value)</t>
  </si>
  <si>
    <t>Note:</t>
  </si>
  <si>
    <t>N content Fraction</t>
  </si>
  <si>
    <t>DominantSoil</t>
  </si>
  <si>
    <t>DominantSlope</t>
  </si>
  <si>
    <t>HRU representation</t>
  </si>
  <si>
    <t>HRU Area (Acres)</t>
  </si>
  <si>
    <t>Representative Subbasin</t>
  </si>
  <si>
    <t>IL073</t>
  </si>
  <si>
    <t>0-2</t>
  </si>
  <si>
    <t>42 and 37</t>
  </si>
  <si>
    <t>IL010</t>
  </si>
  <si>
    <t>2-4</t>
  </si>
  <si>
    <t>Total</t>
  </si>
  <si>
    <t>OBJECTID</t>
  </si>
  <si>
    <t>AreaAcres</t>
  </si>
  <si>
    <t>Landuse</t>
  </si>
  <si>
    <t>Soil</t>
  </si>
  <si>
    <t>Slope</t>
  </si>
  <si>
    <t>Edith Trust</t>
  </si>
  <si>
    <t>Jerry Brown</t>
  </si>
  <si>
    <t>Priarie State Bank &amp; Trust</t>
  </si>
  <si>
    <t>R&amp;R Brown</t>
  </si>
  <si>
    <t>IL012</t>
  </si>
  <si>
    <t>Larry Brown</t>
  </si>
  <si>
    <t>Shirley Wehling</t>
  </si>
  <si>
    <t>IL003</t>
  </si>
  <si>
    <t>Dennis Kraft</t>
  </si>
  <si>
    <t>Raymond Brown</t>
  </si>
  <si>
    <t>Roger King</t>
  </si>
  <si>
    <t>Charles Brown</t>
  </si>
  <si>
    <t>Warren Brown</t>
  </si>
  <si>
    <t>Robert Brown</t>
  </si>
  <si>
    <t>Robert Mueller</t>
  </si>
  <si>
    <t>HRU Land use and soils Report Final</t>
  </si>
  <si>
    <t>Current SWAT HRU definition</t>
  </si>
  <si>
    <t>Subbasin 35 has higher HRU areas that cannot  represent the biosolids application area, thus subbasin 42 is selected</t>
  </si>
  <si>
    <t>Land Application Sites 2017 (Red Boxes)</t>
  </si>
  <si>
    <t>HRU_dominated_slope</t>
  </si>
  <si>
    <t>HRU_dominated_Soil</t>
  </si>
  <si>
    <t>Subbasin Extension</t>
  </si>
  <si>
    <t>Based on 2017 Land Application Map</t>
  </si>
  <si>
    <t>Area Covered (acres)</t>
  </si>
  <si>
    <t>Under Current SWAT HRU setup</t>
  </si>
  <si>
    <t>Name of Land Application Sites</t>
  </si>
  <si>
    <t>Corn followed by Soy</t>
  </si>
  <si>
    <t>Soy followed by Corn</t>
  </si>
  <si>
    <t>Area, Soil and Slope under 2017 Land Application Map</t>
  </si>
  <si>
    <t>Represented by Subbasin</t>
  </si>
  <si>
    <t>Creating 3 Categories of biosolids land application in SWAT represented by 3 colors above</t>
  </si>
  <si>
    <t>Manure at Stone Ridge (for 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</si>
</sst>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1" fillId="0" borderId="2" xfId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3" xfId="0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2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0" fillId="0" borderId="0" xfId="0" applyNumberFormat="1"/>
    <xf numFmtId="0" fontId="4" fillId="4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3" fillId="6" borderId="0" xfId="0" applyFont="1" applyFill="1" applyAlignment="1">
      <alignment horizontal="right"/>
    </xf>
    <xf numFmtId="2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/>
    </xf>
    <xf numFmtId="0" fontId="0" fillId="2" borderId="0" xfId="0" applyFill="1"/>
    <xf numFmtId="49" fontId="0" fillId="0" borderId="2" xfId="0" applyNumberFormat="1" applyBorder="1"/>
    <xf numFmtId="16" fontId="0" fillId="0" borderId="2" xfId="0" applyNumberFormat="1" applyBorder="1"/>
    <xf numFmtId="0" fontId="0" fillId="0" borderId="0" xfId="0" applyAlignment="1"/>
    <xf numFmtId="0" fontId="2" fillId="0" borderId="2" xfId="0" applyFont="1" applyBorder="1"/>
    <xf numFmtId="0" fontId="0" fillId="5" borderId="2" xfId="0" applyFill="1" applyBorder="1"/>
    <xf numFmtId="49" fontId="0" fillId="5" borderId="2" xfId="0" applyNumberFormat="1" applyFill="1" applyBorder="1"/>
    <xf numFmtId="0" fontId="0" fillId="5" borderId="2" xfId="0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8321544C-4EF8-4A29-BFCD-E603FFBBF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67887</xdr:colOff>
      <xdr:row>48</xdr:row>
      <xdr:rowOff>60267</xdr:rowOff>
    </xdr:from>
    <xdr:to>
      <xdr:col>2</xdr:col>
      <xdr:colOff>401549</xdr:colOff>
      <xdr:row>52</xdr:row>
      <xdr:rowOff>54117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2DB0A9-FF51-4604-8798-BEE28EA0F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87" y="9219507"/>
          <a:ext cx="4631342" cy="725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193943</xdr:colOff>
      <xdr:row>4</xdr:row>
      <xdr:rowOff>132841</xdr:rowOff>
    </xdr:from>
    <xdr:to>
      <xdr:col>23</xdr:col>
      <xdr:colOff>402415</xdr:colOff>
      <xdr:row>29</xdr:row>
      <xdr:rowOff>43641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EAFDE-BF22-4B77-BF18-C676652C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82634" y="1033386"/>
          <a:ext cx="6636980" cy="4413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420139</xdr:colOff>
      <xdr:row>40</xdr:row>
      <xdr:rowOff>110490</xdr:rowOff>
    </xdr:from>
    <xdr:to>
      <xdr:col>23</xdr:col>
      <xdr:colOff>4951</xdr:colOff>
      <xdr:row>69</xdr:row>
      <xdr:rowOff>134735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1D04F5-C9A8-4BA7-8914-5A8DA5F02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5012" y="7661217"/>
          <a:ext cx="13439357" cy="5247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37</xdr:row>
      <xdr:rowOff>19050</xdr:rowOff>
    </xdr:from>
    <xdr:to>
      <xdr:col>7</xdr:col>
      <xdr:colOff>1227330</xdr:colOff>
      <xdr:row>73</xdr:row>
      <xdr:rowOff>76546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2E558B4D-5401-4654-B03F-259CED456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8210550"/>
          <a:ext cx="8860675" cy="69154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BF2D-3BA0-4433-AB43-03B45FD82669}">
  <dimension ref="A1:T47"/>
  <sheetViews>
    <sheetView topLeftCell="A2" zoomScale="80" zoomScaleNormal="80" workbookViewId="0">
      <selection activeCell="D24" sqref="D24"/>
    </sheetView>
  </sheetViews>
  <sheetFormatPr defaultRowHeight="15" x14ac:dyDescent="0.25"/>
  <cols>
    <col min="1" max="1" width="31.7109375" bestFit="1" customWidth="1"/>
    <col min="2" max="2" width="31" customWidth="1"/>
    <col min="3" max="3" width="27.28515625" customWidth="1"/>
    <col min="4" max="4" width="15.28515625" bestFit="1" customWidth="1"/>
    <col min="5" max="5" width="19.42578125" bestFit="1" customWidth="1"/>
    <col min="6" max="6" width="14.85546875" bestFit="1" customWidth="1"/>
    <col min="7" max="7" width="21.85546875" bestFit="1" customWidth="1"/>
    <col min="8" max="8" width="20.42578125" bestFit="1" customWidth="1"/>
    <col min="9" max="9" width="25.140625" customWidth="1"/>
    <col min="12" max="12" width="22.42578125" customWidth="1"/>
    <col min="20" max="20" width="26.140625" bestFit="1" customWidth="1"/>
  </cols>
  <sheetData>
    <row r="1" spans="1:20" x14ac:dyDescent="0.25">
      <c r="D1" s="70" t="s">
        <v>40</v>
      </c>
      <c r="E1" s="70"/>
      <c r="F1" s="70"/>
      <c r="G1" s="70"/>
      <c r="H1" s="70"/>
      <c r="I1" s="34"/>
      <c r="L1" s="9" t="s">
        <v>47</v>
      </c>
    </row>
    <row r="2" spans="1:20" x14ac:dyDescent="0.25">
      <c r="B2" s="49" t="s">
        <v>16</v>
      </c>
      <c r="C2" s="9">
        <v>57</v>
      </c>
      <c r="D2" s="42">
        <v>58</v>
      </c>
      <c r="E2" s="42">
        <v>59</v>
      </c>
      <c r="F2" s="42">
        <v>60</v>
      </c>
      <c r="G2" s="43">
        <v>61</v>
      </c>
      <c r="H2" s="42">
        <v>62</v>
      </c>
    </row>
    <row r="3" spans="1:20" x14ac:dyDescent="0.25">
      <c r="A3" s="1"/>
      <c r="B3" s="1"/>
      <c r="C3" s="44" t="s">
        <v>46</v>
      </c>
      <c r="D3" s="45" t="s">
        <v>23</v>
      </c>
      <c r="E3" s="45" t="s">
        <v>24</v>
      </c>
      <c r="F3" s="45" t="s">
        <v>25</v>
      </c>
      <c r="G3" s="45" t="s">
        <v>26</v>
      </c>
      <c r="H3" s="45" t="s">
        <v>27</v>
      </c>
      <c r="I3" s="35"/>
    </row>
    <row r="4" spans="1:20" ht="15.75" x14ac:dyDescent="0.3">
      <c r="A4" s="2" t="s">
        <v>0</v>
      </c>
      <c r="B4" s="3" t="s">
        <v>17</v>
      </c>
      <c r="C4" s="3"/>
      <c r="D4" s="28">
        <v>9826.1299999999992</v>
      </c>
      <c r="E4" s="28">
        <v>5250.47</v>
      </c>
      <c r="F4" s="28">
        <v>67771.16</v>
      </c>
      <c r="G4" s="28">
        <v>80225</v>
      </c>
      <c r="H4" s="28">
        <v>72817.364000000001</v>
      </c>
      <c r="I4" s="36"/>
      <c r="L4" s="8"/>
      <c r="M4" s="8"/>
      <c r="N4" s="8"/>
      <c r="O4" s="8"/>
      <c r="P4" s="8" t="s">
        <v>48</v>
      </c>
      <c r="Q4" s="8" t="s">
        <v>49</v>
      </c>
      <c r="R4" s="8" t="s">
        <v>50</v>
      </c>
    </row>
    <row r="5" spans="1:20" x14ac:dyDescent="0.25">
      <c r="A5" s="2" t="s">
        <v>1</v>
      </c>
      <c r="B5" s="3" t="s">
        <v>17</v>
      </c>
      <c r="C5" s="3"/>
      <c r="D5" s="28">
        <v>274.23</v>
      </c>
      <c r="E5" s="28">
        <v>94.12</v>
      </c>
      <c r="F5" s="28">
        <v>3511.19</v>
      </c>
      <c r="G5" s="28">
        <v>2945.28</v>
      </c>
      <c r="H5" s="28">
        <v>2821.65</v>
      </c>
      <c r="I5" s="36"/>
      <c r="L5" s="10" t="s">
        <v>51</v>
      </c>
      <c r="M5" s="10" t="s">
        <v>52</v>
      </c>
      <c r="N5" s="10" t="s">
        <v>53</v>
      </c>
      <c r="O5" s="10" t="s">
        <v>54</v>
      </c>
      <c r="P5" s="10" t="s">
        <v>55</v>
      </c>
      <c r="Q5" s="10" t="s">
        <v>55</v>
      </c>
      <c r="R5" s="10" t="s">
        <v>55</v>
      </c>
    </row>
    <row r="6" spans="1:20" x14ac:dyDescent="0.25">
      <c r="A6" s="2" t="s">
        <v>2</v>
      </c>
      <c r="B6" s="3" t="s">
        <v>17</v>
      </c>
      <c r="C6" s="3"/>
      <c r="D6" s="28">
        <v>3661.41</v>
      </c>
      <c r="E6" s="28">
        <v>16220.82</v>
      </c>
      <c r="F6" s="28">
        <v>133763.46100000001</v>
      </c>
      <c r="G6" s="28">
        <v>127866.38800000001</v>
      </c>
      <c r="H6" s="28">
        <v>103063.58</v>
      </c>
      <c r="I6" s="36"/>
      <c r="L6" s="11">
        <v>43752</v>
      </c>
      <c r="M6" s="12">
        <v>3.24</v>
      </c>
      <c r="N6" s="13">
        <v>51.2</v>
      </c>
      <c r="O6" s="12">
        <v>7.39</v>
      </c>
      <c r="P6" s="8">
        <v>18858</v>
      </c>
      <c r="Q6" s="8">
        <v>30432</v>
      </c>
      <c r="R6" s="8">
        <v>39321</v>
      </c>
    </row>
    <row r="7" spans="1:20" x14ac:dyDescent="0.25">
      <c r="A7" s="2" t="s">
        <v>3</v>
      </c>
      <c r="B7" s="3" t="s">
        <v>17</v>
      </c>
      <c r="C7" s="3"/>
      <c r="D7" s="28">
        <v>522.66999999999996</v>
      </c>
      <c r="E7" s="29">
        <v>241.75</v>
      </c>
      <c r="F7" s="28">
        <v>29.84</v>
      </c>
      <c r="G7" s="28">
        <v>72.31</v>
      </c>
      <c r="H7" s="28">
        <v>140.32</v>
      </c>
      <c r="I7" s="36"/>
      <c r="L7" s="11">
        <v>43753</v>
      </c>
      <c r="M7" s="12">
        <v>3.52</v>
      </c>
      <c r="N7" s="13">
        <v>51.5</v>
      </c>
      <c r="O7" s="12">
        <v>7.29</v>
      </c>
      <c r="P7" s="8"/>
      <c r="Q7" s="8"/>
      <c r="R7" s="8"/>
    </row>
    <row r="8" spans="1:20" x14ac:dyDescent="0.25">
      <c r="A8" s="3" t="s">
        <v>4</v>
      </c>
      <c r="B8" s="6" t="s">
        <v>18</v>
      </c>
      <c r="C8" s="6"/>
      <c r="D8" s="28">
        <v>5816</v>
      </c>
      <c r="E8" s="28">
        <v>2823.64</v>
      </c>
      <c r="F8" s="28">
        <v>418170.14</v>
      </c>
      <c r="G8" s="28">
        <v>497660.53</v>
      </c>
      <c r="H8" s="28">
        <v>390845.36</v>
      </c>
      <c r="I8" s="36"/>
      <c r="L8" s="11">
        <v>43754</v>
      </c>
      <c r="M8" s="12">
        <v>3.44</v>
      </c>
      <c r="N8" s="13">
        <v>51.4</v>
      </c>
      <c r="O8" s="12">
        <v>7.36</v>
      </c>
      <c r="P8" s="8"/>
      <c r="Q8" s="8"/>
      <c r="R8" s="8"/>
      <c r="T8" s="5"/>
    </row>
    <row r="9" spans="1:20" x14ac:dyDescent="0.25">
      <c r="A9" s="3" t="s">
        <v>5</v>
      </c>
      <c r="B9" s="6" t="s">
        <v>19</v>
      </c>
      <c r="C9" s="6"/>
      <c r="D9" s="28">
        <v>9.69E-2</v>
      </c>
      <c r="E9" s="28">
        <v>59565.59</v>
      </c>
      <c r="F9" s="28">
        <v>8.08</v>
      </c>
      <c r="G9" s="28">
        <v>8.99</v>
      </c>
      <c r="H9" s="28">
        <v>1.39</v>
      </c>
      <c r="I9" s="36"/>
      <c r="L9" s="11">
        <v>43755</v>
      </c>
      <c r="M9" s="12">
        <v>3.31</v>
      </c>
      <c r="N9" s="13">
        <v>51.7</v>
      </c>
      <c r="O9" s="12">
        <v>7.41</v>
      </c>
      <c r="P9" s="8"/>
      <c r="Q9" s="8"/>
      <c r="R9" s="8"/>
    </row>
    <row r="10" spans="1:20" x14ac:dyDescent="0.25">
      <c r="A10" s="3" t="s">
        <v>6</v>
      </c>
      <c r="B10" s="6" t="s">
        <v>20</v>
      </c>
      <c r="C10" s="6"/>
      <c r="D10" s="28">
        <v>0.11169999999999999</v>
      </c>
      <c r="E10" s="28">
        <v>70203.63</v>
      </c>
      <c r="F10" s="28">
        <v>18.329999999999998</v>
      </c>
      <c r="G10" s="28">
        <v>17.940000000000001</v>
      </c>
      <c r="H10" s="28">
        <v>3.24</v>
      </c>
      <c r="I10" s="36"/>
      <c r="L10" s="11">
        <v>43756</v>
      </c>
      <c r="M10" s="12">
        <v>3.4</v>
      </c>
      <c r="N10" s="13">
        <v>51.8</v>
      </c>
      <c r="O10" s="12">
        <v>7.29</v>
      </c>
      <c r="P10" s="8"/>
      <c r="Q10" s="8"/>
      <c r="R10" s="8"/>
    </row>
    <row r="11" spans="1:20" x14ac:dyDescent="0.25">
      <c r="A11" s="3" t="s">
        <v>7</v>
      </c>
      <c r="B11" s="3" t="s">
        <v>21</v>
      </c>
      <c r="C11" s="3"/>
      <c r="D11" s="28">
        <v>16704.78</v>
      </c>
      <c r="E11" s="28">
        <v>40535.879999999997</v>
      </c>
      <c r="F11" s="28">
        <v>33583.14</v>
      </c>
      <c r="G11" s="28">
        <v>36771.760000000002</v>
      </c>
      <c r="H11" s="28">
        <v>22298.25</v>
      </c>
      <c r="I11" s="36"/>
      <c r="L11" s="11">
        <v>43757</v>
      </c>
      <c r="M11" s="12">
        <v>3.75</v>
      </c>
      <c r="N11" s="13">
        <v>51.6</v>
      </c>
      <c r="O11" s="12">
        <v>7.25</v>
      </c>
      <c r="P11" s="8"/>
      <c r="Q11" s="8"/>
      <c r="R11" s="8"/>
    </row>
    <row r="12" spans="1:20" ht="18.600000000000001" customHeight="1" x14ac:dyDescent="0.25">
      <c r="A12" s="39" t="s">
        <v>8</v>
      </c>
      <c r="B12" s="3" t="s">
        <v>60</v>
      </c>
      <c r="C12" s="50">
        <v>5322452.8695999999</v>
      </c>
      <c r="D12" s="28">
        <f>D11*365</f>
        <v>6097244.6999999993</v>
      </c>
      <c r="E12" s="28">
        <f>E11*365</f>
        <v>14795596.199999999</v>
      </c>
      <c r="F12" s="28">
        <f>F11*365</f>
        <v>12257846.1</v>
      </c>
      <c r="G12" s="28">
        <f>G11*365</f>
        <v>13421692.4</v>
      </c>
      <c r="H12" s="28">
        <f>H11*365</f>
        <v>8138861.25</v>
      </c>
      <c r="I12" s="36"/>
      <c r="L12" s="11">
        <v>43760</v>
      </c>
      <c r="M12" s="12">
        <v>3.6</v>
      </c>
      <c r="N12" s="13">
        <v>51.2</v>
      </c>
      <c r="O12" s="12">
        <v>7.23</v>
      </c>
      <c r="P12" s="8">
        <v>17861</v>
      </c>
      <c r="Q12" s="8">
        <v>33333</v>
      </c>
      <c r="R12" s="8">
        <v>39444</v>
      </c>
      <c r="T12" s="7"/>
    </row>
    <row r="13" spans="1:20" x14ac:dyDescent="0.25">
      <c r="A13" s="3" t="s">
        <v>9</v>
      </c>
      <c r="B13" s="6" t="s">
        <v>22</v>
      </c>
      <c r="C13" s="6"/>
      <c r="D13" s="28">
        <v>67.721999999999994</v>
      </c>
      <c r="E13" s="28">
        <v>164.334</v>
      </c>
      <c r="F13" s="28">
        <v>16.885000000000002</v>
      </c>
      <c r="G13" s="28">
        <v>18.38</v>
      </c>
      <c r="H13" s="28">
        <v>12.2</v>
      </c>
      <c r="I13" s="36"/>
      <c r="L13" s="11">
        <v>43761</v>
      </c>
      <c r="M13" s="12">
        <v>3.82</v>
      </c>
      <c r="N13" s="13">
        <v>51.4</v>
      </c>
      <c r="O13" s="12">
        <v>7.25</v>
      </c>
      <c r="P13" s="8"/>
      <c r="Q13" s="8"/>
      <c r="R13" s="8"/>
    </row>
    <row r="14" spans="1:20" x14ac:dyDescent="0.25">
      <c r="A14" s="30" t="s">
        <v>10</v>
      </c>
      <c r="B14" s="40" t="s">
        <v>21</v>
      </c>
      <c r="C14" s="40"/>
      <c r="D14" s="38">
        <f>D4*D$13/1000</f>
        <v>665.44517585999984</v>
      </c>
      <c r="E14" s="38">
        <f t="shared" ref="E14:H14" si="0">E4*E$13/1000</f>
        <v>862.8307369800001</v>
      </c>
      <c r="F14" s="38">
        <f t="shared" si="0"/>
        <v>1144.3160366000002</v>
      </c>
      <c r="G14" s="38">
        <f t="shared" si="0"/>
        <v>1474.5355</v>
      </c>
      <c r="H14" s="38">
        <f t="shared" si="0"/>
        <v>888.37184079999997</v>
      </c>
      <c r="I14" s="1"/>
      <c r="L14" s="11">
        <v>43762</v>
      </c>
      <c r="M14" s="12">
        <v>3.77</v>
      </c>
      <c r="N14" s="13">
        <v>51.6</v>
      </c>
      <c r="O14" s="12">
        <v>7.31</v>
      </c>
      <c r="P14" s="8"/>
      <c r="Q14" s="8"/>
      <c r="R14" s="8"/>
    </row>
    <row r="15" spans="1:20" x14ac:dyDescent="0.25">
      <c r="A15" s="30" t="s">
        <v>11</v>
      </c>
      <c r="B15" s="40" t="s">
        <v>21</v>
      </c>
      <c r="C15" s="40"/>
      <c r="D15" s="38">
        <f t="shared" ref="D15:H17" si="1">D5*D$13/1000</f>
        <v>18.571404059999999</v>
      </c>
      <c r="E15" s="38">
        <f t="shared" si="1"/>
        <v>15.467116080000002</v>
      </c>
      <c r="F15" s="38">
        <f t="shared" si="1"/>
        <v>59.286443150000004</v>
      </c>
      <c r="G15" s="38">
        <f t="shared" si="1"/>
        <v>54.134246400000002</v>
      </c>
      <c r="H15" s="38">
        <f t="shared" si="1"/>
        <v>34.424129999999998</v>
      </c>
      <c r="I15" s="1"/>
      <c r="L15" s="11">
        <v>43763</v>
      </c>
      <c r="M15" s="12">
        <v>3.81</v>
      </c>
      <c r="N15" s="13">
        <v>52.2</v>
      </c>
      <c r="O15" s="12">
        <v>7.26</v>
      </c>
      <c r="P15" s="8"/>
      <c r="Q15" s="8"/>
      <c r="R15" s="8"/>
    </row>
    <row r="16" spans="1:20" x14ac:dyDescent="0.25">
      <c r="A16" s="30" t="s">
        <v>12</v>
      </c>
      <c r="B16" s="40" t="s">
        <v>21</v>
      </c>
      <c r="C16" s="40"/>
      <c r="D16" s="38">
        <f t="shared" si="1"/>
        <v>247.95800801999997</v>
      </c>
      <c r="E16" s="38">
        <f t="shared" si="1"/>
        <v>2665.6322338800001</v>
      </c>
      <c r="F16" s="38">
        <f t="shared" si="1"/>
        <v>2258.5960389850006</v>
      </c>
      <c r="G16" s="38">
        <f t="shared" si="1"/>
        <v>2350.1842114400001</v>
      </c>
      <c r="H16" s="38">
        <f t="shared" si="1"/>
        <v>1257.3756759999999</v>
      </c>
      <c r="I16" s="1"/>
      <c r="L16" s="11">
        <v>43773</v>
      </c>
      <c r="M16" s="12">
        <v>2.57</v>
      </c>
      <c r="N16" s="13">
        <v>51.9</v>
      </c>
      <c r="O16" s="12">
        <v>7.48</v>
      </c>
      <c r="P16" s="8">
        <v>21245</v>
      </c>
      <c r="Q16" s="8">
        <v>32257</v>
      </c>
      <c r="R16" s="8">
        <v>39767</v>
      </c>
    </row>
    <row r="17" spans="1:18" x14ac:dyDescent="0.25">
      <c r="A17" s="30" t="s">
        <v>13</v>
      </c>
      <c r="B17" s="40" t="s">
        <v>21</v>
      </c>
      <c r="C17" s="40"/>
      <c r="D17" s="38">
        <f t="shared" si="1"/>
        <v>35.396257739999996</v>
      </c>
      <c r="E17" s="38">
        <f t="shared" si="1"/>
        <v>39.7277445</v>
      </c>
      <c r="F17" s="38">
        <f t="shared" si="1"/>
        <v>0.50384839999999997</v>
      </c>
      <c r="G17" s="38">
        <f t="shared" si="1"/>
        <v>1.3290578</v>
      </c>
      <c r="H17" s="38">
        <f t="shared" si="1"/>
        <v>1.7119039999999999</v>
      </c>
      <c r="I17" s="1"/>
      <c r="L17" s="11">
        <v>43774</v>
      </c>
      <c r="M17" s="12">
        <v>2.5</v>
      </c>
      <c r="N17" s="13">
        <v>51</v>
      </c>
      <c r="O17" s="12">
        <v>7.44</v>
      </c>
      <c r="P17" s="8"/>
      <c r="Q17" s="8"/>
      <c r="R17" s="8"/>
    </row>
    <row r="18" spans="1:18" x14ac:dyDescent="0.25">
      <c r="A18" s="30" t="s">
        <v>14</v>
      </c>
      <c r="B18" s="40" t="s">
        <v>21</v>
      </c>
      <c r="C18" s="40"/>
      <c r="D18" s="38">
        <f>D14-D17</f>
        <v>630.04891811999983</v>
      </c>
      <c r="E18" s="38">
        <f t="shared" ref="E18:H18" si="2">E14-E17</f>
        <v>823.10299248000013</v>
      </c>
      <c r="F18" s="38">
        <f t="shared" si="2"/>
        <v>1143.8121882000003</v>
      </c>
      <c r="G18" s="38">
        <f t="shared" si="2"/>
        <v>1473.2064421999999</v>
      </c>
      <c r="H18" s="38">
        <f t="shared" si="2"/>
        <v>886.65993679999997</v>
      </c>
      <c r="I18" s="1"/>
      <c r="L18" s="11">
        <v>43775</v>
      </c>
      <c r="M18" s="12">
        <v>3.49</v>
      </c>
      <c r="N18" s="13">
        <v>51.2</v>
      </c>
      <c r="O18" s="12">
        <v>7.34</v>
      </c>
      <c r="P18" s="8"/>
      <c r="Q18" s="8"/>
      <c r="R18" s="8"/>
    </row>
    <row r="19" spans="1:18" x14ac:dyDescent="0.25">
      <c r="A19" s="30" t="s">
        <v>15</v>
      </c>
      <c r="B19" s="40" t="s">
        <v>21</v>
      </c>
      <c r="C19" s="40"/>
      <c r="D19" s="38">
        <f>D16-D15</f>
        <v>229.38660395999997</v>
      </c>
      <c r="E19" s="38">
        <f t="shared" ref="E19:H19" si="3">E16-E15</f>
        <v>2650.1651178000002</v>
      </c>
      <c r="F19" s="38">
        <f t="shared" si="3"/>
        <v>2199.3095958350004</v>
      </c>
      <c r="G19" s="38">
        <f t="shared" si="3"/>
        <v>2296.0499650400002</v>
      </c>
      <c r="H19" s="38">
        <f t="shared" si="3"/>
        <v>1222.9515459999998</v>
      </c>
      <c r="I19" s="1"/>
      <c r="L19" s="11">
        <v>43776</v>
      </c>
      <c r="M19" s="12">
        <v>3.84</v>
      </c>
      <c r="N19" s="13">
        <v>51.5</v>
      </c>
      <c r="O19" s="12">
        <v>7.33</v>
      </c>
      <c r="P19" s="8"/>
      <c r="Q19" s="8"/>
      <c r="R19" s="8"/>
    </row>
    <row r="20" spans="1:18" x14ac:dyDescent="0.25">
      <c r="A20" s="30" t="s">
        <v>28</v>
      </c>
      <c r="B20" s="40"/>
      <c r="C20" s="41">
        <f>T40</f>
        <v>5.3814333333333325E-2</v>
      </c>
      <c r="D20" s="38">
        <f>D14/D11</f>
        <v>3.9835614468433582E-2</v>
      </c>
      <c r="E20" s="38">
        <f t="shared" ref="E20:H20" si="4">E14/E11</f>
        <v>2.1285605172010579E-2</v>
      </c>
      <c r="F20" s="38">
        <f t="shared" si="4"/>
        <v>3.4074122806860827E-2</v>
      </c>
      <c r="G20" s="38">
        <f t="shared" si="4"/>
        <v>4.0099671595811563E-2</v>
      </c>
      <c r="H20" s="38">
        <f t="shared" si="4"/>
        <v>3.9840428769073802E-2</v>
      </c>
      <c r="I20" s="1"/>
      <c r="L20" s="11">
        <v>43777</v>
      </c>
      <c r="M20" s="12">
        <v>3.62</v>
      </c>
      <c r="N20" s="13">
        <v>51.2</v>
      </c>
      <c r="O20" s="12">
        <v>7.27</v>
      </c>
      <c r="P20" s="8"/>
      <c r="Q20" s="8"/>
      <c r="R20" s="8"/>
    </row>
    <row r="21" spans="1:18" x14ac:dyDescent="0.25">
      <c r="A21" s="30" t="s">
        <v>36</v>
      </c>
      <c r="B21" s="40" t="s">
        <v>33</v>
      </c>
      <c r="C21" s="38">
        <f>C12*C20*2.2/(1600)</f>
        <v>393.83334770396505</v>
      </c>
      <c r="D21" s="38">
        <f>D12*D20*2.2/(1600)</f>
        <v>333.97029763473745</v>
      </c>
      <c r="E21" s="38">
        <f>E12*E20*2.2/(1600)</f>
        <v>433.03317612183753</v>
      </c>
      <c r="F21" s="38">
        <f t="shared" ref="F21:H21" si="5">F12*F20*2.2/(1600)</f>
        <v>574.30361086862501</v>
      </c>
      <c r="G21" s="38">
        <f t="shared" si="5"/>
        <v>740.03250406249992</v>
      </c>
      <c r="H21" s="38">
        <f t="shared" si="5"/>
        <v>445.85161760149998</v>
      </c>
      <c r="I21" s="1"/>
      <c r="L21" s="11">
        <v>43778</v>
      </c>
      <c r="M21" s="12">
        <v>3.33</v>
      </c>
      <c r="N21" s="13">
        <v>51.2</v>
      </c>
      <c r="O21" s="12">
        <v>7.32</v>
      </c>
      <c r="P21" s="8"/>
      <c r="Q21" s="8"/>
      <c r="R21" s="8"/>
    </row>
    <row r="22" spans="1:18" x14ac:dyDescent="0.25">
      <c r="A22" s="67" t="s">
        <v>37</v>
      </c>
      <c r="B22" s="68" t="s">
        <v>34</v>
      </c>
      <c r="C22" s="69">
        <f>C21*1.12</f>
        <v>441.09334942844089</v>
      </c>
      <c r="D22" s="69">
        <f>D21*1.12</f>
        <v>374.04673335090598</v>
      </c>
      <c r="E22" s="69">
        <f t="shared" ref="E22:H22" si="6">E21*1.12</f>
        <v>484.99715725645808</v>
      </c>
      <c r="F22" s="69">
        <f t="shared" si="6"/>
        <v>643.22004417286007</v>
      </c>
      <c r="G22" s="69">
        <f t="shared" si="6"/>
        <v>828.83640455</v>
      </c>
      <c r="H22" s="69">
        <f t="shared" si="6"/>
        <v>499.35381171368005</v>
      </c>
      <c r="I22" s="1"/>
      <c r="L22" s="11">
        <v>43779</v>
      </c>
      <c r="M22" s="12">
        <v>3.12</v>
      </c>
      <c r="N22" s="13">
        <v>51.2</v>
      </c>
      <c r="O22" s="12">
        <v>7.38</v>
      </c>
      <c r="P22" s="8"/>
      <c r="Q22" s="8"/>
      <c r="R22" s="8"/>
    </row>
    <row r="23" spans="1:18" x14ac:dyDescent="0.25">
      <c r="A23" s="67" t="s">
        <v>38</v>
      </c>
      <c r="B23" s="68" t="s">
        <v>35</v>
      </c>
      <c r="C23" s="69">
        <f>C12/647.5</f>
        <v>8220.004431814672</v>
      </c>
      <c r="D23" s="69">
        <f>D12/647.5</f>
        <v>9416.5941312741306</v>
      </c>
      <c r="E23" s="69">
        <f t="shared" ref="C23:H23" si="7">E12/647.5</f>
        <v>22850.341621621621</v>
      </c>
      <c r="F23" s="69">
        <f t="shared" si="7"/>
        <v>18931.036447876446</v>
      </c>
      <c r="G23" s="69">
        <f>G12/647.5</f>
        <v>20728.482471042473</v>
      </c>
      <c r="H23" s="69">
        <f t="shared" si="7"/>
        <v>12569.669884169884</v>
      </c>
      <c r="I23" s="1"/>
      <c r="L23" s="11">
        <v>43780</v>
      </c>
      <c r="M23" s="12">
        <v>3.36</v>
      </c>
      <c r="N23" s="13">
        <v>51.2</v>
      </c>
      <c r="O23" s="12">
        <v>7.41</v>
      </c>
      <c r="P23" s="8">
        <v>18482</v>
      </c>
      <c r="Q23" s="8">
        <v>34718</v>
      </c>
      <c r="R23" s="8">
        <v>40655</v>
      </c>
    </row>
    <row r="24" spans="1:18" x14ac:dyDescent="0.25">
      <c r="L24" s="11">
        <v>43783</v>
      </c>
      <c r="M24" s="12">
        <v>3.51</v>
      </c>
      <c r="N24" s="13">
        <v>51.2</v>
      </c>
      <c r="O24" s="12">
        <v>7.39</v>
      </c>
      <c r="P24" s="8"/>
      <c r="Q24" s="8"/>
      <c r="R24" s="8"/>
    </row>
    <row r="25" spans="1:18" x14ac:dyDescent="0.25">
      <c r="L25" s="11">
        <v>43784</v>
      </c>
      <c r="M25" s="12">
        <v>3.71</v>
      </c>
      <c r="N25" s="13">
        <v>51.6</v>
      </c>
      <c r="O25" s="12">
        <v>7.34</v>
      </c>
      <c r="P25" s="8"/>
      <c r="Q25" s="8"/>
      <c r="R25" s="8"/>
    </row>
    <row r="26" spans="1:18" x14ac:dyDescent="0.25">
      <c r="A26" s="4" t="s">
        <v>39</v>
      </c>
      <c r="L26" s="11">
        <v>43785</v>
      </c>
      <c r="M26" s="12">
        <v>3.32</v>
      </c>
      <c r="N26" s="13">
        <v>52</v>
      </c>
      <c r="O26" s="12">
        <v>7.41</v>
      </c>
      <c r="P26" s="8"/>
      <c r="Q26" s="8"/>
      <c r="R26" s="8"/>
    </row>
    <row r="27" spans="1:18" x14ac:dyDescent="0.25">
      <c r="C27" s="46" t="s">
        <v>46</v>
      </c>
      <c r="D27" s="47" t="s">
        <v>23</v>
      </c>
      <c r="E27" s="47" t="s">
        <v>24</v>
      </c>
      <c r="F27" s="47" t="s">
        <v>25</v>
      </c>
      <c r="G27" s="47" t="s">
        <v>26</v>
      </c>
      <c r="H27" s="47" t="s">
        <v>27</v>
      </c>
      <c r="I27" s="35"/>
      <c r="L27" s="11">
        <v>43786</v>
      </c>
      <c r="M27" s="12">
        <v>3.29</v>
      </c>
      <c r="N27" s="13">
        <v>52.1</v>
      </c>
      <c r="O27" s="12">
        <v>7.4</v>
      </c>
      <c r="P27" s="8"/>
      <c r="Q27" s="8"/>
      <c r="R27" s="8"/>
    </row>
    <row r="28" spans="1:18" x14ac:dyDescent="0.25">
      <c r="A28" s="30" t="s">
        <v>41</v>
      </c>
      <c r="B28" s="31"/>
      <c r="C28" s="32">
        <f>P40/10^6</f>
        <v>1.9273833333333334E-2</v>
      </c>
      <c r="D28" s="32">
        <f>D17/D11</f>
        <v>2.1189298955149364E-3</v>
      </c>
      <c r="E28" s="32">
        <f t="shared" ref="E28:H28" si="8">E17/E11</f>
        <v>9.8006369912285118E-4</v>
      </c>
      <c r="F28" s="32">
        <f t="shared" si="8"/>
        <v>1.5003016394536067E-5</v>
      </c>
      <c r="G28" s="32">
        <f t="shared" si="8"/>
        <v>3.6143437246408652E-5</v>
      </c>
      <c r="H28" s="32">
        <f t="shared" si="8"/>
        <v>7.6773020304283962E-5</v>
      </c>
      <c r="I28" s="37"/>
      <c r="L28" s="11">
        <v>43787</v>
      </c>
      <c r="M28" s="12">
        <v>3.1</v>
      </c>
      <c r="N28" s="13">
        <v>51.3</v>
      </c>
      <c r="O28" s="12">
        <v>7.37</v>
      </c>
      <c r="P28" s="8">
        <v>19452</v>
      </c>
      <c r="Q28" s="8">
        <v>38448</v>
      </c>
      <c r="R28" s="8">
        <v>38484</v>
      </c>
    </row>
    <row r="29" spans="1:18" x14ac:dyDescent="0.25">
      <c r="A29" s="30" t="s">
        <v>42</v>
      </c>
      <c r="B29" s="31"/>
      <c r="C29" s="32">
        <f>Q40/10^6</f>
        <v>3.4540500000000002E-2</v>
      </c>
      <c r="D29" s="32">
        <f>D18/D11</f>
        <v>3.7716684572918643E-2</v>
      </c>
      <c r="E29" s="32">
        <f t="shared" ref="E29:H29" si="9">E18/E11</f>
        <v>2.0305541472887729E-2</v>
      </c>
      <c r="F29" s="32">
        <f t="shared" si="9"/>
        <v>3.4059119790466295E-2</v>
      </c>
      <c r="G29" s="32">
        <f t="shared" si="9"/>
        <v>4.0063528158565155E-2</v>
      </c>
      <c r="H29" s="32">
        <f t="shared" si="9"/>
        <v>3.9763655748769521E-2</v>
      </c>
      <c r="I29" s="37"/>
      <c r="L29" s="11">
        <v>43788</v>
      </c>
      <c r="M29" s="12">
        <v>3.08</v>
      </c>
      <c r="N29" s="13">
        <v>51.1</v>
      </c>
      <c r="O29" s="12">
        <v>7.39</v>
      </c>
      <c r="P29" s="8"/>
      <c r="Q29" s="8"/>
      <c r="R29" s="8"/>
    </row>
    <row r="30" spans="1:18" x14ac:dyDescent="0.25">
      <c r="A30" s="30" t="s">
        <v>43</v>
      </c>
      <c r="B30" s="31"/>
      <c r="C30" s="32">
        <f>D30</f>
        <v>1.1117419121951921E-3</v>
      </c>
      <c r="D30" s="32">
        <f>D15/D11</f>
        <v>1.1117419121951921E-3</v>
      </c>
      <c r="E30" s="32">
        <f t="shared" ref="E30:H30" si="10">E15/E11</f>
        <v>3.8156606147442718E-4</v>
      </c>
      <c r="F30" s="32">
        <f t="shared" si="10"/>
        <v>1.7653633087912567E-3</v>
      </c>
      <c r="G30" s="32">
        <f t="shared" si="10"/>
        <v>1.4721690340630963E-3</v>
      </c>
      <c r="H30" s="32">
        <f t="shared" si="10"/>
        <v>1.543804110188019E-3</v>
      </c>
      <c r="I30" s="37"/>
      <c r="L30" s="11">
        <v>43789</v>
      </c>
      <c r="M30" s="12">
        <v>3.08</v>
      </c>
      <c r="N30" s="13">
        <v>51.8</v>
      </c>
      <c r="O30" s="12">
        <v>7.39</v>
      </c>
      <c r="P30" s="8"/>
      <c r="Q30" s="8"/>
      <c r="R30" s="8"/>
    </row>
    <row r="31" spans="1:18" x14ac:dyDescent="0.25">
      <c r="A31" s="30" t="s">
        <v>44</v>
      </c>
      <c r="B31" s="31"/>
      <c r="C31" s="32">
        <f>D31</f>
        <v>1.3731794370234147E-2</v>
      </c>
      <c r="D31" s="32">
        <f>D19/D11</f>
        <v>1.3731794370234147E-2</v>
      </c>
      <c r="E31" s="32">
        <f t="shared" ref="E31:H31" si="11">E19/E11</f>
        <v>6.53782554566473E-2</v>
      </c>
      <c r="F31" s="32">
        <f t="shared" si="11"/>
        <v>6.5488503928906011E-2</v>
      </c>
      <c r="G31" s="32">
        <f t="shared" si="11"/>
        <v>6.2440578450419559E-2</v>
      </c>
      <c r="H31" s="32">
        <f t="shared" si="11"/>
        <v>5.4845180496227275E-2</v>
      </c>
      <c r="I31" s="37"/>
      <c r="L31" s="11">
        <v>43792</v>
      </c>
      <c r="M31" s="12">
        <v>3.04</v>
      </c>
      <c r="N31" s="13">
        <v>51.6</v>
      </c>
      <c r="O31" s="12">
        <v>7.43</v>
      </c>
      <c r="P31" s="8"/>
      <c r="Q31" s="8"/>
      <c r="R31" s="8"/>
    </row>
    <row r="32" spans="1:18" x14ac:dyDescent="0.25">
      <c r="A32" s="30" t="s">
        <v>45</v>
      </c>
      <c r="B32" s="31"/>
      <c r="C32" s="32">
        <v>0.99</v>
      </c>
      <c r="D32" s="32">
        <v>0.99</v>
      </c>
      <c r="E32" s="32">
        <v>0.99</v>
      </c>
      <c r="F32" s="32">
        <v>0.99</v>
      </c>
      <c r="G32" s="32">
        <v>0.99</v>
      </c>
      <c r="H32" s="32">
        <v>0.99</v>
      </c>
      <c r="I32" s="37"/>
      <c r="L32" s="11">
        <v>43794</v>
      </c>
      <c r="M32" s="12">
        <v>3.14</v>
      </c>
      <c r="N32" s="13">
        <v>51.5</v>
      </c>
      <c r="O32" s="12">
        <v>7.36</v>
      </c>
      <c r="P32" s="8">
        <v>19745</v>
      </c>
      <c r="Q32" s="8">
        <v>38055</v>
      </c>
      <c r="R32" s="8">
        <v>38758</v>
      </c>
    </row>
    <row r="33" spans="1:20" x14ac:dyDescent="0.25">
      <c r="L33" s="11">
        <v>43795</v>
      </c>
      <c r="M33" s="12">
        <v>3.38</v>
      </c>
      <c r="N33" s="13">
        <v>51.3</v>
      </c>
      <c r="O33" s="12">
        <v>7.42</v>
      </c>
      <c r="P33" s="8"/>
      <c r="Q33" s="8"/>
      <c r="R33" s="8"/>
    </row>
    <row r="34" spans="1:20" x14ac:dyDescent="0.25">
      <c r="L34" s="11">
        <v>43808</v>
      </c>
      <c r="M34" s="12">
        <v>4.88</v>
      </c>
      <c r="N34" s="13">
        <v>50.2</v>
      </c>
      <c r="O34" s="12">
        <v>7.44</v>
      </c>
      <c r="P34" s="8"/>
      <c r="Q34" s="8"/>
      <c r="R34" s="8"/>
    </row>
    <row r="35" spans="1:20" x14ac:dyDescent="0.25">
      <c r="L35" s="11">
        <v>43809</v>
      </c>
      <c r="M35" s="12">
        <v>4.5</v>
      </c>
      <c r="N35" s="13">
        <v>50.9</v>
      </c>
      <c r="O35" s="12">
        <v>7.42</v>
      </c>
      <c r="P35" s="8"/>
      <c r="Q35" s="8"/>
      <c r="R35" s="8"/>
    </row>
    <row r="36" spans="1:20" x14ac:dyDescent="0.25">
      <c r="A36" s="33" t="s">
        <v>59</v>
      </c>
      <c r="L36" s="11">
        <v>43810</v>
      </c>
      <c r="M36" s="12">
        <v>4.7</v>
      </c>
      <c r="N36" s="13">
        <v>49.8</v>
      </c>
      <c r="O36" s="12">
        <v>7.37</v>
      </c>
      <c r="P36" s="8"/>
      <c r="Q36" s="8"/>
      <c r="R36" s="8"/>
    </row>
    <row r="37" spans="1:20" ht="25.5" x14ac:dyDescent="0.25">
      <c r="C37" s="46" t="s">
        <v>46</v>
      </c>
      <c r="D37" s="47" t="s">
        <v>23</v>
      </c>
      <c r="E37" s="47" t="s">
        <v>24</v>
      </c>
      <c r="F37" s="47" t="s">
        <v>25</v>
      </c>
      <c r="G37" s="47" t="s">
        <v>26</v>
      </c>
      <c r="H37" s="47" t="s">
        <v>27</v>
      </c>
      <c r="I37" s="66" t="s">
        <v>110</v>
      </c>
      <c r="L37" s="11">
        <v>43811</v>
      </c>
      <c r="M37" s="12">
        <v>4.6500000000000004</v>
      </c>
      <c r="N37" s="13">
        <v>49.6</v>
      </c>
      <c r="O37" s="12">
        <v>7.33</v>
      </c>
      <c r="P37" s="8"/>
      <c r="Q37" s="8"/>
      <c r="R37" s="8"/>
    </row>
    <row r="38" spans="1:20" x14ac:dyDescent="0.25">
      <c r="A38" s="30" t="s">
        <v>41</v>
      </c>
      <c r="B38" s="31"/>
      <c r="C38" s="51">
        <v>1.9273833333333334E-2</v>
      </c>
      <c r="D38" s="51">
        <v>2.1189298955149364E-3</v>
      </c>
      <c r="E38" s="51">
        <v>9.8006369912285118E-4</v>
      </c>
      <c r="F38" s="51">
        <v>1.5003016394536067E-5</v>
      </c>
      <c r="G38" s="51">
        <v>3.6143437246408652E-5</v>
      </c>
      <c r="H38" s="51">
        <v>7.6773020304283962E-5</v>
      </c>
      <c r="I38" s="38">
        <v>5.0000000000000001E-3</v>
      </c>
      <c r="L38" s="11">
        <v>43812</v>
      </c>
      <c r="M38" s="12">
        <v>3.94</v>
      </c>
      <c r="N38" s="13">
        <v>50.6</v>
      </c>
      <c r="O38" s="12">
        <v>7.36</v>
      </c>
      <c r="P38" s="8"/>
      <c r="Q38" s="8"/>
      <c r="R38" s="8"/>
    </row>
    <row r="39" spans="1:20" x14ac:dyDescent="0.25">
      <c r="A39" s="30" t="s">
        <v>42</v>
      </c>
      <c r="B39" s="31"/>
      <c r="C39" s="51">
        <v>3.4540500000000002E-2</v>
      </c>
      <c r="D39" s="51">
        <v>3.7716684572918643E-2</v>
      </c>
      <c r="E39" s="51">
        <v>2.0305541472887729E-2</v>
      </c>
      <c r="F39" s="51">
        <v>3.4059119790466295E-2</v>
      </c>
      <c r="G39" s="51">
        <v>4.0063528158565155E-2</v>
      </c>
      <c r="H39" s="51">
        <v>3.9763655748769521E-2</v>
      </c>
      <c r="I39" s="38">
        <v>2.1999999999999999E-2</v>
      </c>
      <c r="L39" s="8"/>
      <c r="M39" s="12"/>
      <c r="N39" s="13"/>
      <c r="O39" s="12"/>
      <c r="P39" s="8"/>
      <c r="Q39" s="8"/>
      <c r="R39" s="8"/>
      <c r="T39" s="5" t="s">
        <v>62</v>
      </c>
    </row>
    <row r="40" spans="1:20" x14ac:dyDescent="0.25">
      <c r="A40" s="30" t="s">
        <v>43</v>
      </c>
      <c r="B40" s="31"/>
      <c r="C40" s="51">
        <v>1.1117419121951921E-3</v>
      </c>
      <c r="D40" s="51">
        <v>1.1117419121951921E-3</v>
      </c>
      <c r="E40" s="51">
        <v>3.8156606147442718E-4</v>
      </c>
      <c r="F40" s="51">
        <v>1.7653633087912567E-3</v>
      </c>
      <c r="G40" s="51">
        <v>1.4721690340630963E-3</v>
      </c>
      <c r="H40" s="51">
        <v>1.543804110188019E-3</v>
      </c>
      <c r="I40" s="38">
        <v>6.0000000000000001E-3</v>
      </c>
      <c r="L40" s="14" t="s">
        <v>56</v>
      </c>
      <c r="M40" s="15">
        <f t="shared" ref="M40:R40" si="12">AVERAGE(M6:M38)</f>
        <v>3.5396969696969691</v>
      </c>
      <c r="N40" s="16">
        <f t="shared" si="12"/>
        <v>51.290909090909082</v>
      </c>
      <c r="O40" s="15">
        <f t="shared" si="12"/>
        <v>7.3584848484848484</v>
      </c>
      <c r="P40" s="17">
        <f t="shared" si="12"/>
        <v>19273.833333333332</v>
      </c>
      <c r="Q40" s="17">
        <f t="shared" si="12"/>
        <v>34540.5</v>
      </c>
      <c r="R40" s="17">
        <f t="shared" si="12"/>
        <v>39404.833333333336</v>
      </c>
      <c r="S40" s="18">
        <f>P40+Q40</f>
        <v>53814.333333333328</v>
      </c>
      <c r="T40" s="19">
        <f>S40/(10^6)</f>
        <v>5.3814333333333325E-2</v>
      </c>
    </row>
    <row r="41" spans="1:20" x14ac:dyDescent="0.25">
      <c r="A41" s="30" t="s">
        <v>44</v>
      </c>
      <c r="B41" s="31"/>
      <c r="C41" s="51">
        <v>1.3731794370234147E-2</v>
      </c>
      <c r="D41" s="51">
        <v>1.3731794370234147E-2</v>
      </c>
      <c r="E41" s="51">
        <v>6.53782554566473E-2</v>
      </c>
      <c r="F41" s="51">
        <v>6.5488503928906011E-2</v>
      </c>
      <c r="G41" s="51">
        <v>6.2440578450419559E-2</v>
      </c>
      <c r="H41" s="51">
        <v>5.4845180496227275E-2</v>
      </c>
      <c r="I41" s="38">
        <v>3.0000000000000001E-3</v>
      </c>
      <c r="L41" s="20" t="s">
        <v>57</v>
      </c>
      <c r="M41" s="21">
        <f t="shared" ref="M41:R41" si="13">MIN(M6:M38)</f>
        <v>2.5</v>
      </c>
      <c r="N41" s="22">
        <f t="shared" si="13"/>
        <v>49.6</v>
      </c>
      <c r="O41" s="21">
        <f t="shared" si="13"/>
        <v>7.23</v>
      </c>
      <c r="P41" s="23">
        <f t="shared" si="13"/>
        <v>17861</v>
      </c>
      <c r="Q41" s="23">
        <f t="shared" si="13"/>
        <v>30432</v>
      </c>
      <c r="R41" s="23">
        <f t="shared" si="13"/>
        <v>38484</v>
      </c>
    </row>
    <row r="42" spans="1:20" x14ac:dyDescent="0.25">
      <c r="A42" s="30" t="s">
        <v>45</v>
      </c>
      <c r="B42" s="31"/>
      <c r="C42" s="51">
        <v>0.99</v>
      </c>
      <c r="D42" s="51">
        <v>0.99</v>
      </c>
      <c r="E42" s="51">
        <v>0.99</v>
      </c>
      <c r="F42" s="51">
        <v>0.99</v>
      </c>
      <c r="G42" s="51">
        <v>0.99</v>
      </c>
      <c r="H42" s="51">
        <v>0.99</v>
      </c>
      <c r="I42" s="38">
        <v>0.99</v>
      </c>
      <c r="L42" s="24" t="s">
        <v>58</v>
      </c>
      <c r="M42" s="25">
        <f t="shared" ref="M42:R42" si="14">MAX(M6:M38)</f>
        <v>4.88</v>
      </c>
      <c r="N42" s="26">
        <f t="shared" si="14"/>
        <v>52.2</v>
      </c>
      <c r="O42" s="25">
        <f t="shared" si="14"/>
        <v>7.48</v>
      </c>
      <c r="P42" s="27">
        <f t="shared" si="14"/>
        <v>21245</v>
      </c>
      <c r="Q42" s="27">
        <f t="shared" si="14"/>
        <v>38448</v>
      </c>
      <c r="R42" s="27">
        <f t="shared" si="14"/>
        <v>40655</v>
      </c>
    </row>
    <row r="45" spans="1:20" x14ac:dyDescent="0.25">
      <c r="A45" s="48" t="s">
        <v>61</v>
      </c>
    </row>
    <row r="46" spans="1:20" x14ac:dyDescent="0.25">
      <c r="A46" s="5" t="s">
        <v>29</v>
      </c>
      <c r="B46" s="5"/>
      <c r="C46" s="5" t="s">
        <v>30</v>
      </c>
    </row>
    <row r="47" spans="1:20" x14ac:dyDescent="0.25">
      <c r="A47" s="5" t="s">
        <v>31</v>
      </c>
      <c r="B47" s="5"/>
      <c r="C47" s="5" t="s">
        <v>32</v>
      </c>
    </row>
  </sheetData>
  <mergeCells count="1">
    <mergeCell ref="D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F76F-658F-43C3-BABF-3531B6AA1134}">
  <dimension ref="A1:Y35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1" width="19.42578125" bestFit="1" customWidth="1"/>
    <col min="2" max="2" width="23.7109375" customWidth="1"/>
    <col min="3" max="3" width="13.42578125" customWidth="1"/>
    <col min="4" max="4" width="15.7109375" customWidth="1"/>
    <col min="5" max="5" width="19.7109375" customWidth="1"/>
    <col min="6" max="6" width="17.7109375" customWidth="1"/>
    <col min="7" max="7" width="21.85546875" customWidth="1"/>
    <col min="8" max="8" width="23.7109375" customWidth="1"/>
    <col min="9" max="9" width="25.28515625" customWidth="1"/>
    <col min="10" max="10" width="21" customWidth="1"/>
    <col min="11" max="11" width="18.85546875" bestFit="1" customWidth="1"/>
    <col min="12" max="12" width="12.140625" bestFit="1" customWidth="1"/>
    <col min="13" max="13" width="13.5703125" bestFit="1" customWidth="1"/>
    <col min="14" max="14" width="17.28515625" bestFit="1" customWidth="1"/>
    <col min="15" max="15" width="12.7109375" customWidth="1"/>
    <col min="16" max="16" width="12.42578125" bestFit="1" customWidth="1"/>
    <col min="17" max="17" width="15.140625" bestFit="1" customWidth="1"/>
    <col min="258" max="258" width="52.28515625" bestFit="1" customWidth="1"/>
    <col min="259" max="259" width="13.42578125" customWidth="1"/>
    <col min="260" max="260" width="13.85546875" bestFit="1" customWidth="1"/>
    <col min="261" max="261" width="17.85546875" bestFit="1" customWidth="1"/>
    <col min="262" max="262" width="15.7109375" bestFit="1" customWidth="1"/>
    <col min="263" max="263" width="12.42578125" bestFit="1" customWidth="1"/>
    <col min="264" max="264" width="11.140625" customWidth="1"/>
    <col min="265" max="265" width="22.28515625" bestFit="1" customWidth="1"/>
    <col min="266" max="266" width="9.85546875" bestFit="1" customWidth="1"/>
    <col min="267" max="267" width="18.85546875" bestFit="1" customWidth="1"/>
    <col min="268" max="268" width="12.140625" bestFit="1" customWidth="1"/>
    <col min="269" max="269" width="13.5703125" bestFit="1" customWidth="1"/>
    <col min="270" max="270" width="17.28515625" bestFit="1" customWidth="1"/>
    <col min="271" max="271" width="12.7109375" customWidth="1"/>
    <col min="272" max="272" width="12.42578125" bestFit="1" customWidth="1"/>
    <col min="273" max="273" width="15.140625" bestFit="1" customWidth="1"/>
    <col min="514" max="514" width="52.28515625" bestFit="1" customWidth="1"/>
    <col min="515" max="515" width="13.42578125" customWidth="1"/>
    <col min="516" max="516" width="13.85546875" bestFit="1" customWidth="1"/>
    <col min="517" max="517" width="17.85546875" bestFit="1" customWidth="1"/>
    <col min="518" max="518" width="15.7109375" bestFit="1" customWidth="1"/>
    <col min="519" max="519" width="12.42578125" bestFit="1" customWidth="1"/>
    <col min="520" max="520" width="11.140625" customWidth="1"/>
    <col min="521" max="521" width="22.28515625" bestFit="1" customWidth="1"/>
    <col min="522" max="522" width="9.85546875" bestFit="1" customWidth="1"/>
    <col min="523" max="523" width="18.85546875" bestFit="1" customWidth="1"/>
    <col min="524" max="524" width="12.140625" bestFit="1" customWidth="1"/>
    <col min="525" max="525" width="13.5703125" bestFit="1" customWidth="1"/>
    <col min="526" max="526" width="17.28515625" bestFit="1" customWidth="1"/>
    <col min="527" max="527" width="12.7109375" customWidth="1"/>
    <col min="528" max="528" width="12.42578125" bestFit="1" customWidth="1"/>
    <col min="529" max="529" width="15.140625" bestFit="1" customWidth="1"/>
    <col min="770" max="770" width="52.28515625" bestFit="1" customWidth="1"/>
    <col min="771" max="771" width="13.42578125" customWidth="1"/>
    <col min="772" max="772" width="13.85546875" bestFit="1" customWidth="1"/>
    <col min="773" max="773" width="17.85546875" bestFit="1" customWidth="1"/>
    <col min="774" max="774" width="15.7109375" bestFit="1" customWidth="1"/>
    <col min="775" max="775" width="12.42578125" bestFit="1" customWidth="1"/>
    <col min="776" max="776" width="11.140625" customWidth="1"/>
    <col min="777" max="777" width="22.28515625" bestFit="1" customWidth="1"/>
    <col min="778" max="778" width="9.85546875" bestFit="1" customWidth="1"/>
    <col min="779" max="779" width="18.85546875" bestFit="1" customWidth="1"/>
    <col min="780" max="780" width="12.140625" bestFit="1" customWidth="1"/>
    <col min="781" max="781" width="13.5703125" bestFit="1" customWidth="1"/>
    <col min="782" max="782" width="17.28515625" bestFit="1" customWidth="1"/>
    <col min="783" max="783" width="12.7109375" customWidth="1"/>
    <col min="784" max="784" width="12.42578125" bestFit="1" customWidth="1"/>
    <col min="785" max="785" width="15.140625" bestFit="1" customWidth="1"/>
    <col min="1026" max="1026" width="52.28515625" bestFit="1" customWidth="1"/>
    <col min="1027" max="1027" width="13.42578125" customWidth="1"/>
    <col min="1028" max="1028" width="13.85546875" bestFit="1" customWidth="1"/>
    <col min="1029" max="1029" width="17.85546875" bestFit="1" customWidth="1"/>
    <col min="1030" max="1030" width="15.7109375" bestFit="1" customWidth="1"/>
    <col min="1031" max="1031" width="12.42578125" bestFit="1" customWidth="1"/>
    <col min="1032" max="1032" width="11.140625" customWidth="1"/>
    <col min="1033" max="1033" width="22.28515625" bestFit="1" customWidth="1"/>
    <col min="1034" max="1034" width="9.85546875" bestFit="1" customWidth="1"/>
    <col min="1035" max="1035" width="18.85546875" bestFit="1" customWidth="1"/>
    <col min="1036" max="1036" width="12.140625" bestFit="1" customWidth="1"/>
    <col min="1037" max="1037" width="13.5703125" bestFit="1" customWidth="1"/>
    <col min="1038" max="1038" width="17.28515625" bestFit="1" customWidth="1"/>
    <col min="1039" max="1039" width="12.7109375" customWidth="1"/>
    <col min="1040" max="1040" width="12.42578125" bestFit="1" customWidth="1"/>
    <col min="1041" max="1041" width="15.140625" bestFit="1" customWidth="1"/>
    <col min="1282" max="1282" width="52.28515625" bestFit="1" customWidth="1"/>
    <col min="1283" max="1283" width="13.42578125" customWidth="1"/>
    <col min="1284" max="1284" width="13.85546875" bestFit="1" customWidth="1"/>
    <col min="1285" max="1285" width="17.85546875" bestFit="1" customWidth="1"/>
    <col min="1286" max="1286" width="15.7109375" bestFit="1" customWidth="1"/>
    <col min="1287" max="1287" width="12.42578125" bestFit="1" customWidth="1"/>
    <col min="1288" max="1288" width="11.140625" customWidth="1"/>
    <col min="1289" max="1289" width="22.28515625" bestFit="1" customWidth="1"/>
    <col min="1290" max="1290" width="9.85546875" bestFit="1" customWidth="1"/>
    <col min="1291" max="1291" width="18.85546875" bestFit="1" customWidth="1"/>
    <col min="1292" max="1292" width="12.140625" bestFit="1" customWidth="1"/>
    <col min="1293" max="1293" width="13.5703125" bestFit="1" customWidth="1"/>
    <col min="1294" max="1294" width="17.28515625" bestFit="1" customWidth="1"/>
    <col min="1295" max="1295" width="12.7109375" customWidth="1"/>
    <col min="1296" max="1296" width="12.42578125" bestFit="1" customWidth="1"/>
    <col min="1297" max="1297" width="15.140625" bestFit="1" customWidth="1"/>
    <col min="1538" max="1538" width="52.28515625" bestFit="1" customWidth="1"/>
    <col min="1539" max="1539" width="13.42578125" customWidth="1"/>
    <col min="1540" max="1540" width="13.85546875" bestFit="1" customWidth="1"/>
    <col min="1541" max="1541" width="17.85546875" bestFit="1" customWidth="1"/>
    <col min="1542" max="1542" width="15.7109375" bestFit="1" customWidth="1"/>
    <col min="1543" max="1543" width="12.42578125" bestFit="1" customWidth="1"/>
    <col min="1544" max="1544" width="11.140625" customWidth="1"/>
    <col min="1545" max="1545" width="22.28515625" bestFit="1" customWidth="1"/>
    <col min="1546" max="1546" width="9.85546875" bestFit="1" customWidth="1"/>
    <col min="1547" max="1547" width="18.85546875" bestFit="1" customWidth="1"/>
    <col min="1548" max="1548" width="12.140625" bestFit="1" customWidth="1"/>
    <col min="1549" max="1549" width="13.5703125" bestFit="1" customWidth="1"/>
    <col min="1550" max="1550" width="17.28515625" bestFit="1" customWidth="1"/>
    <col min="1551" max="1551" width="12.7109375" customWidth="1"/>
    <col min="1552" max="1552" width="12.42578125" bestFit="1" customWidth="1"/>
    <col min="1553" max="1553" width="15.140625" bestFit="1" customWidth="1"/>
    <col min="1794" max="1794" width="52.28515625" bestFit="1" customWidth="1"/>
    <col min="1795" max="1795" width="13.42578125" customWidth="1"/>
    <col min="1796" max="1796" width="13.85546875" bestFit="1" customWidth="1"/>
    <col min="1797" max="1797" width="17.85546875" bestFit="1" customWidth="1"/>
    <col min="1798" max="1798" width="15.7109375" bestFit="1" customWidth="1"/>
    <col min="1799" max="1799" width="12.42578125" bestFit="1" customWidth="1"/>
    <col min="1800" max="1800" width="11.140625" customWidth="1"/>
    <col min="1801" max="1801" width="22.28515625" bestFit="1" customWidth="1"/>
    <col min="1802" max="1802" width="9.85546875" bestFit="1" customWidth="1"/>
    <col min="1803" max="1803" width="18.85546875" bestFit="1" customWidth="1"/>
    <col min="1804" max="1804" width="12.140625" bestFit="1" customWidth="1"/>
    <col min="1805" max="1805" width="13.5703125" bestFit="1" customWidth="1"/>
    <col min="1806" max="1806" width="17.28515625" bestFit="1" customWidth="1"/>
    <col min="1807" max="1807" width="12.7109375" customWidth="1"/>
    <col min="1808" max="1808" width="12.42578125" bestFit="1" customWidth="1"/>
    <col min="1809" max="1809" width="15.140625" bestFit="1" customWidth="1"/>
    <col min="2050" max="2050" width="52.28515625" bestFit="1" customWidth="1"/>
    <col min="2051" max="2051" width="13.42578125" customWidth="1"/>
    <col min="2052" max="2052" width="13.85546875" bestFit="1" customWidth="1"/>
    <col min="2053" max="2053" width="17.85546875" bestFit="1" customWidth="1"/>
    <col min="2054" max="2054" width="15.7109375" bestFit="1" customWidth="1"/>
    <col min="2055" max="2055" width="12.42578125" bestFit="1" customWidth="1"/>
    <col min="2056" max="2056" width="11.140625" customWidth="1"/>
    <col min="2057" max="2057" width="22.28515625" bestFit="1" customWidth="1"/>
    <col min="2058" max="2058" width="9.85546875" bestFit="1" customWidth="1"/>
    <col min="2059" max="2059" width="18.85546875" bestFit="1" customWidth="1"/>
    <col min="2060" max="2060" width="12.140625" bestFit="1" customWidth="1"/>
    <col min="2061" max="2061" width="13.5703125" bestFit="1" customWidth="1"/>
    <col min="2062" max="2062" width="17.28515625" bestFit="1" customWidth="1"/>
    <col min="2063" max="2063" width="12.7109375" customWidth="1"/>
    <col min="2064" max="2064" width="12.42578125" bestFit="1" customWidth="1"/>
    <col min="2065" max="2065" width="15.140625" bestFit="1" customWidth="1"/>
    <col min="2306" max="2306" width="52.28515625" bestFit="1" customWidth="1"/>
    <col min="2307" max="2307" width="13.42578125" customWidth="1"/>
    <col min="2308" max="2308" width="13.85546875" bestFit="1" customWidth="1"/>
    <col min="2309" max="2309" width="17.85546875" bestFit="1" customWidth="1"/>
    <col min="2310" max="2310" width="15.7109375" bestFit="1" customWidth="1"/>
    <col min="2311" max="2311" width="12.42578125" bestFit="1" customWidth="1"/>
    <col min="2312" max="2312" width="11.140625" customWidth="1"/>
    <col min="2313" max="2313" width="22.28515625" bestFit="1" customWidth="1"/>
    <col min="2314" max="2314" width="9.85546875" bestFit="1" customWidth="1"/>
    <col min="2315" max="2315" width="18.85546875" bestFit="1" customWidth="1"/>
    <col min="2316" max="2316" width="12.140625" bestFit="1" customWidth="1"/>
    <col min="2317" max="2317" width="13.5703125" bestFit="1" customWidth="1"/>
    <col min="2318" max="2318" width="17.28515625" bestFit="1" customWidth="1"/>
    <col min="2319" max="2319" width="12.7109375" customWidth="1"/>
    <col min="2320" max="2320" width="12.42578125" bestFit="1" customWidth="1"/>
    <col min="2321" max="2321" width="15.140625" bestFit="1" customWidth="1"/>
    <col min="2562" max="2562" width="52.28515625" bestFit="1" customWidth="1"/>
    <col min="2563" max="2563" width="13.42578125" customWidth="1"/>
    <col min="2564" max="2564" width="13.85546875" bestFit="1" customWidth="1"/>
    <col min="2565" max="2565" width="17.85546875" bestFit="1" customWidth="1"/>
    <col min="2566" max="2566" width="15.7109375" bestFit="1" customWidth="1"/>
    <col min="2567" max="2567" width="12.42578125" bestFit="1" customWidth="1"/>
    <col min="2568" max="2568" width="11.140625" customWidth="1"/>
    <col min="2569" max="2569" width="22.28515625" bestFit="1" customWidth="1"/>
    <col min="2570" max="2570" width="9.85546875" bestFit="1" customWidth="1"/>
    <col min="2571" max="2571" width="18.85546875" bestFit="1" customWidth="1"/>
    <col min="2572" max="2572" width="12.140625" bestFit="1" customWidth="1"/>
    <col min="2573" max="2573" width="13.5703125" bestFit="1" customWidth="1"/>
    <col min="2574" max="2574" width="17.28515625" bestFit="1" customWidth="1"/>
    <col min="2575" max="2575" width="12.7109375" customWidth="1"/>
    <col min="2576" max="2576" width="12.42578125" bestFit="1" customWidth="1"/>
    <col min="2577" max="2577" width="15.140625" bestFit="1" customWidth="1"/>
    <col min="2818" max="2818" width="52.28515625" bestFit="1" customWidth="1"/>
    <col min="2819" max="2819" width="13.42578125" customWidth="1"/>
    <col min="2820" max="2820" width="13.85546875" bestFit="1" customWidth="1"/>
    <col min="2821" max="2821" width="17.85546875" bestFit="1" customWidth="1"/>
    <col min="2822" max="2822" width="15.7109375" bestFit="1" customWidth="1"/>
    <col min="2823" max="2823" width="12.42578125" bestFit="1" customWidth="1"/>
    <col min="2824" max="2824" width="11.140625" customWidth="1"/>
    <col min="2825" max="2825" width="22.28515625" bestFit="1" customWidth="1"/>
    <col min="2826" max="2826" width="9.85546875" bestFit="1" customWidth="1"/>
    <col min="2827" max="2827" width="18.85546875" bestFit="1" customWidth="1"/>
    <col min="2828" max="2828" width="12.140625" bestFit="1" customWidth="1"/>
    <col min="2829" max="2829" width="13.5703125" bestFit="1" customWidth="1"/>
    <col min="2830" max="2830" width="17.28515625" bestFit="1" customWidth="1"/>
    <col min="2831" max="2831" width="12.7109375" customWidth="1"/>
    <col min="2832" max="2832" width="12.42578125" bestFit="1" customWidth="1"/>
    <col min="2833" max="2833" width="15.140625" bestFit="1" customWidth="1"/>
    <col min="3074" max="3074" width="52.28515625" bestFit="1" customWidth="1"/>
    <col min="3075" max="3075" width="13.42578125" customWidth="1"/>
    <col min="3076" max="3076" width="13.85546875" bestFit="1" customWidth="1"/>
    <col min="3077" max="3077" width="17.85546875" bestFit="1" customWidth="1"/>
    <col min="3078" max="3078" width="15.7109375" bestFit="1" customWidth="1"/>
    <col min="3079" max="3079" width="12.42578125" bestFit="1" customWidth="1"/>
    <col min="3080" max="3080" width="11.140625" customWidth="1"/>
    <col min="3081" max="3081" width="22.28515625" bestFit="1" customWidth="1"/>
    <col min="3082" max="3082" width="9.85546875" bestFit="1" customWidth="1"/>
    <col min="3083" max="3083" width="18.85546875" bestFit="1" customWidth="1"/>
    <col min="3084" max="3084" width="12.140625" bestFit="1" customWidth="1"/>
    <col min="3085" max="3085" width="13.5703125" bestFit="1" customWidth="1"/>
    <col min="3086" max="3086" width="17.28515625" bestFit="1" customWidth="1"/>
    <col min="3087" max="3087" width="12.7109375" customWidth="1"/>
    <col min="3088" max="3088" width="12.42578125" bestFit="1" customWidth="1"/>
    <col min="3089" max="3089" width="15.140625" bestFit="1" customWidth="1"/>
    <col min="3330" max="3330" width="52.28515625" bestFit="1" customWidth="1"/>
    <col min="3331" max="3331" width="13.42578125" customWidth="1"/>
    <col min="3332" max="3332" width="13.85546875" bestFit="1" customWidth="1"/>
    <col min="3333" max="3333" width="17.85546875" bestFit="1" customWidth="1"/>
    <col min="3334" max="3334" width="15.7109375" bestFit="1" customWidth="1"/>
    <col min="3335" max="3335" width="12.42578125" bestFit="1" customWidth="1"/>
    <col min="3336" max="3336" width="11.140625" customWidth="1"/>
    <col min="3337" max="3337" width="22.28515625" bestFit="1" customWidth="1"/>
    <col min="3338" max="3338" width="9.85546875" bestFit="1" customWidth="1"/>
    <col min="3339" max="3339" width="18.85546875" bestFit="1" customWidth="1"/>
    <col min="3340" max="3340" width="12.140625" bestFit="1" customWidth="1"/>
    <col min="3341" max="3341" width="13.5703125" bestFit="1" customWidth="1"/>
    <col min="3342" max="3342" width="17.28515625" bestFit="1" customWidth="1"/>
    <col min="3343" max="3343" width="12.7109375" customWidth="1"/>
    <col min="3344" max="3344" width="12.42578125" bestFit="1" customWidth="1"/>
    <col min="3345" max="3345" width="15.140625" bestFit="1" customWidth="1"/>
    <col min="3586" max="3586" width="52.28515625" bestFit="1" customWidth="1"/>
    <col min="3587" max="3587" width="13.42578125" customWidth="1"/>
    <col min="3588" max="3588" width="13.85546875" bestFit="1" customWidth="1"/>
    <col min="3589" max="3589" width="17.85546875" bestFit="1" customWidth="1"/>
    <col min="3590" max="3590" width="15.7109375" bestFit="1" customWidth="1"/>
    <col min="3591" max="3591" width="12.42578125" bestFit="1" customWidth="1"/>
    <col min="3592" max="3592" width="11.140625" customWidth="1"/>
    <col min="3593" max="3593" width="22.28515625" bestFit="1" customWidth="1"/>
    <col min="3594" max="3594" width="9.85546875" bestFit="1" customWidth="1"/>
    <col min="3595" max="3595" width="18.85546875" bestFit="1" customWidth="1"/>
    <col min="3596" max="3596" width="12.140625" bestFit="1" customWidth="1"/>
    <col min="3597" max="3597" width="13.5703125" bestFit="1" customWidth="1"/>
    <col min="3598" max="3598" width="17.28515625" bestFit="1" customWidth="1"/>
    <col min="3599" max="3599" width="12.7109375" customWidth="1"/>
    <col min="3600" max="3600" width="12.42578125" bestFit="1" customWidth="1"/>
    <col min="3601" max="3601" width="15.140625" bestFit="1" customWidth="1"/>
    <col min="3842" max="3842" width="52.28515625" bestFit="1" customWidth="1"/>
    <col min="3843" max="3843" width="13.42578125" customWidth="1"/>
    <col min="3844" max="3844" width="13.85546875" bestFit="1" customWidth="1"/>
    <col min="3845" max="3845" width="17.85546875" bestFit="1" customWidth="1"/>
    <col min="3846" max="3846" width="15.7109375" bestFit="1" customWidth="1"/>
    <col min="3847" max="3847" width="12.42578125" bestFit="1" customWidth="1"/>
    <col min="3848" max="3848" width="11.140625" customWidth="1"/>
    <col min="3849" max="3849" width="22.28515625" bestFit="1" customWidth="1"/>
    <col min="3850" max="3850" width="9.85546875" bestFit="1" customWidth="1"/>
    <col min="3851" max="3851" width="18.85546875" bestFit="1" customWidth="1"/>
    <col min="3852" max="3852" width="12.140625" bestFit="1" customWidth="1"/>
    <col min="3853" max="3853" width="13.5703125" bestFit="1" customWidth="1"/>
    <col min="3854" max="3854" width="17.28515625" bestFit="1" customWidth="1"/>
    <col min="3855" max="3855" width="12.7109375" customWidth="1"/>
    <col min="3856" max="3856" width="12.42578125" bestFit="1" customWidth="1"/>
    <col min="3857" max="3857" width="15.140625" bestFit="1" customWidth="1"/>
    <col min="4098" max="4098" width="52.28515625" bestFit="1" customWidth="1"/>
    <col min="4099" max="4099" width="13.42578125" customWidth="1"/>
    <col min="4100" max="4100" width="13.85546875" bestFit="1" customWidth="1"/>
    <col min="4101" max="4101" width="17.85546875" bestFit="1" customWidth="1"/>
    <col min="4102" max="4102" width="15.7109375" bestFit="1" customWidth="1"/>
    <col min="4103" max="4103" width="12.42578125" bestFit="1" customWidth="1"/>
    <col min="4104" max="4104" width="11.140625" customWidth="1"/>
    <col min="4105" max="4105" width="22.28515625" bestFit="1" customWidth="1"/>
    <col min="4106" max="4106" width="9.85546875" bestFit="1" customWidth="1"/>
    <col min="4107" max="4107" width="18.85546875" bestFit="1" customWidth="1"/>
    <col min="4108" max="4108" width="12.140625" bestFit="1" customWidth="1"/>
    <col min="4109" max="4109" width="13.5703125" bestFit="1" customWidth="1"/>
    <col min="4110" max="4110" width="17.28515625" bestFit="1" customWidth="1"/>
    <col min="4111" max="4111" width="12.7109375" customWidth="1"/>
    <col min="4112" max="4112" width="12.42578125" bestFit="1" customWidth="1"/>
    <col min="4113" max="4113" width="15.140625" bestFit="1" customWidth="1"/>
    <col min="4354" max="4354" width="52.28515625" bestFit="1" customWidth="1"/>
    <col min="4355" max="4355" width="13.42578125" customWidth="1"/>
    <col min="4356" max="4356" width="13.85546875" bestFit="1" customWidth="1"/>
    <col min="4357" max="4357" width="17.85546875" bestFit="1" customWidth="1"/>
    <col min="4358" max="4358" width="15.7109375" bestFit="1" customWidth="1"/>
    <col min="4359" max="4359" width="12.42578125" bestFit="1" customWidth="1"/>
    <col min="4360" max="4360" width="11.140625" customWidth="1"/>
    <col min="4361" max="4361" width="22.28515625" bestFit="1" customWidth="1"/>
    <col min="4362" max="4362" width="9.85546875" bestFit="1" customWidth="1"/>
    <col min="4363" max="4363" width="18.85546875" bestFit="1" customWidth="1"/>
    <col min="4364" max="4364" width="12.140625" bestFit="1" customWidth="1"/>
    <col min="4365" max="4365" width="13.5703125" bestFit="1" customWidth="1"/>
    <col min="4366" max="4366" width="17.28515625" bestFit="1" customWidth="1"/>
    <col min="4367" max="4367" width="12.7109375" customWidth="1"/>
    <col min="4368" max="4368" width="12.42578125" bestFit="1" customWidth="1"/>
    <col min="4369" max="4369" width="15.140625" bestFit="1" customWidth="1"/>
    <col min="4610" max="4610" width="52.28515625" bestFit="1" customWidth="1"/>
    <col min="4611" max="4611" width="13.42578125" customWidth="1"/>
    <col min="4612" max="4612" width="13.85546875" bestFit="1" customWidth="1"/>
    <col min="4613" max="4613" width="17.85546875" bestFit="1" customWidth="1"/>
    <col min="4614" max="4614" width="15.7109375" bestFit="1" customWidth="1"/>
    <col min="4615" max="4615" width="12.42578125" bestFit="1" customWidth="1"/>
    <col min="4616" max="4616" width="11.140625" customWidth="1"/>
    <col min="4617" max="4617" width="22.28515625" bestFit="1" customWidth="1"/>
    <col min="4618" max="4618" width="9.85546875" bestFit="1" customWidth="1"/>
    <col min="4619" max="4619" width="18.85546875" bestFit="1" customWidth="1"/>
    <col min="4620" max="4620" width="12.140625" bestFit="1" customWidth="1"/>
    <col min="4621" max="4621" width="13.5703125" bestFit="1" customWidth="1"/>
    <col min="4622" max="4622" width="17.28515625" bestFit="1" customWidth="1"/>
    <col min="4623" max="4623" width="12.7109375" customWidth="1"/>
    <col min="4624" max="4624" width="12.42578125" bestFit="1" customWidth="1"/>
    <col min="4625" max="4625" width="15.140625" bestFit="1" customWidth="1"/>
    <col min="4866" max="4866" width="52.28515625" bestFit="1" customWidth="1"/>
    <col min="4867" max="4867" width="13.42578125" customWidth="1"/>
    <col min="4868" max="4868" width="13.85546875" bestFit="1" customWidth="1"/>
    <col min="4869" max="4869" width="17.85546875" bestFit="1" customWidth="1"/>
    <col min="4870" max="4870" width="15.7109375" bestFit="1" customWidth="1"/>
    <col min="4871" max="4871" width="12.42578125" bestFit="1" customWidth="1"/>
    <col min="4872" max="4872" width="11.140625" customWidth="1"/>
    <col min="4873" max="4873" width="22.28515625" bestFit="1" customWidth="1"/>
    <col min="4874" max="4874" width="9.85546875" bestFit="1" customWidth="1"/>
    <col min="4875" max="4875" width="18.85546875" bestFit="1" customWidth="1"/>
    <col min="4876" max="4876" width="12.140625" bestFit="1" customWidth="1"/>
    <col min="4877" max="4877" width="13.5703125" bestFit="1" customWidth="1"/>
    <col min="4878" max="4878" width="17.28515625" bestFit="1" customWidth="1"/>
    <col min="4879" max="4879" width="12.7109375" customWidth="1"/>
    <col min="4880" max="4880" width="12.42578125" bestFit="1" customWidth="1"/>
    <col min="4881" max="4881" width="15.140625" bestFit="1" customWidth="1"/>
    <col min="5122" max="5122" width="52.28515625" bestFit="1" customWidth="1"/>
    <col min="5123" max="5123" width="13.42578125" customWidth="1"/>
    <col min="5124" max="5124" width="13.85546875" bestFit="1" customWidth="1"/>
    <col min="5125" max="5125" width="17.85546875" bestFit="1" customWidth="1"/>
    <col min="5126" max="5126" width="15.7109375" bestFit="1" customWidth="1"/>
    <col min="5127" max="5127" width="12.42578125" bestFit="1" customWidth="1"/>
    <col min="5128" max="5128" width="11.140625" customWidth="1"/>
    <col min="5129" max="5129" width="22.28515625" bestFit="1" customWidth="1"/>
    <col min="5130" max="5130" width="9.85546875" bestFit="1" customWidth="1"/>
    <col min="5131" max="5131" width="18.85546875" bestFit="1" customWidth="1"/>
    <col min="5132" max="5132" width="12.140625" bestFit="1" customWidth="1"/>
    <col min="5133" max="5133" width="13.5703125" bestFit="1" customWidth="1"/>
    <col min="5134" max="5134" width="17.28515625" bestFit="1" customWidth="1"/>
    <col min="5135" max="5135" width="12.7109375" customWidth="1"/>
    <col min="5136" max="5136" width="12.42578125" bestFit="1" customWidth="1"/>
    <col min="5137" max="5137" width="15.140625" bestFit="1" customWidth="1"/>
    <col min="5378" max="5378" width="52.28515625" bestFit="1" customWidth="1"/>
    <col min="5379" max="5379" width="13.42578125" customWidth="1"/>
    <col min="5380" max="5380" width="13.85546875" bestFit="1" customWidth="1"/>
    <col min="5381" max="5381" width="17.85546875" bestFit="1" customWidth="1"/>
    <col min="5382" max="5382" width="15.7109375" bestFit="1" customWidth="1"/>
    <col min="5383" max="5383" width="12.42578125" bestFit="1" customWidth="1"/>
    <col min="5384" max="5384" width="11.140625" customWidth="1"/>
    <col min="5385" max="5385" width="22.28515625" bestFit="1" customWidth="1"/>
    <col min="5386" max="5386" width="9.85546875" bestFit="1" customWidth="1"/>
    <col min="5387" max="5387" width="18.85546875" bestFit="1" customWidth="1"/>
    <col min="5388" max="5388" width="12.140625" bestFit="1" customWidth="1"/>
    <col min="5389" max="5389" width="13.5703125" bestFit="1" customWidth="1"/>
    <col min="5390" max="5390" width="17.28515625" bestFit="1" customWidth="1"/>
    <col min="5391" max="5391" width="12.7109375" customWidth="1"/>
    <col min="5392" max="5392" width="12.42578125" bestFit="1" customWidth="1"/>
    <col min="5393" max="5393" width="15.140625" bestFit="1" customWidth="1"/>
    <col min="5634" max="5634" width="52.28515625" bestFit="1" customWidth="1"/>
    <col min="5635" max="5635" width="13.42578125" customWidth="1"/>
    <col min="5636" max="5636" width="13.85546875" bestFit="1" customWidth="1"/>
    <col min="5637" max="5637" width="17.85546875" bestFit="1" customWidth="1"/>
    <col min="5638" max="5638" width="15.7109375" bestFit="1" customWidth="1"/>
    <col min="5639" max="5639" width="12.42578125" bestFit="1" customWidth="1"/>
    <col min="5640" max="5640" width="11.140625" customWidth="1"/>
    <col min="5641" max="5641" width="22.28515625" bestFit="1" customWidth="1"/>
    <col min="5642" max="5642" width="9.85546875" bestFit="1" customWidth="1"/>
    <col min="5643" max="5643" width="18.85546875" bestFit="1" customWidth="1"/>
    <col min="5644" max="5644" width="12.140625" bestFit="1" customWidth="1"/>
    <col min="5645" max="5645" width="13.5703125" bestFit="1" customWidth="1"/>
    <col min="5646" max="5646" width="17.28515625" bestFit="1" customWidth="1"/>
    <col min="5647" max="5647" width="12.7109375" customWidth="1"/>
    <col min="5648" max="5648" width="12.42578125" bestFit="1" customWidth="1"/>
    <col min="5649" max="5649" width="15.140625" bestFit="1" customWidth="1"/>
    <col min="5890" max="5890" width="52.28515625" bestFit="1" customWidth="1"/>
    <col min="5891" max="5891" width="13.42578125" customWidth="1"/>
    <col min="5892" max="5892" width="13.85546875" bestFit="1" customWidth="1"/>
    <col min="5893" max="5893" width="17.85546875" bestFit="1" customWidth="1"/>
    <col min="5894" max="5894" width="15.7109375" bestFit="1" customWidth="1"/>
    <col min="5895" max="5895" width="12.42578125" bestFit="1" customWidth="1"/>
    <col min="5896" max="5896" width="11.140625" customWidth="1"/>
    <col min="5897" max="5897" width="22.28515625" bestFit="1" customWidth="1"/>
    <col min="5898" max="5898" width="9.85546875" bestFit="1" customWidth="1"/>
    <col min="5899" max="5899" width="18.85546875" bestFit="1" customWidth="1"/>
    <col min="5900" max="5900" width="12.140625" bestFit="1" customWidth="1"/>
    <col min="5901" max="5901" width="13.5703125" bestFit="1" customWidth="1"/>
    <col min="5902" max="5902" width="17.28515625" bestFit="1" customWidth="1"/>
    <col min="5903" max="5903" width="12.7109375" customWidth="1"/>
    <col min="5904" max="5904" width="12.42578125" bestFit="1" customWidth="1"/>
    <col min="5905" max="5905" width="15.140625" bestFit="1" customWidth="1"/>
    <col min="6146" max="6146" width="52.28515625" bestFit="1" customWidth="1"/>
    <col min="6147" max="6147" width="13.42578125" customWidth="1"/>
    <col min="6148" max="6148" width="13.85546875" bestFit="1" customWidth="1"/>
    <col min="6149" max="6149" width="17.85546875" bestFit="1" customWidth="1"/>
    <col min="6150" max="6150" width="15.7109375" bestFit="1" customWidth="1"/>
    <col min="6151" max="6151" width="12.42578125" bestFit="1" customWidth="1"/>
    <col min="6152" max="6152" width="11.140625" customWidth="1"/>
    <col min="6153" max="6153" width="22.28515625" bestFit="1" customWidth="1"/>
    <col min="6154" max="6154" width="9.85546875" bestFit="1" customWidth="1"/>
    <col min="6155" max="6155" width="18.85546875" bestFit="1" customWidth="1"/>
    <col min="6156" max="6156" width="12.140625" bestFit="1" customWidth="1"/>
    <col min="6157" max="6157" width="13.5703125" bestFit="1" customWidth="1"/>
    <col min="6158" max="6158" width="17.28515625" bestFit="1" customWidth="1"/>
    <col min="6159" max="6159" width="12.7109375" customWidth="1"/>
    <col min="6160" max="6160" width="12.42578125" bestFit="1" customWidth="1"/>
    <col min="6161" max="6161" width="15.140625" bestFit="1" customWidth="1"/>
    <col min="6402" max="6402" width="52.28515625" bestFit="1" customWidth="1"/>
    <col min="6403" max="6403" width="13.42578125" customWidth="1"/>
    <col min="6404" max="6404" width="13.85546875" bestFit="1" customWidth="1"/>
    <col min="6405" max="6405" width="17.85546875" bestFit="1" customWidth="1"/>
    <col min="6406" max="6406" width="15.7109375" bestFit="1" customWidth="1"/>
    <col min="6407" max="6407" width="12.42578125" bestFit="1" customWidth="1"/>
    <col min="6408" max="6408" width="11.140625" customWidth="1"/>
    <col min="6409" max="6409" width="22.28515625" bestFit="1" customWidth="1"/>
    <col min="6410" max="6410" width="9.85546875" bestFit="1" customWidth="1"/>
    <col min="6411" max="6411" width="18.85546875" bestFit="1" customWidth="1"/>
    <col min="6412" max="6412" width="12.140625" bestFit="1" customWidth="1"/>
    <col min="6413" max="6413" width="13.5703125" bestFit="1" customWidth="1"/>
    <col min="6414" max="6414" width="17.28515625" bestFit="1" customWidth="1"/>
    <col min="6415" max="6415" width="12.7109375" customWidth="1"/>
    <col min="6416" max="6416" width="12.42578125" bestFit="1" customWidth="1"/>
    <col min="6417" max="6417" width="15.140625" bestFit="1" customWidth="1"/>
    <col min="6658" max="6658" width="52.28515625" bestFit="1" customWidth="1"/>
    <col min="6659" max="6659" width="13.42578125" customWidth="1"/>
    <col min="6660" max="6660" width="13.85546875" bestFit="1" customWidth="1"/>
    <col min="6661" max="6661" width="17.85546875" bestFit="1" customWidth="1"/>
    <col min="6662" max="6662" width="15.7109375" bestFit="1" customWidth="1"/>
    <col min="6663" max="6663" width="12.42578125" bestFit="1" customWidth="1"/>
    <col min="6664" max="6664" width="11.140625" customWidth="1"/>
    <col min="6665" max="6665" width="22.28515625" bestFit="1" customWidth="1"/>
    <col min="6666" max="6666" width="9.85546875" bestFit="1" customWidth="1"/>
    <col min="6667" max="6667" width="18.85546875" bestFit="1" customWidth="1"/>
    <col min="6668" max="6668" width="12.140625" bestFit="1" customWidth="1"/>
    <col min="6669" max="6669" width="13.5703125" bestFit="1" customWidth="1"/>
    <col min="6670" max="6670" width="17.28515625" bestFit="1" customWidth="1"/>
    <col min="6671" max="6671" width="12.7109375" customWidth="1"/>
    <col min="6672" max="6672" width="12.42578125" bestFit="1" customWidth="1"/>
    <col min="6673" max="6673" width="15.140625" bestFit="1" customWidth="1"/>
    <col min="6914" max="6914" width="52.28515625" bestFit="1" customWidth="1"/>
    <col min="6915" max="6915" width="13.42578125" customWidth="1"/>
    <col min="6916" max="6916" width="13.85546875" bestFit="1" customWidth="1"/>
    <col min="6917" max="6917" width="17.85546875" bestFit="1" customWidth="1"/>
    <col min="6918" max="6918" width="15.7109375" bestFit="1" customWidth="1"/>
    <col min="6919" max="6919" width="12.42578125" bestFit="1" customWidth="1"/>
    <col min="6920" max="6920" width="11.140625" customWidth="1"/>
    <col min="6921" max="6921" width="22.28515625" bestFit="1" customWidth="1"/>
    <col min="6922" max="6922" width="9.85546875" bestFit="1" customWidth="1"/>
    <col min="6923" max="6923" width="18.85546875" bestFit="1" customWidth="1"/>
    <col min="6924" max="6924" width="12.140625" bestFit="1" customWidth="1"/>
    <col min="6925" max="6925" width="13.5703125" bestFit="1" customWidth="1"/>
    <col min="6926" max="6926" width="17.28515625" bestFit="1" customWidth="1"/>
    <col min="6927" max="6927" width="12.7109375" customWidth="1"/>
    <col min="6928" max="6928" width="12.42578125" bestFit="1" customWidth="1"/>
    <col min="6929" max="6929" width="15.140625" bestFit="1" customWidth="1"/>
    <col min="7170" max="7170" width="52.28515625" bestFit="1" customWidth="1"/>
    <col min="7171" max="7171" width="13.42578125" customWidth="1"/>
    <col min="7172" max="7172" width="13.85546875" bestFit="1" customWidth="1"/>
    <col min="7173" max="7173" width="17.85546875" bestFit="1" customWidth="1"/>
    <col min="7174" max="7174" width="15.7109375" bestFit="1" customWidth="1"/>
    <col min="7175" max="7175" width="12.42578125" bestFit="1" customWidth="1"/>
    <col min="7176" max="7176" width="11.140625" customWidth="1"/>
    <col min="7177" max="7177" width="22.28515625" bestFit="1" customWidth="1"/>
    <col min="7178" max="7178" width="9.85546875" bestFit="1" customWidth="1"/>
    <col min="7179" max="7179" width="18.85546875" bestFit="1" customWidth="1"/>
    <col min="7180" max="7180" width="12.140625" bestFit="1" customWidth="1"/>
    <col min="7181" max="7181" width="13.5703125" bestFit="1" customWidth="1"/>
    <col min="7182" max="7182" width="17.28515625" bestFit="1" customWidth="1"/>
    <col min="7183" max="7183" width="12.7109375" customWidth="1"/>
    <col min="7184" max="7184" width="12.42578125" bestFit="1" customWidth="1"/>
    <col min="7185" max="7185" width="15.140625" bestFit="1" customWidth="1"/>
    <col min="7426" max="7426" width="52.28515625" bestFit="1" customWidth="1"/>
    <col min="7427" max="7427" width="13.42578125" customWidth="1"/>
    <col min="7428" max="7428" width="13.85546875" bestFit="1" customWidth="1"/>
    <col min="7429" max="7429" width="17.85546875" bestFit="1" customWidth="1"/>
    <col min="7430" max="7430" width="15.7109375" bestFit="1" customWidth="1"/>
    <col min="7431" max="7431" width="12.42578125" bestFit="1" customWidth="1"/>
    <col min="7432" max="7432" width="11.140625" customWidth="1"/>
    <col min="7433" max="7433" width="22.28515625" bestFit="1" customWidth="1"/>
    <col min="7434" max="7434" width="9.85546875" bestFit="1" customWidth="1"/>
    <col min="7435" max="7435" width="18.85546875" bestFit="1" customWidth="1"/>
    <col min="7436" max="7436" width="12.140625" bestFit="1" customWidth="1"/>
    <col min="7437" max="7437" width="13.5703125" bestFit="1" customWidth="1"/>
    <col min="7438" max="7438" width="17.28515625" bestFit="1" customWidth="1"/>
    <col min="7439" max="7439" width="12.7109375" customWidth="1"/>
    <col min="7440" max="7440" width="12.42578125" bestFit="1" customWidth="1"/>
    <col min="7441" max="7441" width="15.140625" bestFit="1" customWidth="1"/>
    <col min="7682" max="7682" width="52.28515625" bestFit="1" customWidth="1"/>
    <col min="7683" max="7683" width="13.42578125" customWidth="1"/>
    <col min="7684" max="7684" width="13.85546875" bestFit="1" customWidth="1"/>
    <col min="7685" max="7685" width="17.85546875" bestFit="1" customWidth="1"/>
    <col min="7686" max="7686" width="15.7109375" bestFit="1" customWidth="1"/>
    <col min="7687" max="7687" width="12.42578125" bestFit="1" customWidth="1"/>
    <col min="7688" max="7688" width="11.140625" customWidth="1"/>
    <col min="7689" max="7689" width="22.28515625" bestFit="1" customWidth="1"/>
    <col min="7690" max="7690" width="9.85546875" bestFit="1" customWidth="1"/>
    <col min="7691" max="7691" width="18.85546875" bestFit="1" customWidth="1"/>
    <col min="7692" max="7692" width="12.140625" bestFit="1" customWidth="1"/>
    <col min="7693" max="7693" width="13.5703125" bestFit="1" customWidth="1"/>
    <col min="7694" max="7694" width="17.28515625" bestFit="1" customWidth="1"/>
    <col min="7695" max="7695" width="12.7109375" customWidth="1"/>
    <col min="7696" max="7696" width="12.42578125" bestFit="1" customWidth="1"/>
    <col min="7697" max="7697" width="15.140625" bestFit="1" customWidth="1"/>
    <col min="7938" max="7938" width="52.28515625" bestFit="1" customWidth="1"/>
    <col min="7939" max="7939" width="13.42578125" customWidth="1"/>
    <col min="7940" max="7940" width="13.85546875" bestFit="1" customWidth="1"/>
    <col min="7941" max="7941" width="17.85546875" bestFit="1" customWidth="1"/>
    <col min="7942" max="7942" width="15.7109375" bestFit="1" customWidth="1"/>
    <col min="7943" max="7943" width="12.42578125" bestFit="1" customWidth="1"/>
    <col min="7944" max="7944" width="11.140625" customWidth="1"/>
    <col min="7945" max="7945" width="22.28515625" bestFit="1" customWidth="1"/>
    <col min="7946" max="7946" width="9.85546875" bestFit="1" customWidth="1"/>
    <col min="7947" max="7947" width="18.85546875" bestFit="1" customWidth="1"/>
    <col min="7948" max="7948" width="12.140625" bestFit="1" customWidth="1"/>
    <col min="7949" max="7949" width="13.5703125" bestFit="1" customWidth="1"/>
    <col min="7950" max="7950" width="17.28515625" bestFit="1" customWidth="1"/>
    <col min="7951" max="7951" width="12.7109375" customWidth="1"/>
    <col min="7952" max="7952" width="12.42578125" bestFit="1" customWidth="1"/>
    <col min="7953" max="7953" width="15.140625" bestFit="1" customWidth="1"/>
    <col min="8194" max="8194" width="52.28515625" bestFit="1" customWidth="1"/>
    <col min="8195" max="8195" width="13.42578125" customWidth="1"/>
    <col min="8196" max="8196" width="13.85546875" bestFit="1" customWidth="1"/>
    <col min="8197" max="8197" width="17.85546875" bestFit="1" customWidth="1"/>
    <col min="8198" max="8198" width="15.7109375" bestFit="1" customWidth="1"/>
    <col min="8199" max="8199" width="12.42578125" bestFit="1" customWidth="1"/>
    <col min="8200" max="8200" width="11.140625" customWidth="1"/>
    <col min="8201" max="8201" width="22.28515625" bestFit="1" customWidth="1"/>
    <col min="8202" max="8202" width="9.85546875" bestFit="1" customWidth="1"/>
    <col min="8203" max="8203" width="18.85546875" bestFit="1" customWidth="1"/>
    <col min="8204" max="8204" width="12.140625" bestFit="1" customWidth="1"/>
    <col min="8205" max="8205" width="13.5703125" bestFit="1" customWidth="1"/>
    <col min="8206" max="8206" width="17.28515625" bestFit="1" customWidth="1"/>
    <col min="8207" max="8207" width="12.7109375" customWidth="1"/>
    <col min="8208" max="8208" width="12.42578125" bestFit="1" customWidth="1"/>
    <col min="8209" max="8209" width="15.140625" bestFit="1" customWidth="1"/>
    <col min="8450" max="8450" width="52.28515625" bestFit="1" customWidth="1"/>
    <col min="8451" max="8451" width="13.42578125" customWidth="1"/>
    <col min="8452" max="8452" width="13.85546875" bestFit="1" customWidth="1"/>
    <col min="8453" max="8453" width="17.85546875" bestFit="1" customWidth="1"/>
    <col min="8454" max="8454" width="15.7109375" bestFit="1" customWidth="1"/>
    <col min="8455" max="8455" width="12.42578125" bestFit="1" customWidth="1"/>
    <col min="8456" max="8456" width="11.140625" customWidth="1"/>
    <col min="8457" max="8457" width="22.28515625" bestFit="1" customWidth="1"/>
    <col min="8458" max="8458" width="9.85546875" bestFit="1" customWidth="1"/>
    <col min="8459" max="8459" width="18.85546875" bestFit="1" customWidth="1"/>
    <col min="8460" max="8460" width="12.140625" bestFit="1" customWidth="1"/>
    <col min="8461" max="8461" width="13.5703125" bestFit="1" customWidth="1"/>
    <col min="8462" max="8462" width="17.28515625" bestFit="1" customWidth="1"/>
    <col min="8463" max="8463" width="12.7109375" customWidth="1"/>
    <col min="8464" max="8464" width="12.42578125" bestFit="1" customWidth="1"/>
    <col min="8465" max="8465" width="15.140625" bestFit="1" customWidth="1"/>
    <col min="8706" max="8706" width="52.28515625" bestFit="1" customWidth="1"/>
    <col min="8707" max="8707" width="13.42578125" customWidth="1"/>
    <col min="8708" max="8708" width="13.85546875" bestFit="1" customWidth="1"/>
    <col min="8709" max="8709" width="17.85546875" bestFit="1" customWidth="1"/>
    <col min="8710" max="8710" width="15.7109375" bestFit="1" customWidth="1"/>
    <col min="8711" max="8711" width="12.42578125" bestFit="1" customWidth="1"/>
    <col min="8712" max="8712" width="11.140625" customWidth="1"/>
    <col min="8713" max="8713" width="22.28515625" bestFit="1" customWidth="1"/>
    <col min="8714" max="8714" width="9.85546875" bestFit="1" customWidth="1"/>
    <col min="8715" max="8715" width="18.85546875" bestFit="1" customWidth="1"/>
    <col min="8716" max="8716" width="12.140625" bestFit="1" customWidth="1"/>
    <col min="8717" max="8717" width="13.5703125" bestFit="1" customWidth="1"/>
    <col min="8718" max="8718" width="17.28515625" bestFit="1" customWidth="1"/>
    <col min="8719" max="8719" width="12.7109375" customWidth="1"/>
    <col min="8720" max="8720" width="12.42578125" bestFit="1" customWidth="1"/>
    <col min="8721" max="8721" width="15.140625" bestFit="1" customWidth="1"/>
    <col min="8962" max="8962" width="52.28515625" bestFit="1" customWidth="1"/>
    <col min="8963" max="8963" width="13.42578125" customWidth="1"/>
    <col min="8964" max="8964" width="13.85546875" bestFit="1" customWidth="1"/>
    <col min="8965" max="8965" width="17.85546875" bestFit="1" customWidth="1"/>
    <col min="8966" max="8966" width="15.7109375" bestFit="1" customWidth="1"/>
    <col min="8967" max="8967" width="12.42578125" bestFit="1" customWidth="1"/>
    <col min="8968" max="8968" width="11.140625" customWidth="1"/>
    <col min="8969" max="8969" width="22.28515625" bestFit="1" customWidth="1"/>
    <col min="8970" max="8970" width="9.85546875" bestFit="1" customWidth="1"/>
    <col min="8971" max="8971" width="18.85546875" bestFit="1" customWidth="1"/>
    <col min="8972" max="8972" width="12.140625" bestFit="1" customWidth="1"/>
    <col min="8973" max="8973" width="13.5703125" bestFit="1" customWidth="1"/>
    <col min="8974" max="8974" width="17.28515625" bestFit="1" customWidth="1"/>
    <col min="8975" max="8975" width="12.7109375" customWidth="1"/>
    <col min="8976" max="8976" width="12.42578125" bestFit="1" customWidth="1"/>
    <col min="8977" max="8977" width="15.140625" bestFit="1" customWidth="1"/>
    <col min="9218" max="9218" width="52.28515625" bestFit="1" customWidth="1"/>
    <col min="9219" max="9219" width="13.42578125" customWidth="1"/>
    <col min="9220" max="9220" width="13.85546875" bestFit="1" customWidth="1"/>
    <col min="9221" max="9221" width="17.85546875" bestFit="1" customWidth="1"/>
    <col min="9222" max="9222" width="15.7109375" bestFit="1" customWidth="1"/>
    <col min="9223" max="9223" width="12.42578125" bestFit="1" customWidth="1"/>
    <col min="9224" max="9224" width="11.140625" customWidth="1"/>
    <col min="9225" max="9225" width="22.28515625" bestFit="1" customWidth="1"/>
    <col min="9226" max="9226" width="9.85546875" bestFit="1" customWidth="1"/>
    <col min="9227" max="9227" width="18.85546875" bestFit="1" customWidth="1"/>
    <col min="9228" max="9228" width="12.140625" bestFit="1" customWidth="1"/>
    <col min="9229" max="9229" width="13.5703125" bestFit="1" customWidth="1"/>
    <col min="9230" max="9230" width="17.28515625" bestFit="1" customWidth="1"/>
    <col min="9231" max="9231" width="12.7109375" customWidth="1"/>
    <col min="9232" max="9232" width="12.42578125" bestFit="1" customWidth="1"/>
    <col min="9233" max="9233" width="15.140625" bestFit="1" customWidth="1"/>
    <col min="9474" max="9474" width="52.28515625" bestFit="1" customWidth="1"/>
    <col min="9475" max="9475" width="13.42578125" customWidth="1"/>
    <col min="9476" max="9476" width="13.85546875" bestFit="1" customWidth="1"/>
    <col min="9477" max="9477" width="17.85546875" bestFit="1" customWidth="1"/>
    <col min="9478" max="9478" width="15.7109375" bestFit="1" customWidth="1"/>
    <col min="9479" max="9479" width="12.42578125" bestFit="1" customWidth="1"/>
    <col min="9480" max="9480" width="11.140625" customWidth="1"/>
    <col min="9481" max="9481" width="22.28515625" bestFit="1" customWidth="1"/>
    <col min="9482" max="9482" width="9.85546875" bestFit="1" customWidth="1"/>
    <col min="9483" max="9483" width="18.85546875" bestFit="1" customWidth="1"/>
    <col min="9484" max="9484" width="12.140625" bestFit="1" customWidth="1"/>
    <col min="9485" max="9485" width="13.5703125" bestFit="1" customWidth="1"/>
    <col min="9486" max="9486" width="17.28515625" bestFit="1" customWidth="1"/>
    <col min="9487" max="9487" width="12.7109375" customWidth="1"/>
    <col min="9488" max="9488" width="12.42578125" bestFit="1" customWidth="1"/>
    <col min="9489" max="9489" width="15.140625" bestFit="1" customWidth="1"/>
    <col min="9730" max="9730" width="52.28515625" bestFit="1" customWidth="1"/>
    <col min="9731" max="9731" width="13.42578125" customWidth="1"/>
    <col min="9732" max="9732" width="13.85546875" bestFit="1" customWidth="1"/>
    <col min="9733" max="9733" width="17.85546875" bestFit="1" customWidth="1"/>
    <col min="9734" max="9734" width="15.7109375" bestFit="1" customWidth="1"/>
    <col min="9735" max="9735" width="12.42578125" bestFit="1" customWidth="1"/>
    <col min="9736" max="9736" width="11.140625" customWidth="1"/>
    <col min="9737" max="9737" width="22.28515625" bestFit="1" customWidth="1"/>
    <col min="9738" max="9738" width="9.85546875" bestFit="1" customWidth="1"/>
    <col min="9739" max="9739" width="18.85546875" bestFit="1" customWidth="1"/>
    <col min="9740" max="9740" width="12.140625" bestFit="1" customWidth="1"/>
    <col min="9741" max="9741" width="13.5703125" bestFit="1" customWidth="1"/>
    <col min="9742" max="9742" width="17.28515625" bestFit="1" customWidth="1"/>
    <col min="9743" max="9743" width="12.7109375" customWidth="1"/>
    <col min="9744" max="9744" width="12.42578125" bestFit="1" customWidth="1"/>
    <col min="9745" max="9745" width="15.140625" bestFit="1" customWidth="1"/>
    <col min="9986" max="9986" width="52.28515625" bestFit="1" customWidth="1"/>
    <col min="9987" max="9987" width="13.42578125" customWidth="1"/>
    <col min="9988" max="9988" width="13.85546875" bestFit="1" customWidth="1"/>
    <col min="9989" max="9989" width="17.85546875" bestFit="1" customWidth="1"/>
    <col min="9990" max="9990" width="15.7109375" bestFit="1" customWidth="1"/>
    <col min="9991" max="9991" width="12.42578125" bestFit="1" customWidth="1"/>
    <col min="9992" max="9992" width="11.140625" customWidth="1"/>
    <col min="9993" max="9993" width="22.28515625" bestFit="1" customWidth="1"/>
    <col min="9994" max="9994" width="9.85546875" bestFit="1" customWidth="1"/>
    <col min="9995" max="9995" width="18.85546875" bestFit="1" customWidth="1"/>
    <col min="9996" max="9996" width="12.140625" bestFit="1" customWidth="1"/>
    <col min="9997" max="9997" width="13.5703125" bestFit="1" customWidth="1"/>
    <col min="9998" max="9998" width="17.28515625" bestFit="1" customWidth="1"/>
    <col min="9999" max="9999" width="12.7109375" customWidth="1"/>
    <col min="10000" max="10000" width="12.42578125" bestFit="1" customWidth="1"/>
    <col min="10001" max="10001" width="15.140625" bestFit="1" customWidth="1"/>
    <col min="10242" max="10242" width="52.28515625" bestFit="1" customWidth="1"/>
    <col min="10243" max="10243" width="13.42578125" customWidth="1"/>
    <col min="10244" max="10244" width="13.85546875" bestFit="1" customWidth="1"/>
    <col min="10245" max="10245" width="17.85546875" bestFit="1" customWidth="1"/>
    <col min="10246" max="10246" width="15.7109375" bestFit="1" customWidth="1"/>
    <col min="10247" max="10247" width="12.42578125" bestFit="1" customWidth="1"/>
    <col min="10248" max="10248" width="11.140625" customWidth="1"/>
    <col min="10249" max="10249" width="22.28515625" bestFit="1" customWidth="1"/>
    <col min="10250" max="10250" width="9.85546875" bestFit="1" customWidth="1"/>
    <col min="10251" max="10251" width="18.85546875" bestFit="1" customWidth="1"/>
    <col min="10252" max="10252" width="12.140625" bestFit="1" customWidth="1"/>
    <col min="10253" max="10253" width="13.5703125" bestFit="1" customWidth="1"/>
    <col min="10254" max="10254" width="17.28515625" bestFit="1" customWidth="1"/>
    <col min="10255" max="10255" width="12.7109375" customWidth="1"/>
    <col min="10256" max="10256" width="12.42578125" bestFit="1" customWidth="1"/>
    <col min="10257" max="10257" width="15.140625" bestFit="1" customWidth="1"/>
    <col min="10498" max="10498" width="52.28515625" bestFit="1" customWidth="1"/>
    <col min="10499" max="10499" width="13.42578125" customWidth="1"/>
    <col min="10500" max="10500" width="13.85546875" bestFit="1" customWidth="1"/>
    <col min="10501" max="10501" width="17.85546875" bestFit="1" customWidth="1"/>
    <col min="10502" max="10502" width="15.7109375" bestFit="1" customWidth="1"/>
    <col min="10503" max="10503" width="12.42578125" bestFit="1" customWidth="1"/>
    <col min="10504" max="10504" width="11.140625" customWidth="1"/>
    <col min="10505" max="10505" width="22.28515625" bestFit="1" customWidth="1"/>
    <col min="10506" max="10506" width="9.85546875" bestFit="1" customWidth="1"/>
    <col min="10507" max="10507" width="18.85546875" bestFit="1" customWidth="1"/>
    <col min="10508" max="10508" width="12.140625" bestFit="1" customWidth="1"/>
    <col min="10509" max="10509" width="13.5703125" bestFit="1" customWidth="1"/>
    <col min="10510" max="10510" width="17.28515625" bestFit="1" customWidth="1"/>
    <col min="10511" max="10511" width="12.7109375" customWidth="1"/>
    <col min="10512" max="10512" width="12.42578125" bestFit="1" customWidth="1"/>
    <col min="10513" max="10513" width="15.140625" bestFit="1" customWidth="1"/>
    <col min="10754" max="10754" width="52.28515625" bestFit="1" customWidth="1"/>
    <col min="10755" max="10755" width="13.42578125" customWidth="1"/>
    <col min="10756" max="10756" width="13.85546875" bestFit="1" customWidth="1"/>
    <col min="10757" max="10757" width="17.85546875" bestFit="1" customWidth="1"/>
    <col min="10758" max="10758" width="15.7109375" bestFit="1" customWidth="1"/>
    <col min="10759" max="10759" width="12.42578125" bestFit="1" customWidth="1"/>
    <col min="10760" max="10760" width="11.140625" customWidth="1"/>
    <col min="10761" max="10761" width="22.28515625" bestFit="1" customWidth="1"/>
    <col min="10762" max="10762" width="9.85546875" bestFit="1" customWidth="1"/>
    <col min="10763" max="10763" width="18.85546875" bestFit="1" customWidth="1"/>
    <col min="10764" max="10764" width="12.140625" bestFit="1" customWidth="1"/>
    <col min="10765" max="10765" width="13.5703125" bestFit="1" customWidth="1"/>
    <col min="10766" max="10766" width="17.28515625" bestFit="1" customWidth="1"/>
    <col min="10767" max="10767" width="12.7109375" customWidth="1"/>
    <col min="10768" max="10768" width="12.42578125" bestFit="1" customWidth="1"/>
    <col min="10769" max="10769" width="15.140625" bestFit="1" customWidth="1"/>
    <col min="11010" max="11010" width="52.28515625" bestFit="1" customWidth="1"/>
    <col min="11011" max="11011" width="13.42578125" customWidth="1"/>
    <col min="11012" max="11012" width="13.85546875" bestFit="1" customWidth="1"/>
    <col min="11013" max="11013" width="17.85546875" bestFit="1" customWidth="1"/>
    <col min="11014" max="11014" width="15.7109375" bestFit="1" customWidth="1"/>
    <col min="11015" max="11015" width="12.42578125" bestFit="1" customWidth="1"/>
    <col min="11016" max="11016" width="11.140625" customWidth="1"/>
    <col min="11017" max="11017" width="22.28515625" bestFit="1" customWidth="1"/>
    <col min="11018" max="11018" width="9.85546875" bestFit="1" customWidth="1"/>
    <col min="11019" max="11019" width="18.85546875" bestFit="1" customWidth="1"/>
    <col min="11020" max="11020" width="12.140625" bestFit="1" customWidth="1"/>
    <col min="11021" max="11021" width="13.5703125" bestFit="1" customWidth="1"/>
    <col min="11022" max="11022" width="17.28515625" bestFit="1" customWidth="1"/>
    <col min="11023" max="11023" width="12.7109375" customWidth="1"/>
    <col min="11024" max="11024" width="12.42578125" bestFit="1" customWidth="1"/>
    <col min="11025" max="11025" width="15.140625" bestFit="1" customWidth="1"/>
    <col min="11266" max="11266" width="52.28515625" bestFit="1" customWidth="1"/>
    <col min="11267" max="11267" width="13.42578125" customWidth="1"/>
    <col min="11268" max="11268" width="13.85546875" bestFit="1" customWidth="1"/>
    <col min="11269" max="11269" width="17.85546875" bestFit="1" customWidth="1"/>
    <col min="11270" max="11270" width="15.7109375" bestFit="1" customWidth="1"/>
    <col min="11271" max="11271" width="12.42578125" bestFit="1" customWidth="1"/>
    <col min="11272" max="11272" width="11.140625" customWidth="1"/>
    <col min="11273" max="11273" width="22.28515625" bestFit="1" customWidth="1"/>
    <col min="11274" max="11274" width="9.85546875" bestFit="1" customWidth="1"/>
    <col min="11275" max="11275" width="18.85546875" bestFit="1" customWidth="1"/>
    <col min="11276" max="11276" width="12.140625" bestFit="1" customWidth="1"/>
    <col min="11277" max="11277" width="13.5703125" bestFit="1" customWidth="1"/>
    <col min="11278" max="11278" width="17.28515625" bestFit="1" customWidth="1"/>
    <col min="11279" max="11279" width="12.7109375" customWidth="1"/>
    <col min="11280" max="11280" width="12.42578125" bestFit="1" customWidth="1"/>
    <col min="11281" max="11281" width="15.140625" bestFit="1" customWidth="1"/>
    <col min="11522" max="11522" width="52.28515625" bestFit="1" customWidth="1"/>
    <col min="11523" max="11523" width="13.42578125" customWidth="1"/>
    <col min="11524" max="11524" width="13.85546875" bestFit="1" customWidth="1"/>
    <col min="11525" max="11525" width="17.85546875" bestFit="1" customWidth="1"/>
    <col min="11526" max="11526" width="15.7109375" bestFit="1" customWidth="1"/>
    <col min="11527" max="11527" width="12.42578125" bestFit="1" customWidth="1"/>
    <col min="11528" max="11528" width="11.140625" customWidth="1"/>
    <col min="11529" max="11529" width="22.28515625" bestFit="1" customWidth="1"/>
    <col min="11530" max="11530" width="9.85546875" bestFit="1" customWidth="1"/>
    <col min="11531" max="11531" width="18.85546875" bestFit="1" customWidth="1"/>
    <col min="11532" max="11532" width="12.140625" bestFit="1" customWidth="1"/>
    <col min="11533" max="11533" width="13.5703125" bestFit="1" customWidth="1"/>
    <col min="11534" max="11534" width="17.28515625" bestFit="1" customWidth="1"/>
    <col min="11535" max="11535" width="12.7109375" customWidth="1"/>
    <col min="11536" max="11536" width="12.42578125" bestFit="1" customWidth="1"/>
    <col min="11537" max="11537" width="15.140625" bestFit="1" customWidth="1"/>
    <col min="11778" max="11778" width="52.28515625" bestFit="1" customWidth="1"/>
    <col min="11779" max="11779" width="13.42578125" customWidth="1"/>
    <col min="11780" max="11780" width="13.85546875" bestFit="1" customWidth="1"/>
    <col min="11781" max="11781" width="17.85546875" bestFit="1" customWidth="1"/>
    <col min="11782" max="11782" width="15.7109375" bestFit="1" customWidth="1"/>
    <col min="11783" max="11783" width="12.42578125" bestFit="1" customWidth="1"/>
    <col min="11784" max="11784" width="11.140625" customWidth="1"/>
    <col min="11785" max="11785" width="22.28515625" bestFit="1" customWidth="1"/>
    <col min="11786" max="11786" width="9.85546875" bestFit="1" customWidth="1"/>
    <col min="11787" max="11787" width="18.85546875" bestFit="1" customWidth="1"/>
    <col min="11788" max="11788" width="12.140625" bestFit="1" customWidth="1"/>
    <col min="11789" max="11789" width="13.5703125" bestFit="1" customWidth="1"/>
    <col min="11790" max="11790" width="17.28515625" bestFit="1" customWidth="1"/>
    <col min="11791" max="11791" width="12.7109375" customWidth="1"/>
    <col min="11792" max="11792" width="12.42578125" bestFit="1" customWidth="1"/>
    <col min="11793" max="11793" width="15.140625" bestFit="1" customWidth="1"/>
    <col min="12034" max="12034" width="52.28515625" bestFit="1" customWidth="1"/>
    <col min="12035" max="12035" width="13.42578125" customWidth="1"/>
    <col min="12036" max="12036" width="13.85546875" bestFit="1" customWidth="1"/>
    <col min="12037" max="12037" width="17.85546875" bestFit="1" customWidth="1"/>
    <col min="12038" max="12038" width="15.7109375" bestFit="1" customWidth="1"/>
    <col min="12039" max="12039" width="12.42578125" bestFit="1" customWidth="1"/>
    <col min="12040" max="12040" width="11.140625" customWidth="1"/>
    <col min="12041" max="12041" width="22.28515625" bestFit="1" customWidth="1"/>
    <col min="12042" max="12042" width="9.85546875" bestFit="1" customWidth="1"/>
    <col min="12043" max="12043" width="18.85546875" bestFit="1" customWidth="1"/>
    <col min="12044" max="12044" width="12.140625" bestFit="1" customWidth="1"/>
    <col min="12045" max="12045" width="13.5703125" bestFit="1" customWidth="1"/>
    <col min="12046" max="12046" width="17.28515625" bestFit="1" customWidth="1"/>
    <col min="12047" max="12047" width="12.7109375" customWidth="1"/>
    <col min="12048" max="12048" width="12.42578125" bestFit="1" customWidth="1"/>
    <col min="12049" max="12049" width="15.140625" bestFit="1" customWidth="1"/>
    <col min="12290" max="12290" width="52.28515625" bestFit="1" customWidth="1"/>
    <col min="12291" max="12291" width="13.42578125" customWidth="1"/>
    <col min="12292" max="12292" width="13.85546875" bestFit="1" customWidth="1"/>
    <col min="12293" max="12293" width="17.85546875" bestFit="1" customWidth="1"/>
    <col min="12294" max="12294" width="15.7109375" bestFit="1" customWidth="1"/>
    <col min="12295" max="12295" width="12.42578125" bestFit="1" customWidth="1"/>
    <col min="12296" max="12296" width="11.140625" customWidth="1"/>
    <col min="12297" max="12297" width="22.28515625" bestFit="1" customWidth="1"/>
    <col min="12298" max="12298" width="9.85546875" bestFit="1" customWidth="1"/>
    <col min="12299" max="12299" width="18.85546875" bestFit="1" customWidth="1"/>
    <col min="12300" max="12300" width="12.140625" bestFit="1" customWidth="1"/>
    <col min="12301" max="12301" width="13.5703125" bestFit="1" customWidth="1"/>
    <col min="12302" max="12302" width="17.28515625" bestFit="1" customWidth="1"/>
    <col min="12303" max="12303" width="12.7109375" customWidth="1"/>
    <col min="12304" max="12304" width="12.42578125" bestFit="1" customWidth="1"/>
    <col min="12305" max="12305" width="15.140625" bestFit="1" customWidth="1"/>
    <col min="12546" max="12546" width="52.28515625" bestFit="1" customWidth="1"/>
    <col min="12547" max="12547" width="13.42578125" customWidth="1"/>
    <col min="12548" max="12548" width="13.85546875" bestFit="1" customWidth="1"/>
    <col min="12549" max="12549" width="17.85546875" bestFit="1" customWidth="1"/>
    <col min="12550" max="12550" width="15.7109375" bestFit="1" customWidth="1"/>
    <col min="12551" max="12551" width="12.42578125" bestFit="1" customWidth="1"/>
    <col min="12552" max="12552" width="11.140625" customWidth="1"/>
    <col min="12553" max="12553" width="22.28515625" bestFit="1" customWidth="1"/>
    <col min="12554" max="12554" width="9.85546875" bestFit="1" customWidth="1"/>
    <col min="12555" max="12555" width="18.85546875" bestFit="1" customWidth="1"/>
    <col min="12556" max="12556" width="12.140625" bestFit="1" customWidth="1"/>
    <col min="12557" max="12557" width="13.5703125" bestFit="1" customWidth="1"/>
    <col min="12558" max="12558" width="17.28515625" bestFit="1" customWidth="1"/>
    <col min="12559" max="12559" width="12.7109375" customWidth="1"/>
    <col min="12560" max="12560" width="12.42578125" bestFit="1" customWidth="1"/>
    <col min="12561" max="12561" width="15.140625" bestFit="1" customWidth="1"/>
    <col min="12802" max="12802" width="52.28515625" bestFit="1" customWidth="1"/>
    <col min="12803" max="12803" width="13.42578125" customWidth="1"/>
    <col min="12804" max="12804" width="13.85546875" bestFit="1" customWidth="1"/>
    <col min="12805" max="12805" width="17.85546875" bestFit="1" customWidth="1"/>
    <col min="12806" max="12806" width="15.7109375" bestFit="1" customWidth="1"/>
    <col min="12807" max="12807" width="12.42578125" bestFit="1" customWidth="1"/>
    <col min="12808" max="12808" width="11.140625" customWidth="1"/>
    <col min="12809" max="12809" width="22.28515625" bestFit="1" customWidth="1"/>
    <col min="12810" max="12810" width="9.85546875" bestFit="1" customWidth="1"/>
    <col min="12811" max="12811" width="18.85546875" bestFit="1" customWidth="1"/>
    <col min="12812" max="12812" width="12.140625" bestFit="1" customWidth="1"/>
    <col min="12813" max="12813" width="13.5703125" bestFit="1" customWidth="1"/>
    <col min="12814" max="12814" width="17.28515625" bestFit="1" customWidth="1"/>
    <col min="12815" max="12815" width="12.7109375" customWidth="1"/>
    <col min="12816" max="12816" width="12.42578125" bestFit="1" customWidth="1"/>
    <col min="12817" max="12817" width="15.140625" bestFit="1" customWidth="1"/>
    <col min="13058" max="13058" width="52.28515625" bestFit="1" customWidth="1"/>
    <col min="13059" max="13059" width="13.42578125" customWidth="1"/>
    <col min="13060" max="13060" width="13.85546875" bestFit="1" customWidth="1"/>
    <col min="13061" max="13061" width="17.85546875" bestFit="1" customWidth="1"/>
    <col min="13062" max="13062" width="15.7109375" bestFit="1" customWidth="1"/>
    <col min="13063" max="13063" width="12.42578125" bestFit="1" customWidth="1"/>
    <col min="13064" max="13064" width="11.140625" customWidth="1"/>
    <col min="13065" max="13065" width="22.28515625" bestFit="1" customWidth="1"/>
    <col min="13066" max="13066" width="9.85546875" bestFit="1" customWidth="1"/>
    <col min="13067" max="13067" width="18.85546875" bestFit="1" customWidth="1"/>
    <col min="13068" max="13068" width="12.140625" bestFit="1" customWidth="1"/>
    <col min="13069" max="13069" width="13.5703125" bestFit="1" customWidth="1"/>
    <col min="13070" max="13070" width="17.28515625" bestFit="1" customWidth="1"/>
    <col min="13071" max="13071" width="12.7109375" customWidth="1"/>
    <col min="13072" max="13072" width="12.42578125" bestFit="1" customWidth="1"/>
    <col min="13073" max="13073" width="15.140625" bestFit="1" customWidth="1"/>
    <col min="13314" max="13314" width="52.28515625" bestFit="1" customWidth="1"/>
    <col min="13315" max="13315" width="13.42578125" customWidth="1"/>
    <col min="13316" max="13316" width="13.85546875" bestFit="1" customWidth="1"/>
    <col min="13317" max="13317" width="17.85546875" bestFit="1" customWidth="1"/>
    <col min="13318" max="13318" width="15.7109375" bestFit="1" customWidth="1"/>
    <col min="13319" max="13319" width="12.42578125" bestFit="1" customWidth="1"/>
    <col min="13320" max="13320" width="11.140625" customWidth="1"/>
    <col min="13321" max="13321" width="22.28515625" bestFit="1" customWidth="1"/>
    <col min="13322" max="13322" width="9.85546875" bestFit="1" customWidth="1"/>
    <col min="13323" max="13323" width="18.85546875" bestFit="1" customWidth="1"/>
    <col min="13324" max="13324" width="12.140625" bestFit="1" customWidth="1"/>
    <col min="13325" max="13325" width="13.5703125" bestFit="1" customWidth="1"/>
    <col min="13326" max="13326" width="17.28515625" bestFit="1" customWidth="1"/>
    <col min="13327" max="13327" width="12.7109375" customWidth="1"/>
    <col min="13328" max="13328" width="12.42578125" bestFit="1" customWidth="1"/>
    <col min="13329" max="13329" width="15.140625" bestFit="1" customWidth="1"/>
    <col min="13570" max="13570" width="52.28515625" bestFit="1" customWidth="1"/>
    <col min="13571" max="13571" width="13.42578125" customWidth="1"/>
    <col min="13572" max="13572" width="13.85546875" bestFit="1" customWidth="1"/>
    <col min="13573" max="13573" width="17.85546875" bestFit="1" customWidth="1"/>
    <col min="13574" max="13574" width="15.7109375" bestFit="1" customWidth="1"/>
    <col min="13575" max="13575" width="12.42578125" bestFit="1" customWidth="1"/>
    <col min="13576" max="13576" width="11.140625" customWidth="1"/>
    <col min="13577" max="13577" width="22.28515625" bestFit="1" customWidth="1"/>
    <col min="13578" max="13578" width="9.85546875" bestFit="1" customWidth="1"/>
    <col min="13579" max="13579" width="18.85546875" bestFit="1" customWidth="1"/>
    <col min="13580" max="13580" width="12.140625" bestFit="1" customWidth="1"/>
    <col min="13581" max="13581" width="13.5703125" bestFit="1" customWidth="1"/>
    <col min="13582" max="13582" width="17.28515625" bestFit="1" customWidth="1"/>
    <col min="13583" max="13583" width="12.7109375" customWidth="1"/>
    <col min="13584" max="13584" width="12.42578125" bestFit="1" customWidth="1"/>
    <col min="13585" max="13585" width="15.140625" bestFit="1" customWidth="1"/>
    <col min="13826" max="13826" width="52.28515625" bestFit="1" customWidth="1"/>
    <col min="13827" max="13827" width="13.42578125" customWidth="1"/>
    <col min="13828" max="13828" width="13.85546875" bestFit="1" customWidth="1"/>
    <col min="13829" max="13829" width="17.85546875" bestFit="1" customWidth="1"/>
    <col min="13830" max="13830" width="15.7109375" bestFit="1" customWidth="1"/>
    <col min="13831" max="13831" width="12.42578125" bestFit="1" customWidth="1"/>
    <col min="13832" max="13832" width="11.140625" customWidth="1"/>
    <col min="13833" max="13833" width="22.28515625" bestFit="1" customWidth="1"/>
    <col min="13834" max="13834" width="9.85546875" bestFit="1" customWidth="1"/>
    <col min="13835" max="13835" width="18.85546875" bestFit="1" customWidth="1"/>
    <col min="13836" max="13836" width="12.140625" bestFit="1" customWidth="1"/>
    <col min="13837" max="13837" width="13.5703125" bestFit="1" customWidth="1"/>
    <col min="13838" max="13838" width="17.28515625" bestFit="1" customWidth="1"/>
    <col min="13839" max="13839" width="12.7109375" customWidth="1"/>
    <col min="13840" max="13840" width="12.42578125" bestFit="1" customWidth="1"/>
    <col min="13841" max="13841" width="15.140625" bestFit="1" customWidth="1"/>
    <col min="14082" max="14082" width="52.28515625" bestFit="1" customWidth="1"/>
    <col min="14083" max="14083" width="13.42578125" customWidth="1"/>
    <col min="14084" max="14084" width="13.85546875" bestFit="1" customWidth="1"/>
    <col min="14085" max="14085" width="17.85546875" bestFit="1" customWidth="1"/>
    <col min="14086" max="14086" width="15.7109375" bestFit="1" customWidth="1"/>
    <col min="14087" max="14087" width="12.42578125" bestFit="1" customWidth="1"/>
    <col min="14088" max="14088" width="11.140625" customWidth="1"/>
    <col min="14089" max="14089" width="22.28515625" bestFit="1" customWidth="1"/>
    <col min="14090" max="14090" width="9.85546875" bestFit="1" customWidth="1"/>
    <col min="14091" max="14091" width="18.85546875" bestFit="1" customWidth="1"/>
    <col min="14092" max="14092" width="12.140625" bestFit="1" customWidth="1"/>
    <col min="14093" max="14093" width="13.5703125" bestFit="1" customWidth="1"/>
    <col min="14094" max="14094" width="17.28515625" bestFit="1" customWidth="1"/>
    <col min="14095" max="14095" width="12.7109375" customWidth="1"/>
    <col min="14096" max="14096" width="12.42578125" bestFit="1" customWidth="1"/>
    <col min="14097" max="14097" width="15.140625" bestFit="1" customWidth="1"/>
    <col min="14338" max="14338" width="52.28515625" bestFit="1" customWidth="1"/>
    <col min="14339" max="14339" width="13.42578125" customWidth="1"/>
    <col min="14340" max="14340" width="13.85546875" bestFit="1" customWidth="1"/>
    <col min="14341" max="14341" width="17.85546875" bestFit="1" customWidth="1"/>
    <col min="14342" max="14342" width="15.7109375" bestFit="1" customWidth="1"/>
    <col min="14343" max="14343" width="12.42578125" bestFit="1" customWidth="1"/>
    <col min="14344" max="14344" width="11.140625" customWidth="1"/>
    <col min="14345" max="14345" width="22.28515625" bestFit="1" customWidth="1"/>
    <col min="14346" max="14346" width="9.85546875" bestFit="1" customWidth="1"/>
    <col min="14347" max="14347" width="18.85546875" bestFit="1" customWidth="1"/>
    <col min="14348" max="14348" width="12.140625" bestFit="1" customWidth="1"/>
    <col min="14349" max="14349" width="13.5703125" bestFit="1" customWidth="1"/>
    <col min="14350" max="14350" width="17.28515625" bestFit="1" customWidth="1"/>
    <col min="14351" max="14351" width="12.7109375" customWidth="1"/>
    <col min="14352" max="14352" width="12.42578125" bestFit="1" customWidth="1"/>
    <col min="14353" max="14353" width="15.140625" bestFit="1" customWidth="1"/>
    <col min="14594" max="14594" width="52.28515625" bestFit="1" customWidth="1"/>
    <col min="14595" max="14595" width="13.42578125" customWidth="1"/>
    <col min="14596" max="14596" width="13.85546875" bestFit="1" customWidth="1"/>
    <col min="14597" max="14597" width="17.85546875" bestFit="1" customWidth="1"/>
    <col min="14598" max="14598" width="15.7109375" bestFit="1" customWidth="1"/>
    <col min="14599" max="14599" width="12.42578125" bestFit="1" customWidth="1"/>
    <col min="14600" max="14600" width="11.140625" customWidth="1"/>
    <col min="14601" max="14601" width="22.28515625" bestFit="1" customWidth="1"/>
    <col min="14602" max="14602" width="9.85546875" bestFit="1" customWidth="1"/>
    <col min="14603" max="14603" width="18.85546875" bestFit="1" customWidth="1"/>
    <col min="14604" max="14604" width="12.140625" bestFit="1" customWidth="1"/>
    <col min="14605" max="14605" width="13.5703125" bestFit="1" customWidth="1"/>
    <col min="14606" max="14606" width="17.28515625" bestFit="1" customWidth="1"/>
    <col min="14607" max="14607" width="12.7109375" customWidth="1"/>
    <col min="14608" max="14608" width="12.42578125" bestFit="1" customWidth="1"/>
    <col min="14609" max="14609" width="15.140625" bestFit="1" customWidth="1"/>
    <col min="14850" max="14850" width="52.28515625" bestFit="1" customWidth="1"/>
    <col min="14851" max="14851" width="13.42578125" customWidth="1"/>
    <col min="14852" max="14852" width="13.85546875" bestFit="1" customWidth="1"/>
    <col min="14853" max="14853" width="17.85546875" bestFit="1" customWidth="1"/>
    <col min="14854" max="14854" width="15.7109375" bestFit="1" customWidth="1"/>
    <col min="14855" max="14855" width="12.42578125" bestFit="1" customWidth="1"/>
    <col min="14856" max="14856" width="11.140625" customWidth="1"/>
    <col min="14857" max="14857" width="22.28515625" bestFit="1" customWidth="1"/>
    <col min="14858" max="14858" width="9.85546875" bestFit="1" customWidth="1"/>
    <col min="14859" max="14859" width="18.85546875" bestFit="1" customWidth="1"/>
    <col min="14860" max="14860" width="12.140625" bestFit="1" customWidth="1"/>
    <col min="14861" max="14861" width="13.5703125" bestFit="1" customWidth="1"/>
    <col min="14862" max="14862" width="17.28515625" bestFit="1" customWidth="1"/>
    <col min="14863" max="14863" width="12.7109375" customWidth="1"/>
    <col min="14864" max="14864" width="12.42578125" bestFit="1" customWidth="1"/>
    <col min="14865" max="14865" width="15.140625" bestFit="1" customWidth="1"/>
    <col min="15106" max="15106" width="52.28515625" bestFit="1" customWidth="1"/>
    <col min="15107" max="15107" width="13.42578125" customWidth="1"/>
    <col min="15108" max="15108" width="13.85546875" bestFit="1" customWidth="1"/>
    <col min="15109" max="15109" width="17.85546875" bestFit="1" customWidth="1"/>
    <col min="15110" max="15110" width="15.7109375" bestFit="1" customWidth="1"/>
    <col min="15111" max="15111" width="12.42578125" bestFit="1" customWidth="1"/>
    <col min="15112" max="15112" width="11.140625" customWidth="1"/>
    <col min="15113" max="15113" width="22.28515625" bestFit="1" customWidth="1"/>
    <col min="15114" max="15114" width="9.85546875" bestFit="1" customWidth="1"/>
    <col min="15115" max="15115" width="18.85546875" bestFit="1" customWidth="1"/>
    <col min="15116" max="15116" width="12.140625" bestFit="1" customWidth="1"/>
    <col min="15117" max="15117" width="13.5703125" bestFit="1" customWidth="1"/>
    <col min="15118" max="15118" width="17.28515625" bestFit="1" customWidth="1"/>
    <col min="15119" max="15119" width="12.7109375" customWidth="1"/>
    <col min="15120" max="15120" width="12.42578125" bestFit="1" customWidth="1"/>
    <col min="15121" max="15121" width="15.140625" bestFit="1" customWidth="1"/>
    <col min="15362" max="15362" width="52.28515625" bestFit="1" customWidth="1"/>
    <col min="15363" max="15363" width="13.42578125" customWidth="1"/>
    <col min="15364" max="15364" width="13.85546875" bestFit="1" customWidth="1"/>
    <col min="15365" max="15365" width="17.85546875" bestFit="1" customWidth="1"/>
    <col min="15366" max="15366" width="15.7109375" bestFit="1" customWidth="1"/>
    <col min="15367" max="15367" width="12.42578125" bestFit="1" customWidth="1"/>
    <col min="15368" max="15368" width="11.140625" customWidth="1"/>
    <col min="15369" max="15369" width="22.28515625" bestFit="1" customWidth="1"/>
    <col min="15370" max="15370" width="9.85546875" bestFit="1" customWidth="1"/>
    <col min="15371" max="15371" width="18.85546875" bestFit="1" customWidth="1"/>
    <col min="15372" max="15372" width="12.140625" bestFit="1" customWidth="1"/>
    <col min="15373" max="15373" width="13.5703125" bestFit="1" customWidth="1"/>
    <col min="15374" max="15374" width="17.28515625" bestFit="1" customWidth="1"/>
    <col min="15375" max="15375" width="12.7109375" customWidth="1"/>
    <col min="15376" max="15376" width="12.42578125" bestFit="1" customWidth="1"/>
    <col min="15377" max="15377" width="15.140625" bestFit="1" customWidth="1"/>
    <col min="15618" max="15618" width="52.28515625" bestFit="1" customWidth="1"/>
    <col min="15619" max="15619" width="13.42578125" customWidth="1"/>
    <col min="15620" max="15620" width="13.85546875" bestFit="1" customWidth="1"/>
    <col min="15621" max="15621" width="17.85546875" bestFit="1" customWidth="1"/>
    <col min="15622" max="15622" width="15.7109375" bestFit="1" customWidth="1"/>
    <col min="15623" max="15623" width="12.42578125" bestFit="1" customWidth="1"/>
    <col min="15624" max="15624" width="11.140625" customWidth="1"/>
    <col min="15625" max="15625" width="22.28515625" bestFit="1" customWidth="1"/>
    <col min="15626" max="15626" width="9.85546875" bestFit="1" customWidth="1"/>
    <col min="15627" max="15627" width="18.85546875" bestFit="1" customWidth="1"/>
    <col min="15628" max="15628" width="12.140625" bestFit="1" customWidth="1"/>
    <col min="15629" max="15629" width="13.5703125" bestFit="1" customWidth="1"/>
    <col min="15630" max="15630" width="17.28515625" bestFit="1" customWidth="1"/>
    <col min="15631" max="15631" width="12.7109375" customWidth="1"/>
    <col min="15632" max="15632" width="12.42578125" bestFit="1" customWidth="1"/>
    <col min="15633" max="15633" width="15.140625" bestFit="1" customWidth="1"/>
    <col min="15874" max="15874" width="52.28515625" bestFit="1" customWidth="1"/>
    <col min="15875" max="15875" width="13.42578125" customWidth="1"/>
    <col min="15876" max="15876" width="13.85546875" bestFit="1" customWidth="1"/>
    <col min="15877" max="15877" width="17.85546875" bestFit="1" customWidth="1"/>
    <col min="15878" max="15878" width="15.7109375" bestFit="1" customWidth="1"/>
    <col min="15879" max="15879" width="12.42578125" bestFit="1" customWidth="1"/>
    <col min="15880" max="15880" width="11.140625" customWidth="1"/>
    <col min="15881" max="15881" width="22.28515625" bestFit="1" customWidth="1"/>
    <col min="15882" max="15882" width="9.85546875" bestFit="1" customWidth="1"/>
    <col min="15883" max="15883" width="18.85546875" bestFit="1" customWidth="1"/>
    <col min="15884" max="15884" width="12.140625" bestFit="1" customWidth="1"/>
    <col min="15885" max="15885" width="13.5703125" bestFit="1" customWidth="1"/>
    <col min="15886" max="15886" width="17.28515625" bestFit="1" customWidth="1"/>
    <col min="15887" max="15887" width="12.7109375" customWidth="1"/>
    <col min="15888" max="15888" width="12.42578125" bestFit="1" customWidth="1"/>
    <col min="15889" max="15889" width="15.140625" bestFit="1" customWidth="1"/>
    <col min="16130" max="16130" width="52.28515625" bestFit="1" customWidth="1"/>
    <col min="16131" max="16131" width="13.42578125" customWidth="1"/>
    <col min="16132" max="16132" width="13.85546875" bestFit="1" customWidth="1"/>
    <col min="16133" max="16133" width="17.85546875" bestFit="1" customWidth="1"/>
    <col min="16134" max="16134" width="15.7109375" bestFit="1" customWidth="1"/>
    <col min="16135" max="16135" width="12.42578125" bestFit="1" customWidth="1"/>
    <col min="16136" max="16136" width="11.140625" customWidth="1"/>
    <col min="16137" max="16137" width="22.28515625" bestFit="1" customWidth="1"/>
    <col min="16138" max="16138" width="9.85546875" bestFit="1" customWidth="1"/>
    <col min="16139" max="16139" width="18.85546875" bestFit="1" customWidth="1"/>
    <col min="16140" max="16140" width="12.140625" bestFit="1" customWidth="1"/>
    <col min="16141" max="16141" width="13.5703125" bestFit="1" customWidth="1"/>
    <col min="16142" max="16142" width="17.28515625" bestFit="1" customWidth="1"/>
    <col min="16143" max="16143" width="12.7109375" customWidth="1"/>
    <col min="16144" max="16144" width="12.42578125" bestFit="1" customWidth="1"/>
    <col min="16145" max="16145" width="15.140625" bestFit="1" customWidth="1"/>
  </cols>
  <sheetData>
    <row r="1" spans="1:7" x14ac:dyDescent="0.25">
      <c r="A1" s="71" t="s">
        <v>107</v>
      </c>
      <c r="B1" s="71"/>
      <c r="C1" s="71"/>
      <c r="D1" s="71"/>
      <c r="E1" s="71"/>
      <c r="F1" s="71"/>
      <c r="G1" s="55"/>
    </row>
    <row r="2" spans="1:7" ht="30" x14ac:dyDescent="0.25">
      <c r="A2" s="56" t="s">
        <v>74</v>
      </c>
      <c r="B2" s="64" t="s">
        <v>104</v>
      </c>
      <c r="C2" s="56" t="s">
        <v>75</v>
      </c>
      <c r="D2" s="56" t="s">
        <v>77</v>
      </c>
      <c r="E2" s="56" t="s">
        <v>78</v>
      </c>
      <c r="F2" s="65" t="s">
        <v>108</v>
      </c>
    </row>
    <row r="3" spans="1:7" x14ac:dyDescent="0.25">
      <c r="A3" s="57">
        <v>1</v>
      </c>
      <c r="B3" s="57" t="s">
        <v>79</v>
      </c>
      <c r="C3" s="57">
        <v>161.397276318097</v>
      </c>
      <c r="D3" s="57" t="s">
        <v>68</v>
      </c>
      <c r="E3" s="58" t="s">
        <v>72</v>
      </c>
      <c r="F3" s="59">
        <v>42</v>
      </c>
    </row>
    <row r="4" spans="1:7" x14ac:dyDescent="0.25">
      <c r="A4" s="60">
        <v>2</v>
      </c>
      <c r="B4" s="60" t="s">
        <v>80</v>
      </c>
      <c r="C4" s="60">
        <v>162.79375299652301</v>
      </c>
      <c r="D4" s="60" t="s">
        <v>68</v>
      </c>
      <c r="E4" s="60" t="s">
        <v>69</v>
      </c>
      <c r="F4" s="61">
        <v>42</v>
      </c>
    </row>
    <row r="5" spans="1:7" x14ac:dyDescent="0.25">
      <c r="A5" s="60">
        <v>3</v>
      </c>
      <c r="B5" s="60" t="s">
        <v>81</v>
      </c>
      <c r="C5" s="60">
        <v>160.372176686004</v>
      </c>
      <c r="D5" s="60" t="s">
        <v>68</v>
      </c>
      <c r="E5" s="60" t="s">
        <v>69</v>
      </c>
      <c r="F5" s="61">
        <v>42</v>
      </c>
    </row>
    <row r="6" spans="1:7" x14ac:dyDescent="0.25">
      <c r="A6" s="60">
        <v>4</v>
      </c>
      <c r="B6" s="60" t="s">
        <v>82</v>
      </c>
      <c r="C6" s="60">
        <v>40.997911096116297</v>
      </c>
      <c r="D6" s="60" t="s">
        <v>83</v>
      </c>
      <c r="E6" s="60" t="s">
        <v>69</v>
      </c>
      <c r="F6" s="61">
        <v>42</v>
      </c>
    </row>
    <row r="7" spans="1:7" x14ac:dyDescent="0.25">
      <c r="A7" s="60">
        <v>5</v>
      </c>
      <c r="B7" s="60" t="s">
        <v>82</v>
      </c>
      <c r="C7" s="60">
        <v>128.860416186359</v>
      </c>
      <c r="D7" s="60" t="s">
        <v>68</v>
      </c>
      <c r="E7" s="60" t="s">
        <v>69</v>
      </c>
      <c r="F7" s="61">
        <v>42</v>
      </c>
    </row>
    <row r="8" spans="1:7" x14ac:dyDescent="0.25">
      <c r="A8" s="60">
        <v>6</v>
      </c>
      <c r="B8" s="60" t="s">
        <v>80</v>
      </c>
      <c r="C8" s="60">
        <v>45.733951697515799</v>
      </c>
      <c r="D8" s="60" t="s">
        <v>68</v>
      </c>
      <c r="E8" s="60" t="s">
        <v>69</v>
      </c>
      <c r="F8" s="61">
        <v>42</v>
      </c>
    </row>
    <row r="9" spans="1:7" x14ac:dyDescent="0.25">
      <c r="A9" s="60">
        <v>7</v>
      </c>
      <c r="B9" s="60" t="s">
        <v>84</v>
      </c>
      <c r="C9" s="60">
        <v>39.109487713068901</v>
      </c>
      <c r="D9" s="60" t="s">
        <v>83</v>
      </c>
      <c r="E9" s="60" t="s">
        <v>69</v>
      </c>
      <c r="F9" s="61">
        <v>42</v>
      </c>
    </row>
    <row r="10" spans="1:7" x14ac:dyDescent="0.25">
      <c r="A10" s="62">
        <v>8</v>
      </c>
      <c r="B10" s="62" t="s">
        <v>85</v>
      </c>
      <c r="C10" s="62">
        <v>106.64580845476701</v>
      </c>
      <c r="D10" s="62" t="s">
        <v>86</v>
      </c>
      <c r="E10" s="62" t="s">
        <v>69</v>
      </c>
      <c r="F10" s="63">
        <v>35</v>
      </c>
    </row>
    <row r="11" spans="1:7" x14ac:dyDescent="0.25">
      <c r="A11" s="62">
        <v>9</v>
      </c>
      <c r="B11" s="62" t="s">
        <v>87</v>
      </c>
      <c r="C11" s="62">
        <v>70.694201733267306</v>
      </c>
      <c r="D11" s="62" t="s">
        <v>83</v>
      </c>
      <c r="E11" s="62" t="s">
        <v>69</v>
      </c>
      <c r="F11" s="63">
        <v>35</v>
      </c>
    </row>
    <row r="12" spans="1:7" x14ac:dyDescent="0.25">
      <c r="A12" s="62">
        <v>10</v>
      </c>
      <c r="B12" s="62" t="s">
        <v>82</v>
      </c>
      <c r="C12" s="62">
        <v>75.733478520242201</v>
      </c>
      <c r="D12" s="62" t="s">
        <v>83</v>
      </c>
      <c r="E12" s="62" t="s">
        <v>69</v>
      </c>
      <c r="F12" s="63">
        <v>35</v>
      </c>
    </row>
    <row r="13" spans="1:7" x14ac:dyDescent="0.25">
      <c r="A13" s="62">
        <v>11</v>
      </c>
      <c r="B13" s="62" t="s">
        <v>88</v>
      </c>
      <c r="C13" s="62">
        <v>43.781575306915698</v>
      </c>
      <c r="D13" s="62" t="s">
        <v>83</v>
      </c>
      <c r="E13" s="62" t="s">
        <v>69</v>
      </c>
      <c r="F13" s="63">
        <v>35</v>
      </c>
    </row>
    <row r="14" spans="1:7" x14ac:dyDescent="0.25">
      <c r="A14" s="62">
        <v>12</v>
      </c>
      <c r="B14" s="62" t="s">
        <v>84</v>
      </c>
      <c r="C14" s="62">
        <v>83.328476164428594</v>
      </c>
      <c r="D14" s="62" t="s">
        <v>83</v>
      </c>
      <c r="E14" s="62" t="s">
        <v>69</v>
      </c>
      <c r="F14" s="63">
        <v>35</v>
      </c>
    </row>
    <row r="15" spans="1:7" x14ac:dyDescent="0.25">
      <c r="A15" s="62">
        <v>13</v>
      </c>
      <c r="B15" s="62" t="s">
        <v>89</v>
      </c>
      <c r="C15" s="62">
        <v>72.817774186520396</v>
      </c>
      <c r="D15" s="62" t="s">
        <v>83</v>
      </c>
      <c r="E15" s="62" t="s">
        <v>69</v>
      </c>
      <c r="F15" s="63">
        <v>35</v>
      </c>
    </row>
    <row r="16" spans="1:7" x14ac:dyDescent="0.25">
      <c r="A16" s="62">
        <v>14</v>
      </c>
      <c r="B16" s="62" t="s">
        <v>90</v>
      </c>
      <c r="C16" s="62">
        <v>42.909734329760902</v>
      </c>
      <c r="D16" s="62" t="s">
        <v>83</v>
      </c>
      <c r="E16" s="62" t="s">
        <v>69</v>
      </c>
      <c r="F16" s="63">
        <v>35</v>
      </c>
    </row>
    <row r="17" spans="1:25" x14ac:dyDescent="0.25">
      <c r="A17" s="62">
        <v>15</v>
      </c>
      <c r="B17" s="62" t="s">
        <v>91</v>
      </c>
      <c r="C17" s="62">
        <v>43.825170497833902</v>
      </c>
      <c r="D17" s="62" t="s">
        <v>83</v>
      </c>
      <c r="E17" s="62" t="s">
        <v>69</v>
      </c>
      <c r="F17" s="63">
        <v>35</v>
      </c>
    </row>
    <row r="18" spans="1:25" x14ac:dyDescent="0.25">
      <c r="A18" s="62">
        <v>17</v>
      </c>
      <c r="B18" s="62" t="s">
        <v>91</v>
      </c>
      <c r="C18" s="62">
        <v>80.440183401247893</v>
      </c>
      <c r="D18" s="62" t="s">
        <v>83</v>
      </c>
      <c r="E18" s="62" t="s">
        <v>69</v>
      </c>
      <c r="F18" s="63">
        <v>35</v>
      </c>
    </row>
    <row r="19" spans="1:25" x14ac:dyDescent="0.25">
      <c r="A19" s="60">
        <v>18</v>
      </c>
      <c r="B19" s="60" t="s">
        <v>92</v>
      </c>
      <c r="C19" s="60">
        <v>83.535525654157794</v>
      </c>
      <c r="D19" s="60" t="s">
        <v>83</v>
      </c>
      <c r="E19" s="60" t="s">
        <v>69</v>
      </c>
      <c r="F19" s="61">
        <v>42</v>
      </c>
    </row>
    <row r="20" spans="1:25" x14ac:dyDescent="0.25">
      <c r="A20" s="60">
        <v>19</v>
      </c>
      <c r="B20" s="60" t="s">
        <v>80</v>
      </c>
      <c r="C20" s="60">
        <v>36.695550416232102</v>
      </c>
      <c r="D20" s="60" t="s">
        <v>68</v>
      </c>
      <c r="E20" s="60" t="s">
        <v>69</v>
      </c>
      <c r="F20" s="61">
        <v>42</v>
      </c>
    </row>
    <row r="21" spans="1:25" x14ac:dyDescent="0.25">
      <c r="A21" s="60">
        <v>20</v>
      </c>
      <c r="B21" s="60" t="s">
        <v>93</v>
      </c>
      <c r="C21" s="60">
        <v>76.632706393337202</v>
      </c>
      <c r="D21" s="60" t="s">
        <v>68</v>
      </c>
      <c r="E21" s="60" t="s">
        <v>69</v>
      </c>
      <c r="F21" s="61">
        <v>37</v>
      </c>
    </row>
    <row r="22" spans="1:25" x14ac:dyDescent="0.25">
      <c r="A22" s="62">
        <v>21</v>
      </c>
      <c r="B22" s="62" t="s">
        <v>93</v>
      </c>
      <c r="C22" s="62">
        <v>51.540175644848503</v>
      </c>
      <c r="D22" s="62" t="s">
        <v>68</v>
      </c>
      <c r="E22" s="62" t="s">
        <v>69</v>
      </c>
      <c r="F22" s="63">
        <v>35</v>
      </c>
    </row>
    <row r="23" spans="1:25" x14ac:dyDescent="0.25">
      <c r="C23" s="78"/>
    </row>
    <row r="25" spans="1:25" x14ac:dyDescent="0.25">
      <c r="A25" s="70" t="s">
        <v>109</v>
      </c>
      <c r="B25" s="70"/>
      <c r="C25" s="70"/>
      <c r="D25" s="70"/>
      <c r="E25" s="70"/>
      <c r="F25" s="70"/>
      <c r="G25" s="70"/>
      <c r="H25" s="70"/>
      <c r="I25" s="70"/>
      <c r="J25" s="70"/>
    </row>
    <row r="26" spans="1:25" x14ac:dyDescent="0.25">
      <c r="A26" s="74" t="s">
        <v>101</v>
      </c>
      <c r="B26" s="74"/>
      <c r="C26" s="74"/>
      <c r="D26" s="74"/>
      <c r="E26" s="75" t="s">
        <v>103</v>
      </c>
      <c r="F26" s="76"/>
      <c r="G26" s="76"/>
      <c r="H26" s="76"/>
      <c r="I26" s="76"/>
      <c r="J26" s="77"/>
    </row>
    <row r="27" spans="1:25" x14ac:dyDescent="0.25">
      <c r="A27" s="31" t="s">
        <v>100</v>
      </c>
      <c r="B27" s="31" t="s">
        <v>102</v>
      </c>
      <c r="C27" s="31" t="s">
        <v>63</v>
      </c>
      <c r="D27" s="31" t="s">
        <v>64</v>
      </c>
      <c r="E27" s="31" t="s">
        <v>65</v>
      </c>
      <c r="F27" s="31" t="s">
        <v>66</v>
      </c>
      <c r="G27" s="31" t="s">
        <v>99</v>
      </c>
      <c r="H27" s="31" t="s">
        <v>98</v>
      </c>
      <c r="I27" s="31" t="s">
        <v>67</v>
      </c>
      <c r="J27" s="31" t="s">
        <v>76</v>
      </c>
    </row>
    <row r="28" spans="1:25" x14ac:dyDescent="0.25">
      <c r="A28" s="31">
        <v>35</v>
      </c>
      <c r="B28" s="31">
        <v>671.71</v>
      </c>
      <c r="C28" s="31" t="s">
        <v>68</v>
      </c>
      <c r="D28" s="31" t="s">
        <v>69</v>
      </c>
      <c r="E28" s="31">
        <v>797</v>
      </c>
      <c r="F28" s="31">
        <v>887.73159999999996</v>
      </c>
      <c r="G28" s="31" t="s">
        <v>68</v>
      </c>
      <c r="H28" s="31" t="s">
        <v>69</v>
      </c>
      <c r="I28" s="31">
        <v>42</v>
      </c>
      <c r="J28" s="31" t="s">
        <v>105</v>
      </c>
    </row>
    <row r="29" spans="1:25" x14ac:dyDescent="0.25">
      <c r="A29" s="31" t="s">
        <v>70</v>
      </c>
      <c r="B29" s="31">
        <v>774.73</v>
      </c>
      <c r="C29" s="31" t="s">
        <v>68</v>
      </c>
      <c r="D29" s="31" t="s">
        <v>69</v>
      </c>
      <c r="E29" s="31">
        <v>801</v>
      </c>
      <c r="F29" s="31">
        <v>607.70910000000003</v>
      </c>
      <c r="G29" s="31" t="s">
        <v>71</v>
      </c>
      <c r="H29" s="31" t="s">
        <v>69</v>
      </c>
      <c r="I29" s="31">
        <v>42</v>
      </c>
      <c r="J29" s="31" t="s">
        <v>106</v>
      </c>
    </row>
    <row r="30" spans="1:25" x14ac:dyDescent="0.25">
      <c r="A30" s="31">
        <v>42</v>
      </c>
      <c r="B30" s="31">
        <v>161.4</v>
      </c>
      <c r="C30" s="31" t="s">
        <v>68</v>
      </c>
      <c r="D30" s="53" t="s">
        <v>72</v>
      </c>
      <c r="E30" s="31">
        <v>800</v>
      </c>
      <c r="F30" s="31">
        <v>124.85</v>
      </c>
      <c r="G30" s="31" t="s">
        <v>71</v>
      </c>
      <c r="H30" s="54" t="s">
        <v>72</v>
      </c>
      <c r="I30" s="31">
        <v>42</v>
      </c>
      <c r="J30" s="31" t="s">
        <v>106</v>
      </c>
    </row>
    <row r="31" spans="1:25" ht="21" x14ac:dyDescent="0.35">
      <c r="A31" t="s">
        <v>73</v>
      </c>
      <c r="B31">
        <f>SUM(B28:B30)</f>
        <v>1607.8400000000001</v>
      </c>
      <c r="F31">
        <f>SUM(F28:F30)</f>
        <v>1620.2907</v>
      </c>
      <c r="J31" s="52">
        <f>B31-F31</f>
        <v>-12.45069999999987</v>
      </c>
      <c r="P31" s="72" t="s">
        <v>97</v>
      </c>
      <c r="Q31" s="72"/>
      <c r="R31" s="72"/>
      <c r="S31" s="72"/>
      <c r="T31" s="72"/>
      <c r="U31" s="72"/>
      <c r="V31" s="72"/>
      <c r="W31" s="72"/>
      <c r="X31" s="72"/>
      <c r="Y31" s="72"/>
    </row>
    <row r="33" spans="2:24" x14ac:dyDescent="0.25">
      <c r="B33" t="s">
        <v>94</v>
      </c>
      <c r="D33" t="s">
        <v>96</v>
      </c>
    </row>
    <row r="35" spans="2:24" ht="21" x14ac:dyDescent="0.35">
      <c r="B35" s="73" t="s">
        <v>95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</row>
  </sheetData>
  <mergeCells count="6">
    <mergeCell ref="A1:F1"/>
    <mergeCell ref="A25:J25"/>
    <mergeCell ref="P31:Y31"/>
    <mergeCell ref="B35:X35"/>
    <mergeCell ref="A26:D26"/>
    <mergeCell ref="E26:J2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BioSolidsData</vt:lpstr>
      <vt:lpstr>HRUselection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Shaobin</cp:lastModifiedBy>
  <dcterms:created xsi:type="dcterms:W3CDTF">2021-03-19T00:53:29Z</dcterms:created>
  <dcterms:modified xsi:type="dcterms:W3CDTF">2021-03-29T20:12:19Z</dcterms:modified>
</cp:coreProperties>
</file>