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zihui\Desktop\"/>
    </mc:Choice>
  </mc:AlternateContent>
  <xr:revisionPtr revIDLastSave="0" documentId="8_{FC6037FA-32E0-4F06-BA5C-7BA67500B2D2}" xr6:coauthVersionLast="47" xr6:coauthVersionMax="47" xr10:uidLastSave="{00000000-0000-0000-0000-000000000000}"/>
  <bookViews>
    <workbookView xWindow="1635" yWindow="2498" windowWidth="18000" windowHeight="10432" activeTab="1" xr2:uid="{00000000-000D-0000-FFFF-FFFF00000000}"/>
  </bookViews>
  <sheets>
    <sheet name="封皮" sheetId="8" r:id="rId1"/>
    <sheet name="成本性态分析-电脑显示屏底座" sheetId="1" r:id="rId2"/>
    <sheet name="成本性态分析-电视底座 " sheetId="5" r:id="rId3"/>
    <sheet name="成本性态分析-电视壁挂件" sheetId="6" r:id="rId4"/>
    <sheet name="（用户预留空表）" sheetId="2" r:id="rId5"/>
    <sheet name="报告取值" sheetId="7" state="hidden" r:id="rId6"/>
  </sheets>
  <externalReferences>
    <externalReference r:id="rId7"/>
    <externalReference r:id="rId8"/>
    <externalReference r:id="rId9"/>
  </externalReferences>
  <definedNames>
    <definedName name="AccountMethod">[1]投资!$C$66</definedName>
    <definedName name="cost">[2]固定资产投资模型!$C$5</definedName>
    <definedName name="DebtFinancing">[1]筹资!$E$22</definedName>
    <definedName name="DepositRate">[1]筹资!$B$6</definedName>
    <definedName name="EndYear">[1]首页!$C$9</definedName>
    <definedName name="EstiDate">[1]首页!$C$7</definedName>
    <definedName name="FinancingMethod">[1]筹资!$B$18</definedName>
    <definedName name="iRepType">1</definedName>
    <definedName name="IsInitialization">0</definedName>
    <definedName name="IssuePrice">[1]筹资!$E$24</definedName>
    <definedName name="LastEndYear">2007</definedName>
    <definedName name="LastEstiDate">40128</definedName>
    <definedName name="LastEstNum">2</definedName>
    <definedName name="LastHasNew">"否"</definedName>
    <definedName name="LastReportList">"2004;2005;2006;2007"</definedName>
    <definedName name="LastStYear">2004</definedName>
    <definedName name="LastTransitionYear">0</definedName>
    <definedName name="LastWindCode">"600028.SH"</definedName>
    <definedName name="LDebtFinancing">[1]筹资!$E$23</definedName>
    <definedName name="life">[2]固定资产投资模型!$C$7</definedName>
    <definedName name="LongBorrowRate">[1]筹资!$B$8</definedName>
    <definedName name="MinCashBalance">[1]筹资!$B$9</definedName>
    <definedName name="PeriodGrowth">[1]绝对估值!$C$5</definedName>
    <definedName name="RepType">[1]首页!$C$11</definedName>
    <definedName name="salvage">[2]固定资产投资模型!$C$6</definedName>
    <definedName name="ShortBorrowRate">[1]筹资!$B$7</definedName>
    <definedName name="StockCode">[1]首页!$C$6</definedName>
    <definedName name="ThisEndYear">2008</definedName>
    <definedName name="ThisEstiDate">40128</definedName>
    <definedName name="ThisEstNum">3</definedName>
    <definedName name="ThisHasNew">"否"</definedName>
    <definedName name="ThisReportList">"2005;2006;2007;2008"</definedName>
    <definedName name="ThisStYear">2005</definedName>
    <definedName name="ThisTransitionYear">0</definedName>
    <definedName name="ThisWindCode">"600028.SH"</definedName>
    <definedName name="unit">10000</definedName>
    <definedName name="初始库存量">[3]生产批量!$B$8</definedName>
    <definedName name="单位储存成本">[3]生产批量!$B$6</definedName>
    <definedName name="每批设置成本">[3]生产批量!$B$7</definedName>
    <definedName name="生产批量">[3]生产批量!$B$10</definedName>
    <definedName name="生产速度">[3]生产批量!$B$5</definedName>
    <definedName name="信用成本" localSheetId="3">#REF!</definedName>
    <definedName name="信用成本" localSheetId="2">#REF!</definedName>
    <definedName name="信用成本">#REF!</definedName>
    <definedName name="信用期" localSheetId="3">#REF!</definedName>
    <definedName name="信用期" localSheetId="2">#REF!</definedName>
    <definedName name="信用期">#REF!</definedName>
    <definedName name="需求速度">[3]生产批量!$B$4</definedName>
    <definedName name="折扣" localSheetId="3">#REF!</definedName>
    <definedName name="折扣" localSheetId="2">#REF!</definedName>
    <definedName name="折扣">#REF!</definedName>
    <definedName name="折扣期" localSheetId="3">#REF!</definedName>
    <definedName name="折扣期" localSheetId="2">#REF!</definedName>
    <definedName name="折扣期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0" i="1" l="1"/>
  <c r="G45" i="1"/>
  <c r="G17" i="1"/>
  <c r="H44" i="1" l="1"/>
  <c r="G11" i="6"/>
  <c r="H11" i="6" s="1"/>
  <c r="G10" i="6"/>
  <c r="C23" i="6" s="1"/>
  <c r="G11" i="5"/>
  <c r="H11" i="5" s="1"/>
  <c r="G10" i="5"/>
  <c r="H10" i="5" s="1"/>
  <c r="G11" i="1"/>
  <c r="H11" i="1" s="1"/>
  <c r="G10" i="1"/>
  <c r="H10" i="1" s="1"/>
  <c r="G40" i="1"/>
  <c r="H40" i="1" s="1"/>
  <c r="G41" i="1"/>
  <c r="H41" i="1" s="1"/>
  <c r="H45" i="1"/>
  <c r="G75" i="1"/>
  <c r="H75" i="1" s="1"/>
  <c r="G76" i="1"/>
  <c r="H76" i="1" s="1"/>
  <c r="G81" i="1"/>
  <c r="L74" i="1" s="1"/>
  <c r="G82" i="1"/>
  <c r="L75" i="1" s="1"/>
  <c r="G83" i="1"/>
  <c r="G84" i="1" s="1"/>
  <c r="L77" i="1" s="1"/>
  <c r="G40" i="5"/>
  <c r="H40" i="5" s="1"/>
  <c r="G41" i="5"/>
  <c r="H41" i="5" s="1"/>
  <c r="H44" i="5"/>
  <c r="G45" i="5"/>
  <c r="H45" i="5" s="1"/>
  <c r="G75" i="5"/>
  <c r="H75" i="5" s="1"/>
  <c r="G76" i="5"/>
  <c r="H76" i="5" s="1"/>
  <c r="G81" i="5"/>
  <c r="L74" i="5" s="1"/>
  <c r="G82" i="5"/>
  <c r="L75" i="5" s="1"/>
  <c r="G83" i="5"/>
  <c r="G84" i="5" s="1"/>
  <c r="L77" i="5" s="1"/>
  <c r="D17" i="7"/>
  <c r="D14" i="7"/>
  <c r="D11" i="7"/>
  <c r="D20" i="7"/>
  <c r="D8" i="7"/>
  <c r="D5" i="7"/>
  <c r="G83" i="6"/>
  <c r="L76" i="6" s="1"/>
  <c r="G45" i="6"/>
  <c r="H45" i="6" s="1"/>
  <c r="H80" i="1" l="1"/>
  <c r="H79" i="1"/>
  <c r="C22" i="5"/>
  <c r="C23" i="5"/>
  <c r="L76" i="5"/>
  <c r="C23" i="1"/>
  <c r="G72" i="1"/>
  <c r="C22" i="1"/>
  <c r="H80" i="5"/>
  <c r="G72" i="5"/>
  <c r="H79" i="5"/>
  <c r="L76" i="1"/>
  <c r="D6" i="7"/>
  <c r="H10" i="6"/>
  <c r="C22" i="6" s="1"/>
  <c r="C24" i="6" s="1"/>
  <c r="D16" i="7" s="1"/>
  <c r="G41" i="6"/>
  <c r="H41" i="6" s="1"/>
  <c r="G84" i="6"/>
  <c r="L77" i="6" s="1"/>
  <c r="G82" i="6"/>
  <c r="G75" i="6"/>
  <c r="H75" i="6" s="1"/>
  <c r="G76" i="6"/>
  <c r="H76" i="6" s="1"/>
  <c r="G81" i="6"/>
  <c r="G40" i="6"/>
  <c r="H40" i="6" s="1"/>
  <c r="C24" i="1" l="1"/>
  <c r="C25" i="1" s="1"/>
  <c r="H16" i="1" s="1"/>
  <c r="C24" i="5"/>
  <c r="D10" i="7" s="1"/>
  <c r="L74" i="6"/>
  <c r="D21" i="7"/>
  <c r="D15" i="7"/>
  <c r="L75" i="6"/>
  <c r="D18" i="7"/>
  <c r="D12" i="7"/>
  <c r="D9" i="7"/>
  <c r="C25" i="6"/>
  <c r="C25" i="5" l="1"/>
  <c r="D13" i="7" s="1"/>
  <c r="D4" i="7"/>
  <c r="H17" i="1"/>
  <c r="G72" i="6"/>
  <c r="H79" i="6"/>
  <c r="H80" i="6"/>
  <c r="C28" i="6"/>
  <c r="D19" i="7"/>
  <c r="C28" i="1"/>
  <c r="D7" i="7"/>
  <c r="H16" i="6"/>
  <c r="H17" i="6"/>
  <c r="H16" i="5" l="1"/>
  <c r="H17" i="5"/>
  <c r="C28" i="5"/>
</calcChain>
</file>

<file path=xl/sharedStrings.xml><?xml version="1.0" encoding="utf-8"?>
<sst xmlns="http://schemas.openxmlformats.org/spreadsheetml/2006/main" count="267" uniqueCount="99">
  <si>
    <t>系列3</t>
  </si>
  <si>
    <t>报告区</t>
    <phoneticPr fontId="3" type="noConversion"/>
  </si>
  <si>
    <t>y=a+bx=</t>
    <phoneticPr fontId="3" type="noConversion"/>
  </si>
  <si>
    <t>a=</t>
  </si>
  <si>
    <t>b=</t>
  </si>
  <si>
    <t>系列2</t>
  </si>
  <si>
    <t>报告区</t>
  </si>
  <si>
    <t>r=</t>
  </si>
  <si>
    <t>成本性态分析</t>
    <phoneticPr fontId="3" type="noConversion"/>
  </si>
  <si>
    <t>产量</t>
    <phoneticPr fontId="3" type="noConversion"/>
  </si>
  <si>
    <t>生产成本</t>
    <phoneticPr fontId="3" type="noConversion"/>
  </si>
  <si>
    <t>系列2</t>
    <phoneticPr fontId="3" type="noConversion"/>
  </si>
  <si>
    <r>
      <rPr>
        <sz val="10"/>
        <rFont val="宋体"/>
        <family val="3"/>
        <charset val="134"/>
      </rPr>
      <t>产量</t>
    </r>
    <r>
      <rPr>
        <sz val="10"/>
        <rFont val="Times New Roman"/>
        <family val="1"/>
      </rPr>
      <t>x</t>
    </r>
    <r>
      <rPr>
        <sz val="10"/>
        <rFont val="宋体"/>
        <family val="3"/>
        <charset val="134"/>
      </rPr>
      <t>件</t>
    </r>
    <phoneticPr fontId="3" type="noConversion"/>
  </si>
  <si>
    <t>总成本y元</t>
    <phoneticPr fontId="3" type="noConversion"/>
  </si>
  <si>
    <t>高点</t>
    <phoneticPr fontId="3" type="noConversion"/>
  </si>
  <si>
    <t>0产量</t>
    <phoneticPr fontId="3" type="noConversion"/>
  </si>
  <si>
    <t>低点</t>
    <phoneticPr fontId="3" type="noConversion"/>
  </si>
  <si>
    <t>最大产量</t>
    <phoneticPr fontId="3" type="noConversion"/>
  </si>
  <si>
    <r>
      <rPr>
        <sz val="10"/>
        <rFont val="宋体"/>
        <family val="3"/>
        <charset val="134"/>
      </rPr>
      <t>△</t>
    </r>
    <r>
      <rPr>
        <sz val="10"/>
        <rFont val="Times New Roman"/>
        <family val="1"/>
      </rPr>
      <t>y=</t>
    </r>
    <phoneticPr fontId="3" type="noConversion"/>
  </si>
  <si>
    <r>
      <rPr>
        <sz val="10"/>
        <rFont val="宋体"/>
        <family val="3"/>
        <charset val="134"/>
      </rPr>
      <t>△</t>
    </r>
    <r>
      <rPr>
        <sz val="10"/>
        <rFont val="Times New Roman"/>
        <family val="1"/>
      </rPr>
      <t>x=</t>
    </r>
    <phoneticPr fontId="3" type="noConversion"/>
  </si>
  <si>
    <r>
      <t>b=</t>
    </r>
    <r>
      <rPr>
        <sz val="10"/>
        <rFont val="宋体"/>
        <family val="3"/>
        <charset val="134"/>
      </rPr>
      <t>△</t>
    </r>
    <r>
      <rPr>
        <sz val="10"/>
        <rFont val="Times New Roman"/>
        <family val="1"/>
      </rPr>
      <t>y/</t>
    </r>
    <r>
      <rPr>
        <sz val="10"/>
        <rFont val="宋体"/>
        <family val="3"/>
        <charset val="134"/>
      </rPr>
      <t>△</t>
    </r>
    <r>
      <rPr>
        <sz val="10"/>
        <rFont val="Times New Roman"/>
        <family val="1"/>
      </rPr>
      <t>x=</t>
    </r>
    <phoneticPr fontId="3" type="noConversion"/>
  </si>
  <si>
    <r>
      <t>a=y</t>
    </r>
    <r>
      <rPr>
        <vertAlign val="subscript"/>
        <sz val="10"/>
        <rFont val="Times New Roman"/>
        <family val="1"/>
      </rPr>
      <t>2</t>
    </r>
    <r>
      <rPr>
        <sz val="10"/>
        <rFont val="Times New Roman"/>
        <family val="1"/>
      </rPr>
      <t>-bx</t>
    </r>
    <r>
      <rPr>
        <vertAlign val="subscript"/>
        <sz val="10"/>
        <rFont val="Times New Roman"/>
        <family val="1"/>
      </rPr>
      <t>2</t>
    </r>
    <r>
      <rPr>
        <sz val="10"/>
        <rFont val="Times New Roman"/>
        <family val="1"/>
      </rPr>
      <t>=</t>
    </r>
    <phoneticPr fontId="3" type="noConversion"/>
  </si>
  <si>
    <t>y=a+bx=</t>
    <phoneticPr fontId="3" type="noConversion"/>
  </si>
  <si>
    <r>
      <rPr>
        <sz val="10"/>
        <color indexed="8"/>
        <rFont val="宋体"/>
        <family val="3"/>
        <charset val="134"/>
      </rPr>
      <t>R</t>
    </r>
    <r>
      <rPr>
        <sz val="10"/>
        <color theme="1"/>
        <rFont val="宋体"/>
        <family val="2"/>
        <charset val="134"/>
        <scheme val="minor"/>
      </rPr>
      <t>=</t>
    </r>
    <phoneticPr fontId="3" type="noConversion"/>
  </si>
  <si>
    <t>注：每条分析记录要与产品的生产周期进行匹配</t>
    <phoneticPr fontId="3" type="noConversion"/>
  </si>
  <si>
    <t>高低点</t>
    <phoneticPr fontId="2" type="noConversion"/>
  </si>
  <si>
    <t>模型计算区域：</t>
    <phoneticPr fontId="2" type="noConversion"/>
  </si>
  <si>
    <t>产品的成本与销售数据</t>
    <phoneticPr fontId="2" type="noConversion"/>
  </si>
  <si>
    <t>月份</t>
    <phoneticPr fontId="3" type="noConversion"/>
  </si>
  <si>
    <t>低点</t>
    <phoneticPr fontId="3" type="noConversion"/>
  </si>
  <si>
    <t>1、高低点法成本性态分析</t>
    <phoneticPr fontId="2" type="noConversion"/>
  </si>
  <si>
    <t>2、散布图法图形法成本性态分析</t>
    <phoneticPr fontId="2" type="noConversion"/>
  </si>
  <si>
    <t>3、回归直线法成本性态分析</t>
    <phoneticPr fontId="2" type="noConversion"/>
  </si>
  <si>
    <r>
      <rPr>
        <sz val="10"/>
        <rFont val="宋体"/>
        <family val="3"/>
        <charset val="134"/>
      </rPr>
      <t>产量</t>
    </r>
    <r>
      <rPr>
        <sz val="10"/>
        <rFont val="Times New Roman"/>
        <family val="1"/>
      </rPr>
      <t>x</t>
    </r>
    <r>
      <rPr>
        <sz val="10"/>
        <rFont val="宋体"/>
        <family val="3"/>
        <charset val="134"/>
      </rPr>
      <t>件</t>
    </r>
    <phoneticPr fontId="3" type="noConversion"/>
  </si>
  <si>
    <t>总成本y元</t>
    <phoneticPr fontId="3" type="noConversion"/>
  </si>
  <si>
    <t>辅助计算区</t>
    <phoneticPr fontId="3" type="noConversion"/>
  </si>
  <si>
    <t>报告区</t>
    <phoneticPr fontId="3" type="noConversion"/>
  </si>
  <si>
    <t>月份</t>
    <phoneticPr fontId="3" type="noConversion"/>
  </si>
  <si>
    <t>产量</t>
    <phoneticPr fontId="3" type="noConversion"/>
  </si>
  <si>
    <t>生产成本</t>
    <phoneticPr fontId="3" type="noConversion"/>
  </si>
  <si>
    <t>产量</t>
    <phoneticPr fontId="3" type="noConversion"/>
  </si>
  <si>
    <t>生产成本</t>
    <phoneticPr fontId="3" type="noConversion"/>
  </si>
  <si>
    <t>注：每条分析记录要与产品的生产周期进行匹配</t>
    <phoneticPr fontId="3" type="noConversion"/>
  </si>
  <si>
    <t>注：每条分析记录要与产品的生产周期进行匹配</t>
    <phoneticPr fontId="3" type="noConversion"/>
  </si>
  <si>
    <t>产品的成本与销售数据</t>
    <phoneticPr fontId="3" type="noConversion"/>
  </si>
  <si>
    <t>y=a+bx=</t>
    <phoneticPr fontId="3" type="noConversion"/>
  </si>
  <si>
    <r>
      <rPr>
        <sz val="10"/>
        <rFont val="宋体"/>
        <family val="3"/>
        <charset val="134"/>
      </rPr>
      <t>产量</t>
    </r>
    <r>
      <rPr>
        <sz val="10"/>
        <rFont val="Times New Roman"/>
        <family val="1"/>
      </rPr>
      <t>x</t>
    </r>
    <r>
      <rPr>
        <sz val="10"/>
        <rFont val="宋体"/>
        <family val="3"/>
        <charset val="134"/>
      </rPr>
      <t>件</t>
    </r>
    <phoneticPr fontId="3" type="noConversion"/>
  </si>
  <si>
    <t>总成本y元</t>
    <phoneticPr fontId="3" type="noConversion"/>
  </si>
  <si>
    <t>高点</t>
    <phoneticPr fontId="3" type="noConversion"/>
  </si>
  <si>
    <t>低点</t>
    <phoneticPr fontId="3" type="noConversion"/>
  </si>
  <si>
    <t>散布图法图示</t>
    <phoneticPr fontId="2" type="noConversion"/>
  </si>
  <si>
    <t xml:space="preserve">    高低点按照业务量，即产量来确定数值。</t>
    <phoneticPr fontId="3" type="noConversion"/>
  </si>
  <si>
    <t>textBox1</t>
  </si>
  <si>
    <t>textBox2</t>
    <phoneticPr fontId="2" type="noConversion"/>
  </si>
  <si>
    <t>textBox3</t>
  </si>
  <si>
    <t>textBox4</t>
  </si>
  <si>
    <t>textBox5</t>
  </si>
  <si>
    <t>textBox6</t>
  </si>
  <si>
    <t>textBox7</t>
  </si>
  <si>
    <t>textBox8</t>
  </si>
  <si>
    <t>textBox9</t>
  </si>
  <si>
    <t>textBox10</t>
  </si>
  <si>
    <t>textBox11</t>
  </si>
  <si>
    <t>textBox12</t>
  </si>
  <si>
    <t>textBox13</t>
  </si>
  <si>
    <t>textBox14</t>
  </si>
  <si>
    <t>textBox15</t>
  </si>
  <si>
    <t>textBox16</t>
  </si>
  <si>
    <t>textBox17</t>
  </si>
  <si>
    <t>textBox18</t>
  </si>
  <si>
    <t>成本性态分析</t>
  </si>
  <si>
    <t>专题名字</t>
  </si>
  <si>
    <t>题号</t>
  </si>
  <si>
    <t>答案</t>
  </si>
  <si>
    <t>richTextBox1</t>
  </si>
  <si>
    <t xml:space="preserve">  所属年份：</t>
    <phoneticPr fontId="2" type="noConversion"/>
  </si>
  <si>
    <t xml:space="preserve">  标准学时：</t>
    <phoneticPr fontId="2" type="noConversion"/>
  </si>
  <si>
    <t xml:space="preserve">  指导教师：</t>
    <phoneticPr fontId="2" type="noConversion"/>
  </si>
  <si>
    <t xml:space="preserve">  所属模块：</t>
    <phoneticPr fontId="2" type="noConversion"/>
  </si>
  <si>
    <t xml:space="preserve">  班    级：</t>
    <phoneticPr fontId="2" type="noConversion"/>
  </si>
  <si>
    <t xml:space="preserve">  课程属性：</t>
    <phoneticPr fontId="2" type="noConversion"/>
  </si>
  <si>
    <t xml:space="preserve">  姓    名：</t>
    <phoneticPr fontId="2" type="noConversion"/>
  </si>
  <si>
    <t xml:space="preserve">  项目类别：</t>
    <phoneticPr fontId="2" type="noConversion"/>
  </si>
  <si>
    <t xml:space="preserve">  学    号：</t>
    <phoneticPr fontId="2" type="noConversion"/>
  </si>
  <si>
    <t xml:space="preserve">  实验项目：</t>
    <phoneticPr fontId="2" type="noConversion"/>
  </si>
  <si>
    <t>成本性态分析</t>
    <phoneticPr fontId="2" type="noConversion"/>
  </si>
  <si>
    <r>
      <rPr>
        <sz val="10"/>
        <color theme="0"/>
        <rFont val="宋体"/>
        <family val="3"/>
        <charset val="134"/>
      </rPr>
      <t>产量</t>
    </r>
    <r>
      <rPr>
        <sz val="10"/>
        <color theme="0"/>
        <rFont val="Times New Roman"/>
        <family val="1"/>
      </rPr>
      <t>x</t>
    </r>
    <r>
      <rPr>
        <sz val="10"/>
        <color theme="0"/>
        <rFont val="宋体"/>
        <family val="3"/>
        <charset val="134"/>
      </rPr>
      <t>件</t>
    </r>
    <phoneticPr fontId="3" type="noConversion"/>
  </si>
  <si>
    <t>总成本y元</t>
    <phoneticPr fontId="3" type="noConversion"/>
  </si>
  <si>
    <t>0产量</t>
    <phoneticPr fontId="3" type="noConversion"/>
  </si>
  <si>
    <t>最大产量</t>
    <phoneticPr fontId="3" type="noConversion"/>
  </si>
  <si>
    <t>总成本y元</t>
    <phoneticPr fontId="3" type="noConversion"/>
  </si>
  <si>
    <t>0产量</t>
    <phoneticPr fontId="3" type="noConversion"/>
  </si>
  <si>
    <t>最大产量</t>
    <phoneticPr fontId="3" type="noConversion"/>
  </si>
  <si>
    <r>
      <rPr>
        <sz val="10"/>
        <color theme="0"/>
        <rFont val="宋体"/>
        <family val="3"/>
        <charset val="134"/>
      </rPr>
      <t>产量</t>
    </r>
    <r>
      <rPr>
        <sz val="10"/>
        <color theme="0"/>
        <rFont val="Times New Roman"/>
        <family val="1"/>
      </rPr>
      <t>x</t>
    </r>
    <r>
      <rPr>
        <sz val="10"/>
        <color theme="0"/>
        <rFont val="宋体"/>
        <family val="3"/>
        <charset val="134"/>
      </rPr>
      <t>件</t>
    </r>
    <phoneticPr fontId="3" type="noConversion"/>
  </si>
  <si>
    <t>常思元</t>
    <phoneticPr fontId="2" type="noConversion"/>
  </si>
  <si>
    <t>会计8班</t>
    <phoneticPr fontId="2" type="noConversion"/>
  </si>
  <si>
    <t>93005.40+4.32x</t>
    <phoneticPr fontId="3" type="noConversion"/>
  </si>
  <si>
    <t>154024.92+4.79x</t>
    <phoneticPr fontId="2" type="noConversion"/>
  </si>
  <si>
    <t>227785.60+7.50x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</si>
</sst>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1">
    <numFmt numFmtId="41" formatCode="_ * #,##0_ ;_ * \-#,##0_ ;_ * &quot;-&quot;_ ;_ @_ "/>
    <numFmt numFmtId="43" formatCode="_ * #,##0.00_ ;_ * \-#,##0.00_ ;_ * &quot;-&quot;??_ ;_ @_ "/>
    <numFmt numFmtId="176" formatCode="#,##0_ "/>
    <numFmt numFmtId="177" formatCode="_ * #,##0_ ;_ * \-#,##0_ ;_ * &quot;-&quot;??_ ;_ @_ "/>
    <numFmt numFmtId="178" formatCode="#,##0.0_);\(#,##0.0\)"/>
    <numFmt numFmtId="179" formatCode="_(* #,##0.0000_);_(* \(#,##0.0000\);_(* &quot;-&quot;??_);_(@_)"/>
    <numFmt numFmtId="180" formatCode="mmmm\ d\,\ yyyy"/>
    <numFmt numFmtId="181" formatCode="#,##0\ &quot;FB&quot;;\-#,##0\ &quot;FB&quot;"/>
    <numFmt numFmtId="182" formatCode="_(&quot;$&quot;* #,##0.00_);_(&quot;$&quot;* \(#,##0.00\);_(&quot;$&quot;* &quot;-&quot;??_);_(@_)"/>
    <numFmt numFmtId="183" formatCode="0.0%;\(0.0%\)"/>
    <numFmt numFmtId="184" formatCode="#,##0.000000"/>
    <numFmt numFmtId="185" formatCode="_(&quot;$&quot;* #,##0_);_(&quot;$&quot;* \(#,##0\);_(&quot;$&quot;* &quot;-&quot;_);_(@_)"/>
    <numFmt numFmtId="186" formatCode="_-* #,##0.00\ _B_E_F_-;\-* #,##0.00\ _B_E_F_-;_-* &quot;-&quot;??\ _B_E_F_-;_-@_-"/>
    <numFmt numFmtId="187" formatCode="#,##0.00\ &quot;FB&quot;;\-#,##0.00\ &quot;FB&quot;"/>
    <numFmt numFmtId="188" formatCode="#,##0.00\ &quot;FB&quot;;[Red]\-#,##0.00\ &quot;FB&quot;"/>
    <numFmt numFmtId="189" formatCode="&quot;¥&quot;#,##0.00_);[Red]\(&quot;¥&quot;#,##0.00\)"/>
    <numFmt numFmtId="190" formatCode="0.0%"/>
    <numFmt numFmtId="191" formatCode="0.000_ ;[Red]\-0.000\ "/>
    <numFmt numFmtId="192" formatCode="#,##0.00_ "/>
    <numFmt numFmtId="193" formatCode="&quot;$&quot;#,##0_);\(&quot;$&quot;#,##0\)"/>
    <numFmt numFmtId="194" formatCode="&quot;$&quot;#,##0.00_);[Red]\(&quot;$&quot;#,##0.00\)"/>
  </numFmts>
  <fonts count="40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0"/>
      <name val="Helv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26"/>
      <color rgb="FF00B050"/>
      <name val="黑体"/>
      <family val="3"/>
      <charset val="134"/>
    </font>
    <font>
      <b/>
      <sz val="26"/>
      <color theme="1"/>
      <name val="黑体"/>
      <family val="3"/>
      <charset val="134"/>
    </font>
    <font>
      <sz val="10"/>
      <color theme="1"/>
      <name val="宋体"/>
      <family val="2"/>
      <charset val="134"/>
      <scheme val="minor"/>
    </font>
    <font>
      <sz val="10"/>
      <name val="Times New Roman"/>
      <family val="1"/>
    </font>
    <font>
      <sz val="10"/>
      <name val="宋体"/>
      <family val="3"/>
      <charset val="134"/>
    </font>
    <font>
      <vertAlign val="subscript"/>
      <sz val="10"/>
      <name val="Times New Roman"/>
      <family val="1"/>
    </font>
    <font>
      <sz val="10"/>
      <name val="宋体"/>
      <family val="3"/>
      <charset val="134"/>
      <scheme val="minor"/>
    </font>
    <font>
      <sz val="10"/>
      <color indexed="8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24"/>
      <name val="黑体"/>
      <family val="3"/>
      <charset val="134"/>
    </font>
    <font>
      <sz val="10"/>
      <color theme="0"/>
      <name val="宋体"/>
      <family val="3"/>
      <charset val="134"/>
      <scheme val="minor"/>
    </font>
    <font>
      <sz val="12"/>
      <name val="Times New Roman"/>
      <family val="1"/>
    </font>
    <font>
      <b/>
      <sz val="9"/>
      <color indexed="8"/>
      <name val="新宋体"/>
      <family val="2"/>
    </font>
    <font>
      <sz val="9"/>
      <color indexed="8"/>
      <name val="新宋体"/>
      <family val="2"/>
    </font>
    <font>
      <b/>
      <sz val="12"/>
      <color theme="1"/>
      <name val="黑体"/>
      <family val="3"/>
      <charset val="134"/>
    </font>
    <font>
      <b/>
      <sz val="10"/>
      <name val="宋体"/>
      <family val="3"/>
      <charset val="134"/>
    </font>
    <font>
      <b/>
      <sz val="10"/>
      <color theme="0"/>
      <name val="宋体"/>
      <family val="3"/>
      <charset val="134"/>
      <scheme val="minor"/>
    </font>
    <font>
      <sz val="10"/>
      <color theme="2" tint="-0.249977111117893"/>
      <name val="宋体"/>
      <family val="3"/>
      <charset val="134"/>
      <scheme val="minor"/>
    </font>
    <font>
      <b/>
      <sz val="10"/>
      <name val="宋体"/>
      <family val="3"/>
      <charset val="134"/>
      <scheme val="minor"/>
    </font>
    <font>
      <sz val="20"/>
      <color theme="1"/>
      <name val="宋体"/>
      <family val="2"/>
      <charset val="134"/>
      <scheme val="minor"/>
    </font>
    <font>
      <sz val="18"/>
      <color theme="1"/>
      <name val="宋体"/>
      <family val="2"/>
      <charset val="134"/>
      <scheme val="minor"/>
    </font>
    <font>
      <sz val="18"/>
      <color theme="1"/>
      <name val="宋体"/>
      <family val="3"/>
      <charset val="134"/>
      <scheme val="minor"/>
    </font>
    <font>
      <b/>
      <sz val="18"/>
      <color theme="1"/>
      <name val="宋体"/>
      <family val="3"/>
      <charset val="134"/>
      <scheme val="minor"/>
    </font>
    <font>
      <u/>
      <sz val="20"/>
      <color theme="1"/>
      <name val="宋体"/>
      <family val="2"/>
      <charset val="134"/>
      <scheme val="minor"/>
    </font>
    <font>
      <u/>
      <sz val="18"/>
      <color theme="1"/>
      <name val="宋体"/>
      <family val="3"/>
      <charset val="134"/>
      <scheme val="minor"/>
    </font>
    <font>
      <sz val="16"/>
      <color theme="1"/>
      <name val="宋体"/>
      <family val="3"/>
      <charset val="134"/>
      <scheme val="minor"/>
    </font>
    <font>
      <sz val="10"/>
      <color theme="0"/>
      <name val="Times New Roman"/>
      <family val="1"/>
    </font>
    <font>
      <sz val="10"/>
      <color theme="0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20">
    <xf numFmtId="0" fontId="0" fillId="0" borderId="0">
      <alignment vertical="center"/>
    </xf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6" fillId="0" borderId="0" applyFill="0" applyBorder="0" applyAlignment="0"/>
    <xf numFmtId="178" fontId="6" fillId="0" borderId="0" applyFill="0" applyBorder="0" applyAlignment="0"/>
    <xf numFmtId="179" fontId="6" fillId="0" borderId="0" applyFill="0" applyBorder="0" applyAlignment="0"/>
    <xf numFmtId="180" fontId="7" fillId="0" borderId="0" applyFill="0" applyBorder="0" applyAlignment="0"/>
    <xf numFmtId="181" fontId="7" fillId="0" borderId="0" applyFill="0" applyBorder="0" applyAlignment="0"/>
    <xf numFmtId="182" fontId="6" fillId="0" borderId="0" applyFill="0" applyBorder="0" applyAlignment="0"/>
    <xf numFmtId="183" fontId="6" fillId="0" borderId="0" applyFill="0" applyBorder="0" applyAlignment="0"/>
    <xf numFmtId="178" fontId="6" fillId="0" borderId="0" applyFill="0" applyBorder="0" applyAlignment="0"/>
    <xf numFmtId="182" fontId="6" fillId="0" borderId="0" applyFont="0" applyFill="0" applyBorder="0" applyAlignment="0" applyProtection="0"/>
    <xf numFmtId="178" fontId="6" fillId="0" borderId="0" applyFont="0" applyFill="0" applyBorder="0" applyAlignment="0" applyProtection="0"/>
    <xf numFmtId="184" fontId="7" fillId="0" borderId="0">
      <protection locked="0"/>
    </xf>
    <xf numFmtId="14" fontId="8" fillId="0" borderId="0" applyFill="0" applyBorder="0" applyAlignment="0"/>
    <xf numFmtId="0" fontId="9" fillId="0" borderId="0" applyFont="0" applyFill="0" applyBorder="0" applyAlignment="0" applyProtection="0"/>
    <xf numFmtId="182" fontId="6" fillId="0" borderId="0" applyFill="0" applyBorder="0" applyAlignment="0"/>
    <xf numFmtId="178" fontId="6" fillId="0" borderId="0" applyFill="0" applyBorder="0" applyAlignment="0"/>
    <xf numFmtId="182" fontId="6" fillId="0" borderId="0" applyFill="0" applyBorder="0" applyAlignment="0"/>
    <xf numFmtId="183" fontId="6" fillId="0" borderId="0" applyFill="0" applyBorder="0" applyAlignment="0"/>
    <xf numFmtId="178" fontId="6" fillId="0" borderId="0" applyFill="0" applyBorder="0" applyAlignment="0"/>
    <xf numFmtId="184" fontId="7" fillId="0" borderId="0">
      <protection locked="0"/>
    </xf>
    <xf numFmtId="184" fontId="7" fillId="0" borderId="0">
      <protection locked="0"/>
    </xf>
    <xf numFmtId="184" fontId="7" fillId="0" borderId="0">
      <protection locked="0"/>
    </xf>
    <xf numFmtId="184" fontId="7" fillId="0" borderId="0">
      <protection locked="0"/>
    </xf>
    <xf numFmtId="184" fontId="7" fillId="0" borderId="0">
      <protection locked="0"/>
    </xf>
    <xf numFmtId="184" fontId="7" fillId="0" borderId="0">
      <protection locked="0"/>
    </xf>
    <xf numFmtId="184" fontId="7" fillId="0" borderId="0">
      <protection locked="0"/>
    </xf>
    <xf numFmtId="184" fontId="7" fillId="0" borderId="0">
      <protection locked="0"/>
    </xf>
    <xf numFmtId="0" fontId="10" fillId="0" borderId="11" applyNumberFormat="0" applyAlignment="0" applyProtection="0">
      <alignment horizontal="left" vertical="center"/>
    </xf>
    <xf numFmtId="0" fontId="10" fillId="0" borderId="1">
      <alignment horizontal="left" vertical="center"/>
    </xf>
    <xf numFmtId="184" fontId="7" fillId="0" borderId="0">
      <protection locked="0"/>
    </xf>
    <xf numFmtId="184" fontId="7" fillId="0" borderId="0">
      <protection locked="0"/>
    </xf>
    <xf numFmtId="182" fontId="6" fillId="0" borderId="0" applyFill="0" applyBorder="0" applyAlignment="0"/>
    <xf numFmtId="178" fontId="6" fillId="0" borderId="0" applyFill="0" applyBorder="0" applyAlignment="0"/>
    <xf numFmtId="182" fontId="6" fillId="0" borderId="0" applyFill="0" applyBorder="0" applyAlignment="0"/>
    <xf numFmtId="183" fontId="6" fillId="0" borderId="0" applyFill="0" applyBorder="0" applyAlignment="0"/>
    <xf numFmtId="178" fontId="6" fillId="0" borderId="0" applyFill="0" applyBorder="0" applyAlignment="0"/>
    <xf numFmtId="185" fontId="7" fillId="0" borderId="0" applyFont="0" applyFill="0" applyBorder="0" applyAlignment="0" applyProtection="0"/>
    <xf numFmtId="182" fontId="7" fillId="0" borderId="0" applyFont="0" applyFill="0" applyBorder="0" applyAlignment="0" applyProtection="0"/>
    <xf numFmtId="0" fontId="7" fillId="0" borderId="0"/>
    <xf numFmtId="181" fontId="7" fillId="0" borderId="0" applyFont="0" applyFill="0" applyBorder="0" applyAlignment="0" applyProtection="0"/>
    <xf numFmtId="186" fontId="7" fillId="0" borderId="0" applyFont="0" applyFill="0" applyBorder="0" applyAlignment="0" applyProtection="0"/>
    <xf numFmtId="182" fontId="6" fillId="0" borderId="0" applyFill="0" applyBorder="0" applyAlignment="0"/>
    <xf numFmtId="178" fontId="6" fillId="0" borderId="0" applyFill="0" applyBorder="0" applyAlignment="0"/>
    <xf numFmtId="182" fontId="6" fillId="0" borderId="0" applyFill="0" applyBorder="0" applyAlignment="0"/>
    <xf numFmtId="183" fontId="6" fillId="0" borderId="0" applyFill="0" applyBorder="0" applyAlignment="0"/>
    <xf numFmtId="178" fontId="6" fillId="0" borderId="0" applyFill="0" applyBorder="0" applyAlignment="0"/>
    <xf numFmtId="49" fontId="8" fillId="0" borderId="0" applyFill="0" applyBorder="0" applyAlignment="0"/>
    <xf numFmtId="187" fontId="7" fillId="0" borderId="0" applyFill="0" applyBorder="0" applyAlignment="0"/>
    <xf numFmtId="188" fontId="7" fillId="0" borderId="0" applyFill="0" applyBorder="0" applyAlignment="0"/>
    <xf numFmtId="184" fontId="7" fillId="0" borderId="12">
      <protection locked="0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/>
    <xf numFmtId="9" fontId="1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1" fillId="0" borderId="0">
      <alignment vertical="center"/>
    </xf>
    <xf numFmtId="0" fontId="7" fillId="0" borderId="0"/>
    <xf numFmtId="0" fontId="1" fillId="0" borderId="0">
      <alignment vertical="center"/>
    </xf>
    <xf numFmtId="189" fontId="7" fillId="0" borderId="0" applyFont="0" applyFill="0" applyBorder="0" applyAlignment="0" applyProtection="0"/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190" fontId="7" fillId="0" borderId="0" applyFont="0" applyFill="0" applyBorder="0" applyAlignment="0" applyProtection="0"/>
    <xf numFmtId="43" fontId="5" fillId="0" borderId="0" applyFont="0" applyFill="0" applyBorder="0" applyAlignment="0" applyProtection="0"/>
    <xf numFmtId="191" fontId="7" fillId="0" borderId="0" applyFont="0" applyFill="0" applyBorder="0" applyAlignment="0" applyProtection="0"/>
    <xf numFmtId="43" fontId="20" fillId="0" borderId="0" applyFont="0" applyFill="0" applyBorder="0" applyAlignment="0" applyProtection="0">
      <alignment vertical="center"/>
    </xf>
    <xf numFmtId="0" fontId="5" fillId="0" borderId="0"/>
    <xf numFmtId="194" fontId="7" fillId="0" borderId="0" applyFont="0" applyFill="0" applyBorder="0" applyAlignment="0" applyProtection="0"/>
    <xf numFmtId="193" fontId="7" fillId="0" borderId="0" applyFont="0" applyFill="0" applyBorder="0" applyAlignment="0" applyProtection="0"/>
    <xf numFmtId="190" fontId="7" fillId="0" borderId="0" applyFont="0" applyFill="0" applyBorder="0" applyAlignment="0" applyProtection="0"/>
    <xf numFmtId="194" fontId="7" fillId="0" borderId="0" applyFont="0" applyFill="0" applyBorder="0" applyAlignment="0" applyProtection="0"/>
    <xf numFmtId="194" fontId="7" fillId="0" borderId="0" applyFont="0" applyFill="0" applyBorder="0" applyAlignment="0" applyProtection="0"/>
    <xf numFmtId="194" fontId="7" fillId="0" borderId="0" applyFont="0" applyFill="0" applyBorder="0" applyAlignment="0" applyProtection="0"/>
    <xf numFmtId="194" fontId="7" fillId="0" borderId="0" applyFont="0" applyFill="0" applyBorder="0" applyAlignment="0" applyProtection="0"/>
    <xf numFmtId="194" fontId="7" fillId="0" borderId="0" applyFont="0" applyFill="0" applyBorder="0" applyAlignment="0" applyProtection="0"/>
    <xf numFmtId="194" fontId="7" fillId="0" borderId="0" applyFont="0" applyFill="0" applyBorder="0" applyAlignment="0" applyProtection="0"/>
    <xf numFmtId="194" fontId="7" fillId="0" borderId="0" applyFont="0" applyFill="0" applyBorder="0" applyAlignment="0" applyProtection="0"/>
    <xf numFmtId="190" fontId="7" fillId="0" borderId="0" applyFont="0" applyFill="0" applyBorder="0" applyAlignment="0" applyProtection="0"/>
    <xf numFmtId="193" fontId="7" fillId="0" borderId="0" applyFont="0" applyFill="0" applyBorder="0" applyAlignment="0" applyProtection="0"/>
    <xf numFmtId="189" fontId="7" fillId="0" borderId="0" applyFont="0" applyFill="0" applyBorder="0" applyAlignment="0" applyProtection="0"/>
    <xf numFmtId="190" fontId="7" fillId="0" borderId="0" applyFont="0" applyFill="0" applyBorder="0" applyAlignment="0" applyProtection="0"/>
    <xf numFmtId="193" fontId="7" fillId="0" borderId="0" applyFont="0" applyFill="0" applyBorder="0" applyAlignment="0" applyProtection="0"/>
    <xf numFmtId="193" fontId="7" fillId="0" borderId="0" applyFont="0" applyFill="0" applyBorder="0" applyAlignment="0" applyProtection="0"/>
    <xf numFmtId="193" fontId="7" fillId="0" borderId="0" applyFont="0" applyFill="0" applyBorder="0" applyAlignment="0" applyProtection="0"/>
    <xf numFmtId="194" fontId="7" fillId="0" borderId="0" applyFont="0" applyFill="0" applyBorder="0" applyAlignment="0" applyProtection="0"/>
    <xf numFmtId="0" fontId="20" fillId="0" borderId="0">
      <alignment vertical="center"/>
    </xf>
    <xf numFmtId="43" fontId="20" fillId="0" borderId="0" applyFont="0" applyFill="0" applyBorder="0" applyAlignment="0" applyProtection="0">
      <alignment vertical="center"/>
    </xf>
    <xf numFmtId="9" fontId="20" fillId="0" borderId="0" applyFont="0" applyFill="0" applyBorder="0" applyAlignment="0" applyProtection="0">
      <alignment vertical="center"/>
    </xf>
    <xf numFmtId="0" fontId="23" fillId="0" borderId="0" applyBorder="0"/>
    <xf numFmtId="41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1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>
      <alignment vertical="center"/>
    </xf>
    <xf numFmtId="0" fontId="25" fillId="0" borderId="3" applyNumberFormat="0" applyFill="0" applyProtection="0">
      <alignment horizontal="left" vertical="center"/>
    </xf>
    <xf numFmtId="0" fontId="25" fillId="0" borderId="3" applyNumberFormat="0" applyFill="0" applyProtection="0">
      <alignment horizontal="left" vertical="center"/>
    </xf>
    <xf numFmtId="0" fontId="25" fillId="0" borderId="3" applyNumberFormat="0" applyFill="0" applyProtection="0">
      <alignment horizontal="left" vertical="center"/>
    </xf>
    <xf numFmtId="0" fontId="24" fillId="2" borderId="3" applyNumberFormat="0" applyProtection="0">
      <alignment horizontal="left" vertical="center"/>
    </xf>
    <xf numFmtId="0" fontId="24" fillId="2" borderId="3" applyNumberFormat="0" applyProtection="0">
      <alignment horizontal="left" vertical="center"/>
    </xf>
    <xf numFmtId="0" fontId="24" fillId="2" borderId="3" applyNumberFormat="0" applyProtection="0">
      <alignment horizontal="left" vertical="center"/>
    </xf>
    <xf numFmtId="0" fontId="24" fillId="3" borderId="3" applyNumberFormat="0" applyProtection="0">
      <alignment horizontal="left" vertical="center"/>
    </xf>
    <xf numFmtId="0" fontId="24" fillId="3" borderId="3" applyNumberFormat="0" applyProtection="0">
      <alignment horizontal="left" vertical="center"/>
    </xf>
    <xf numFmtId="0" fontId="24" fillId="3" borderId="3" applyNumberFormat="0" applyProtection="0">
      <alignment horizontal="left" vertical="center"/>
    </xf>
    <xf numFmtId="40" fontId="25" fillId="0" borderId="3" applyFill="0" applyProtection="0">
      <alignment horizontal="right" vertical="center"/>
    </xf>
    <xf numFmtId="40" fontId="24" fillId="2" borderId="3" applyProtection="0">
      <alignment horizontal="right" vertical="center"/>
    </xf>
    <xf numFmtId="40" fontId="24" fillId="3" borderId="3" applyProtection="0">
      <alignment horizontal="right" vertical="center"/>
    </xf>
    <xf numFmtId="40" fontId="25" fillId="0" borderId="3" applyFill="0" applyProtection="0">
      <alignment horizontal="right" vertical="center"/>
    </xf>
    <xf numFmtId="40" fontId="24" fillId="2" borderId="3" applyProtection="0">
      <alignment horizontal="right" vertical="center"/>
    </xf>
    <xf numFmtId="40" fontId="24" fillId="3" borderId="3" applyProtection="0">
      <alignment horizontal="right" vertical="center"/>
    </xf>
    <xf numFmtId="40" fontId="25" fillId="0" borderId="3" applyFill="0" applyProtection="0">
      <alignment horizontal="right" vertical="center"/>
    </xf>
    <xf numFmtId="40" fontId="24" fillId="2" borderId="3" applyProtection="0">
      <alignment horizontal="right" vertical="center"/>
    </xf>
    <xf numFmtId="40" fontId="24" fillId="3" borderId="3" applyProtection="0">
      <alignment horizontal="right" vertical="center"/>
    </xf>
    <xf numFmtId="40" fontId="25" fillId="0" borderId="3" applyFill="0" applyProtection="0">
      <alignment horizontal="right" vertical="center"/>
    </xf>
    <xf numFmtId="40" fontId="24" fillId="2" borderId="3" applyProtection="0">
      <alignment horizontal="right" vertical="center"/>
    </xf>
    <xf numFmtId="40" fontId="24" fillId="3" borderId="3" applyProtection="0">
      <alignment horizontal="right" vertical="center"/>
    </xf>
    <xf numFmtId="40" fontId="25" fillId="0" borderId="3" applyFill="0" applyProtection="0">
      <alignment horizontal="right" vertical="center"/>
    </xf>
    <xf numFmtId="40" fontId="24" fillId="2" borderId="3" applyProtection="0">
      <alignment horizontal="right" vertical="center"/>
    </xf>
    <xf numFmtId="40" fontId="24" fillId="3" borderId="3" applyProtection="0">
      <alignment horizontal="right" vertical="center"/>
    </xf>
    <xf numFmtId="40" fontId="25" fillId="0" borderId="3" applyFill="0" applyProtection="0">
      <alignment horizontal="right" vertical="center"/>
    </xf>
    <xf numFmtId="40" fontId="24" fillId="2" borderId="3" applyProtection="0">
      <alignment horizontal="right" vertical="center"/>
    </xf>
    <xf numFmtId="40" fontId="24" fillId="3" borderId="3" applyProtection="0">
      <alignment horizontal="right" vertical="center"/>
    </xf>
    <xf numFmtId="194" fontId="7" fillId="0" borderId="0" applyFont="0" applyFill="0" applyBorder="0" applyAlignment="0" applyProtection="0"/>
    <xf numFmtId="193" fontId="7" fillId="0" borderId="0" applyFont="0" applyFill="0" applyBorder="0" applyAlignment="0" applyProtection="0"/>
    <xf numFmtId="194" fontId="7" fillId="0" borderId="0" applyFont="0" applyFill="0" applyBorder="0" applyAlignment="0" applyProtection="0"/>
    <xf numFmtId="193" fontId="7" fillId="0" borderId="0" applyFont="0" applyFill="0" applyBorder="0" applyAlignment="0" applyProtection="0"/>
    <xf numFmtId="193" fontId="7" fillId="0" borderId="0" applyFont="0" applyFill="0" applyBorder="0" applyAlignment="0" applyProtection="0"/>
    <xf numFmtId="194" fontId="7" fillId="0" borderId="0" applyFont="0" applyFill="0" applyBorder="0" applyAlignment="0" applyProtection="0"/>
    <xf numFmtId="190" fontId="7" fillId="0" borderId="0" applyFont="0" applyFill="0" applyBorder="0" applyAlignment="0" applyProtection="0"/>
    <xf numFmtId="189" fontId="7" fillId="0" borderId="0" applyFont="0" applyFill="0" applyBorder="0" applyAlignment="0" applyProtection="0"/>
    <xf numFmtId="189" fontId="7" fillId="0" borderId="0" applyFont="0" applyFill="0" applyBorder="0" applyAlignment="0" applyProtection="0"/>
    <xf numFmtId="190" fontId="7" fillId="0" borderId="0" applyFont="0" applyFill="0" applyBorder="0" applyAlignment="0" applyProtection="0"/>
    <xf numFmtId="194" fontId="7" fillId="0" borderId="0" applyFont="0" applyFill="0" applyBorder="0" applyAlignment="0" applyProtection="0"/>
    <xf numFmtId="193" fontId="7" fillId="0" borderId="0" applyFont="0" applyFill="0" applyBorder="0" applyAlignment="0" applyProtection="0"/>
    <xf numFmtId="193" fontId="7" fillId="0" borderId="0" applyFont="0" applyFill="0" applyBorder="0" applyAlignment="0" applyProtection="0"/>
    <xf numFmtId="194" fontId="7" fillId="0" borderId="0" applyFont="0" applyFill="0" applyBorder="0" applyAlignment="0" applyProtection="0"/>
    <xf numFmtId="189" fontId="7" fillId="0" borderId="0" applyFont="0" applyFill="0" applyBorder="0" applyAlignment="0" applyProtection="0"/>
    <xf numFmtId="190" fontId="7" fillId="0" borderId="0" applyFont="0" applyFill="0" applyBorder="0" applyAlignment="0" applyProtection="0"/>
    <xf numFmtId="193" fontId="7" fillId="0" borderId="0" applyFont="0" applyFill="0" applyBorder="0" applyAlignment="0" applyProtection="0"/>
    <xf numFmtId="194" fontId="7" fillId="0" borderId="0" applyFont="0" applyFill="0" applyBorder="0" applyAlignment="0" applyProtection="0"/>
    <xf numFmtId="189" fontId="7" fillId="0" borderId="0" applyFont="0" applyFill="0" applyBorder="0" applyAlignment="0" applyProtection="0"/>
    <xf numFmtId="190" fontId="7" fillId="0" borderId="0" applyFont="0" applyFill="0" applyBorder="0" applyAlignment="0" applyProtection="0"/>
    <xf numFmtId="193" fontId="7" fillId="0" borderId="0" applyFont="0" applyFill="0" applyBorder="0" applyAlignment="0" applyProtection="0"/>
    <xf numFmtId="194" fontId="7" fillId="0" borderId="0" applyFont="0" applyFill="0" applyBorder="0" applyAlignment="0" applyProtection="0"/>
    <xf numFmtId="190" fontId="7" fillId="0" borderId="0" applyFont="0" applyFill="0" applyBorder="0" applyAlignment="0" applyProtection="0"/>
    <xf numFmtId="193" fontId="7" fillId="0" borderId="0" applyFont="0" applyFill="0" applyBorder="0" applyAlignment="0" applyProtection="0"/>
    <xf numFmtId="189" fontId="7" fillId="0" borderId="0" applyFont="0" applyFill="0" applyBorder="0" applyAlignment="0" applyProtection="0"/>
    <xf numFmtId="190" fontId="7" fillId="0" borderId="0" applyFont="0" applyFill="0" applyBorder="0" applyAlignment="0" applyProtection="0"/>
    <xf numFmtId="193" fontId="7" fillId="0" borderId="0" applyFont="0" applyFill="0" applyBorder="0" applyAlignment="0" applyProtection="0"/>
    <xf numFmtId="190" fontId="7" fillId="0" borderId="0" applyFont="0" applyFill="0" applyBorder="0" applyAlignment="0" applyProtection="0"/>
    <xf numFmtId="193" fontId="7" fillId="0" borderId="0" applyFont="0" applyFill="0" applyBorder="0" applyAlignment="0" applyProtection="0"/>
    <xf numFmtId="190" fontId="7" fillId="0" borderId="0" applyFont="0" applyFill="0" applyBorder="0" applyAlignment="0" applyProtection="0"/>
    <xf numFmtId="193" fontId="7" fillId="0" borderId="0" applyFont="0" applyFill="0" applyBorder="0" applyAlignment="0" applyProtection="0"/>
    <xf numFmtId="189" fontId="7" fillId="0" borderId="0" applyFont="0" applyFill="0" applyBorder="0" applyAlignment="0" applyProtection="0"/>
    <xf numFmtId="190" fontId="7" fillId="0" borderId="0" applyFont="0" applyFill="0" applyBorder="0" applyAlignment="0" applyProtection="0"/>
    <xf numFmtId="193" fontId="7" fillId="0" borderId="0" applyFont="0" applyFill="0" applyBorder="0" applyAlignment="0" applyProtection="0"/>
    <xf numFmtId="194" fontId="7" fillId="0" borderId="0" applyFont="0" applyFill="0" applyBorder="0" applyAlignment="0" applyProtection="0"/>
    <xf numFmtId="189" fontId="7" fillId="0" borderId="0" applyFont="0" applyFill="0" applyBorder="0" applyAlignment="0" applyProtection="0"/>
    <xf numFmtId="190" fontId="7" fillId="0" borderId="0" applyFont="0" applyFill="0" applyBorder="0" applyAlignment="0" applyProtection="0"/>
    <xf numFmtId="193" fontId="7" fillId="0" borderId="0" applyFont="0" applyFill="0" applyBorder="0" applyAlignment="0" applyProtection="0"/>
    <xf numFmtId="194" fontId="7" fillId="0" borderId="0" applyFont="0" applyFill="0" applyBorder="0" applyAlignment="0" applyProtection="0"/>
    <xf numFmtId="189" fontId="7" fillId="0" borderId="0" applyFont="0" applyFill="0" applyBorder="0" applyAlignment="0" applyProtection="0"/>
    <xf numFmtId="193" fontId="7" fillId="0" borderId="0" applyFont="0" applyFill="0" applyBorder="0" applyAlignment="0" applyProtection="0"/>
    <xf numFmtId="194" fontId="7" fillId="0" borderId="0" applyFont="0" applyFill="0" applyBorder="0" applyAlignment="0" applyProtection="0"/>
    <xf numFmtId="189" fontId="7" fillId="0" borderId="0" applyFont="0" applyFill="0" applyBorder="0" applyAlignment="0" applyProtection="0"/>
    <xf numFmtId="190" fontId="7" fillId="0" borderId="0" applyFont="0" applyFill="0" applyBorder="0" applyAlignment="0" applyProtection="0"/>
    <xf numFmtId="193" fontId="7" fillId="0" borderId="0" applyFont="0" applyFill="0" applyBorder="0" applyAlignment="0" applyProtection="0"/>
    <xf numFmtId="194" fontId="7" fillId="0" borderId="0" applyFont="0" applyFill="0" applyBorder="0" applyAlignment="0" applyProtection="0"/>
    <xf numFmtId="189" fontId="7" fillId="0" borderId="0" applyFont="0" applyFill="0" applyBorder="0" applyAlignment="0" applyProtection="0"/>
    <xf numFmtId="193" fontId="7" fillId="0" borderId="0" applyFont="0" applyFill="0" applyBorder="0" applyAlignment="0" applyProtection="0"/>
    <xf numFmtId="194" fontId="7" fillId="0" borderId="0" applyFont="0" applyFill="0" applyBorder="0" applyAlignment="0" applyProtection="0"/>
    <xf numFmtId="189" fontId="7" fillId="0" borderId="0" applyFont="0" applyFill="0" applyBorder="0" applyAlignment="0" applyProtection="0"/>
    <xf numFmtId="190" fontId="7" fillId="0" borderId="0" applyFont="0" applyFill="0" applyBorder="0" applyAlignment="0" applyProtection="0"/>
    <xf numFmtId="193" fontId="7" fillId="0" borderId="0" applyFont="0" applyFill="0" applyBorder="0" applyAlignment="0" applyProtection="0"/>
    <xf numFmtId="194" fontId="7" fillId="0" borderId="0" applyFont="0" applyFill="0" applyBorder="0" applyAlignment="0" applyProtection="0"/>
    <xf numFmtId="189" fontId="7" fillId="0" borderId="0" applyFont="0" applyFill="0" applyBorder="0" applyAlignment="0" applyProtection="0"/>
    <xf numFmtId="193" fontId="7" fillId="0" borderId="0" applyFont="0" applyFill="0" applyBorder="0" applyAlignment="0" applyProtection="0"/>
    <xf numFmtId="194" fontId="7" fillId="0" borderId="0" applyFont="0" applyFill="0" applyBorder="0" applyAlignment="0" applyProtection="0"/>
    <xf numFmtId="189" fontId="7" fillId="0" borderId="0" applyFont="0" applyFill="0" applyBorder="0" applyAlignment="0" applyProtection="0"/>
    <xf numFmtId="190" fontId="7" fillId="0" borderId="0" applyFont="0" applyFill="0" applyBorder="0" applyAlignment="0" applyProtection="0"/>
    <xf numFmtId="193" fontId="7" fillId="0" borderId="0" applyFont="0" applyFill="0" applyBorder="0" applyAlignment="0" applyProtection="0"/>
    <xf numFmtId="194" fontId="7" fillId="0" borderId="0" applyFont="0" applyFill="0" applyBorder="0" applyAlignment="0" applyProtection="0"/>
    <xf numFmtId="189" fontId="7" fillId="0" borderId="0" applyFont="0" applyFill="0" applyBorder="0" applyAlignment="0" applyProtection="0"/>
    <xf numFmtId="193" fontId="7" fillId="0" borderId="0" applyFont="0" applyFill="0" applyBorder="0" applyAlignment="0" applyProtection="0"/>
    <xf numFmtId="194" fontId="7" fillId="0" borderId="0" applyFont="0" applyFill="0" applyBorder="0" applyAlignment="0" applyProtection="0"/>
    <xf numFmtId="189" fontId="7" fillId="0" borderId="0" applyFont="0" applyFill="0" applyBorder="0" applyAlignment="0" applyProtection="0"/>
    <xf numFmtId="190" fontId="7" fillId="0" borderId="0" applyFont="0" applyFill="0" applyBorder="0" applyAlignment="0" applyProtection="0"/>
    <xf numFmtId="193" fontId="7" fillId="0" borderId="0" applyFont="0" applyFill="0" applyBorder="0" applyAlignment="0" applyProtection="0"/>
    <xf numFmtId="194" fontId="7" fillId="0" borderId="0" applyFont="0" applyFill="0" applyBorder="0" applyAlignment="0" applyProtection="0"/>
    <xf numFmtId="189" fontId="7" fillId="0" borderId="0" applyFont="0" applyFill="0" applyBorder="0" applyAlignment="0" applyProtection="0"/>
    <xf numFmtId="193" fontId="7" fillId="0" borderId="0" applyFont="0" applyFill="0" applyBorder="0" applyAlignment="0" applyProtection="0"/>
    <xf numFmtId="194" fontId="7" fillId="0" borderId="0" applyFont="0" applyFill="0" applyBorder="0" applyAlignment="0" applyProtection="0"/>
    <xf numFmtId="189" fontId="7" fillId="0" borderId="0" applyFont="0" applyFill="0" applyBorder="0" applyAlignment="0" applyProtection="0"/>
    <xf numFmtId="190" fontId="7" fillId="0" borderId="0" applyFont="0" applyFill="0" applyBorder="0" applyAlignment="0" applyProtection="0"/>
    <xf numFmtId="193" fontId="7" fillId="0" borderId="0" applyFont="0" applyFill="0" applyBorder="0" applyAlignment="0" applyProtection="0"/>
    <xf numFmtId="194" fontId="7" fillId="0" borderId="0" applyFont="0" applyFill="0" applyBorder="0" applyAlignment="0" applyProtection="0"/>
    <xf numFmtId="193" fontId="7" fillId="0" borderId="0" applyFont="0" applyFill="0" applyBorder="0" applyAlignment="0" applyProtection="0"/>
    <xf numFmtId="194" fontId="7" fillId="0" borderId="0" applyFont="0" applyFill="0" applyBorder="0" applyAlignment="0" applyProtection="0"/>
    <xf numFmtId="189" fontId="7" fillId="0" borderId="0" applyFont="0" applyFill="0" applyBorder="0" applyAlignment="0" applyProtection="0"/>
    <xf numFmtId="190" fontId="7" fillId="0" borderId="0" applyFont="0" applyFill="0" applyBorder="0" applyAlignment="0" applyProtection="0"/>
    <xf numFmtId="193" fontId="7" fillId="0" borderId="0" applyFont="0" applyFill="0" applyBorder="0" applyAlignment="0" applyProtection="0"/>
    <xf numFmtId="194" fontId="7" fillId="0" borderId="0" applyFont="0" applyFill="0" applyBorder="0" applyAlignment="0" applyProtection="0"/>
    <xf numFmtId="193" fontId="7" fillId="0" borderId="0" applyFont="0" applyFill="0" applyBorder="0" applyAlignment="0" applyProtection="0"/>
    <xf numFmtId="194" fontId="7" fillId="0" borderId="0" applyFont="0" applyFill="0" applyBorder="0" applyAlignment="0" applyProtection="0"/>
    <xf numFmtId="189" fontId="7" fillId="0" borderId="0" applyFont="0" applyFill="0" applyBorder="0" applyAlignment="0" applyProtection="0"/>
    <xf numFmtId="190" fontId="7" fillId="0" borderId="0" applyFont="0" applyFill="0" applyBorder="0" applyAlignment="0" applyProtection="0"/>
    <xf numFmtId="193" fontId="7" fillId="0" borderId="0" applyFont="0" applyFill="0" applyBorder="0" applyAlignment="0" applyProtection="0"/>
    <xf numFmtId="194" fontId="7" fillId="0" borderId="0" applyFont="0" applyFill="0" applyBorder="0" applyAlignment="0" applyProtection="0"/>
    <xf numFmtId="194" fontId="7" fillId="0" borderId="0" applyFont="0" applyFill="0" applyBorder="0" applyAlignment="0" applyProtection="0"/>
    <xf numFmtId="193" fontId="7" fillId="0" borderId="0" applyFont="0" applyFill="0" applyBorder="0" applyAlignment="0" applyProtection="0"/>
    <xf numFmtId="193" fontId="7" fillId="0" borderId="0" applyFont="0" applyFill="0" applyBorder="0" applyAlignment="0" applyProtection="0"/>
    <xf numFmtId="194" fontId="7" fillId="0" borderId="0" applyFont="0" applyFill="0" applyBorder="0" applyAlignment="0" applyProtection="0"/>
    <xf numFmtId="193" fontId="7" fillId="0" borderId="0" applyFont="0" applyFill="0" applyBorder="0" applyAlignment="0" applyProtection="0"/>
    <xf numFmtId="194" fontId="7" fillId="0" borderId="0" applyFont="0" applyFill="0" applyBorder="0" applyAlignment="0" applyProtection="0"/>
    <xf numFmtId="193" fontId="7" fillId="0" borderId="0" applyFont="0" applyFill="0" applyBorder="0" applyAlignment="0" applyProtection="0"/>
    <xf numFmtId="194" fontId="7" fillId="0" borderId="0" applyFont="0" applyFill="0" applyBorder="0" applyAlignment="0" applyProtection="0"/>
  </cellStyleXfs>
  <cellXfs count="97">
    <xf numFmtId="0" fontId="0" fillId="0" borderId="0" xfId="0">
      <alignment vertical="center"/>
    </xf>
    <xf numFmtId="0" fontId="4" fillId="0" borderId="0" xfId="1" applyFont="1">
      <alignment vertical="center"/>
    </xf>
    <xf numFmtId="0" fontId="1" fillId="0" borderId="0" xfId="1">
      <alignment vertical="center"/>
    </xf>
    <xf numFmtId="0" fontId="0" fillId="0" borderId="8" xfId="0" applyBorder="1">
      <alignment vertical="center"/>
    </xf>
    <xf numFmtId="0" fontId="0" fillId="0" borderId="8" xfId="0" applyBorder="1" applyAlignment="1">
      <alignment horizontal="center" vertical="center"/>
    </xf>
    <xf numFmtId="0" fontId="13" fillId="0" borderId="0" xfId="0" applyFont="1">
      <alignment vertical="center"/>
    </xf>
    <xf numFmtId="0" fontId="13" fillId="0" borderId="0" xfId="0" applyFont="1" applyAlignment="1">
      <alignment horizontal="center" vertical="center"/>
    </xf>
    <xf numFmtId="0" fontId="19" fillId="0" borderId="0" xfId="0" applyFont="1">
      <alignment vertical="center"/>
    </xf>
    <xf numFmtId="43" fontId="22" fillId="0" borderId="0" xfId="1" applyNumberFormat="1" applyFont="1" applyAlignment="1"/>
    <xf numFmtId="176" fontId="4" fillId="0" borderId="0" xfId="1" applyNumberFormat="1" applyFont="1">
      <alignment vertical="center"/>
    </xf>
    <xf numFmtId="0" fontId="21" fillId="0" borderId="0" xfId="61" applyFont="1">
      <alignment vertical="center"/>
    </xf>
    <xf numFmtId="0" fontId="11" fillId="0" borderId="0" xfId="61" applyFont="1">
      <alignment vertical="center"/>
    </xf>
    <xf numFmtId="0" fontId="12" fillId="0" borderId="0" xfId="61" applyFont="1">
      <alignment vertical="center"/>
    </xf>
    <xf numFmtId="0" fontId="26" fillId="0" borderId="8" xfId="0" applyFont="1" applyBorder="1">
      <alignment vertical="center"/>
    </xf>
    <xf numFmtId="0" fontId="26" fillId="0" borderId="0" xfId="0" applyFont="1">
      <alignment vertical="center"/>
    </xf>
    <xf numFmtId="0" fontId="0" fillId="0" borderId="0" xfId="0" applyAlignment="1">
      <alignment horizontal="center" vertical="center"/>
    </xf>
    <xf numFmtId="177" fontId="4" fillId="0" borderId="0" xfId="70" applyNumberFormat="1" applyFont="1" applyFill="1" applyBorder="1" applyAlignment="1" applyProtection="1">
      <alignment vertical="center" shrinkToFit="1"/>
      <protection locked="0"/>
    </xf>
    <xf numFmtId="0" fontId="4" fillId="0" borderId="13" xfId="1" applyFont="1" applyBorder="1" applyAlignment="1">
      <alignment horizontal="center" vertical="center"/>
    </xf>
    <xf numFmtId="177" fontId="4" fillId="0" borderId="14" xfId="70" applyNumberFormat="1" applyFont="1" applyFill="1" applyBorder="1" applyAlignment="1" applyProtection="1">
      <alignment vertical="center" shrinkToFit="1"/>
      <protection locked="0"/>
    </xf>
    <xf numFmtId="0" fontId="4" fillId="0" borderId="7" xfId="1" applyFont="1" applyBorder="1" applyAlignment="1">
      <alignment horizontal="center" vertical="center"/>
    </xf>
    <xf numFmtId="0" fontId="19" fillId="4" borderId="0" xfId="1" applyFont="1" applyFill="1">
      <alignment vertical="center"/>
    </xf>
    <xf numFmtId="0" fontId="4" fillId="4" borderId="0" xfId="1" applyFont="1" applyFill="1">
      <alignment vertical="center"/>
    </xf>
    <xf numFmtId="176" fontId="17" fillId="0" borderId="0" xfId="1" applyNumberFormat="1" applyFont="1" applyAlignment="1">
      <alignment horizontal="right" shrinkToFit="1"/>
    </xf>
    <xf numFmtId="0" fontId="15" fillId="0" borderId="13" xfId="1" applyFont="1" applyBorder="1" applyAlignment="1"/>
    <xf numFmtId="176" fontId="17" fillId="0" borderId="14" xfId="1" applyNumberFormat="1" applyFont="1" applyBorder="1" applyAlignment="1">
      <alignment shrinkToFit="1"/>
    </xf>
    <xf numFmtId="0" fontId="15" fillId="0" borderId="7" xfId="1" applyFont="1" applyBorder="1" applyAlignment="1"/>
    <xf numFmtId="176" fontId="17" fillId="0" borderId="8" xfId="1" applyNumberFormat="1" applyFont="1" applyBorder="1" applyAlignment="1">
      <alignment horizontal="right" shrinkToFit="1"/>
    </xf>
    <xf numFmtId="176" fontId="17" fillId="0" borderId="9" xfId="1" applyNumberFormat="1" applyFont="1" applyBorder="1" applyAlignment="1">
      <alignment shrinkToFit="1"/>
    </xf>
    <xf numFmtId="0" fontId="4" fillId="4" borderId="4" xfId="1" applyFont="1" applyFill="1" applyBorder="1" applyAlignment="1"/>
    <xf numFmtId="0" fontId="14" fillId="4" borderId="5" xfId="3" applyFont="1" applyFill="1" applyBorder="1" applyAlignment="1">
      <alignment horizontal="center" vertical="center" shrinkToFit="1"/>
    </xf>
    <xf numFmtId="0" fontId="15" fillId="4" borderId="6" xfId="3" applyFont="1" applyFill="1" applyBorder="1" applyAlignment="1">
      <alignment horizontal="center" vertical="center" shrinkToFit="1"/>
    </xf>
    <xf numFmtId="0" fontId="14" fillId="4" borderId="10" xfId="1" applyFont="1" applyFill="1" applyBorder="1" applyAlignment="1">
      <alignment horizontal="left"/>
    </xf>
    <xf numFmtId="0" fontId="14" fillId="4" borderId="7" xfId="1" applyFont="1" applyFill="1" applyBorder="1" applyAlignment="1">
      <alignment horizontal="left"/>
    </xf>
    <xf numFmtId="0" fontId="14" fillId="4" borderId="4" xfId="1" applyFont="1" applyFill="1" applyBorder="1" applyAlignment="1">
      <alignment horizontal="left"/>
    </xf>
    <xf numFmtId="0" fontId="14" fillId="4" borderId="13" xfId="1" applyFont="1" applyFill="1" applyBorder="1" applyAlignment="1">
      <alignment horizontal="left"/>
    </xf>
    <xf numFmtId="0" fontId="28" fillId="6" borderId="4" xfId="1" applyFont="1" applyFill="1" applyBorder="1" applyAlignment="1">
      <alignment horizontal="center" vertical="center"/>
    </xf>
    <xf numFmtId="0" fontId="28" fillId="6" borderId="5" xfId="1" applyFont="1" applyFill="1" applyBorder="1" applyAlignment="1">
      <alignment horizontal="center" vertical="center"/>
    </xf>
    <xf numFmtId="0" fontId="28" fillId="6" borderId="6" xfId="1" applyFont="1" applyFill="1" applyBorder="1" applyAlignment="1">
      <alignment horizontal="center" vertical="center"/>
    </xf>
    <xf numFmtId="0" fontId="29" fillId="0" borderId="0" xfId="1" applyFont="1">
      <alignment vertical="center"/>
    </xf>
    <xf numFmtId="177" fontId="4" fillId="4" borderId="4" xfId="2" applyNumberFormat="1" applyFont="1" applyFill="1" applyBorder="1">
      <alignment vertical="center"/>
    </xf>
    <xf numFmtId="177" fontId="4" fillId="4" borderId="7" xfId="2" applyNumberFormat="1" applyFont="1" applyFill="1" applyBorder="1">
      <alignment vertical="center"/>
    </xf>
    <xf numFmtId="0" fontId="14" fillId="0" borderId="10" xfId="1" applyFont="1" applyBorder="1" applyAlignment="1">
      <alignment horizontal="right"/>
    </xf>
    <xf numFmtId="0" fontId="27" fillId="0" borderId="0" xfId="1" applyFont="1" applyAlignment="1"/>
    <xf numFmtId="0" fontId="4" fillId="5" borderId="13" xfId="1" applyFont="1" applyFill="1" applyBorder="1">
      <alignment vertical="center"/>
    </xf>
    <xf numFmtId="192" fontId="4" fillId="5" borderId="14" xfId="2" applyNumberFormat="1" applyFont="1" applyFill="1" applyBorder="1" applyAlignment="1" applyProtection="1">
      <alignment horizontal="right" vertical="center" shrinkToFit="1"/>
      <protection locked="0"/>
    </xf>
    <xf numFmtId="0" fontId="4" fillId="5" borderId="7" xfId="1" applyFont="1" applyFill="1" applyBorder="1" applyAlignment="1">
      <alignment horizontal="left" vertical="center"/>
    </xf>
    <xf numFmtId="192" fontId="4" fillId="5" borderId="9" xfId="2" applyNumberFormat="1" applyFont="1" applyFill="1" applyBorder="1" applyAlignment="1" applyProtection="1">
      <alignment horizontal="right" vertical="center" shrinkToFit="1"/>
      <protection locked="0"/>
    </xf>
    <xf numFmtId="0" fontId="19" fillId="0" borderId="8" xfId="1" applyFont="1" applyBorder="1" applyAlignment="1">
      <alignment horizontal="left" vertical="center"/>
    </xf>
    <xf numFmtId="0" fontId="30" fillId="0" borderId="0" xfId="1" applyFont="1">
      <alignment vertical="center"/>
    </xf>
    <xf numFmtId="192" fontId="4" fillId="7" borderId="6" xfId="70" applyNumberFormat="1" applyFont="1" applyFill="1" applyBorder="1" applyAlignment="1" applyProtection="1">
      <alignment vertical="center" shrinkToFit="1"/>
      <protection locked="0"/>
    </xf>
    <xf numFmtId="192" fontId="4" fillId="7" borderId="9" xfId="2" applyNumberFormat="1" applyFont="1" applyFill="1" applyBorder="1" applyAlignment="1" applyProtection="1">
      <alignment vertical="center" shrinkToFit="1"/>
      <protection locked="0"/>
    </xf>
    <xf numFmtId="0" fontId="28" fillId="6" borderId="4" xfId="1" applyFont="1" applyFill="1" applyBorder="1" applyAlignment="1">
      <alignment horizontal="left" vertical="center"/>
    </xf>
    <xf numFmtId="0" fontId="0" fillId="0" borderId="3" xfId="0" applyBorder="1">
      <alignment vertical="center"/>
    </xf>
    <xf numFmtId="177" fontId="4" fillId="0" borderId="8" xfId="70" applyNumberFormat="1" applyFont="1" applyFill="1" applyBorder="1" applyAlignment="1" applyProtection="1">
      <alignment vertical="center" shrinkToFit="1"/>
      <protection locked="0"/>
    </xf>
    <xf numFmtId="177" fontId="4" fillId="0" borderId="9" xfId="70" applyNumberFormat="1" applyFont="1" applyFill="1" applyBorder="1" applyAlignment="1" applyProtection="1">
      <alignment vertical="center" shrinkToFit="1"/>
      <protection locked="0"/>
    </xf>
    <xf numFmtId="0" fontId="4" fillId="5" borderId="4" xfId="1" applyFont="1" applyFill="1" applyBorder="1">
      <alignment vertical="center"/>
    </xf>
    <xf numFmtId="192" fontId="4" fillId="5" borderId="6" xfId="2" applyNumberFormat="1" applyFont="1" applyFill="1" applyBorder="1" applyAlignment="1" applyProtection="1">
      <alignment horizontal="right" vertical="center" shrinkToFit="1"/>
      <protection locked="0"/>
    </xf>
    <xf numFmtId="176" fontId="4" fillId="0" borderId="0" xfId="70" applyNumberFormat="1" applyFont="1" applyFill="1" applyBorder="1" applyAlignment="1" applyProtection="1">
      <alignment vertical="center" shrinkToFit="1"/>
      <protection locked="0"/>
    </xf>
    <xf numFmtId="192" fontId="4" fillId="0" borderId="14" xfId="70" applyNumberFormat="1" applyFont="1" applyFill="1" applyBorder="1" applyAlignment="1" applyProtection="1">
      <alignment vertical="center" shrinkToFit="1"/>
      <protection locked="0"/>
    </xf>
    <xf numFmtId="176" fontId="4" fillId="0" borderId="8" xfId="70" applyNumberFormat="1" applyFont="1" applyFill="1" applyBorder="1" applyAlignment="1" applyProtection="1">
      <alignment vertical="center" shrinkToFit="1"/>
      <protection locked="0"/>
    </xf>
    <xf numFmtId="192" fontId="4" fillId="0" borderId="9" xfId="70" applyNumberFormat="1" applyFont="1" applyFill="1" applyBorder="1" applyAlignment="1" applyProtection="1">
      <alignment vertical="center" shrinkToFit="1"/>
      <protection locked="0"/>
    </xf>
    <xf numFmtId="176" fontId="4" fillId="0" borderId="14" xfId="70" applyNumberFormat="1" applyFont="1" applyFill="1" applyBorder="1" applyAlignment="1" applyProtection="1">
      <alignment vertical="center" shrinkToFit="1"/>
      <protection locked="0"/>
    </xf>
    <xf numFmtId="176" fontId="4" fillId="0" borderId="9" xfId="70" applyNumberFormat="1" applyFont="1" applyFill="1" applyBorder="1" applyAlignment="1" applyProtection="1">
      <alignment vertical="center" shrinkToFit="1"/>
      <protection locked="0"/>
    </xf>
    <xf numFmtId="0" fontId="31" fillId="0" borderId="1" xfId="0" applyFont="1" applyBorder="1">
      <alignment vertical="center"/>
    </xf>
    <xf numFmtId="0" fontId="32" fillId="0" borderId="0" xfId="0" applyFont="1">
      <alignment vertical="center"/>
    </xf>
    <xf numFmtId="0" fontId="33" fillId="0" borderId="0" xfId="0" applyFont="1">
      <alignment vertical="center"/>
    </xf>
    <xf numFmtId="0" fontId="33" fillId="0" borderId="1" xfId="0" applyFont="1" applyBorder="1">
      <alignment vertical="center"/>
    </xf>
    <xf numFmtId="0" fontId="34" fillId="0" borderId="0" xfId="0" applyFont="1">
      <alignment vertical="center"/>
    </xf>
    <xf numFmtId="0" fontId="35" fillId="0" borderId="8" xfId="0" applyFont="1" applyBorder="1">
      <alignment vertical="center"/>
    </xf>
    <xf numFmtId="0" fontId="35" fillId="0" borderId="0" xfId="0" applyFont="1">
      <alignment vertical="center"/>
    </xf>
    <xf numFmtId="0" fontId="36" fillId="0" borderId="0" xfId="0" applyFont="1">
      <alignment vertical="center"/>
    </xf>
    <xf numFmtId="0" fontId="37" fillId="0" borderId="8" xfId="0" applyFont="1" applyBorder="1">
      <alignment vertical="center"/>
    </xf>
    <xf numFmtId="176" fontId="22" fillId="0" borderId="0" xfId="1" applyNumberFormat="1" applyFont="1">
      <alignment vertical="center"/>
    </xf>
    <xf numFmtId="0" fontId="22" fillId="0" borderId="0" xfId="1" applyFont="1">
      <alignment vertical="center"/>
    </xf>
    <xf numFmtId="176" fontId="22" fillId="0" borderId="0" xfId="1" applyNumberFormat="1" applyFont="1" applyAlignment="1">
      <alignment horizontal="right" shrinkToFit="1"/>
    </xf>
    <xf numFmtId="0" fontId="22" fillId="0" borderId="0" xfId="1" applyFont="1" applyAlignment="1"/>
    <xf numFmtId="0" fontId="38" fillId="0" borderId="0" xfId="3" applyFont="1" applyAlignment="1">
      <alignment horizontal="center" vertical="center" shrinkToFit="1"/>
    </xf>
    <xf numFmtId="0" fontId="39" fillId="0" borderId="0" xfId="3" applyFont="1" applyAlignment="1">
      <alignment horizontal="center" vertical="center" shrinkToFit="1"/>
    </xf>
    <xf numFmtId="0" fontId="39" fillId="0" borderId="0" xfId="1" applyFont="1" applyAlignment="1"/>
    <xf numFmtId="176" fontId="22" fillId="0" borderId="0" xfId="1" applyNumberFormat="1" applyFont="1" applyAlignment="1">
      <alignment shrinkToFit="1"/>
    </xf>
    <xf numFmtId="0" fontId="22" fillId="0" borderId="0" xfId="1" applyFont="1" applyAlignment="1">
      <alignment shrinkToFit="1"/>
    </xf>
    <xf numFmtId="0" fontId="19" fillId="0" borderId="8" xfId="1" applyFont="1" applyBorder="1" applyAlignment="1">
      <alignment horizontal="left" vertical="center"/>
    </xf>
    <xf numFmtId="0" fontId="27" fillId="0" borderId="8" xfId="1" applyFont="1" applyBorder="1" applyAlignment="1">
      <alignment horizontal="left"/>
    </xf>
    <xf numFmtId="0" fontId="28" fillId="0" borderId="0" xfId="1" applyFont="1" applyAlignment="1">
      <alignment horizontal="left" vertical="center"/>
    </xf>
    <xf numFmtId="43" fontId="14" fillId="4" borderId="5" xfId="2" applyFont="1" applyFill="1" applyBorder="1" applyAlignment="1">
      <alignment horizontal="center"/>
    </xf>
    <xf numFmtId="43" fontId="14" fillId="4" borderId="6" xfId="2" applyFont="1" applyFill="1" applyBorder="1" applyAlignment="1">
      <alignment horizontal="center"/>
    </xf>
    <xf numFmtId="43" fontId="14" fillId="4" borderId="0" xfId="2" applyFont="1" applyFill="1" applyBorder="1" applyAlignment="1">
      <alignment horizontal="center"/>
    </xf>
    <xf numFmtId="43" fontId="14" fillId="4" borderId="14" xfId="2" applyFont="1" applyFill="1" applyBorder="1" applyAlignment="1">
      <alignment horizontal="center"/>
    </xf>
    <xf numFmtId="43" fontId="14" fillId="4" borderId="8" xfId="70" applyFont="1" applyFill="1" applyBorder="1" applyAlignment="1">
      <alignment horizontal="center"/>
    </xf>
    <xf numFmtId="43" fontId="14" fillId="4" borderId="9" xfId="70" applyFont="1" applyFill="1" applyBorder="1" applyAlignment="1">
      <alignment horizontal="center"/>
    </xf>
    <xf numFmtId="0" fontId="14" fillId="4" borderId="1" xfId="1" applyFont="1" applyFill="1" applyBorder="1" applyAlignment="1">
      <alignment horizontal="center"/>
    </xf>
    <xf numFmtId="0" fontId="14" fillId="4" borderId="2" xfId="1" applyFont="1" applyFill="1" applyBorder="1" applyAlignment="1">
      <alignment horizontal="center"/>
    </xf>
    <xf numFmtId="0" fontId="14" fillId="0" borderId="1" xfId="1" applyFont="1" applyBorder="1" applyAlignment="1">
      <alignment horizontal="center"/>
    </xf>
    <xf numFmtId="0" fontId="14" fillId="0" borderId="2" xfId="1" applyFont="1" applyBorder="1" applyAlignment="1">
      <alignment horizontal="center"/>
    </xf>
    <xf numFmtId="0" fontId="28" fillId="0" borderId="5" xfId="1" applyFont="1" applyBorder="1" applyAlignment="1">
      <alignment horizontal="left" vertical="center"/>
    </xf>
    <xf numFmtId="0" fontId="19" fillId="0" borderId="0" xfId="1" applyFont="1" applyAlignment="1">
      <alignment horizontal="left" vertical="center"/>
    </xf>
    <xf numFmtId="0" fontId="27" fillId="0" borderId="0" xfId="1" applyFont="1" applyAlignment="1">
      <alignment horizontal="left"/>
    </xf>
  </cellXfs>
  <cellStyles count="220">
    <cellStyle name="accountCodeD" xfId="100" xr:uid="{00000000-0005-0000-0000-000000000000}"/>
    <cellStyle name="accountCodeS" xfId="103" xr:uid="{00000000-0005-0000-0000-000001000000}"/>
    <cellStyle name="accountCodeT" xfId="106" xr:uid="{00000000-0005-0000-0000-000002000000}"/>
    <cellStyle name="accountNameD" xfId="101" xr:uid="{00000000-0005-0000-0000-000003000000}"/>
    <cellStyle name="accountNameS" xfId="104" xr:uid="{00000000-0005-0000-0000-000004000000}"/>
    <cellStyle name="accountNameT" xfId="107" xr:uid="{00000000-0005-0000-0000-000005000000}"/>
    <cellStyle name="accountTypeNameD" xfId="99" xr:uid="{00000000-0005-0000-0000-000006000000}"/>
    <cellStyle name="accountTypeNameS" xfId="102" xr:uid="{00000000-0005-0000-0000-000007000000}"/>
    <cellStyle name="accountTypeNameT" xfId="105" xr:uid="{00000000-0005-0000-0000-000008000000}"/>
    <cellStyle name="amountCrD" xfId="108" xr:uid="{00000000-0005-0000-0000-000009000000}"/>
    <cellStyle name="amountCrS" xfId="109" xr:uid="{00000000-0005-0000-0000-00000A000000}"/>
    <cellStyle name="amountCrT" xfId="110" xr:uid="{00000000-0005-0000-0000-00000B000000}"/>
    <cellStyle name="amountDrD" xfId="111" xr:uid="{00000000-0005-0000-0000-00000C000000}"/>
    <cellStyle name="amountDrS" xfId="112" xr:uid="{00000000-0005-0000-0000-00000D000000}"/>
    <cellStyle name="amountDrT" xfId="113" xr:uid="{00000000-0005-0000-0000-00000E000000}"/>
    <cellStyle name="Calc Currency (0)" xfId="4" xr:uid="{00000000-0005-0000-0000-00000F000000}"/>
    <cellStyle name="Calc Currency (2)" xfId="5" xr:uid="{00000000-0005-0000-0000-000010000000}"/>
    <cellStyle name="Calc Percent (0)" xfId="6" xr:uid="{00000000-0005-0000-0000-000011000000}"/>
    <cellStyle name="Calc Percent (1)" xfId="7" xr:uid="{00000000-0005-0000-0000-000012000000}"/>
    <cellStyle name="Calc Percent (2)" xfId="8" xr:uid="{00000000-0005-0000-0000-000013000000}"/>
    <cellStyle name="Calc Units (0)" xfId="9" xr:uid="{00000000-0005-0000-0000-000014000000}"/>
    <cellStyle name="Calc Units (1)" xfId="10" xr:uid="{00000000-0005-0000-0000-000015000000}"/>
    <cellStyle name="Calc Units (2)" xfId="11" xr:uid="{00000000-0005-0000-0000-000016000000}"/>
    <cellStyle name="Comma [00]" xfId="12" xr:uid="{00000000-0005-0000-0000-000017000000}"/>
    <cellStyle name="Currency [00]" xfId="13" xr:uid="{00000000-0005-0000-0000-000018000000}"/>
    <cellStyle name="Date" xfId="14" xr:uid="{00000000-0005-0000-0000-000019000000}"/>
    <cellStyle name="Date Short" xfId="15" xr:uid="{00000000-0005-0000-0000-00001A000000}"/>
    <cellStyle name="Date_capinves" xfId="16" xr:uid="{00000000-0005-0000-0000-00001B000000}"/>
    <cellStyle name="Enter Currency (0)" xfId="17" xr:uid="{00000000-0005-0000-0000-00001C000000}"/>
    <cellStyle name="Enter Currency (2)" xfId="18" xr:uid="{00000000-0005-0000-0000-00001D000000}"/>
    <cellStyle name="Enter Units (0)" xfId="19" xr:uid="{00000000-0005-0000-0000-00001E000000}"/>
    <cellStyle name="Enter Units (1)" xfId="20" xr:uid="{00000000-0005-0000-0000-00001F000000}"/>
    <cellStyle name="Enter Units (2)" xfId="21" xr:uid="{00000000-0005-0000-0000-000020000000}"/>
    <cellStyle name="F2" xfId="22" xr:uid="{00000000-0005-0000-0000-000021000000}"/>
    <cellStyle name="F3" xfId="23" xr:uid="{00000000-0005-0000-0000-000022000000}"/>
    <cellStyle name="F4" xfId="24" xr:uid="{00000000-0005-0000-0000-000023000000}"/>
    <cellStyle name="F5" xfId="25" xr:uid="{00000000-0005-0000-0000-000024000000}"/>
    <cellStyle name="F6" xfId="26" xr:uid="{00000000-0005-0000-0000-000025000000}"/>
    <cellStyle name="F7" xfId="27" xr:uid="{00000000-0005-0000-0000-000026000000}"/>
    <cellStyle name="F8" xfId="28" xr:uid="{00000000-0005-0000-0000-000027000000}"/>
    <cellStyle name="Fixed" xfId="29" xr:uid="{00000000-0005-0000-0000-000028000000}"/>
    <cellStyle name="Header1" xfId="30" xr:uid="{00000000-0005-0000-0000-000029000000}"/>
    <cellStyle name="Header2" xfId="31" xr:uid="{00000000-0005-0000-0000-00002A000000}"/>
    <cellStyle name="Heading1" xfId="32" xr:uid="{00000000-0005-0000-0000-00002B000000}"/>
    <cellStyle name="Heading2" xfId="33" xr:uid="{00000000-0005-0000-0000-00002C000000}"/>
    <cellStyle name="Link Currency (0)" xfId="34" xr:uid="{00000000-0005-0000-0000-00002D000000}"/>
    <cellStyle name="Link Currency (2)" xfId="35" xr:uid="{00000000-0005-0000-0000-00002E000000}"/>
    <cellStyle name="Link Units (0)" xfId="36" xr:uid="{00000000-0005-0000-0000-00002F000000}"/>
    <cellStyle name="Link Units (1)" xfId="37" xr:uid="{00000000-0005-0000-0000-000030000000}"/>
    <cellStyle name="Link Units (2)" xfId="38" xr:uid="{00000000-0005-0000-0000-000031000000}"/>
    <cellStyle name="Monétaire [0]_PERSONAL" xfId="39" xr:uid="{00000000-0005-0000-0000-000032000000}"/>
    <cellStyle name="Monétaire_PERSONAL" xfId="40" xr:uid="{00000000-0005-0000-0000-000033000000}"/>
    <cellStyle name="Normal 2" xfId="41" xr:uid="{00000000-0005-0000-0000-000034000000}"/>
    <cellStyle name="Normal_CWGL05-XT.XLS" xfId="98" xr:uid="{00000000-0005-0000-0000-000035000000}"/>
    <cellStyle name="Percent [0]" xfId="42" xr:uid="{00000000-0005-0000-0000-000036000000}"/>
    <cellStyle name="Percent [00]" xfId="43" xr:uid="{00000000-0005-0000-0000-000037000000}"/>
    <cellStyle name="periodBeginBalanceAmountCrD" xfId="114" xr:uid="{00000000-0005-0000-0000-000038000000}"/>
    <cellStyle name="periodBeginBalanceAmountCrS" xfId="115" xr:uid="{00000000-0005-0000-0000-000039000000}"/>
    <cellStyle name="periodBeginBalanceAmountCrT" xfId="116" xr:uid="{00000000-0005-0000-0000-00003A000000}"/>
    <cellStyle name="periodBeginBalanceAmountDrD" xfId="117" xr:uid="{00000000-0005-0000-0000-00003B000000}"/>
    <cellStyle name="periodBeginBalanceAmountDrS" xfId="118" xr:uid="{00000000-0005-0000-0000-00003C000000}"/>
    <cellStyle name="periodBeginBalanceAmountDrT" xfId="119" xr:uid="{00000000-0005-0000-0000-00003D000000}"/>
    <cellStyle name="periodEndBalanceAmountCrD" xfId="120" xr:uid="{00000000-0005-0000-0000-00003E000000}"/>
    <cellStyle name="periodEndBalanceAmountCrS" xfId="121" xr:uid="{00000000-0005-0000-0000-00003F000000}"/>
    <cellStyle name="periodEndBalanceAmountCrT" xfId="122" xr:uid="{00000000-0005-0000-0000-000040000000}"/>
    <cellStyle name="periodEndBalanceAmountDrD" xfId="123" xr:uid="{00000000-0005-0000-0000-000041000000}"/>
    <cellStyle name="periodEndBalanceAmountDrS" xfId="124" xr:uid="{00000000-0005-0000-0000-000042000000}"/>
    <cellStyle name="periodEndBalanceAmountDrT" xfId="125" xr:uid="{00000000-0005-0000-0000-000043000000}"/>
    <cellStyle name="PrePop Currency (0)" xfId="44" xr:uid="{00000000-0005-0000-0000-000044000000}"/>
    <cellStyle name="PrePop Currency (2)" xfId="45" xr:uid="{00000000-0005-0000-0000-000045000000}"/>
    <cellStyle name="PrePop Units (0)" xfId="46" xr:uid="{00000000-0005-0000-0000-000046000000}"/>
    <cellStyle name="PrePop Units (1)" xfId="47" xr:uid="{00000000-0005-0000-0000-000047000000}"/>
    <cellStyle name="PrePop Units (2)" xfId="48" xr:uid="{00000000-0005-0000-0000-000048000000}"/>
    <cellStyle name="Text Indent A" xfId="49" xr:uid="{00000000-0005-0000-0000-000049000000}"/>
    <cellStyle name="Text Indent B" xfId="50" xr:uid="{00000000-0005-0000-0000-00004A000000}"/>
    <cellStyle name="Text Indent C" xfId="51" xr:uid="{00000000-0005-0000-0000-00004B000000}"/>
    <cellStyle name="Total" xfId="52" xr:uid="{00000000-0005-0000-0000-00004C000000}"/>
    <cellStyle name="百分比 2" xfId="53" xr:uid="{00000000-0005-0000-0000-00004D000000}"/>
    <cellStyle name="百分比 2 2" xfId="92" xr:uid="{00000000-0005-0000-0000-00004E000000}"/>
    <cellStyle name="百分比 3" xfId="54" xr:uid="{00000000-0005-0000-0000-00004F000000}"/>
    <cellStyle name="百分比 4" xfId="55" xr:uid="{00000000-0005-0000-0000-000050000000}"/>
    <cellStyle name="百分比 5" xfId="56" xr:uid="{00000000-0005-0000-0000-000051000000}"/>
    <cellStyle name="常规" xfId="0" builtinId="0"/>
    <cellStyle name="常规 2" xfId="1" xr:uid="{00000000-0005-0000-0000-000053000000}"/>
    <cellStyle name="常规 2 2" xfId="3" xr:uid="{00000000-0005-0000-0000-000054000000}"/>
    <cellStyle name="常规 2 3" xfId="90" xr:uid="{00000000-0005-0000-0000-000055000000}"/>
    <cellStyle name="常规 3" xfId="57" xr:uid="{00000000-0005-0000-0000-000056000000}"/>
    <cellStyle name="常规 3 2" xfId="58" xr:uid="{00000000-0005-0000-0000-000057000000}"/>
    <cellStyle name="常规 4" xfId="59" xr:uid="{00000000-0005-0000-0000-000058000000}"/>
    <cellStyle name="常规 5" xfId="60" xr:uid="{00000000-0005-0000-0000-000059000000}"/>
    <cellStyle name="常规 6" xfId="61" xr:uid="{00000000-0005-0000-0000-00005A000000}"/>
    <cellStyle name="常规 7" xfId="62" xr:uid="{00000000-0005-0000-0000-00005B000000}"/>
    <cellStyle name="常规 8" xfId="63" xr:uid="{00000000-0005-0000-0000-00005C000000}"/>
    <cellStyle name="货币 2" xfId="64" xr:uid="{00000000-0005-0000-0000-00005D000000}"/>
    <cellStyle name="货币 2 10" xfId="152" xr:uid="{00000000-0005-0000-0000-00005E000000}"/>
    <cellStyle name="货币 2 11" xfId="86" xr:uid="{00000000-0005-0000-0000-00005F000000}"/>
    <cellStyle name="货币 2 12" xfId="149" xr:uid="{00000000-0005-0000-0000-000060000000}"/>
    <cellStyle name="货币 2 13" xfId="83" xr:uid="{00000000-0005-0000-0000-000061000000}"/>
    <cellStyle name="货币 2 14" xfId="216" xr:uid="{00000000-0005-0000-0000-000062000000}"/>
    <cellStyle name="货币 2 15" xfId="213" xr:uid="{00000000-0005-0000-0000-000063000000}"/>
    <cellStyle name="货币 2 16" xfId="214" xr:uid="{00000000-0005-0000-0000-000064000000}"/>
    <cellStyle name="货币 2 17" xfId="218" xr:uid="{00000000-0005-0000-0000-000065000000}"/>
    <cellStyle name="货币 2 2" xfId="88" xr:uid="{00000000-0005-0000-0000-000066000000}"/>
    <cellStyle name="货币 2 2 10" xfId="186" xr:uid="{00000000-0005-0000-0000-000067000000}"/>
    <cellStyle name="货币 2 2 11" xfId="193" xr:uid="{00000000-0005-0000-0000-000068000000}"/>
    <cellStyle name="货币 2 2 2" xfId="134" xr:uid="{00000000-0005-0000-0000-000069000000}"/>
    <cellStyle name="货币 2 2 2 10" xfId="200" xr:uid="{00000000-0005-0000-0000-00006A000000}"/>
    <cellStyle name="货币 2 2 2 11" xfId="206" xr:uid="{00000000-0005-0000-0000-00006B000000}"/>
    <cellStyle name="货币 2 2 2 2" xfId="138" xr:uid="{00000000-0005-0000-0000-00006C000000}"/>
    <cellStyle name="货币 2 2 2 2 10" xfId="208" xr:uid="{00000000-0005-0000-0000-00006D000000}"/>
    <cellStyle name="货币 2 2 2 2 2" xfId="140" xr:uid="{00000000-0005-0000-0000-00006E000000}"/>
    <cellStyle name="货币 2 2 2 2 2 10" xfId="210" xr:uid="{00000000-0005-0000-0000-00006F000000}"/>
    <cellStyle name="货币 2 2 2 2 2 2" xfId="142" xr:uid="{00000000-0005-0000-0000-000070000000}"/>
    <cellStyle name="货币 2 2 2 2 2 3" xfId="163" xr:uid="{00000000-0005-0000-0000-000071000000}"/>
    <cellStyle name="货币 2 2 2 2 2 4" xfId="170" xr:uid="{00000000-0005-0000-0000-000072000000}"/>
    <cellStyle name="货币 2 2 2 2 2 5" xfId="177" xr:uid="{00000000-0005-0000-0000-000073000000}"/>
    <cellStyle name="货币 2 2 2 2 2 6" xfId="184" xr:uid="{00000000-0005-0000-0000-000074000000}"/>
    <cellStyle name="货币 2 2 2 2 2 7" xfId="191" xr:uid="{00000000-0005-0000-0000-000075000000}"/>
    <cellStyle name="货币 2 2 2 2 2 8" xfId="198" xr:uid="{00000000-0005-0000-0000-000076000000}"/>
    <cellStyle name="货币 2 2 2 2 2 9" xfId="204" xr:uid="{00000000-0005-0000-0000-000077000000}"/>
    <cellStyle name="货币 2 2 2 2 3" xfId="161" xr:uid="{00000000-0005-0000-0000-000078000000}"/>
    <cellStyle name="货币 2 2 2 2 4" xfId="168" xr:uid="{00000000-0005-0000-0000-000079000000}"/>
    <cellStyle name="货币 2 2 2 2 5" xfId="175" xr:uid="{00000000-0005-0000-0000-00007A000000}"/>
    <cellStyle name="货币 2 2 2 2 6" xfId="182" xr:uid="{00000000-0005-0000-0000-00007B000000}"/>
    <cellStyle name="货币 2 2 2 2 7" xfId="189" xr:uid="{00000000-0005-0000-0000-00007C000000}"/>
    <cellStyle name="货币 2 2 2 2 8" xfId="196" xr:uid="{00000000-0005-0000-0000-00007D000000}"/>
    <cellStyle name="货币 2 2 2 2 9" xfId="202" xr:uid="{00000000-0005-0000-0000-00007E000000}"/>
    <cellStyle name="货币 2 2 2 3" xfId="146" xr:uid="{00000000-0005-0000-0000-00007F000000}"/>
    <cellStyle name="货币 2 2 2 4" xfId="159" xr:uid="{00000000-0005-0000-0000-000080000000}"/>
    <cellStyle name="货币 2 2 2 5" xfId="166" xr:uid="{00000000-0005-0000-0000-000081000000}"/>
    <cellStyle name="货币 2 2 2 6" xfId="173" xr:uid="{00000000-0005-0000-0000-000082000000}"/>
    <cellStyle name="货币 2 2 2 7" xfId="180" xr:uid="{00000000-0005-0000-0000-000083000000}"/>
    <cellStyle name="货币 2 2 2 8" xfId="187" xr:uid="{00000000-0005-0000-0000-000084000000}"/>
    <cellStyle name="货币 2 2 2 9" xfId="194" xr:uid="{00000000-0005-0000-0000-000085000000}"/>
    <cellStyle name="货币 2 2 3" xfId="127" xr:uid="{00000000-0005-0000-0000-000086000000}"/>
    <cellStyle name="货币 2 2 3 2" xfId="144" xr:uid="{00000000-0005-0000-0000-000087000000}"/>
    <cellStyle name="货币 2 2 4" xfId="157" xr:uid="{00000000-0005-0000-0000-000088000000}"/>
    <cellStyle name="货币 2 2 5" xfId="150" xr:uid="{00000000-0005-0000-0000-000089000000}"/>
    <cellStyle name="货币 2 2 6" xfId="84" xr:uid="{00000000-0005-0000-0000-00008A000000}"/>
    <cellStyle name="货币 2 2 7" xfId="165" xr:uid="{00000000-0005-0000-0000-00008B000000}"/>
    <cellStyle name="货币 2 2 8" xfId="172" xr:uid="{00000000-0005-0000-0000-00008C000000}"/>
    <cellStyle name="货币 2 2 9" xfId="179" xr:uid="{00000000-0005-0000-0000-00008D000000}"/>
    <cellStyle name="货币 2 3" xfId="137" xr:uid="{00000000-0005-0000-0000-00008E000000}"/>
    <cellStyle name="货币 2 4" xfId="133" xr:uid="{00000000-0005-0000-0000-00008F000000}"/>
    <cellStyle name="货币 2 4 2" xfId="129" xr:uid="{00000000-0005-0000-0000-000090000000}"/>
    <cellStyle name="货币 2 5" xfId="130" xr:uid="{00000000-0005-0000-0000-000091000000}"/>
    <cellStyle name="货币 2 6" xfId="73" xr:uid="{00000000-0005-0000-0000-000092000000}"/>
    <cellStyle name="货币 2 7" xfId="154" xr:uid="{00000000-0005-0000-0000-000093000000}"/>
    <cellStyle name="货币 2 8" xfId="87" xr:uid="{00000000-0005-0000-0000-000094000000}"/>
    <cellStyle name="货币 2 9" xfId="156" xr:uid="{00000000-0005-0000-0000-000095000000}"/>
    <cellStyle name="普通_ 备 品 备 件" xfId="93" xr:uid="{00000000-0005-0000-0000-000096000000}"/>
    <cellStyle name="千分位[0]_ 备 品 备 件" xfId="94" xr:uid="{00000000-0005-0000-0000-000097000000}"/>
    <cellStyle name="千分位_ 备 品 备 件" xfId="95" xr:uid="{00000000-0005-0000-0000-000098000000}"/>
    <cellStyle name="千位[0]_ 预 付 帐 款" xfId="96" xr:uid="{00000000-0005-0000-0000-000099000000}"/>
    <cellStyle name="千位_ 预 付 帐 款" xfId="97" xr:uid="{00000000-0005-0000-0000-00009A000000}"/>
    <cellStyle name="千位分隔" xfId="70" builtinId="3"/>
    <cellStyle name="千位分隔 2" xfId="65" xr:uid="{00000000-0005-0000-0000-00009C000000}"/>
    <cellStyle name="千位分隔 2 2" xfId="91" xr:uid="{00000000-0005-0000-0000-00009D000000}"/>
    <cellStyle name="千位分隔 3" xfId="2" xr:uid="{00000000-0005-0000-0000-00009E000000}"/>
    <cellStyle name="千位分隔 3 2" xfId="66" xr:uid="{00000000-0005-0000-0000-00009F000000}"/>
    <cellStyle name="千位分隔 4" xfId="67" xr:uid="{00000000-0005-0000-0000-0000A0000000}"/>
    <cellStyle name="千位分隔 4 10" xfId="76" xr:uid="{00000000-0005-0000-0000-0000A1000000}"/>
    <cellStyle name="千位分隔 4 11" xfId="79" xr:uid="{00000000-0005-0000-0000-0000A2000000}"/>
    <cellStyle name="千位分隔 4 12" xfId="77" xr:uid="{00000000-0005-0000-0000-0000A3000000}"/>
    <cellStyle name="千位分隔 4 13" xfId="78" xr:uid="{00000000-0005-0000-0000-0000A4000000}"/>
    <cellStyle name="千位分隔 4 14" xfId="217" xr:uid="{00000000-0005-0000-0000-0000A5000000}"/>
    <cellStyle name="千位分隔 4 15" xfId="212" xr:uid="{00000000-0005-0000-0000-0000A6000000}"/>
    <cellStyle name="千位分隔 4 16" xfId="215" xr:uid="{00000000-0005-0000-0000-0000A7000000}"/>
    <cellStyle name="千位分隔 4 17" xfId="219" xr:uid="{00000000-0005-0000-0000-0000A8000000}"/>
    <cellStyle name="千位分隔 4 2" xfId="89" xr:uid="{00000000-0005-0000-0000-0000A9000000}"/>
    <cellStyle name="千位分隔 4 2 10" xfId="155" xr:uid="{00000000-0005-0000-0000-0000AA000000}"/>
    <cellStyle name="千位分隔 4 2 11" xfId="153" xr:uid="{00000000-0005-0000-0000-0000AB000000}"/>
    <cellStyle name="千位分隔 4 2 2" xfId="135" xr:uid="{00000000-0005-0000-0000-0000AC000000}"/>
    <cellStyle name="千位分隔 4 2 2 10" xfId="201" xr:uid="{00000000-0005-0000-0000-0000AD000000}"/>
    <cellStyle name="千位分隔 4 2 2 11" xfId="207" xr:uid="{00000000-0005-0000-0000-0000AE000000}"/>
    <cellStyle name="千位分隔 4 2 2 2" xfId="139" xr:uid="{00000000-0005-0000-0000-0000AF000000}"/>
    <cellStyle name="千位分隔 4 2 2 2 10" xfId="209" xr:uid="{00000000-0005-0000-0000-0000B0000000}"/>
    <cellStyle name="千位分隔 4 2 2 2 2" xfId="141" xr:uid="{00000000-0005-0000-0000-0000B1000000}"/>
    <cellStyle name="千位分隔 4 2 2 2 2 10" xfId="211" xr:uid="{00000000-0005-0000-0000-0000B2000000}"/>
    <cellStyle name="千位分隔 4 2 2 2 2 2" xfId="143" xr:uid="{00000000-0005-0000-0000-0000B3000000}"/>
    <cellStyle name="千位分隔 4 2 2 2 2 3" xfId="164" xr:uid="{00000000-0005-0000-0000-0000B4000000}"/>
    <cellStyle name="千位分隔 4 2 2 2 2 4" xfId="171" xr:uid="{00000000-0005-0000-0000-0000B5000000}"/>
    <cellStyle name="千位分隔 4 2 2 2 2 5" xfId="178" xr:uid="{00000000-0005-0000-0000-0000B6000000}"/>
    <cellStyle name="千位分隔 4 2 2 2 2 6" xfId="185" xr:uid="{00000000-0005-0000-0000-0000B7000000}"/>
    <cellStyle name="千位分隔 4 2 2 2 2 7" xfId="192" xr:uid="{00000000-0005-0000-0000-0000B8000000}"/>
    <cellStyle name="千位分隔 4 2 2 2 2 8" xfId="199" xr:uid="{00000000-0005-0000-0000-0000B9000000}"/>
    <cellStyle name="千位分隔 4 2 2 2 2 9" xfId="205" xr:uid="{00000000-0005-0000-0000-0000BA000000}"/>
    <cellStyle name="千位分隔 4 2 2 2 3" xfId="162" xr:uid="{00000000-0005-0000-0000-0000BB000000}"/>
    <cellStyle name="千位分隔 4 2 2 2 4" xfId="169" xr:uid="{00000000-0005-0000-0000-0000BC000000}"/>
    <cellStyle name="千位分隔 4 2 2 2 5" xfId="176" xr:uid="{00000000-0005-0000-0000-0000BD000000}"/>
    <cellStyle name="千位分隔 4 2 2 2 6" xfId="183" xr:uid="{00000000-0005-0000-0000-0000BE000000}"/>
    <cellStyle name="千位分隔 4 2 2 2 7" xfId="190" xr:uid="{00000000-0005-0000-0000-0000BF000000}"/>
    <cellStyle name="千位分隔 4 2 2 2 8" xfId="197" xr:uid="{00000000-0005-0000-0000-0000C0000000}"/>
    <cellStyle name="千位分隔 4 2 2 2 9" xfId="203" xr:uid="{00000000-0005-0000-0000-0000C1000000}"/>
    <cellStyle name="千位分隔 4 2 2 3" xfId="147" xr:uid="{00000000-0005-0000-0000-0000C2000000}"/>
    <cellStyle name="千位分隔 4 2 2 4" xfId="160" xr:uid="{00000000-0005-0000-0000-0000C3000000}"/>
    <cellStyle name="千位分隔 4 2 2 5" xfId="167" xr:uid="{00000000-0005-0000-0000-0000C4000000}"/>
    <cellStyle name="千位分隔 4 2 2 6" xfId="174" xr:uid="{00000000-0005-0000-0000-0000C5000000}"/>
    <cellStyle name="千位分隔 4 2 2 7" xfId="181" xr:uid="{00000000-0005-0000-0000-0000C6000000}"/>
    <cellStyle name="千位分隔 4 2 2 8" xfId="188" xr:uid="{00000000-0005-0000-0000-0000C7000000}"/>
    <cellStyle name="千位分隔 4 2 2 9" xfId="195" xr:uid="{00000000-0005-0000-0000-0000C8000000}"/>
    <cellStyle name="千位分隔 4 2 3" xfId="126" xr:uid="{00000000-0005-0000-0000-0000C9000000}"/>
    <cellStyle name="千位分隔 4 2 3 2" xfId="145" xr:uid="{00000000-0005-0000-0000-0000CA000000}"/>
    <cellStyle name="千位分隔 4 2 4" xfId="158" xr:uid="{00000000-0005-0000-0000-0000CB000000}"/>
    <cellStyle name="千位分隔 4 2 5" xfId="151" xr:uid="{00000000-0005-0000-0000-0000CC000000}"/>
    <cellStyle name="千位分隔 4 2 6" xfId="85" xr:uid="{00000000-0005-0000-0000-0000CD000000}"/>
    <cellStyle name="千位分隔 4 2 7" xfId="148" xr:uid="{00000000-0005-0000-0000-0000CE000000}"/>
    <cellStyle name="千位分隔 4 2 8" xfId="82" xr:uid="{00000000-0005-0000-0000-0000CF000000}"/>
    <cellStyle name="千位分隔 4 2 9" xfId="74" xr:uid="{00000000-0005-0000-0000-0000D0000000}"/>
    <cellStyle name="千位分隔 4 3" xfId="136" xr:uid="{00000000-0005-0000-0000-0000D1000000}"/>
    <cellStyle name="千位分隔 4 4" xfId="132" xr:uid="{00000000-0005-0000-0000-0000D2000000}"/>
    <cellStyle name="千位分隔 4 4 2" xfId="128" xr:uid="{00000000-0005-0000-0000-0000D3000000}"/>
    <cellStyle name="千位分隔 4 5" xfId="131" xr:uid="{00000000-0005-0000-0000-0000D4000000}"/>
    <cellStyle name="千位分隔 4 6" xfId="72" xr:uid="{00000000-0005-0000-0000-0000D5000000}"/>
    <cellStyle name="千位分隔 4 7" xfId="81" xr:uid="{00000000-0005-0000-0000-0000D6000000}"/>
    <cellStyle name="千位分隔 4 8" xfId="75" xr:uid="{00000000-0005-0000-0000-0000D7000000}"/>
    <cellStyle name="千位分隔 4 9" xfId="80" xr:uid="{00000000-0005-0000-0000-0000D8000000}"/>
    <cellStyle name="千位分隔 5" xfId="68" xr:uid="{00000000-0005-0000-0000-0000D9000000}"/>
    <cellStyle name="千位分隔 6" xfId="69" xr:uid="{00000000-0005-0000-0000-0000DA000000}"/>
    <cellStyle name="一般_Sheet1_富齐林固定资产折旧表2012" xfId="71" xr:uid="{00000000-0005-0000-0000-0000DB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856985077795851"/>
          <c:y val="5.6809383202099752E-2"/>
          <c:w val="0.79082407846790803"/>
          <c:h val="0.79426263123359575"/>
        </c:manualLayout>
      </c:layout>
      <c:scatterChart>
        <c:scatterStyle val="lineMarker"/>
        <c:varyColors val="0"/>
        <c:ser>
          <c:idx val="0"/>
          <c:order val="0"/>
          <c:tx>
            <c:v>实际数据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FF0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>
                <a:solidFill>
                  <a:srgbClr val="FFFF0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0.18713453425837895"/>
                  <c:y val="4.3885061242344724E-2"/>
                </c:manualLayout>
              </c:layout>
              <c:numFmt formatCode="#,##0.00_);[Red]\(#,##0.00\)" sourceLinked="0"/>
              <c:txPr>
                <a:bodyPr/>
                <a:lstStyle/>
                <a:p>
                  <a:pPr>
                    <a:defRPr>
                      <a:solidFill>
                        <a:schemeClr val="bg1"/>
                      </a:solidFill>
                    </a:defRPr>
                  </a:pPr>
                  <a:endParaRPr lang="zh-CN"/>
                </a:p>
              </c:txPr>
            </c:trendlineLbl>
          </c:trendline>
          <c:xVal>
            <c:numRef>
              <c:f>'成本性态分析-电脑显示屏底座'!$C$34:$C$45</c:f>
              <c:numCache>
                <c:formatCode>_ * #,##0_ ;_ * \-#,##0_ ;_ * "-"??_ ;_ @_ </c:formatCode>
                <c:ptCount val="12"/>
                <c:pt idx="0">
                  <c:v>107355</c:v>
                </c:pt>
                <c:pt idx="1">
                  <c:v>118857</c:v>
                </c:pt>
                <c:pt idx="2">
                  <c:v>157198</c:v>
                </c:pt>
                <c:pt idx="3">
                  <c:v>132368</c:v>
                </c:pt>
                <c:pt idx="4">
                  <c:v>159754</c:v>
                </c:pt>
                <c:pt idx="5">
                  <c:v>164319</c:v>
                </c:pt>
                <c:pt idx="6">
                  <c:v>148252</c:v>
                </c:pt>
                <c:pt idx="7">
                  <c:v>163588</c:v>
                </c:pt>
                <c:pt idx="8">
                  <c:v>199373</c:v>
                </c:pt>
                <c:pt idx="9">
                  <c:v>156651</c:v>
                </c:pt>
                <c:pt idx="10">
                  <c:v>147157</c:v>
                </c:pt>
                <c:pt idx="11">
                  <c:v>170892</c:v>
                </c:pt>
              </c:numCache>
            </c:numRef>
          </c:xVal>
          <c:yVal>
            <c:numRef>
              <c:f>'成本性态分析-电脑显示屏底座'!$D$34:$D$45</c:f>
              <c:numCache>
                <c:formatCode>_ * #,##0_ ;_ * \-#,##0_ ;_ * "-"??_ ;_ @_ </c:formatCode>
                <c:ptCount val="12"/>
                <c:pt idx="0">
                  <c:v>582598</c:v>
                </c:pt>
                <c:pt idx="1">
                  <c:v>621985</c:v>
                </c:pt>
                <c:pt idx="2">
                  <c:v>680721</c:v>
                </c:pt>
                <c:pt idx="3">
                  <c:v>724276</c:v>
                </c:pt>
                <c:pt idx="4">
                  <c:v>808215</c:v>
                </c:pt>
                <c:pt idx="5">
                  <c:v>808756</c:v>
                </c:pt>
                <c:pt idx="6">
                  <c:v>690467</c:v>
                </c:pt>
                <c:pt idx="7">
                  <c:v>781369</c:v>
                </c:pt>
                <c:pt idx="8">
                  <c:v>1015053</c:v>
                </c:pt>
                <c:pt idx="9">
                  <c:v>777663</c:v>
                </c:pt>
                <c:pt idx="10">
                  <c:v>688572</c:v>
                </c:pt>
                <c:pt idx="11">
                  <c:v>732439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AF-4C04-B144-76F18C0795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632512"/>
        <c:axId val="211634432"/>
      </c:scatterChart>
      <c:valAx>
        <c:axId val="211632512"/>
        <c:scaling>
          <c:orientation val="minMax"/>
          <c:max val="200000"/>
          <c:min val="100000"/>
        </c:scaling>
        <c:delete val="0"/>
        <c:axPos val="b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chemeClr val="bg1"/>
                    </a:solidFill>
                    <a:latin typeface="宋体"/>
                    <a:ea typeface="宋体"/>
                    <a:cs typeface="宋体"/>
                  </a:defRPr>
                </a:pPr>
                <a:r>
                  <a:rPr lang="zh-CN" altLang="en-US" sz="1000">
                    <a:solidFill>
                      <a:schemeClr val="bg1"/>
                    </a:solidFill>
                  </a:rPr>
                  <a:t>产量</a:t>
                </a:r>
                <a:r>
                  <a:rPr lang="en-US" altLang="en-US" sz="1000">
                    <a:solidFill>
                      <a:schemeClr val="bg1"/>
                    </a:solidFill>
                  </a:rPr>
                  <a:t>x</a:t>
                </a:r>
                <a:r>
                  <a:rPr lang="zh-CN" altLang="en-US" sz="1000">
                    <a:solidFill>
                      <a:schemeClr val="bg1"/>
                    </a:solidFill>
                  </a:rPr>
                  <a:t>件</a:t>
                </a:r>
              </a:p>
            </c:rich>
          </c:tx>
          <c:layout>
            <c:manualLayout>
              <c:xMode val="edge"/>
              <c:yMode val="edge"/>
              <c:x val="0.86296112604890662"/>
              <c:y val="0.92498250218722466"/>
            </c:manualLayout>
          </c:layout>
          <c:overlay val="0"/>
          <c:spPr>
            <a:noFill/>
            <a:ln w="25400">
              <a:noFill/>
            </a:ln>
          </c:spPr>
        </c:title>
        <c:numFmt formatCode="_ * #,##0_ ;_ * \-#,##0_ ;_ * &quot;-&quot;??_ ;_ @_ 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chemeClr val="bg1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211634432"/>
        <c:crosses val="autoZero"/>
        <c:crossBetween val="midCat"/>
        <c:majorUnit val="20000"/>
      </c:valAx>
      <c:valAx>
        <c:axId val="211634432"/>
        <c:scaling>
          <c:orientation val="minMax"/>
          <c:min val="500000"/>
        </c:scaling>
        <c:delete val="0"/>
        <c:axPos val="l"/>
        <c:title>
          <c:tx>
            <c:rich>
              <a:bodyPr rot="0" vert="horz"/>
              <a:lstStyle/>
              <a:p>
                <a:pPr algn="ctr">
                  <a:defRPr sz="1000" b="0" i="0" u="none" strike="noStrike" baseline="0">
                    <a:solidFill>
                      <a:schemeClr val="bg1"/>
                    </a:solidFill>
                    <a:latin typeface="宋体"/>
                    <a:ea typeface="宋体"/>
                    <a:cs typeface="宋体"/>
                  </a:defRPr>
                </a:pPr>
                <a:r>
                  <a:rPr lang="zh-CN" altLang="en-US" sz="1000">
                    <a:solidFill>
                      <a:schemeClr val="bg1"/>
                    </a:solidFill>
                  </a:rPr>
                  <a:t>总成本</a:t>
                </a:r>
                <a:r>
                  <a:rPr lang="en-US" altLang="en-US" sz="1000">
                    <a:solidFill>
                      <a:schemeClr val="bg1"/>
                    </a:solidFill>
                  </a:rPr>
                  <a:t>y</a:t>
                </a:r>
                <a:r>
                  <a:rPr lang="zh-CN" altLang="en-US" sz="1000">
                    <a:solidFill>
                      <a:schemeClr val="bg1"/>
                    </a:solidFill>
                  </a:rPr>
                  <a:t>元</a:t>
                </a:r>
              </a:p>
            </c:rich>
          </c:tx>
          <c:layout>
            <c:manualLayout>
              <c:xMode val="edge"/>
              <c:yMode val="edge"/>
              <c:x val="1.4838315159605204E-2"/>
              <c:y val="2.5097604986876642E-2"/>
            </c:manualLayout>
          </c:layout>
          <c:overlay val="0"/>
          <c:spPr>
            <a:noFill/>
            <a:ln w="25400">
              <a:noFill/>
            </a:ln>
          </c:spPr>
        </c:title>
        <c:numFmt formatCode="_ * #,##0_ ;_ * \-#,##0_ ;_ * &quot;-&quot;??_ ;_ @_ 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chemeClr val="bg1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211632512"/>
        <c:crosses val="autoZero"/>
        <c:crossBetween val="midCat"/>
      </c:valAx>
      <c:spPr>
        <a:solidFill>
          <a:schemeClr val="tx1">
            <a:lumMod val="50000"/>
            <a:lumOff val="50000"/>
          </a:schemeClr>
        </a:solidFill>
        <a:ln w="12700">
          <a:solidFill>
            <a:srgbClr val="99CC00"/>
          </a:solidFill>
          <a:prstDash val="solid"/>
        </a:ln>
      </c:spPr>
    </c:plotArea>
    <c:plotVisOnly val="1"/>
    <c:dispBlanksAs val="gap"/>
    <c:showDLblsOverMax val="0"/>
  </c:chart>
  <c:spPr>
    <a:solidFill>
      <a:schemeClr val="tx1">
        <a:lumMod val="50000"/>
        <a:lumOff val="50000"/>
      </a:schemeClr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777" r="0.75000000000000777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856985077795856"/>
          <c:y val="5.6809383202099752E-2"/>
          <c:w val="0.79082407846790803"/>
          <c:h val="0.79426263123359575"/>
        </c:manualLayout>
      </c:layout>
      <c:scatterChart>
        <c:scatterStyle val="lineMarker"/>
        <c:varyColors val="0"/>
        <c:ser>
          <c:idx val="0"/>
          <c:order val="0"/>
          <c:tx>
            <c:v>实际数据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FF0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>
                <a:solidFill>
                  <a:srgbClr val="FFFF0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22743962248923091"/>
                  <c:y val="-4.3103401137357833E-2"/>
                </c:manualLayout>
              </c:layout>
              <c:numFmt formatCode="#,##0.00_);[Red]\(#,##0.00\)" sourceLinked="0"/>
              <c:txPr>
                <a:bodyPr/>
                <a:lstStyle/>
                <a:p>
                  <a:pPr>
                    <a:defRPr>
                      <a:solidFill>
                        <a:schemeClr val="bg1"/>
                      </a:solidFill>
                    </a:defRPr>
                  </a:pPr>
                  <a:endParaRPr lang="zh-CN"/>
                </a:p>
              </c:txPr>
            </c:trendlineLbl>
          </c:trendline>
          <c:xVal>
            <c:numRef>
              <c:f>'成本性态分析-电脑显示屏底座'!$C$73:$C$84</c:f>
              <c:numCache>
                <c:formatCode>_ * #,##0_ ;_ * \-#,##0_ ;_ * "-"??_ ;_ @_ </c:formatCode>
                <c:ptCount val="12"/>
                <c:pt idx="0">
                  <c:v>107355</c:v>
                </c:pt>
                <c:pt idx="1">
                  <c:v>118857</c:v>
                </c:pt>
                <c:pt idx="2">
                  <c:v>157198</c:v>
                </c:pt>
                <c:pt idx="3">
                  <c:v>132368</c:v>
                </c:pt>
                <c:pt idx="4">
                  <c:v>159754</c:v>
                </c:pt>
                <c:pt idx="5">
                  <c:v>164319</c:v>
                </c:pt>
                <c:pt idx="6">
                  <c:v>148252</c:v>
                </c:pt>
                <c:pt idx="7">
                  <c:v>163588</c:v>
                </c:pt>
                <c:pt idx="8">
                  <c:v>199373</c:v>
                </c:pt>
                <c:pt idx="9">
                  <c:v>156651</c:v>
                </c:pt>
                <c:pt idx="10">
                  <c:v>147157</c:v>
                </c:pt>
                <c:pt idx="11">
                  <c:v>170892</c:v>
                </c:pt>
              </c:numCache>
            </c:numRef>
          </c:xVal>
          <c:yVal>
            <c:numRef>
              <c:f>'成本性态分析-电脑显示屏底座'!$D$73:$D$84</c:f>
              <c:numCache>
                <c:formatCode>_ * #,##0_ ;_ * \-#,##0_ ;_ * "-"??_ ;_ @_ </c:formatCode>
                <c:ptCount val="12"/>
                <c:pt idx="0">
                  <c:v>582598</c:v>
                </c:pt>
                <c:pt idx="1">
                  <c:v>621985</c:v>
                </c:pt>
                <c:pt idx="2">
                  <c:v>680721</c:v>
                </c:pt>
                <c:pt idx="3">
                  <c:v>724276</c:v>
                </c:pt>
                <c:pt idx="4">
                  <c:v>808215</c:v>
                </c:pt>
                <c:pt idx="5">
                  <c:v>808756</c:v>
                </c:pt>
                <c:pt idx="6">
                  <c:v>690467</c:v>
                </c:pt>
                <c:pt idx="7">
                  <c:v>781369</c:v>
                </c:pt>
                <c:pt idx="8">
                  <c:v>1015053</c:v>
                </c:pt>
                <c:pt idx="9">
                  <c:v>777663</c:v>
                </c:pt>
                <c:pt idx="10">
                  <c:v>688572</c:v>
                </c:pt>
                <c:pt idx="11">
                  <c:v>732439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D9F-48B1-804E-25365A3478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036416"/>
        <c:axId val="211046784"/>
      </c:scatterChart>
      <c:valAx>
        <c:axId val="211036416"/>
        <c:scaling>
          <c:orientation val="minMax"/>
          <c:max val="200000"/>
          <c:min val="100000"/>
        </c:scaling>
        <c:delete val="0"/>
        <c:axPos val="b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chemeClr val="bg1"/>
                    </a:solidFill>
                    <a:latin typeface="宋体"/>
                    <a:ea typeface="宋体"/>
                    <a:cs typeface="宋体"/>
                  </a:defRPr>
                </a:pPr>
                <a:r>
                  <a:rPr lang="zh-CN" altLang="en-US" sz="1000">
                    <a:solidFill>
                      <a:schemeClr val="bg1"/>
                    </a:solidFill>
                  </a:rPr>
                  <a:t>产量</a:t>
                </a:r>
                <a:r>
                  <a:rPr lang="en-US" altLang="en-US" sz="1000">
                    <a:solidFill>
                      <a:schemeClr val="bg1"/>
                    </a:solidFill>
                  </a:rPr>
                  <a:t>x</a:t>
                </a:r>
                <a:r>
                  <a:rPr lang="zh-CN" altLang="en-US" sz="1000">
                    <a:solidFill>
                      <a:schemeClr val="bg1"/>
                    </a:solidFill>
                  </a:rPr>
                  <a:t>件</a:t>
                </a:r>
              </a:p>
            </c:rich>
          </c:tx>
          <c:layout>
            <c:manualLayout>
              <c:xMode val="edge"/>
              <c:yMode val="edge"/>
              <c:x val="0.86296112604890662"/>
              <c:y val="0.92498250218722444"/>
            </c:manualLayout>
          </c:layout>
          <c:overlay val="0"/>
          <c:spPr>
            <a:noFill/>
            <a:ln w="25400">
              <a:noFill/>
            </a:ln>
          </c:spPr>
        </c:title>
        <c:numFmt formatCode="_ * #,##0_ ;_ * \-#,##0_ ;_ * &quot;-&quot;??_ ;_ @_ 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chemeClr val="bg1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211046784"/>
        <c:crosses val="autoZero"/>
        <c:crossBetween val="midCat"/>
        <c:majorUnit val="20000"/>
      </c:valAx>
      <c:valAx>
        <c:axId val="211046784"/>
        <c:scaling>
          <c:orientation val="minMax"/>
          <c:min val="500000"/>
        </c:scaling>
        <c:delete val="0"/>
        <c:axPos val="l"/>
        <c:title>
          <c:tx>
            <c:rich>
              <a:bodyPr rot="0" vert="horz"/>
              <a:lstStyle/>
              <a:p>
                <a:pPr algn="ctr">
                  <a:defRPr sz="1000" b="0" i="0" u="none" strike="noStrike" baseline="0">
                    <a:solidFill>
                      <a:schemeClr val="bg1"/>
                    </a:solidFill>
                    <a:latin typeface="宋体"/>
                    <a:ea typeface="宋体"/>
                    <a:cs typeface="宋体"/>
                  </a:defRPr>
                </a:pPr>
                <a:r>
                  <a:rPr lang="zh-CN" altLang="en-US" sz="1000">
                    <a:solidFill>
                      <a:schemeClr val="bg1"/>
                    </a:solidFill>
                  </a:rPr>
                  <a:t>总成本</a:t>
                </a:r>
                <a:r>
                  <a:rPr lang="en-US" altLang="en-US" sz="1000">
                    <a:solidFill>
                      <a:schemeClr val="bg1"/>
                    </a:solidFill>
                  </a:rPr>
                  <a:t>y</a:t>
                </a:r>
                <a:r>
                  <a:rPr lang="zh-CN" altLang="en-US" sz="1000">
                    <a:solidFill>
                      <a:schemeClr val="bg1"/>
                    </a:solidFill>
                  </a:rPr>
                  <a:t>元</a:t>
                </a:r>
              </a:p>
            </c:rich>
          </c:tx>
          <c:layout>
            <c:manualLayout>
              <c:xMode val="edge"/>
              <c:yMode val="edge"/>
              <c:x val="1.4838315159605204E-2"/>
              <c:y val="2.5097604986876642E-2"/>
            </c:manualLayout>
          </c:layout>
          <c:overlay val="0"/>
          <c:spPr>
            <a:noFill/>
            <a:ln w="25400">
              <a:noFill/>
            </a:ln>
          </c:spPr>
        </c:title>
        <c:numFmt formatCode="_ * #,##0_ ;_ * \-#,##0_ ;_ * &quot;-&quot;??_ ;_ @_ 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chemeClr val="bg1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211036416"/>
        <c:crosses val="autoZero"/>
        <c:crossBetween val="midCat"/>
      </c:valAx>
      <c:spPr>
        <a:solidFill>
          <a:schemeClr val="tx1">
            <a:lumMod val="50000"/>
            <a:lumOff val="50000"/>
          </a:schemeClr>
        </a:solidFill>
        <a:ln w="12700">
          <a:solidFill>
            <a:srgbClr val="99CC00"/>
          </a:solidFill>
          <a:prstDash val="solid"/>
        </a:ln>
      </c:spPr>
    </c:plotArea>
    <c:plotVisOnly val="1"/>
    <c:dispBlanksAs val="gap"/>
    <c:showDLblsOverMax val="0"/>
  </c:chart>
  <c:spPr>
    <a:solidFill>
      <a:schemeClr val="tx1">
        <a:lumMod val="50000"/>
        <a:lumOff val="50000"/>
      </a:schemeClr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799" r="0.75000000000000799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856985077795856"/>
          <c:y val="5.6809383202099752E-2"/>
          <c:w val="0.79082407846790803"/>
          <c:h val="0.79426263123359575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FF0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>
                <a:solidFill>
                  <a:srgbClr val="FFFF0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11073153595323955"/>
                  <c:y val="-5.5104713473315838E-2"/>
                </c:manualLayout>
              </c:layout>
              <c:numFmt formatCode="#,##0.00_);[Red]\(#,##0.00\)" sourceLinked="0"/>
              <c:txPr>
                <a:bodyPr/>
                <a:lstStyle/>
                <a:p>
                  <a:pPr>
                    <a:defRPr>
                      <a:solidFill>
                        <a:schemeClr val="bg1"/>
                      </a:solidFill>
                    </a:defRPr>
                  </a:pPr>
                  <a:endParaRPr lang="zh-CN"/>
                </a:p>
              </c:txPr>
            </c:trendlineLbl>
          </c:trendline>
          <c:xVal>
            <c:numRef>
              <c:f>'成本性态分析-电视底座 '!$C$34:$C$45</c:f>
              <c:numCache>
                <c:formatCode>#,##0_ </c:formatCode>
                <c:ptCount val="12"/>
                <c:pt idx="0">
                  <c:v>90692</c:v>
                </c:pt>
                <c:pt idx="1">
                  <c:v>100409</c:v>
                </c:pt>
                <c:pt idx="2">
                  <c:v>132799</c:v>
                </c:pt>
                <c:pt idx="3">
                  <c:v>119278</c:v>
                </c:pt>
                <c:pt idx="4">
                  <c:v>143956</c:v>
                </c:pt>
                <c:pt idx="5">
                  <c:v>148069</c:v>
                </c:pt>
                <c:pt idx="6">
                  <c:v>149097</c:v>
                </c:pt>
                <c:pt idx="7">
                  <c:v>164521</c:v>
                </c:pt>
                <c:pt idx="8">
                  <c:v>200510</c:v>
                </c:pt>
                <c:pt idx="9">
                  <c:v>153262</c:v>
                </c:pt>
                <c:pt idx="10">
                  <c:v>143973</c:v>
                </c:pt>
                <c:pt idx="11">
                  <c:v>167195</c:v>
                </c:pt>
              </c:numCache>
            </c:numRef>
          </c:xVal>
          <c:yVal>
            <c:numRef>
              <c:f>'成本性态分析-电视底座 '!$D$34:$D$45</c:f>
              <c:numCache>
                <c:formatCode>#,##0_ </c:formatCode>
                <c:ptCount val="12"/>
                <c:pt idx="0">
                  <c:v>612021</c:v>
                </c:pt>
                <c:pt idx="1">
                  <c:v>650001</c:v>
                </c:pt>
                <c:pt idx="2">
                  <c:v>704044</c:v>
                </c:pt>
                <c:pt idx="3">
                  <c:v>788288</c:v>
                </c:pt>
                <c:pt idx="4">
                  <c:v>876665</c:v>
                </c:pt>
                <c:pt idx="5">
                  <c:v>877946</c:v>
                </c:pt>
                <c:pt idx="6">
                  <c:v>835367</c:v>
                </c:pt>
                <c:pt idx="7">
                  <c:v>936856</c:v>
                </c:pt>
                <c:pt idx="8">
                  <c:v>1195242</c:v>
                </c:pt>
                <c:pt idx="9">
                  <c:v>906735</c:v>
                </c:pt>
                <c:pt idx="10">
                  <c:v>812401</c:v>
                </c:pt>
                <c:pt idx="11">
                  <c:v>869375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2A-43CE-BDF4-B87374AB66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661568"/>
        <c:axId val="211663488"/>
      </c:scatterChart>
      <c:valAx>
        <c:axId val="211661568"/>
        <c:scaling>
          <c:orientation val="minMax"/>
          <c:min val="100000"/>
        </c:scaling>
        <c:delete val="0"/>
        <c:axPos val="b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chemeClr val="bg1"/>
                    </a:solidFill>
                    <a:latin typeface="宋体"/>
                    <a:ea typeface="宋体"/>
                    <a:cs typeface="宋体"/>
                  </a:defRPr>
                </a:pPr>
                <a:r>
                  <a:rPr lang="zh-CN" altLang="en-US" sz="1000">
                    <a:solidFill>
                      <a:schemeClr val="bg1"/>
                    </a:solidFill>
                  </a:rPr>
                  <a:t>产量</a:t>
                </a:r>
                <a:r>
                  <a:rPr lang="en-US" altLang="en-US" sz="1000">
                    <a:solidFill>
                      <a:schemeClr val="bg1"/>
                    </a:solidFill>
                  </a:rPr>
                  <a:t>x</a:t>
                </a:r>
                <a:r>
                  <a:rPr lang="zh-CN" altLang="en-US" sz="1000">
                    <a:solidFill>
                      <a:schemeClr val="bg1"/>
                    </a:solidFill>
                  </a:rPr>
                  <a:t>件</a:t>
                </a:r>
              </a:p>
            </c:rich>
          </c:tx>
          <c:layout>
            <c:manualLayout>
              <c:xMode val="edge"/>
              <c:yMode val="edge"/>
              <c:x val="0.86296112604890662"/>
              <c:y val="0.9249825021872244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 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chemeClr val="bg1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211663488"/>
        <c:crosses val="autoZero"/>
        <c:crossBetween val="midCat"/>
      </c:valAx>
      <c:valAx>
        <c:axId val="211663488"/>
        <c:scaling>
          <c:orientation val="minMax"/>
          <c:min val="500000"/>
        </c:scaling>
        <c:delete val="0"/>
        <c:axPos val="l"/>
        <c:title>
          <c:tx>
            <c:rich>
              <a:bodyPr rot="0" vert="horz"/>
              <a:lstStyle/>
              <a:p>
                <a:pPr algn="ctr">
                  <a:defRPr sz="1000" b="0" i="0" u="none" strike="noStrike" baseline="0">
                    <a:solidFill>
                      <a:schemeClr val="bg1"/>
                    </a:solidFill>
                    <a:latin typeface="宋体"/>
                    <a:ea typeface="宋体"/>
                    <a:cs typeface="宋体"/>
                  </a:defRPr>
                </a:pPr>
                <a:r>
                  <a:rPr lang="zh-CN" altLang="en-US" sz="1000">
                    <a:solidFill>
                      <a:schemeClr val="bg1"/>
                    </a:solidFill>
                  </a:rPr>
                  <a:t>总成本</a:t>
                </a:r>
                <a:r>
                  <a:rPr lang="en-US" altLang="en-US" sz="1000">
                    <a:solidFill>
                      <a:schemeClr val="bg1"/>
                    </a:solidFill>
                  </a:rPr>
                  <a:t>y</a:t>
                </a:r>
                <a:r>
                  <a:rPr lang="zh-CN" altLang="en-US" sz="1000">
                    <a:solidFill>
                      <a:schemeClr val="bg1"/>
                    </a:solidFill>
                  </a:rPr>
                  <a:t>元</a:t>
                </a:r>
              </a:p>
            </c:rich>
          </c:tx>
          <c:layout>
            <c:manualLayout>
              <c:xMode val="edge"/>
              <c:yMode val="edge"/>
              <c:x val="1.4838315159605204E-2"/>
              <c:y val="2.5097604986876642E-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 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chemeClr val="bg1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211661568"/>
        <c:crosses val="autoZero"/>
        <c:crossBetween val="midCat"/>
      </c:valAx>
      <c:spPr>
        <a:solidFill>
          <a:schemeClr val="tx1">
            <a:lumMod val="50000"/>
            <a:lumOff val="50000"/>
          </a:schemeClr>
        </a:solidFill>
        <a:ln w="12700">
          <a:solidFill>
            <a:srgbClr val="99CC00"/>
          </a:solidFill>
          <a:prstDash val="solid"/>
        </a:ln>
      </c:spPr>
    </c:plotArea>
    <c:plotVisOnly val="1"/>
    <c:dispBlanksAs val="gap"/>
    <c:showDLblsOverMax val="0"/>
  </c:chart>
  <c:spPr>
    <a:solidFill>
      <a:schemeClr val="tx1">
        <a:lumMod val="50000"/>
        <a:lumOff val="50000"/>
      </a:schemeClr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799" r="0.75000000000000799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856985077795862"/>
          <c:y val="5.6809383202099752E-2"/>
          <c:w val="0.79082407846790803"/>
          <c:h val="0.79426263123359575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FF0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>
                <a:solidFill>
                  <a:srgbClr val="FFFF0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31250077442486057"/>
                  <c:y val="-6.2967793088363991E-2"/>
                </c:manualLayout>
              </c:layout>
              <c:numFmt formatCode="#,##0.00_);[Red]\(#,##0.00\)" sourceLinked="0"/>
              <c:txPr>
                <a:bodyPr/>
                <a:lstStyle/>
                <a:p>
                  <a:pPr>
                    <a:defRPr>
                      <a:solidFill>
                        <a:schemeClr val="bg1"/>
                      </a:solidFill>
                    </a:defRPr>
                  </a:pPr>
                  <a:endParaRPr lang="zh-CN"/>
                </a:p>
              </c:txPr>
            </c:trendlineLbl>
          </c:trendline>
          <c:xVal>
            <c:numRef>
              <c:f>'成本性态分析-电视底座 '!$C$73:$C$84</c:f>
              <c:numCache>
                <c:formatCode>#,##0_ </c:formatCode>
                <c:ptCount val="12"/>
                <c:pt idx="0">
                  <c:v>90692</c:v>
                </c:pt>
                <c:pt idx="1">
                  <c:v>100409</c:v>
                </c:pt>
                <c:pt idx="2">
                  <c:v>132799</c:v>
                </c:pt>
                <c:pt idx="3">
                  <c:v>119278</c:v>
                </c:pt>
                <c:pt idx="4">
                  <c:v>143956</c:v>
                </c:pt>
                <c:pt idx="5">
                  <c:v>148069</c:v>
                </c:pt>
                <c:pt idx="6">
                  <c:v>149097</c:v>
                </c:pt>
                <c:pt idx="7">
                  <c:v>164521</c:v>
                </c:pt>
                <c:pt idx="8">
                  <c:v>200510</c:v>
                </c:pt>
                <c:pt idx="9">
                  <c:v>153262</c:v>
                </c:pt>
                <c:pt idx="10">
                  <c:v>143973</c:v>
                </c:pt>
                <c:pt idx="11">
                  <c:v>167195</c:v>
                </c:pt>
              </c:numCache>
            </c:numRef>
          </c:xVal>
          <c:yVal>
            <c:numRef>
              <c:f>'成本性态分析-电视底座 '!$D$73:$D$84</c:f>
              <c:numCache>
                <c:formatCode>#,##0_ </c:formatCode>
                <c:ptCount val="12"/>
                <c:pt idx="0">
                  <c:v>612021</c:v>
                </c:pt>
                <c:pt idx="1">
                  <c:v>650001</c:v>
                </c:pt>
                <c:pt idx="2">
                  <c:v>704044</c:v>
                </c:pt>
                <c:pt idx="3">
                  <c:v>788288</c:v>
                </c:pt>
                <c:pt idx="4">
                  <c:v>876665</c:v>
                </c:pt>
                <c:pt idx="5">
                  <c:v>877946</c:v>
                </c:pt>
                <c:pt idx="6">
                  <c:v>835367</c:v>
                </c:pt>
                <c:pt idx="7">
                  <c:v>936856</c:v>
                </c:pt>
                <c:pt idx="8">
                  <c:v>1195242</c:v>
                </c:pt>
                <c:pt idx="9">
                  <c:v>906735</c:v>
                </c:pt>
                <c:pt idx="10">
                  <c:v>812401</c:v>
                </c:pt>
                <c:pt idx="11">
                  <c:v>869375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628-4E90-9ADD-B8A380398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090048"/>
        <c:axId val="220979968"/>
      </c:scatterChart>
      <c:valAx>
        <c:axId val="211090048"/>
        <c:scaling>
          <c:orientation val="minMax"/>
          <c:min val="90000"/>
        </c:scaling>
        <c:delete val="0"/>
        <c:axPos val="b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chemeClr val="bg1"/>
                    </a:solidFill>
                    <a:latin typeface="宋体"/>
                    <a:ea typeface="宋体"/>
                    <a:cs typeface="宋体"/>
                  </a:defRPr>
                </a:pPr>
                <a:r>
                  <a:rPr lang="zh-CN" altLang="en-US" sz="1000">
                    <a:solidFill>
                      <a:schemeClr val="bg1"/>
                    </a:solidFill>
                  </a:rPr>
                  <a:t>产量</a:t>
                </a:r>
                <a:r>
                  <a:rPr lang="en-US" altLang="en-US" sz="1000">
                    <a:solidFill>
                      <a:schemeClr val="bg1"/>
                    </a:solidFill>
                  </a:rPr>
                  <a:t>x</a:t>
                </a:r>
                <a:r>
                  <a:rPr lang="zh-CN" altLang="en-US" sz="1000">
                    <a:solidFill>
                      <a:schemeClr val="bg1"/>
                    </a:solidFill>
                  </a:rPr>
                  <a:t>件</a:t>
                </a:r>
              </a:p>
            </c:rich>
          </c:tx>
          <c:layout>
            <c:manualLayout>
              <c:xMode val="edge"/>
              <c:yMode val="edge"/>
              <c:x val="0.86296112604890662"/>
              <c:y val="0.9249825021872242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 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chemeClr val="bg1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220979968"/>
        <c:crosses val="autoZero"/>
        <c:crossBetween val="midCat"/>
      </c:valAx>
      <c:valAx>
        <c:axId val="220979968"/>
        <c:scaling>
          <c:orientation val="minMax"/>
          <c:min val="500000"/>
        </c:scaling>
        <c:delete val="0"/>
        <c:axPos val="l"/>
        <c:title>
          <c:tx>
            <c:rich>
              <a:bodyPr rot="0" vert="horz"/>
              <a:lstStyle/>
              <a:p>
                <a:pPr algn="ctr">
                  <a:defRPr sz="1000" b="0" i="0" u="none" strike="noStrike" baseline="0">
                    <a:solidFill>
                      <a:schemeClr val="bg1"/>
                    </a:solidFill>
                    <a:latin typeface="宋体"/>
                    <a:ea typeface="宋体"/>
                    <a:cs typeface="宋体"/>
                  </a:defRPr>
                </a:pPr>
                <a:r>
                  <a:rPr lang="zh-CN" altLang="en-US" sz="1000">
                    <a:solidFill>
                      <a:schemeClr val="bg1"/>
                    </a:solidFill>
                  </a:rPr>
                  <a:t>总成本</a:t>
                </a:r>
                <a:r>
                  <a:rPr lang="en-US" altLang="en-US" sz="1000">
                    <a:solidFill>
                      <a:schemeClr val="bg1"/>
                    </a:solidFill>
                  </a:rPr>
                  <a:t>y</a:t>
                </a:r>
                <a:r>
                  <a:rPr lang="zh-CN" altLang="en-US" sz="1000">
                    <a:solidFill>
                      <a:schemeClr val="bg1"/>
                    </a:solidFill>
                  </a:rPr>
                  <a:t>元</a:t>
                </a:r>
              </a:p>
            </c:rich>
          </c:tx>
          <c:layout>
            <c:manualLayout>
              <c:xMode val="edge"/>
              <c:yMode val="edge"/>
              <c:x val="1.4838315159605204E-2"/>
              <c:y val="2.5097604986876642E-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 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chemeClr val="bg1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211090048"/>
        <c:crosses val="autoZero"/>
        <c:crossBetween val="midCat"/>
      </c:valAx>
      <c:spPr>
        <a:solidFill>
          <a:schemeClr val="tx1">
            <a:lumMod val="50000"/>
            <a:lumOff val="50000"/>
          </a:schemeClr>
        </a:solidFill>
        <a:ln w="12700">
          <a:solidFill>
            <a:srgbClr val="99CC00"/>
          </a:solidFill>
          <a:prstDash val="solid"/>
        </a:ln>
      </c:spPr>
    </c:plotArea>
    <c:plotVisOnly val="1"/>
    <c:dispBlanksAs val="gap"/>
    <c:showDLblsOverMax val="0"/>
  </c:chart>
  <c:spPr>
    <a:solidFill>
      <a:schemeClr val="tx1">
        <a:lumMod val="50000"/>
        <a:lumOff val="50000"/>
      </a:schemeClr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822" r="0.75000000000000822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856985077795856"/>
          <c:y val="5.6809383202099752E-2"/>
          <c:w val="0.79082407846790803"/>
          <c:h val="0.79426263123359575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FF0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>
                <a:solidFill>
                  <a:srgbClr val="FFFF0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3.5737237394623901E-2"/>
                  <c:y val="-0.31777914479440156"/>
                </c:manualLayout>
              </c:layout>
              <c:numFmt formatCode="#,##0.00_);[Red]\(#,##0.00\)" sourceLinked="0"/>
              <c:txPr>
                <a:bodyPr/>
                <a:lstStyle/>
                <a:p>
                  <a:pPr>
                    <a:defRPr>
                      <a:solidFill>
                        <a:schemeClr val="bg1"/>
                      </a:solidFill>
                    </a:defRPr>
                  </a:pPr>
                  <a:endParaRPr lang="zh-CN"/>
                </a:p>
              </c:txPr>
            </c:trendlineLbl>
          </c:trendline>
          <c:xVal>
            <c:numRef>
              <c:f>'成本性态分析-电视壁挂件'!$C$34:$C$45</c:f>
              <c:numCache>
                <c:formatCode>_ * #,##0_ ;_ * \-#,##0_ ;_ * "-"??_ ;_ @_ </c:formatCode>
                <c:ptCount val="12"/>
                <c:pt idx="0">
                  <c:v>77978</c:v>
                </c:pt>
                <c:pt idx="1">
                  <c:v>86333</c:v>
                </c:pt>
                <c:pt idx="2">
                  <c:v>114182</c:v>
                </c:pt>
                <c:pt idx="3">
                  <c:v>87406</c:v>
                </c:pt>
                <c:pt idx="4">
                  <c:v>105490</c:v>
                </c:pt>
                <c:pt idx="5">
                  <c:v>108504</c:v>
                </c:pt>
                <c:pt idx="6">
                  <c:v>90902</c:v>
                </c:pt>
                <c:pt idx="7">
                  <c:v>100306</c:v>
                </c:pt>
                <c:pt idx="8">
                  <c:v>122248</c:v>
                </c:pt>
                <c:pt idx="9">
                  <c:v>103043</c:v>
                </c:pt>
                <c:pt idx="10">
                  <c:v>96798</c:v>
                </c:pt>
                <c:pt idx="11">
                  <c:v>112410</c:v>
                </c:pt>
              </c:numCache>
            </c:numRef>
          </c:xVal>
          <c:yVal>
            <c:numRef>
              <c:f>'成本性态分析-电视壁挂件'!$D$34:$D$45</c:f>
              <c:numCache>
                <c:formatCode>_ * #,##0_ ;_ * \-#,##0_ ;_ * "-"??_ ;_ @_ </c:formatCode>
                <c:ptCount val="12"/>
                <c:pt idx="0">
                  <c:v>823081</c:v>
                </c:pt>
                <c:pt idx="1">
                  <c:v>884183</c:v>
                </c:pt>
                <c:pt idx="2">
                  <c:v>1015300</c:v>
                </c:pt>
                <c:pt idx="3">
                  <c:v>936447</c:v>
                </c:pt>
                <c:pt idx="4">
                  <c:v>1056460</c:v>
                </c:pt>
                <c:pt idx="5">
                  <c:v>1063013</c:v>
                </c:pt>
                <c:pt idx="6">
                  <c:v>863136</c:v>
                </c:pt>
                <c:pt idx="7">
                  <c:v>967988</c:v>
                </c:pt>
                <c:pt idx="8">
                  <c:v>1234223</c:v>
                </c:pt>
                <c:pt idx="9">
                  <c:v>1018382</c:v>
                </c:pt>
                <c:pt idx="10">
                  <c:v>916994</c:v>
                </c:pt>
                <c:pt idx="11">
                  <c:v>991603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60B-48AF-BAA6-CD8C02B562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320320"/>
        <c:axId val="221322240"/>
      </c:scatterChart>
      <c:valAx>
        <c:axId val="221320320"/>
        <c:scaling>
          <c:orientation val="minMax"/>
          <c:min val="60000"/>
        </c:scaling>
        <c:delete val="0"/>
        <c:axPos val="b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chemeClr val="bg1"/>
                    </a:solidFill>
                    <a:latin typeface="宋体"/>
                    <a:ea typeface="宋体"/>
                    <a:cs typeface="宋体"/>
                  </a:defRPr>
                </a:pPr>
                <a:r>
                  <a:rPr lang="zh-CN" altLang="en-US" sz="1000">
                    <a:solidFill>
                      <a:schemeClr val="bg1"/>
                    </a:solidFill>
                  </a:rPr>
                  <a:t>产量</a:t>
                </a:r>
                <a:r>
                  <a:rPr lang="en-US" altLang="en-US" sz="1000">
                    <a:solidFill>
                      <a:schemeClr val="bg1"/>
                    </a:solidFill>
                  </a:rPr>
                  <a:t>x</a:t>
                </a:r>
                <a:r>
                  <a:rPr lang="zh-CN" altLang="en-US" sz="1000">
                    <a:solidFill>
                      <a:schemeClr val="bg1"/>
                    </a:solidFill>
                  </a:rPr>
                  <a:t>件</a:t>
                </a:r>
              </a:p>
            </c:rich>
          </c:tx>
          <c:layout>
            <c:manualLayout>
              <c:xMode val="edge"/>
              <c:yMode val="edge"/>
              <c:x val="0.86296112604890662"/>
              <c:y val="0.92498250218722444"/>
            </c:manualLayout>
          </c:layout>
          <c:overlay val="0"/>
          <c:spPr>
            <a:noFill/>
            <a:ln w="25400">
              <a:noFill/>
            </a:ln>
          </c:spPr>
        </c:title>
        <c:numFmt formatCode="_ * #,##0_ ;_ * \-#,##0_ ;_ * &quot;-&quot;??_ ;_ @_ 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chemeClr val="bg1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221322240"/>
        <c:crosses val="autoZero"/>
        <c:crossBetween val="midCat"/>
      </c:valAx>
      <c:valAx>
        <c:axId val="221322240"/>
        <c:scaling>
          <c:orientation val="minMax"/>
          <c:min val="650000"/>
        </c:scaling>
        <c:delete val="0"/>
        <c:axPos val="l"/>
        <c:title>
          <c:tx>
            <c:rich>
              <a:bodyPr rot="0" vert="horz"/>
              <a:lstStyle/>
              <a:p>
                <a:pPr algn="ctr">
                  <a:defRPr sz="1000" b="0" i="0" u="none" strike="noStrike" baseline="0">
                    <a:solidFill>
                      <a:schemeClr val="bg1"/>
                    </a:solidFill>
                    <a:latin typeface="宋体"/>
                    <a:ea typeface="宋体"/>
                    <a:cs typeface="宋体"/>
                  </a:defRPr>
                </a:pPr>
                <a:r>
                  <a:rPr lang="zh-CN" altLang="en-US" sz="1000">
                    <a:solidFill>
                      <a:schemeClr val="bg1"/>
                    </a:solidFill>
                  </a:rPr>
                  <a:t>总成本</a:t>
                </a:r>
                <a:r>
                  <a:rPr lang="en-US" altLang="en-US" sz="1000">
                    <a:solidFill>
                      <a:schemeClr val="bg1"/>
                    </a:solidFill>
                  </a:rPr>
                  <a:t>y</a:t>
                </a:r>
                <a:r>
                  <a:rPr lang="zh-CN" altLang="en-US" sz="1000">
                    <a:solidFill>
                      <a:schemeClr val="bg1"/>
                    </a:solidFill>
                  </a:rPr>
                  <a:t>元</a:t>
                </a:r>
              </a:p>
            </c:rich>
          </c:tx>
          <c:layout>
            <c:manualLayout>
              <c:xMode val="edge"/>
              <c:yMode val="edge"/>
              <c:x val="1.4838315159605204E-2"/>
              <c:y val="2.5097604986876642E-2"/>
            </c:manualLayout>
          </c:layout>
          <c:overlay val="0"/>
          <c:spPr>
            <a:noFill/>
            <a:ln w="25400">
              <a:noFill/>
            </a:ln>
          </c:spPr>
        </c:title>
        <c:numFmt formatCode="_ * #,##0_ ;_ * \-#,##0_ ;_ * &quot;-&quot;??_ ;_ @_ 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chemeClr val="bg1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221320320"/>
        <c:crosses val="autoZero"/>
        <c:crossBetween val="midCat"/>
      </c:valAx>
      <c:spPr>
        <a:solidFill>
          <a:schemeClr val="tx1">
            <a:lumMod val="50000"/>
            <a:lumOff val="50000"/>
          </a:schemeClr>
        </a:solidFill>
        <a:ln w="12700">
          <a:solidFill>
            <a:srgbClr val="99CC00"/>
          </a:solidFill>
          <a:prstDash val="solid"/>
        </a:ln>
      </c:spPr>
    </c:plotArea>
    <c:plotVisOnly val="1"/>
    <c:dispBlanksAs val="gap"/>
    <c:showDLblsOverMax val="0"/>
  </c:chart>
  <c:spPr>
    <a:solidFill>
      <a:schemeClr val="tx1">
        <a:lumMod val="50000"/>
        <a:lumOff val="50000"/>
      </a:schemeClr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799" r="0.75000000000000799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856985077795862"/>
          <c:y val="5.6809383202099752E-2"/>
          <c:w val="0.79082407846790803"/>
          <c:h val="0.79426263123359575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FF0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>
                <a:solidFill>
                  <a:srgbClr val="FFFF0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17183508049162724"/>
                  <c:y val="-0.14330681321084865"/>
                </c:manualLayout>
              </c:layout>
              <c:numFmt formatCode="#,##0.00_);[Red]\(#,##0.00\)" sourceLinked="0"/>
              <c:txPr>
                <a:bodyPr/>
                <a:lstStyle/>
                <a:p>
                  <a:pPr>
                    <a:defRPr>
                      <a:solidFill>
                        <a:schemeClr val="bg1"/>
                      </a:solidFill>
                    </a:defRPr>
                  </a:pPr>
                  <a:endParaRPr lang="zh-CN"/>
                </a:p>
              </c:txPr>
            </c:trendlineLbl>
          </c:trendline>
          <c:xVal>
            <c:numRef>
              <c:f>'成本性态分析-电视壁挂件'!$C$73:$C$84</c:f>
              <c:numCache>
                <c:formatCode>_ * #,##0_ ;_ * \-#,##0_ ;_ * "-"??_ ;_ @_ </c:formatCode>
                <c:ptCount val="12"/>
                <c:pt idx="0">
                  <c:v>77978</c:v>
                </c:pt>
                <c:pt idx="1">
                  <c:v>86333</c:v>
                </c:pt>
                <c:pt idx="2">
                  <c:v>114182</c:v>
                </c:pt>
                <c:pt idx="3">
                  <c:v>87406</c:v>
                </c:pt>
                <c:pt idx="4">
                  <c:v>105490</c:v>
                </c:pt>
                <c:pt idx="5">
                  <c:v>108504</c:v>
                </c:pt>
                <c:pt idx="6">
                  <c:v>90902</c:v>
                </c:pt>
                <c:pt idx="7">
                  <c:v>100306</c:v>
                </c:pt>
                <c:pt idx="8">
                  <c:v>122248</c:v>
                </c:pt>
                <c:pt idx="9">
                  <c:v>103043</c:v>
                </c:pt>
                <c:pt idx="10">
                  <c:v>96798</c:v>
                </c:pt>
                <c:pt idx="11">
                  <c:v>112410</c:v>
                </c:pt>
              </c:numCache>
            </c:numRef>
          </c:xVal>
          <c:yVal>
            <c:numRef>
              <c:f>'成本性态分析-电视壁挂件'!$D$73:$D$84</c:f>
              <c:numCache>
                <c:formatCode>_ * #,##0_ ;_ * \-#,##0_ ;_ * "-"??_ ;_ @_ </c:formatCode>
                <c:ptCount val="12"/>
                <c:pt idx="0">
                  <c:v>823081</c:v>
                </c:pt>
                <c:pt idx="1">
                  <c:v>884183</c:v>
                </c:pt>
                <c:pt idx="2">
                  <c:v>1015300</c:v>
                </c:pt>
                <c:pt idx="3">
                  <c:v>936447</c:v>
                </c:pt>
                <c:pt idx="4">
                  <c:v>1056460</c:v>
                </c:pt>
                <c:pt idx="5">
                  <c:v>1063013</c:v>
                </c:pt>
                <c:pt idx="6">
                  <c:v>863136</c:v>
                </c:pt>
                <c:pt idx="7">
                  <c:v>967988</c:v>
                </c:pt>
                <c:pt idx="8">
                  <c:v>1234223</c:v>
                </c:pt>
                <c:pt idx="9">
                  <c:v>1018382</c:v>
                </c:pt>
                <c:pt idx="10">
                  <c:v>916994</c:v>
                </c:pt>
                <c:pt idx="11">
                  <c:v>991603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BD5-4D67-B87C-6E3B036BDA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355008"/>
        <c:axId val="221369472"/>
      </c:scatterChart>
      <c:valAx>
        <c:axId val="221355008"/>
        <c:scaling>
          <c:orientation val="minMax"/>
          <c:min val="60000"/>
        </c:scaling>
        <c:delete val="0"/>
        <c:axPos val="b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chemeClr val="bg1"/>
                    </a:solidFill>
                    <a:latin typeface="宋体"/>
                    <a:ea typeface="宋体"/>
                    <a:cs typeface="宋体"/>
                  </a:defRPr>
                </a:pPr>
                <a:r>
                  <a:rPr lang="zh-CN" altLang="en-US" sz="1000">
                    <a:solidFill>
                      <a:schemeClr val="bg1"/>
                    </a:solidFill>
                  </a:rPr>
                  <a:t>产量</a:t>
                </a:r>
                <a:r>
                  <a:rPr lang="en-US" altLang="en-US" sz="1000">
                    <a:solidFill>
                      <a:schemeClr val="bg1"/>
                    </a:solidFill>
                  </a:rPr>
                  <a:t>x</a:t>
                </a:r>
                <a:r>
                  <a:rPr lang="zh-CN" altLang="en-US" sz="1000">
                    <a:solidFill>
                      <a:schemeClr val="bg1"/>
                    </a:solidFill>
                  </a:rPr>
                  <a:t>件</a:t>
                </a:r>
              </a:p>
            </c:rich>
          </c:tx>
          <c:layout>
            <c:manualLayout>
              <c:xMode val="edge"/>
              <c:yMode val="edge"/>
              <c:x val="0.86296112604890662"/>
              <c:y val="0.92498250218722422"/>
            </c:manualLayout>
          </c:layout>
          <c:overlay val="0"/>
          <c:spPr>
            <a:noFill/>
            <a:ln w="25400">
              <a:noFill/>
            </a:ln>
          </c:spPr>
        </c:title>
        <c:numFmt formatCode="_ * #,##0_ ;_ * \-#,##0_ ;_ * &quot;-&quot;??_ ;_ @_ 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chemeClr val="bg1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221369472"/>
        <c:crosses val="autoZero"/>
        <c:crossBetween val="midCat"/>
      </c:valAx>
      <c:valAx>
        <c:axId val="221369472"/>
        <c:scaling>
          <c:orientation val="minMax"/>
          <c:min val="650000"/>
        </c:scaling>
        <c:delete val="0"/>
        <c:axPos val="l"/>
        <c:title>
          <c:tx>
            <c:rich>
              <a:bodyPr rot="0" vert="horz"/>
              <a:lstStyle/>
              <a:p>
                <a:pPr algn="ctr">
                  <a:defRPr sz="1000" b="0" i="0" u="none" strike="noStrike" baseline="0">
                    <a:solidFill>
                      <a:schemeClr val="bg1"/>
                    </a:solidFill>
                    <a:latin typeface="宋体"/>
                    <a:ea typeface="宋体"/>
                    <a:cs typeface="宋体"/>
                  </a:defRPr>
                </a:pPr>
                <a:r>
                  <a:rPr lang="zh-CN" altLang="en-US" sz="1000">
                    <a:solidFill>
                      <a:schemeClr val="bg1"/>
                    </a:solidFill>
                  </a:rPr>
                  <a:t>总成本</a:t>
                </a:r>
                <a:r>
                  <a:rPr lang="en-US" altLang="en-US" sz="1000">
                    <a:solidFill>
                      <a:schemeClr val="bg1"/>
                    </a:solidFill>
                  </a:rPr>
                  <a:t>y</a:t>
                </a:r>
                <a:r>
                  <a:rPr lang="zh-CN" altLang="en-US" sz="1000">
                    <a:solidFill>
                      <a:schemeClr val="bg1"/>
                    </a:solidFill>
                  </a:rPr>
                  <a:t>元</a:t>
                </a:r>
              </a:p>
            </c:rich>
          </c:tx>
          <c:layout>
            <c:manualLayout>
              <c:xMode val="edge"/>
              <c:yMode val="edge"/>
              <c:x val="1.4838315159605204E-2"/>
              <c:y val="2.5097604986876642E-2"/>
            </c:manualLayout>
          </c:layout>
          <c:overlay val="0"/>
          <c:spPr>
            <a:noFill/>
            <a:ln w="25400">
              <a:noFill/>
            </a:ln>
          </c:spPr>
        </c:title>
        <c:numFmt formatCode="_ * #,##0_ ;_ * \-#,##0_ ;_ * &quot;-&quot;??_ ;_ @_ 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chemeClr val="bg1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221355008"/>
        <c:crosses val="autoZero"/>
        <c:crossBetween val="midCat"/>
      </c:valAx>
      <c:spPr>
        <a:solidFill>
          <a:schemeClr val="tx1">
            <a:lumMod val="50000"/>
            <a:lumOff val="50000"/>
          </a:schemeClr>
        </a:solidFill>
        <a:ln w="12700">
          <a:solidFill>
            <a:srgbClr val="99CC00"/>
          </a:solidFill>
          <a:prstDash val="solid"/>
        </a:ln>
      </c:spPr>
    </c:plotArea>
    <c:plotVisOnly val="1"/>
    <c:dispBlanksAs val="gap"/>
    <c:showDLblsOverMax val="0"/>
  </c:chart>
  <c:spPr>
    <a:solidFill>
      <a:schemeClr val="tx1">
        <a:lumMod val="50000"/>
        <a:lumOff val="50000"/>
      </a:schemeClr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822" r="0.75000000000000822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114300</xdr:colOff>
      <xdr:row>11</xdr:row>
      <xdr:rowOff>169546</xdr:rowOff>
    </xdr:from>
    <xdr:to>
      <xdr:col>5</xdr:col>
      <xdr:colOff>1000125</xdr:colOff>
      <xdr:row>21</xdr:row>
      <xdr:rowOff>253365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23900" y="2181226"/>
          <a:ext cx="4010025" cy="1912619"/>
        </a:xfrm>
        <a:prstGeom prst="rect">
          <a:avLst/>
        </a:prstGeom>
        <a:noFill/>
      </xdr:spPr>
    </xdr:pic>
    <xdr:clientData/>
  </xdr:twoCellAnchor>
  <xdr:oneCellAnchor>
    <xdr:from>
      <xdr:col>0</xdr:col>
      <xdr:colOff>632460</xdr:colOff>
      <xdr:row>9</xdr:row>
      <xdr:rowOff>114300</xdr:rowOff>
    </xdr:from>
    <xdr:ext cx="4674870" cy="676275"/>
    <xdr:sp macro="" textlink="">
      <xdr:nvSpPr>
        <xdr:cNvPr id="3" name="Rectangle 8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Arrowheads="1"/>
        </xdr:cNvSpPr>
      </xdr:nvSpPr>
      <xdr:spPr bwMode="auto">
        <a:xfrm>
          <a:off x="632460" y="1657350"/>
          <a:ext cx="4674870" cy="676275"/>
        </a:xfrm>
        <a:prstGeom prst="rect">
          <a:avLst/>
        </a:prstGeom>
        <a:solidFill>
          <a:srgbClr val="4F81BD"/>
        </a:solidFill>
        <a:ln w="12700">
          <a:solidFill>
            <a:srgbClr val="FFFFFF"/>
          </a:solidFill>
          <a:miter lim="800000"/>
          <a:headEnd/>
          <a:tailEnd/>
        </a:ln>
        <a:effectLst/>
      </xdr:spPr>
      <xdr:txBody>
        <a:bodyPr wrap="square" lIns="182880" tIns="45720" rIns="182880" bIns="45720" anchor="t" upright="1">
          <a:noAutofit/>
        </a:bodyPr>
        <a:lstStyle/>
        <a:p>
          <a:pPr algn="l" rtl="0">
            <a:defRPr sz="1000"/>
          </a:pPr>
          <a:r>
            <a:rPr lang="zh-CN" altLang="en-US" sz="3200" b="0" i="0" u="none" strike="noStrike" baseline="0">
              <a:solidFill>
                <a:srgbClr val="FFFFFF"/>
              </a:solidFill>
              <a:latin typeface="宋体"/>
              <a:ea typeface="宋体"/>
            </a:rPr>
            <a:t>成本性态分析实验报告</a:t>
          </a:r>
          <a:endParaRPr lang="zh-CN" altLang="en-US" sz="3200" b="0" i="0" u="none" strike="noStrike" baseline="0">
            <a:solidFill>
              <a:srgbClr val="FFFFFF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zh-CN" altLang="en-US" sz="3600" b="0" i="0" u="none" strike="noStrike" baseline="0">
            <a:solidFill>
              <a:srgbClr val="FFFFFF"/>
            </a:solidFill>
            <a:latin typeface="Times New Roman"/>
            <a:cs typeface="Times New Roman"/>
          </a:endParaRPr>
        </a:p>
      </xdr:txBody>
    </xdr:sp>
    <xdr:clientData/>
  </xdr:oneCellAnchor>
  <xdr:twoCellAnchor editAs="oneCell">
    <xdr:from>
      <xdr:col>0</xdr:col>
      <xdr:colOff>47625</xdr:colOff>
      <xdr:row>35</xdr:row>
      <xdr:rowOff>3176</xdr:rowOff>
    </xdr:from>
    <xdr:to>
      <xdr:col>5</xdr:col>
      <xdr:colOff>546880</xdr:colOff>
      <xdr:row>47</xdr:row>
      <xdr:rowOff>168275</xdr:rowOff>
    </xdr:to>
    <xdr:pic>
      <xdr:nvPicPr>
        <xdr:cNvPr id="4" name="Picture 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7625" y="6403976"/>
          <a:ext cx="3547255" cy="2359659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48</xdr:row>
      <xdr:rowOff>47626</xdr:rowOff>
    </xdr:from>
    <xdr:to>
      <xdr:col>7</xdr:col>
      <xdr:colOff>828674</xdr:colOff>
      <xdr:row>67</xdr:row>
      <xdr:rowOff>85726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9525</xdr:colOff>
      <xdr:row>85</xdr:row>
      <xdr:rowOff>171450</xdr:rowOff>
    </xdr:from>
    <xdr:to>
      <xdr:col>8</xdr:col>
      <xdr:colOff>9524</xdr:colOff>
      <xdr:row>105</xdr:row>
      <xdr:rowOff>19050</xdr:rowOff>
    </xdr:to>
    <xdr:graphicFrame macro="">
      <xdr:nvGraphicFramePr>
        <xdr:cNvPr id="5" name="Chart 1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48</xdr:row>
      <xdr:rowOff>47626</xdr:rowOff>
    </xdr:from>
    <xdr:to>
      <xdr:col>7</xdr:col>
      <xdr:colOff>828674</xdr:colOff>
      <xdr:row>67</xdr:row>
      <xdr:rowOff>85726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9525</xdr:colOff>
      <xdr:row>85</xdr:row>
      <xdr:rowOff>171450</xdr:rowOff>
    </xdr:from>
    <xdr:to>
      <xdr:col>8</xdr:col>
      <xdr:colOff>9524</xdr:colOff>
      <xdr:row>105</xdr:row>
      <xdr:rowOff>19050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48</xdr:row>
      <xdr:rowOff>47626</xdr:rowOff>
    </xdr:from>
    <xdr:to>
      <xdr:col>7</xdr:col>
      <xdr:colOff>828674</xdr:colOff>
      <xdr:row>67</xdr:row>
      <xdr:rowOff>85726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9525</xdr:colOff>
      <xdr:row>85</xdr:row>
      <xdr:rowOff>171450</xdr:rowOff>
    </xdr:from>
    <xdr:to>
      <xdr:col>8</xdr:col>
      <xdr:colOff>9524</xdr:colOff>
      <xdr:row>105</xdr:row>
      <xdr:rowOff>19050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&#20255;/Documents/&#25105;&#30340;&#25991;&#26723;/00.&#24453;&#21150;&#24037;&#20316;/2017.03.12&#36130;&#21153;&#31649;&#29702;&#23454;&#35757;/&#19975;&#24471;&#20272;&#20540;&#20844;&#24335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ocuments/WeChat%20Files/qi1055460543/FileStorage/File/2019-04/2017.05.16&#31649;&#29702;&#20250;&#35745;&#20915;&#31574;&#27169;&#25311;&#24037;&#20855;&#65288;WXL&#27979;&#35797;&#65289;/2017.04.10&#31649;&#29702;&#20250;&#35745;&#27801;&#30424;&#27169;&#22411;-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ocuments/WeChat%20Files/qi1055460543/FileStorage/File/2019-04/&#31649;&#29702;&#20250;&#35745;-w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首页"/>
      <sheetName val="说明"/>
      <sheetName val="历史报表(简化)"/>
      <sheetName val="历史报表(原始)"/>
      <sheetName val="基本假设"/>
      <sheetName val="收入"/>
      <sheetName val="投资"/>
      <sheetName val="筹资"/>
      <sheetName val="预测IS"/>
      <sheetName val="预测BS"/>
      <sheetName val="预测CS"/>
      <sheetName val="财务分析"/>
      <sheetName val="预测合理性检验"/>
      <sheetName val="绝对估值"/>
      <sheetName val="敏感分析"/>
      <sheetName val="估值(可比公司)"/>
      <sheetName val="相对估值"/>
      <sheetName val="杜邦分析"/>
      <sheetName val="历史报表(单季)"/>
      <sheetName val="输出报告"/>
      <sheetName val="创建预测sheet"/>
      <sheetName val="万得估值公式"/>
      <sheetName val="采购成本分析表"/>
    </sheetNames>
    <sheetDataSet>
      <sheetData sheetId="0">
        <row r="11">
          <cell r="C11" t="str">
            <v>合并报表</v>
          </cell>
        </row>
      </sheetData>
      <sheetData sheetId="1" refreshError="1"/>
      <sheetData sheetId="2"/>
      <sheetData sheetId="3" refreshError="1"/>
      <sheetData sheetId="4" refreshError="1"/>
      <sheetData sheetId="5" refreshError="1"/>
      <sheetData sheetId="6">
        <row r="66">
          <cell r="C66">
            <v>1</v>
          </cell>
        </row>
      </sheetData>
      <sheetData sheetId="7">
        <row r="6">
          <cell r="B6">
            <v>2.2499999999999999E-2</v>
          </cell>
        </row>
        <row r="7">
          <cell r="B7">
            <v>5.3100000000000001E-2</v>
          </cell>
        </row>
        <row r="8">
          <cell r="B8">
            <v>5.7599999999999998E-2</v>
          </cell>
        </row>
        <row r="9">
          <cell r="B9">
            <v>0.01</v>
          </cell>
        </row>
        <row r="18">
          <cell r="B18">
            <v>2</v>
          </cell>
        </row>
        <row r="22">
          <cell r="E22">
            <v>1</v>
          </cell>
        </row>
        <row r="23">
          <cell r="E23">
            <v>0.7</v>
          </cell>
        </row>
        <row r="24">
          <cell r="E24" t="str">
            <v>Fetching...</v>
          </cell>
        </row>
      </sheetData>
      <sheetData sheetId="8"/>
      <sheetData sheetId="9"/>
      <sheetData sheetId="10"/>
      <sheetData sheetId="11">
        <row r="2">
          <cell r="D2" t="str">
            <v>2005A</v>
          </cell>
        </row>
      </sheetData>
      <sheetData sheetId="12" refreshError="1"/>
      <sheetData sheetId="13">
        <row r="5">
          <cell r="C5">
            <v>0</v>
          </cell>
        </row>
      </sheetData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债券投资"/>
      <sheetName val="固定资产投资模型"/>
      <sheetName val="研发投入"/>
    </sheetNames>
    <sheetDataSet>
      <sheetData sheetId="0"/>
      <sheetData sheetId="1">
        <row r="5">
          <cell r="C5">
            <v>250</v>
          </cell>
        </row>
        <row r="6">
          <cell r="C6">
            <v>0</v>
          </cell>
        </row>
        <row r="7">
          <cell r="C7">
            <v>5</v>
          </cell>
        </row>
      </sheetData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固定资产采购"/>
      <sheetName val="经济采购量"/>
      <sheetName val="研发投入"/>
      <sheetName val="债券投资"/>
      <sheetName val="预算"/>
      <sheetName val="Sheet1"/>
      <sheetName val="生产批量"/>
    </sheetNames>
    <sheetDataSet>
      <sheetData sheetId="0"/>
      <sheetData sheetId="1"/>
      <sheetData sheetId="2"/>
      <sheetData sheetId="3"/>
      <sheetData sheetId="4"/>
      <sheetData sheetId="5"/>
      <sheetData sheetId="6">
        <row r="4">
          <cell r="B4">
            <v>25</v>
          </cell>
        </row>
        <row r="5">
          <cell r="B5">
            <v>100</v>
          </cell>
        </row>
        <row r="6">
          <cell r="B6">
            <v>0.1</v>
          </cell>
        </row>
        <row r="7">
          <cell r="B7">
            <v>100</v>
          </cell>
        </row>
        <row r="8">
          <cell r="B8">
            <v>90</v>
          </cell>
        </row>
        <row r="10">
          <cell r="B10">
            <v>300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2:F27"/>
  <sheetViews>
    <sheetView showGridLines="0" showRowColHeaders="0" topLeftCell="A16" zoomScaleSheetLayoutView="110" workbookViewId="0">
      <selection activeCell="F25" sqref="F25"/>
    </sheetView>
  </sheetViews>
  <sheetFormatPr defaultColWidth="8.86328125" defaultRowHeight="13.5" x14ac:dyDescent="0.3"/>
  <cols>
    <col min="2" max="2" width="8.59765625" customWidth="1"/>
    <col min="3" max="3" width="19.265625" customWidth="1"/>
    <col min="4" max="4" width="9.265625" customWidth="1"/>
    <col min="5" max="5" width="8.46484375" customWidth="1"/>
    <col min="6" max="6" width="20.86328125" customWidth="1"/>
    <col min="7" max="7" width="4.59765625" customWidth="1"/>
  </cols>
  <sheetData>
    <row r="22" spans="1:6" ht="25.15" x14ac:dyDescent="0.3">
      <c r="A22" s="64"/>
      <c r="B22" s="65"/>
      <c r="C22" s="70"/>
      <c r="D22" s="64"/>
      <c r="E22" s="64"/>
      <c r="F22" s="69"/>
    </row>
    <row r="23" spans="1:6" ht="25.15" x14ac:dyDescent="0.3">
      <c r="A23" s="64" t="s">
        <v>84</v>
      </c>
      <c r="B23" s="65"/>
      <c r="C23" s="71" t="s">
        <v>85</v>
      </c>
      <c r="D23" s="64" t="s">
        <v>83</v>
      </c>
      <c r="E23" s="64"/>
      <c r="F23" s="68">
        <v>2020102210814</v>
      </c>
    </row>
    <row r="24" spans="1:6" ht="25.15" x14ac:dyDescent="0.3">
      <c r="A24" s="64" t="s">
        <v>82</v>
      </c>
      <c r="B24" s="67"/>
      <c r="C24" s="66"/>
      <c r="D24" s="65" t="s">
        <v>81</v>
      </c>
      <c r="E24" s="64"/>
      <c r="F24" s="63" t="s">
        <v>94</v>
      </c>
    </row>
    <row r="25" spans="1:6" ht="25.15" x14ac:dyDescent="0.3">
      <c r="A25" s="64" t="s">
        <v>80</v>
      </c>
      <c r="B25" s="65"/>
      <c r="C25" s="66"/>
      <c r="D25" s="65" t="s">
        <v>79</v>
      </c>
      <c r="E25" s="64"/>
      <c r="F25" s="63" t="s">
        <v>95</v>
      </c>
    </row>
    <row r="26" spans="1:6" ht="25.15" x14ac:dyDescent="0.3">
      <c r="A26" s="64" t="s">
        <v>78</v>
      </c>
      <c r="B26" s="64"/>
      <c r="C26" s="66"/>
      <c r="D26" s="65" t="s">
        <v>77</v>
      </c>
      <c r="E26" s="64"/>
      <c r="F26" s="63"/>
    </row>
    <row r="27" spans="1:6" ht="25.15" x14ac:dyDescent="0.3">
      <c r="A27" s="64" t="s">
        <v>76</v>
      </c>
      <c r="B27" s="65"/>
      <c r="C27" s="66"/>
      <c r="D27" s="65" t="s">
        <v>75</v>
      </c>
      <c r="E27" s="64"/>
      <c r="F27" s="63"/>
    </row>
  </sheetData>
  <phoneticPr fontId="2" type="noConversion"/>
  <printOptions horizontalCentered="1"/>
  <pageMargins left="0.70866141732283472" right="0.70866141732283472" top="0.74803149606299213" bottom="0.74803149606299213" header="0.31496062992125984" footer="0.31496062992125984"/>
  <pageSetup paperSize="9" orientation="portrait" r:id="rId1"/>
  <headerFooter>
    <oddHeader>&amp;C&amp;10战略管理</oddHeader>
    <oddFooter>&amp;C实验报告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19"/>
  <sheetViews>
    <sheetView showGridLines="0" showRowColHeaders="0" tabSelected="1" workbookViewId="0">
      <pane ySplit="1" topLeftCell="A142" activePane="bottomLeft" state="frozen"/>
      <selection pane="bottomLeft" activeCell="D84" sqref="D84"/>
    </sheetView>
  </sheetViews>
  <sheetFormatPr defaultColWidth="9" defaultRowHeight="13.5" x14ac:dyDescent="0.3"/>
  <cols>
    <col min="1" max="1" width="5" style="2" customWidth="1"/>
    <col min="2" max="2" width="11.73046875" style="2" customWidth="1"/>
    <col min="3" max="4" width="10.86328125" style="2" customWidth="1"/>
    <col min="5" max="5" width="12.265625" style="2" customWidth="1"/>
    <col min="6" max="8" width="10.86328125" style="2" customWidth="1"/>
    <col min="9" max="9" width="11.46484375" style="2" customWidth="1"/>
    <col min="10" max="10" width="10.86328125" style="2" customWidth="1"/>
    <col min="11" max="11" width="9.59765625" style="2" hidden="1" customWidth="1"/>
    <col min="12" max="12" width="11.265625" style="2" hidden="1" customWidth="1"/>
    <col min="13" max="13" width="11.265625" style="2" bestFit="1" customWidth="1"/>
    <col min="14" max="14" width="12.73046875" style="2" bestFit="1" customWidth="1"/>
    <col min="15" max="15" width="11.59765625" style="2" bestFit="1" customWidth="1"/>
    <col min="16" max="16" width="9" style="2" customWidth="1"/>
    <col min="17" max="16384" width="9" style="2"/>
  </cols>
  <sheetData>
    <row r="1" spans="1:9" s="12" customFormat="1" ht="60" customHeight="1" x14ac:dyDescent="0.3">
      <c r="A1" s="10" t="s">
        <v>8</v>
      </c>
      <c r="B1" s="11"/>
      <c r="C1" s="11"/>
      <c r="D1" s="11"/>
      <c r="E1" s="11"/>
      <c r="F1" s="11"/>
      <c r="G1" s="11"/>
      <c r="H1" s="11"/>
    </row>
    <row r="2" spans="1:9" s="1" customFormat="1" ht="12.75" x14ac:dyDescent="0.3"/>
    <row r="3" spans="1:9" customFormat="1" ht="20.100000000000001" customHeight="1" x14ac:dyDescent="0.3">
      <c r="B3" s="13" t="s">
        <v>30</v>
      </c>
      <c r="C3" s="3"/>
      <c r="D3" s="3"/>
      <c r="E3" s="4"/>
      <c r="F3" s="3"/>
      <c r="G3" s="3"/>
      <c r="H3" s="3"/>
    </row>
    <row r="4" spans="1:9" s="1" customFormat="1" ht="15" customHeight="1" x14ac:dyDescent="0.3"/>
    <row r="5" spans="1:9" s="5" customFormat="1" ht="15" customHeight="1" x14ac:dyDescent="0.3">
      <c r="B5" s="7" t="s">
        <v>27</v>
      </c>
      <c r="E5" s="6"/>
    </row>
    <row r="6" spans="1:9" s="1" customFormat="1" ht="15" customHeight="1" x14ac:dyDescent="0.3">
      <c r="B6" s="35" t="s">
        <v>37</v>
      </c>
      <c r="C6" s="36" t="s">
        <v>38</v>
      </c>
      <c r="D6" s="37" t="s">
        <v>39</v>
      </c>
    </row>
    <row r="7" spans="1:9" s="1" customFormat="1" ht="15" customHeight="1" x14ac:dyDescent="0.3">
      <c r="B7" s="17">
        <v>1</v>
      </c>
      <c r="C7" s="16">
        <v>107355</v>
      </c>
      <c r="D7" s="18">
        <v>582598</v>
      </c>
      <c r="F7" s="20" t="s">
        <v>26</v>
      </c>
      <c r="G7" s="21"/>
      <c r="H7" s="21"/>
    </row>
    <row r="8" spans="1:9" s="1" customFormat="1" ht="15" customHeight="1" x14ac:dyDescent="0.3">
      <c r="B8" s="17">
        <v>2</v>
      </c>
      <c r="C8" s="16">
        <v>118857</v>
      </c>
      <c r="D8" s="18">
        <v>621985</v>
      </c>
      <c r="F8" s="81" t="s">
        <v>11</v>
      </c>
      <c r="G8" s="81"/>
      <c r="H8" s="81"/>
    </row>
    <row r="9" spans="1:9" s="1" customFormat="1" ht="15" customHeight="1" x14ac:dyDescent="0.3">
      <c r="B9" s="17">
        <v>3</v>
      </c>
      <c r="C9" s="16">
        <v>157198</v>
      </c>
      <c r="D9" s="18">
        <v>680721</v>
      </c>
      <c r="F9" s="28" t="s">
        <v>25</v>
      </c>
      <c r="G9" s="29" t="s">
        <v>12</v>
      </c>
      <c r="H9" s="30" t="s">
        <v>13</v>
      </c>
    </row>
    <row r="10" spans="1:9" s="1" customFormat="1" ht="15" customHeight="1" x14ac:dyDescent="0.3">
      <c r="B10" s="17">
        <v>4</v>
      </c>
      <c r="C10" s="16">
        <v>132368</v>
      </c>
      <c r="D10" s="18">
        <v>724276</v>
      </c>
      <c r="F10" s="23" t="s">
        <v>14</v>
      </c>
      <c r="G10" s="22">
        <f>MAX(C7:C18)</f>
        <v>199373</v>
      </c>
      <c r="H10" s="24">
        <f>VLOOKUP(G10,C7:D18,2,0)</f>
        <v>1015053</v>
      </c>
    </row>
    <row r="11" spans="1:9" s="1" customFormat="1" ht="15" customHeight="1" x14ac:dyDescent="0.3">
      <c r="B11" s="17">
        <v>5</v>
      </c>
      <c r="C11" s="16">
        <v>159754</v>
      </c>
      <c r="D11" s="18">
        <v>808215</v>
      </c>
      <c r="F11" s="25" t="s">
        <v>16</v>
      </c>
      <c r="G11" s="26">
        <f>MIN(C7:C18)</f>
        <v>107355</v>
      </c>
      <c r="H11" s="27">
        <f>VLOOKUP(G11,C7:D18,2,0)</f>
        <v>582598</v>
      </c>
    </row>
    <row r="12" spans="1:9" s="1" customFormat="1" ht="15" customHeight="1" x14ac:dyDescent="0.3">
      <c r="B12" s="17">
        <v>6</v>
      </c>
      <c r="C12" s="16">
        <v>164319</v>
      </c>
      <c r="D12" s="18">
        <v>808756</v>
      </c>
      <c r="F12" s="9"/>
      <c r="G12" s="9"/>
    </row>
    <row r="13" spans="1:9" s="1" customFormat="1" ht="15" customHeight="1" x14ac:dyDescent="0.3">
      <c r="B13" s="17">
        <v>7</v>
      </c>
      <c r="C13" s="16">
        <v>148252</v>
      </c>
      <c r="D13" s="18">
        <v>690467</v>
      </c>
      <c r="F13" s="72"/>
      <c r="G13" s="72"/>
      <c r="H13" s="73"/>
      <c r="I13" s="73"/>
    </row>
    <row r="14" spans="1:9" s="1" customFormat="1" ht="15" customHeight="1" x14ac:dyDescent="0.3">
      <c r="B14" s="17">
        <v>8</v>
      </c>
      <c r="C14" s="16">
        <v>163588</v>
      </c>
      <c r="D14" s="18">
        <v>781369</v>
      </c>
      <c r="F14" s="83" t="s">
        <v>0</v>
      </c>
      <c r="G14" s="83"/>
      <c r="H14" s="83"/>
      <c r="I14" s="73"/>
    </row>
    <row r="15" spans="1:9" s="1" customFormat="1" ht="15" customHeight="1" x14ac:dyDescent="0.3">
      <c r="B15" s="17">
        <v>9</v>
      </c>
      <c r="C15" s="16">
        <v>199373</v>
      </c>
      <c r="D15" s="18">
        <v>1015053</v>
      </c>
      <c r="F15" s="75"/>
      <c r="G15" s="76" t="s">
        <v>86</v>
      </c>
      <c r="H15" s="77" t="s">
        <v>87</v>
      </c>
      <c r="I15" s="73"/>
    </row>
    <row r="16" spans="1:9" s="1" customFormat="1" ht="15" customHeight="1" x14ac:dyDescent="0.3">
      <c r="B16" s="17">
        <v>10</v>
      </c>
      <c r="C16" s="16">
        <v>156651</v>
      </c>
      <c r="D16" s="18">
        <v>777663</v>
      </c>
      <c r="F16" s="78" t="s">
        <v>88</v>
      </c>
      <c r="G16" s="74">
        <v>0</v>
      </c>
      <c r="H16" s="79">
        <f>G16*C24+C25</f>
        <v>77999.899999999994</v>
      </c>
      <c r="I16" s="73"/>
    </row>
    <row r="17" spans="2:9" s="1" customFormat="1" ht="15" customHeight="1" x14ac:dyDescent="0.3">
      <c r="B17" s="17">
        <v>11</v>
      </c>
      <c r="C17" s="16">
        <v>147157</v>
      </c>
      <c r="D17" s="18">
        <v>688572</v>
      </c>
      <c r="F17" s="78" t="s">
        <v>89</v>
      </c>
      <c r="G17" s="74">
        <f>MAX(C7:C18)</f>
        <v>199373</v>
      </c>
      <c r="H17" s="79">
        <f>G17*C24+C25</f>
        <v>1015053.0000000001</v>
      </c>
      <c r="I17" s="73"/>
    </row>
    <row r="18" spans="2:9" s="1" customFormat="1" ht="15" customHeight="1" x14ac:dyDescent="0.3">
      <c r="B18" s="19">
        <v>12</v>
      </c>
      <c r="C18" s="16">
        <v>170892</v>
      </c>
      <c r="D18" s="18">
        <v>732439</v>
      </c>
      <c r="F18" s="72"/>
      <c r="G18" s="72"/>
      <c r="H18" s="73"/>
      <c r="I18" s="73"/>
    </row>
    <row r="19" spans="2:9" s="1" customFormat="1" ht="15" customHeight="1" x14ac:dyDescent="0.3">
      <c r="B19" s="38" t="s">
        <v>43</v>
      </c>
      <c r="F19" s="73"/>
      <c r="G19" s="73"/>
      <c r="H19" s="73"/>
      <c r="I19" s="73"/>
    </row>
    <row r="20" spans="2:9" s="1" customFormat="1" ht="15" customHeight="1" x14ac:dyDescent="0.3">
      <c r="B20" s="48" t="s">
        <v>51</v>
      </c>
      <c r="F20" s="73"/>
      <c r="G20" s="73"/>
      <c r="H20" s="73"/>
      <c r="I20" s="73"/>
    </row>
    <row r="21" spans="2:9" s="1" customFormat="1" ht="15" customHeight="1" x14ac:dyDescent="0.3">
      <c r="B21" s="82" t="s">
        <v>35</v>
      </c>
      <c r="C21" s="82"/>
      <c r="D21" s="82"/>
    </row>
    <row r="22" spans="2:9" s="1" customFormat="1" ht="15" customHeight="1" x14ac:dyDescent="0.4">
      <c r="B22" s="33" t="s">
        <v>18</v>
      </c>
      <c r="C22" s="84">
        <f>H10-H11</f>
        <v>432455</v>
      </c>
      <c r="D22" s="85"/>
    </row>
    <row r="23" spans="2:9" s="1" customFormat="1" ht="15" customHeight="1" x14ac:dyDescent="0.4">
      <c r="B23" s="34" t="s">
        <v>19</v>
      </c>
      <c r="C23" s="86">
        <f>G10-G11</f>
        <v>92018</v>
      </c>
      <c r="D23" s="87"/>
    </row>
    <row r="24" spans="2:9" s="1" customFormat="1" ht="15" customHeight="1" x14ac:dyDescent="0.4">
      <c r="B24" s="34" t="s">
        <v>20</v>
      </c>
      <c r="C24" s="86">
        <f>ROUND(C22/C23,2)</f>
        <v>4.7</v>
      </c>
      <c r="D24" s="87"/>
    </row>
    <row r="25" spans="2:9" s="1" customFormat="1" ht="15" customHeight="1" x14ac:dyDescent="0.5">
      <c r="B25" s="32" t="s">
        <v>21</v>
      </c>
      <c r="C25" s="88">
        <f>ROUND(H10-C24*G10,2)</f>
        <v>77999.899999999994</v>
      </c>
      <c r="D25" s="89"/>
    </row>
    <row r="26" spans="2:9" s="1" customFormat="1" ht="15" customHeight="1" x14ac:dyDescent="0.3"/>
    <row r="27" spans="2:9" s="1" customFormat="1" ht="15" customHeight="1" x14ac:dyDescent="0.3">
      <c r="B27" s="82" t="s">
        <v>36</v>
      </c>
      <c r="C27" s="82"/>
      <c r="D27" s="82"/>
    </row>
    <row r="28" spans="2:9" s="1" customFormat="1" ht="15" customHeight="1" x14ac:dyDescent="0.4">
      <c r="B28" s="31" t="s">
        <v>22</v>
      </c>
      <c r="C28" s="90" t="str">
        <f>C25&amp;"+"&amp;C24&amp;"X"</f>
        <v>77999.9+4.7X</v>
      </c>
      <c r="D28" s="91"/>
    </row>
    <row r="29" spans="2:9" s="1" customFormat="1" ht="15" customHeight="1" x14ac:dyDescent="0.3"/>
    <row r="30" spans="2:9" customFormat="1" ht="20.100000000000001" customHeight="1" x14ac:dyDescent="0.3">
      <c r="B30" s="13" t="s">
        <v>31</v>
      </c>
      <c r="C30" s="3"/>
      <c r="D30" s="3"/>
      <c r="E30" s="4"/>
      <c r="F30" s="3"/>
      <c r="G30" s="3"/>
      <c r="H30" s="3"/>
    </row>
    <row r="31" spans="2:9" s="1" customFormat="1" ht="15" customHeight="1" x14ac:dyDescent="0.3"/>
    <row r="32" spans="2:9" s="5" customFormat="1" ht="15" customHeight="1" x14ac:dyDescent="0.3">
      <c r="B32" s="7" t="s">
        <v>27</v>
      </c>
      <c r="E32" s="6"/>
      <c r="F32" s="42" t="s">
        <v>36</v>
      </c>
    </row>
    <row r="33" spans="2:8" s="1" customFormat="1" ht="15" customHeight="1" x14ac:dyDescent="0.4">
      <c r="B33" s="35" t="s">
        <v>28</v>
      </c>
      <c r="C33" s="36" t="s">
        <v>40</v>
      </c>
      <c r="D33" s="37" t="s">
        <v>41</v>
      </c>
      <c r="F33" s="41" t="s">
        <v>2</v>
      </c>
      <c r="G33" s="92" t="s">
        <v>96</v>
      </c>
      <c r="H33" s="93"/>
    </row>
    <row r="34" spans="2:8" s="1" customFormat="1" ht="15" customHeight="1" x14ac:dyDescent="0.3">
      <c r="B34" s="17">
        <v>1</v>
      </c>
      <c r="C34" s="16">
        <v>107355</v>
      </c>
      <c r="D34" s="18">
        <v>582598</v>
      </c>
    </row>
    <row r="35" spans="2:8" s="1" customFormat="1" ht="15" customHeight="1" x14ac:dyDescent="0.3">
      <c r="B35" s="17">
        <v>2</v>
      </c>
      <c r="C35" s="16">
        <v>118857</v>
      </c>
      <c r="D35" s="18">
        <v>621985</v>
      </c>
      <c r="F35" s="39" t="s">
        <v>3</v>
      </c>
      <c r="G35" s="49">
        <v>93005.4</v>
      </c>
    </row>
    <row r="36" spans="2:8" s="1" customFormat="1" ht="15" customHeight="1" x14ac:dyDescent="0.3">
      <c r="B36" s="17">
        <v>3</v>
      </c>
      <c r="C36" s="16">
        <v>157198</v>
      </c>
      <c r="D36" s="18">
        <v>680721</v>
      </c>
      <c r="F36" s="40" t="s">
        <v>4</v>
      </c>
      <c r="G36" s="50">
        <v>4.32</v>
      </c>
    </row>
    <row r="37" spans="2:8" s="1" customFormat="1" ht="15" customHeight="1" x14ac:dyDescent="0.3">
      <c r="B37" s="17">
        <v>4</v>
      </c>
      <c r="C37" s="16">
        <v>132368</v>
      </c>
      <c r="D37" s="18">
        <v>724276</v>
      </c>
    </row>
    <row r="38" spans="2:8" s="1" customFormat="1" ht="15" customHeight="1" x14ac:dyDescent="0.3">
      <c r="B38" s="17">
        <v>5</v>
      </c>
      <c r="C38" s="16">
        <v>159754</v>
      </c>
      <c r="D38" s="18">
        <v>808215</v>
      </c>
      <c r="F38" s="81" t="s">
        <v>5</v>
      </c>
      <c r="G38" s="81"/>
      <c r="H38" s="81"/>
    </row>
    <row r="39" spans="2:8" s="1" customFormat="1" ht="15" customHeight="1" x14ac:dyDescent="0.3">
      <c r="B39" s="17">
        <v>6</v>
      </c>
      <c r="C39" s="16">
        <v>164319</v>
      </c>
      <c r="D39" s="18">
        <v>808756</v>
      </c>
      <c r="F39" s="28"/>
      <c r="G39" s="29" t="s">
        <v>33</v>
      </c>
      <c r="H39" s="30" t="s">
        <v>34</v>
      </c>
    </row>
    <row r="40" spans="2:8" s="1" customFormat="1" ht="15" customHeight="1" x14ac:dyDescent="0.3">
      <c r="B40" s="17">
        <v>7</v>
      </c>
      <c r="C40" s="16">
        <v>148252</v>
      </c>
      <c r="D40" s="18">
        <v>690467</v>
      </c>
      <c r="F40" s="23" t="s">
        <v>14</v>
      </c>
      <c r="G40" s="22">
        <f>MAX(C34:C45)</f>
        <v>199373</v>
      </c>
      <c r="H40" s="24">
        <f>VLOOKUP(G40,C34:D45,2,0)</f>
        <v>1015053</v>
      </c>
    </row>
    <row r="41" spans="2:8" s="1" customFormat="1" ht="15" customHeight="1" x14ac:dyDescent="0.3">
      <c r="B41" s="17">
        <v>8</v>
      </c>
      <c r="C41" s="16">
        <v>163588</v>
      </c>
      <c r="D41" s="18">
        <v>781369</v>
      </c>
      <c r="F41" s="25" t="s">
        <v>29</v>
      </c>
      <c r="G41" s="26">
        <f>MIN(C34:C45)</f>
        <v>107355</v>
      </c>
      <c r="H41" s="27">
        <f>VLOOKUP(G41,C34:D45,2,0)</f>
        <v>582598</v>
      </c>
    </row>
    <row r="42" spans="2:8" s="1" customFormat="1" ht="15" customHeight="1" x14ac:dyDescent="0.3">
      <c r="B42" s="17">
        <v>9</v>
      </c>
      <c r="C42" s="16">
        <v>199373</v>
      </c>
      <c r="D42" s="18">
        <v>1015053</v>
      </c>
      <c r="F42" s="83" t="s">
        <v>0</v>
      </c>
      <c r="G42" s="83"/>
      <c r="H42" s="83"/>
    </row>
    <row r="43" spans="2:8" s="1" customFormat="1" ht="15" customHeight="1" x14ac:dyDescent="0.3">
      <c r="B43" s="17">
        <v>10</v>
      </c>
      <c r="C43" s="16">
        <v>156651</v>
      </c>
      <c r="D43" s="18">
        <v>777663</v>
      </c>
      <c r="F43" s="75"/>
      <c r="G43" s="76" t="s">
        <v>86</v>
      </c>
      <c r="H43" s="77" t="s">
        <v>90</v>
      </c>
    </row>
    <row r="44" spans="2:8" s="1" customFormat="1" ht="15" customHeight="1" x14ac:dyDescent="0.3">
      <c r="B44" s="17">
        <v>11</v>
      </c>
      <c r="C44" s="16">
        <v>147157</v>
      </c>
      <c r="D44" s="18">
        <v>688572</v>
      </c>
      <c r="F44" s="78" t="s">
        <v>91</v>
      </c>
      <c r="G44" s="74">
        <v>0</v>
      </c>
      <c r="H44" s="79">
        <f>G35</f>
        <v>93005.4</v>
      </c>
    </row>
    <row r="45" spans="2:8" s="1" customFormat="1" ht="15" customHeight="1" x14ac:dyDescent="0.3">
      <c r="B45" s="19">
        <v>12</v>
      </c>
      <c r="C45" s="16">
        <v>170892</v>
      </c>
      <c r="D45" s="18">
        <v>732439</v>
      </c>
      <c r="F45" s="78" t="s">
        <v>92</v>
      </c>
      <c r="G45" s="74">
        <f>MAX(C34:C45)</f>
        <v>199373</v>
      </c>
      <c r="H45" s="79">
        <f>G45*G36+G35</f>
        <v>954296.76000000013</v>
      </c>
    </row>
    <row r="46" spans="2:8" s="1" customFormat="1" ht="15" customHeight="1" x14ac:dyDescent="0.3">
      <c r="B46" s="38" t="s">
        <v>42</v>
      </c>
      <c r="F46" s="73"/>
      <c r="G46" s="73"/>
      <c r="H46" s="73"/>
    </row>
    <row r="47" spans="2:8" s="1" customFormat="1" ht="15" customHeight="1" x14ac:dyDescent="0.3">
      <c r="B47" s="38"/>
    </row>
    <row r="48" spans="2:8" s="5" customFormat="1" ht="15" customHeight="1" x14ac:dyDescent="0.3">
      <c r="B48" s="7" t="s">
        <v>50</v>
      </c>
      <c r="E48" s="6"/>
      <c r="F48" s="42"/>
    </row>
    <row r="49" s="1" customFormat="1" ht="15" customHeight="1" x14ac:dyDescent="0.3"/>
    <row r="50" s="1" customFormat="1" ht="15" customHeight="1" x14ac:dyDescent="0.3"/>
    <row r="51" s="1" customFormat="1" ht="15" customHeight="1" x14ac:dyDescent="0.3"/>
    <row r="52" s="1" customFormat="1" ht="15" customHeight="1" x14ac:dyDescent="0.3"/>
    <row r="53" s="1" customFormat="1" ht="15" customHeight="1" x14ac:dyDescent="0.3"/>
    <row r="54" s="1" customFormat="1" ht="15" customHeight="1" x14ac:dyDescent="0.3"/>
    <row r="55" s="1" customFormat="1" ht="15" customHeight="1" x14ac:dyDescent="0.3"/>
    <row r="56" s="1" customFormat="1" ht="15" customHeight="1" x14ac:dyDescent="0.3"/>
    <row r="57" s="1" customFormat="1" ht="15" customHeight="1" x14ac:dyDescent="0.3"/>
    <row r="58" s="1" customFormat="1" ht="15" customHeight="1" x14ac:dyDescent="0.3"/>
    <row r="59" s="1" customFormat="1" ht="15" customHeight="1" x14ac:dyDescent="0.3"/>
    <row r="60" s="1" customFormat="1" ht="15" customHeight="1" x14ac:dyDescent="0.3"/>
    <row r="61" s="1" customFormat="1" ht="15" customHeight="1" x14ac:dyDescent="0.3"/>
    <row r="62" s="1" customFormat="1" ht="15" customHeight="1" x14ac:dyDescent="0.3"/>
    <row r="63" s="1" customFormat="1" ht="15" customHeight="1" x14ac:dyDescent="0.3"/>
    <row r="64" s="1" customFormat="1" ht="15" customHeight="1" x14ac:dyDescent="0.3"/>
    <row r="65" spans="2:14" s="1" customFormat="1" ht="15" customHeight="1" x14ac:dyDescent="0.3"/>
    <row r="66" spans="2:14" s="1" customFormat="1" ht="15" customHeight="1" x14ac:dyDescent="0.3"/>
    <row r="67" spans="2:14" s="1" customFormat="1" ht="15" customHeight="1" x14ac:dyDescent="0.3"/>
    <row r="68" spans="2:14" s="1" customFormat="1" ht="15" customHeight="1" x14ac:dyDescent="0.3"/>
    <row r="69" spans="2:14" customFormat="1" ht="20.100000000000001" customHeight="1" x14ac:dyDescent="0.3">
      <c r="B69" s="13" t="s">
        <v>32</v>
      </c>
      <c r="C69" s="3"/>
      <c r="D69" s="3"/>
      <c r="E69" s="4"/>
      <c r="F69" s="3"/>
      <c r="G69" s="3"/>
      <c r="H69" s="3"/>
      <c r="L69" s="2"/>
      <c r="M69" s="2"/>
      <c r="N69" s="2"/>
    </row>
    <row r="70" spans="2:14" customFormat="1" ht="17.25" customHeight="1" x14ac:dyDescent="0.3">
      <c r="B70" s="14"/>
      <c r="E70" s="15"/>
      <c r="L70" s="2"/>
      <c r="M70" s="2"/>
      <c r="N70" s="2"/>
    </row>
    <row r="71" spans="2:14" s="5" customFormat="1" ht="15" customHeight="1" x14ac:dyDescent="0.3">
      <c r="B71" s="35" t="s">
        <v>44</v>
      </c>
      <c r="C71" s="36"/>
      <c r="D71" s="37"/>
      <c r="E71" s="6"/>
      <c r="F71" s="7" t="s">
        <v>6</v>
      </c>
    </row>
    <row r="72" spans="2:14" s="1" customFormat="1" ht="15" customHeight="1" x14ac:dyDescent="0.4">
      <c r="B72" s="17" t="s">
        <v>28</v>
      </c>
      <c r="C72" s="16" t="s">
        <v>9</v>
      </c>
      <c r="D72" s="18" t="s">
        <v>10</v>
      </c>
      <c r="F72" s="41" t="s">
        <v>45</v>
      </c>
      <c r="G72" s="92" t="str">
        <f>L74&amp;"+"&amp;L75&amp;"x"</f>
        <v>128338.66+4.04x</v>
      </c>
      <c r="H72" s="93"/>
    </row>
    <row r="73" spans="2:14" s="1" customFormat="1" ht="15" customHeight="1" x14ac:dyDescent="0.3">
      <c r="B73" s="17">
        <v>1</v>
      </c>
      <c r="C73" s="16">
        <v>107355</v>
      </c>
      <c r="D73" s="18">
        <v>582598</v>
      </c>
      <c r="F73" s="47" t="s">
        <v>5</v>
      </c>
      <c r="G73" s="47"/>
      <c r="H73" s="47"/>
    </row>
    <row r="74" spans="2:14" s="1" customFormat="1" ht="15" customHeight="1" x14ac:dyDescent="0.3">
      <c r="B74" s="17">
        <v>2</v>
      </c>
      <c r="C74" s="16">
        <v>118857</v>
      </c>
      <c r="D74" s="18">
        <v>621985</v>
      </c>
      <c r="F74" s="28"/>
      <c r="G74" s="29" t="s">
        <v>46</v>
      </c>
      <c r="H74" s="30" t="s">
        <v>47</v>
      </c>
      <c r="L74" s="8">
        <f>ROUND(G81,2)</f>
        <v>128338.66</v>
      </c>
    </row>
    <row r="75" spans="2:14" s="1" customFormat="1" ht="15" customHeight="1" x14ac:dyDescent="0.3">
      <c r="B75" s="17">
        <v>3</v>
      </c>
      <c r="C75" s="16">
        <v>157198</v>
      </c>
      <c r="D75" s="18">
        <v>680721</v>
      </c>
      <c r="F75" s="23" t="s">
        <v>48</v>
      </c>
      <c r="G75" s="22">
        <f>MAX(C73:C84)</f>
        <v>199373</v>
      </c>
      <c r="H75" s="24">
        <f>VLOOKUP(G75,C73:D84,2,0)</f>
        <v>1015053</v>
      </c>
      <c r="L75" s="8">
        <f>ROUND(G82,2)</f>
        <v>4.04</v>
      </c>
    </row>
    <row r="76" spans="2:14" s="1" customFormat="1" ht="15" customHeight="1" x14ac:dyDescent="0.3">
      <c r="B76" s="17">
        <v>4</v>
      </c>
      <c r="C76" s="16">
        <v>132368</v>
      </c>
      <c r="D76" s="18">
        <v>724276</v>
      </c>
      <c r="F76" s="25" t="s">
        <v>49</v>
      </c>
      <c r="G76" s="26">
        <f>MIN(C73:C84)</f>
        <v>107355</v>
      </c>
      <c r="H76" s="27">
        <f>VLOOKUP(G76,C73:D84,2,0)</f>
        <v>582598</v>
      </c>
      <c r="L76" s="8">
        <f>ROUND(G83,4)</f>
        <v>0.88439999999999996</v>
      </c>
    </row>
    <row r="77" spans="2:14" s="1" customFormat="1" ht="15" customHeight="1" x14ac:dyDescent="0.3">
      <c r="B77" s="17">
        <v>5</v>
      </c>
      <c r="C77" s="16">
        <v>159754</v>
      </c>
      <c r="D77" s="18">
        <v>808215</v>
      </c>
      <c r="F77" s="83" t="s">
        <v>0</v>
      </c>
      <c r="G77" s="83"/>
      <c r="H77" s="83"/>
      <c r="L77" s="8">
        <f>ROUND(G84,4)</f>
        <v>0.78220000000000001</v>
      </c>
    </row>
    <row r="78" spans="2:14" s="1" customFormat="1" ht="15" customHeight="1" x14ac:dyDescent="0.3">
      <c r="B78" s="17">
        <v>6</v>
      </c>
      <c r="C78" s="16">
        <v>164319</v>
      </c>
      <c r="D78" s="18">
        <v>808756</v>
      </c>
      <c r="F78" s="75"/>
      <c r="G78" s="76" t="s">
        <v>86</v>
      </c>
      <c r="H78" s="77" t="s">
        <v>90</v>
      </c>
    </row>
    <row r="79" spans="2:14" s="1" customFormat="1" ht="15" customHeight="1" x14ac:dyDescent="0.3">
      <c r="B79" s="17">
        <v>7</v>
      </c>
      <c r="C79" s="16">
        <v>148252</v>
      </c>
      <c r="D79" s="18">
        <v>690467</v>
      </c>
      <c r="F79" s="78" t="s">
        <v>91</v>
      </c>
      <c r="G79" s="74">
        <v>0</v>
      </c>
      <c r="H79" s="80">
        <f>L74+L75*G79</f>
        <v>128338.66</v>
      </c>
    </row>
    <row r="80" spans="2:14" s="1" customFormat="1" ht="15" customHeight="1" x14ac:dyDescent="0.3">
      <c r="B80" s="17">
        <v>8</v>
      </c>
      <c r="C80" s="16">
        <v>163588</v>
      </c>
      <c r="D80" s="18">
        <v>781369</v>
      </c>
      <c r="F80" s="78" t="s">
        <v>92</v>
      </c>
      <c r="G80" s="74">
        <f>MAX(C73:C84)</f>
        <v>199373</v>
      </c>
      <c r="H80" s="80">
        <f>L74+G80*L75</f>
        <v>933805.58000000007</v>
      </c>
    </row>
    <row r="81" spans="2:7" s="1" customFormat="1" ht="15" customHeight="1" x14ac:dyDescent="0.3">
      <c r="B81" s="17">
        <v>9</v>
      </c>
      <c r="C81" s="16">
        <v>199373</v>
      </c>
      <c r="D81" s="18">
        <v>1015053</v>
      </c>
      <c r="F81" s="55" t="s">
        <v>3</v>
      </c>
      <c r="G81" s="56">
        <f>INTERCEPT(D73:D84,C73:C84)</f>
        <v>128338.66299286345</v>
      </c>
    </row>
    <row r="82" spans="2:7" s="1" customFormat="1" ht="15" customHeight="1" x14ac:dyDescent="0.3">
      <c r="B82" s="17">
        <v>10</v>
      </c>
      <c r="C82" s="16">
        <v>156651</v>
      </c>
      <c r="D82" s="18">
        <v>777663</v>
      </c>
      <c r="F82" s="43" t="s">
        <v>4</v>
      </c>
      <c r="G82" s="44">
        <f>SLOPE(D73:D84,C73:C84)</f>
        <v>4.0377891359921865</v>
      </c>
    </row>
    <row r="83" spans="2:7" s="1" customFormat="1" ht="15" customHeight="1" x14ac:dyDescent="0.3">
      <c r="B83" s="17">
        <v>11</v>
      </c>
      <c r="C83" s="16">
        <v>147157</v>
      </c>
      <c r="D83" s="18">
        <v>688572</v>
      </c>
      <c r="F83" s="43" t="s">
        <v>7</v>
      </c>
      <c r="G83" s="44">
        <f>PEARSON(C7:C18,D7:D18)</f>
        <v>0.88441044278408865</v>
      </c>
    </row>
    <row r="84" spans="2:7" s="1" customFormat="1" ht="15" customHeight="1" x14ac:dyDescent="0.3">
      <c r="B84" s="19">
        <v>12</v>
      </c>
      <c r="C84" s="53">
        <v>170892</v>
      </c>
      <c r="D84" s="54">
        <v>732439</v>
      </c>
      <c r="F84" s="45" t="s">
        <v>23</v>
      </c>
      <c r="G84" s="46">
        <f>G83^2</f>
        <v>0.78218183130554775</v>
      </c>
    </row>
    <row r="85" spans="2:7" s="1" customFormat="1" ht="15" customHeight="1" x14ac:dyDescent="0.3">
      <c r="B85" s="1" t="s">
        <v>24</v>
      </c>
    </row>
    <row r="86" spans="2:7" s="1" customFormat="1" ht="15" customHeight="1" x14ac:dyDescent="0.3"/>
    <row r="87" spans="2:7" s="1" customFormat="1" ht="15" customHeight="1" x14ac:dyDescent="0.3"/>
    <row r="88" spans="2:7" s="1" customFormat="1" ht="15" customHeight="1" x14ac:dyDescent="0.3"/>
    <row r="89" spans="2:7" s="1" customFormat="1" ht="15" customHeight="1" x14ac:dyDescent="0.3"/>
    <row r="90" spans="2:7" s="1" customFormat="1" ht="15" customHeight="1" x14ac:dyDescent="0.3"/>
    <row r="91" spans="2:7" s="1" customFormat="1" ht="15" customHeight="1" x14ac:dyDescent="0.3"/>
    <row r="92" spans="2:7" s="1" customFormat="1" ht="15" customHeight="1" x14ac:dyDescent="0.3"/>
    <row r="93" spans="2:7" s="1" customFormat="1" ht="15" customHeight="1" x14ac:dyDescent="0.3"/>
    <row r="94" spans="2:7" s="1" customFormat="1" ht="15" customHeight="1" x14ac:dyDescent="0.3"/>
    <row r="95" spans="2:7" s="1" customFormat="1" ht="15" customHeight="1" x14ac:dyDescent="0.3"/>
    <row r="96" spans="2:7" s="1" customFormat="1" ht="15" customHeight="1" x14ac:dyDescent="0.3"/>
    <row r="97" s="1" customFormat="1" ht="15" customHeight="1" x14ac:dyDescent="0.3"/>
    <row r="98" s="1" customFormat="1" ht="15" customHeight="1" x14ac:dyDescent="0.3"/>
    <row r="99" s="1" customFormat="1" ht="15" customHeight="1" x14ac:dyDescent="0.3"/>
    <row r="100" s="1" customFormat="1" ht="15" customHeight="1" x14ac:dyDescent="0.3"/>
    <row r="101" s="1" customFormat="1" ht="15" customHeight="1" x14ac:dyDescent="0.3"/>
    <row r="102" s="1" customFormat="1" ht="15" customHeight="1" x14ac:dyDescent="0.3"/>
    <row r="103" s="1" customFormat="1" ht="15" customHeight="1" x14ac:dyDescent="0.3"/>
    <row r="104" s="1" customFormat="1" ht="15" customHeight="1" x14ac:dyDescent="0.3"/>
    <row r="105" s="1" customFormat="1" ht="15" customHeight="1" x14ac:dyDescent="0.3"/>
    <row r="106" s="1" customFormat="1" ht="15" customHeight="1" x14ac:dyDescent="0.3"/>
    <row r="107" s="1" customFormat="1" ht="15" customHeight="1" x14ac:dyDescent="0.3"/>
    <row r="108" s="1" customFormat="1" ht="15" customHeight="1" x14ac:dyDescent="0.3"/>
    <row r="109" s="1" customFormat="1" ht="15" customHeight="1" x14ac:dyDescent="0.3"/>
    <row r="110" s="1" customFormat="1" ht="15" customHeight="1" x14ac:dyDescent="0.3"/>
    <row r="111" s="1" customFormat="1" ht="15" customHeight="1" x14ac:dyDescent="0.3"/>
    <row r="112" s="1" customFormat="1" ht="15" customHeight="1" x14ac:dyDescent="0.3"/>
    <row r="113" spans="12:14" s="1" customFormat="1" ht="15" customHeight="1" x14ac:dyDescent="0.3"/>
    <row r="114" spans="12:14" s="1" customFormat="1" ht="15" customHeight="1" x14ac:dyDescent="0.3"/>
    <row r="115" spans="12:14" s="1" customFormat="1" ht="12.75" x14ac:dyDescent="0.3"/>
    <row r="116" spans="12:14" x14ac:dyDescent="0.3">
      <c r="L116" s="1"/>
      <c r="M116" s="1"/>
      <c r="N116" s="1"/>
    </row>
    <row r="117" spans="12:14" x14ac:dyDescent="0.3">
      <c r="L117" s="1"/>
      <c r="M117" s="1"/>
      <c r="N117" s="1"/>
    </row>
    <row r="118" spans="12:14" x14ac:dyDescent="0.3">
      <c r="L118" s="1"/>
      <c r="M118" s="1"/>
      <c r="N118" s="1"/>
    </row>
    <row r="119" spans="12:14" x14ac:dyDescent="0.3">
      <c r="L119" s="1"/>
      <c r="M119" s="1"/>
      <c r="N119" s="1"/>
    </row>
  </sheetData>
  <sheetProtection selectLockedCells="1"/>
  <mergeCells count="14">
    <mergeCell ref="F8:H8"/>
    <mergeCell ref="B27:D27"/>
    <mergeCell ref="F42:H42"/>
    <mergeCell ref="F38:H38"/>
    <mergeCell ref="F77:H77"/>
    <mergeCell ref="F14:H14"/>
    <mergeCell ref="B21:D21"/>
    <mergeCell ref="C22:D22"/>
    <mergeCell ref="C23:D23"/>
    <mergeCell ref="C24:D24"/>
    <mergeCell ref="C25:D25"/>
    <mergeCell ref="C28:D28"/>
    <mergeCell ref="G33:H33"/>
    <mergeCell ref="G72:H72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19"/>
  <sheetViews>
    <sheetView showGridLines="0" showRowColHeaders="0" workbookViewId="0">
      <pane ySplit="1" topLeftCell="A77" activePane="bottomLeft" state="frozen"/>
      <selection pane="bottomLeft" activeCell="E81" sqref="E81"/>
    </sheetView>
  </sheetViews>
  <sheetFormatPr defaultColWidth="9" defaultRowHeight="13.5" x14ac:dyDescent="0.3"/>
  <cols>
    <col min="1" max="1" width="5" style="2" customWidth="1"/>
    <col min="2" max="2" width="11.73046875" style="2" customWidth="1"/>
    <col min="3" max="4" width="10.86328125" style="2" customWidth="1"/>
    <col min="5" max="5" width="12.265625" style="2" customWidth="1"/>
    <col min="6" max="8" width="10.86328125" style="2" customWidth="1"/>
    <col min="9" max="9" width="11.46484375" style="2" customWidth="1"/>
    <col min="10" max="10" width="10.86328125" style="2" customWidth="1"/>
    <col min="11" max="11" width="9.59765625" style="2" hidden="1" customWidth="1"/>
    <col min="12" max="12" width="11.265625" style="2" hidden="1" customWidth="1"/>
    <col min="13" max="13" width="11.265625" style="2" bestFit="1" customWidth="1"/>
    <col min="14" max="14" width="12.73046875" style="2" bestFit="1" customWidth="1"/>
    <col min="15" max="15" width="11.59765625" style="2" bestFit="1" customWidth="1"/>
    <col min="16" max="16" width="9" style="2" customWidth="1"/>
    <col min="17" max="16384" width="9" style="2"/>
  </cols>
  <sheetData>
    <row r="1" spans="1:8" s="12" customFormat="1" ht="60" customHeight="1" x14ac:dyDescent="0.3">
      <c r="A1" s="10" t="s">
        <v>8</v>
      </c>
      <c r="B1" s="11"/>
      <c r="C1" s="11"/>
      <c r="D1" s="11"/>
      <c r="E1" s="11"/>
      <c r="F1" s="11"/>
      <c r="G1" s="11"/>
      <c r="H1" s="11"/>
    </row>
    <row r="2" spans="1:8" s="1" customFormat="1" ht="12.75" x14ac:dyDescent="0.3"/>
    <row r="3" spans="1:8" customFormat="1" ht="20.100000000000001" customHeight="1" x14ac:dyDescent="0.3">
      <c r="B3" s="13" t="s">
        <v>30</v>
      </c>
      <c r="C3" s="3"/>
      <c r="D3" s="3"/>
      <c r="E3" s="4"/>
      <c r="F3" s="3"/>
      <c r="G3" s="3"/>
      <c r="H3" s="3"/>
    </row>
    <row r="4" spans="1:8" s="1" customFormat="1" ht="15" customHeight="1" x14ac:dyDescent="0.3"/>
    <row r="5" spans="1:8" s="5" customFormat="1" ht="15" customHeight="1" x14ac:dyDescent="0.3">
      <c r="B5" s="7" t="s">
        <v>27</v>
      </c>
      <c r="E5" s="6"/>
    </row>
    <row r="6" spans="1:8" s="1" customFormat="1" ht="15" customHeight="1" x14ac:dyDescent="0.3">
      <c r="B6" s="35" t="s">
        <v>37</v>
      </c>
      <c r="C6" s="36" t="s">
        <v>38</v>
      </c>
      <c r="D6" s="37" t="s">
        <v>39</v>
      </c>
    </row>
    <row r="7" spans="1:8" s="1" customFormat="1" ht="15" customHeight="1" x14ac:dyDescent="0.3">
      <c r="B7" s="17">
        <v>1</v>
      </c>
      <c r="C7" s="57">
        <v>90692</v>
      </c>
      <c r="D7" s="58">
        <v>612021</v>
      </c>
      <c r="F7" s="20" t="s">
        <v>26</v>
      </c>
      <c r="G7" s="21"/>
      <c r="H7" s="21"/>
    </row>
    <row r="8" spans="1:8" s="1" customFormat="1" ht="15" customHeight="1" x14ac:dyDescent="0.3">
      <c r="B8" s="17">
        <v>2</v>
      </c>
      <c r="C8" s="57">
        <v>100409</v>
      </c>
      <c r="D8" s="58">
        <v>650001</v>
      </c>
      <c r="F8" s="81" t="s">
        <v>11</v>
      </c>
      <c r="G8" s="81"/>
      <c r="H8" s="81"/>
    </row>
    <row r="9" spans="1:8" s="1" customFormat="1" ht="15" customHeight="1" x14ac:dyDescent="0.3">
      <c r="B9" s="17">
        <v>3</v>
      </c>
      <c r="C9" s="57">
        <v>132799</v>
      </c>
      <c r="D9" s="58">
        <v>704004</v>
      </c>
      <c r="F9" s="28" t="s">
        <v>25</v>
      </c>
      <c r="G9" s="29" t="s">
        <v>12</v>
      </c>
      <c r="H9" s="30" t="s">
        <v>13</v>
      </c>
    </row>
    <row r="10" spans="1:8" s="1" customFormat="1" ht="15" customHeight="1" x14ac:dyDescent="0.3">
      <c r="B10" s="17">
        <v>4</v>
      </c>
      <c r="C10" s="57">
        <v>119278</v>
      </c>
      <c r="D10" s="58">
        <v>788288</v>
      </c>
      <c r="F10" s="23" t="s">
        <v>14</v>
      </c>
      <c r="G10" s="22">
        <f>MAX(C7:C18)</f>
        <v>200510</v>
      </c>
      <c r="H10" s="24">
        <f>VLOOKUP(G10,C7:D18,2,0)</f>
        <v>1195242</v>
      </c>
    </row>
    <row r="11" spans="1:8" s="1" customFormat="1" ht="15" customHeight="1" x14ac:dyDescent="0.3">
      <c r="B11" s="17">
        <v>5</v>
      </c>
      <c r="C11" s="57">
        <v>143956</v>
      </c>
      <c r="D11" s="58">
        <v>876665</v>
      </c>
      <c r="F11" s="25" t="s">
        <v>16</v>
      </c>
      <c r="G11" s="26">
        <f>MIN(C7:C18)</f>
        <v>90692</v>
      </c>
      <c r="H11" s="27">
        <f>VLOOKUP(G11,C7:D18,2,0)</f>
        <v>612021</v>
      </c>
    </row>
    <row r="12" spans="1:8" s="1" customFormat="1" ht="15" customHeight="1" x14ac:dyDescent="0.3">
      <c r="B12" s="17">
        <v>6</v>
      </c>
      <c r="C12" s="57">
        <v>148069</v>
      </c>
      <c r="D12" s="58">
        <v>877946</v>
      </c>
      <c r="F12" s="9"/>
      <c r="G12" s="9"/>
    </row>
    <row r="13" spans="1:8" s="1" customFormat="1" ht="15" customHeight="1" x14ac:dyDescent="0.3">
      <c r="B13" s="17">
        <v>7</v>
      </c>
      <c r="C13" s="57">
        <v>149097</v>
      </c>
      <c r="D13" s="58">
        <v>835367</v>
      </c>
      <c r="F13" s="72"/>
      <c r="G13" s="72"/>
      <c r="H13" s="73"/>
    </row>
    <row r="14" spans="1:8" s="1" customFormat="1" ht="15" customHeight="1" x14ac:dyDescent="0.3">
      <c r="B14" s="17">
        <v>8</v>
      </c>
      <c r="C14" s="57">
        <v>164521</v>
      </c>
      <c r="D14" s="58">
        <v>936856</v>
      </c>
      <c r="F14" s="83" t="s">
        <v>0</v>
      </c>
      <c r="G14" s="83"/>
      <c r="H14" s="83"/>
    </row>
    <row r="15" spans="1:8" s="1" customFormat="1" ht="15" customHeight="1" x14ac:dyDescent="0.3">
      <c r="B15" s="17">
        <v>9</v>
      </c>
      <c r="C15" s="57">
        <v>200510</v>
      </c>
      <c r="D15" s="58">
        <v>1195242</v>
      </c>
      <c r="F15" s="75"/>
      <c r="G15" s="76" t="s">
        <v>86</v>
      </c>
      <c r="H15" s="77" t="s">
        <v>90</v>
      </c>
    </row>
    <row r="16" spans="1:8" s="1" customFormat="1" ht="15" customHeight="1" x14ac:dyDescent="0.3">
      <c r="B16" s="17">
        <v>10</v>
      </c>
      <c r="C16" s="57">
        <v>153262</v>
      </c>
      <c r="D16" s="58">
        <v>906735</v>
      </c>
      <c r="F16" s="78" t="s">
        <v>91</v>
      </c>
      <c r="G16" s="74">
        <v>0</v>
      </c>
      <c r="H16" s="79">
        <f>G16*C24+C25</f>
        <v>130533.9</v>
      </c>
    </row>
    <row r="17" spans="2:8" s="1" customFormat="1" ht="15" customHeight="1" x14ac:dyDescent="0.3">
      <c r="B17" s="17">
        <v>11</v>
      </c>
      <c r="C17" s="57">
        <v>143973</v>
      </c>
      <c r="D17" s="58">
        <v>812401</v>
      </c>
      <c r="F17" s="78" t="s">
        <v>92</v>
      </c>
      <c r="G17" s="74"/>
      <c r="H17" s="79">
        <f>G17*C24+C25</f>
        <v>130533.9</v>
      </c>
    </row>
    <row r="18" spans="2:8" s="1" customFormat="1" ht="15" customHeight="1" x14ac:dyDescent="0.3">
      <c r="B18" s="19">
        <v>12</v>
      </c>
      <c r="C18" s="59">
        <v>167195</v>
      </c>
      <c r="D18" s="60">
        <v>869375</v>
      </c>
      <c r="F18" s="72"/>
      <c r="G18" s="72"/>
      <c r="H18" s="73"/>
    </row>
    <row r="19" spans="2:8" s="1" customFormat="1" ht="15" customHeight="1" x14ac:dyDescent="0.3">
      <c r="B19" s="38" t="s">
        <v>43</v>
      </c>
    </row>
    <row r="20" spans="2:8" s="1" customFormat="1" ht="15" customHeight="1" x14ac:dyDescent="0.3">
      <c r="B20" s="48" t="s">
        <v>51</v>
      </c>
    </row>
    <row r="21" spans="2:8" s="1" customFormat="1" ht="15" customHeight="1" x14ac:dyDescent="0.3">
      <c r="B21" s="82" t="s">
        <v>35</v>
      </c>
      <c r="C21" s="82"/>
      <c r="D21" s="82"/>
    </row>
    <row r="22" spans="2:8" s="1" customFormat="1" ht="15" customHeight="1" x14ac:dyDescent="0.4">
      <c r="B22" s="33" t="s">
        <v>18</v>
      </c>
      <c r="C22" s="84">
        <f>H10-H11</f>
        <v>583221</v>
      </c>
      <c r="D22" s="85"/>
    </row>
    <row r="23" spans="2:8" s="1" customFormat="1" ht="15" customHeight="1" x14ac:dyDescent="0.4">
      <c r="B23" s="34" t="s">
        <v>19</v>
      </c>
      <c r="C23" s="86">
        <f>G10-G11</f>
        <v>109818</v>
      </c>
      <c r="D23" s="87"/>
    </row>
    <row r="24" spans="2:8" s="1" customFormat="1" ht="15" customHeight="1" x14ac:dyDescent="0.4">
      <c r="B24" s="34" t="s">
        <v>20</v>
      </c>
      <c r="C24" s="86">
        <f>ROUND(C22/C23,2)</f>
        <v>5.31</v>
      </c>
      <c r="D24" s="87"/>
    </row>
    <row r="25" spans="2:8" s="1" customFormat="1" ht="15" customHeight="1" x14ac:dyDescent="0.5">
      <c r="B25" s="32" t="s">
        <v>21</v>
      </c>
      <c r="C25" s="88">
        <f>ROUND(H10-C24*G10,2)</f>
        <v>130533.9</v>
      </c>
      <c r="D25" s="89"/>
    </row>
    <row r="26" spans="2:8" s="1" customFormat="1" ht="15" customHeight="1" x14ac:dyDescent="0.3"/>
    <row r="27" spans="2:8" s="1" customFormat="1" ht="15" customHeight="1" x14ac:dyDescent="0.3">
      <c r="B27" s="82" t="s">
        <v>1</v>
      </c>
      <c r="C27" s="82"/>
      <c r="D27" s="82"/>
    </row>
    <row r="28" spans="2:8" s="1" customFormat="1" ht="15" customHeight="1" x14ac:dyDescent="0.4">
      <c r="B28" s="31" t="s">
        <v>22</v>
      </c>
      <c r="C28" s="90" t="str">
        <f>C25&amp;"+"&amp;C24&amp;"X"</f>
        <v>130533.9+5.31X</v>
      </c>
      <c r="D28" s="91"/>
    </row>
    <row r="29" spans="2:8" s="1" customFormat="1" ht="15" customHeight="1" x14ac:dyDescent="0.3"/>
    <row r="30" spans="2:8" customFormat="1" ht="20.100000000000001" customHeight="1" x14ac:dyDescent="0.3">
      <c r="B30" s="13" t="s">
        <v>31</v>
      </c>
      <c r="C30" s="3"/>
      <c r="D30" s="3"/>
      <c r="E30" s="4"/>
      <c r="F30" s="3"/>
      <c r="G30" s="3"/>
      <c r="H30" s="3"/>
    </row>
    <row r="31" spans="2:8" s="1" customFormat="1" ht="15" customHeight="1" x14ac:dyDescent="0.3"/>
    <row r="32" spans="2:8" s="5" customFormat="1" ht="15" customHeight="1" x14ac:dyDescent="0.3">
      <c r="B32" s="7" t="s">
        <v>27</v>
      </c>
      <c r="E32" s="6"/>
      <c r="F32" s="42" t="s">
        <v>1</v>
      </c>
    </row>
    <row r="33" spans="2:9" s="1" customFormat="1" ht="15" customHeight="1" x14ac:dyDescent="0.4">
      <c r="B33" s="35" t="s">
        <v>28</v>
      </c>
      <c r="C33" s="36" t="s">
        <v>40</v>
      </c>
      <c r="D33" s="37" t="s">
        <v>41</v>
      </c>
      <c r="F33" s="41" t="s">
        <v>2</v>
      </c>
      <c r="G33" s="92" t="s">
        <v>97</v>
      </c>
      <c r="H33" s="93"/>
    </row>
    <row r="34" spans="2:9" s="1" customFormat="1" ht="15" customHeight="1" x14ac:dyDescent="0.3">
      <c r="B34" s="17">
        <v>1</v>
      </c>
      <c r="C34" s="57">
        <v>90692</v>
      </c>
      <c r="D34" s="61">
        <v>612021</v>
      </c>
    </row>
    <row r="35" spans="2:9" s="1" customFormat="1" ht="15" customHeight="1" x14ac:dyDescent="0.3">
      <c r="B35" s="17">
        <v>2</v>
      </c>
      <c r="C35" s="57">
        <v>100409</v>
      </c>
      <c r="D35" s="61">
        <v>650001</v>
      </c>
      <c r="F35" s="39" t="s">
        <v>3</v>
      </c>
      <c r="G35" s="49">
        <v>154024.92000000001</v>
      </c>
    </row>
    <row r="36" spans="2:9" s="1" customFormat="1" ht="15" customHeight="1" x14ac:dyDescent="0.3">
      <c r="B36" s="17">
        <v>3</v>
      </c>
      <c r="C36" s="57">
        <v>132799</v>
      </c>
      <c r="D36" s="61">
        <v>704044</v>
      </c>
      <c r="F36" s="40" t="s">
        <v>4</v>
      </c>
      <c r="G36" s="50">
        <v>4.79</v>
      </c>
    </row>
    <row r="37" spans="2:9" s="1" customFormat="1" ht="15" customHeight="1" x14ac:dyDescent="0.3">
      <c r="B37" s="17">
        <v>4</v>
      </c>
      <c r="C37" s="57">
        <v>119278</v>
      </c>
      <c r="D37" s="61">
        <v>788288</v>
      </c>
    </row>
    <row r="38" spans="2:9" s="1" customFormat="1" ht="15" customHeight="1" x14ac:dyDescent="0.3">
      <c r="B38" s="17">
        <v>5</v>
      </c>
      <c r="C38" s="57">
        <v>143956</v>
      </c>
      <c r="D38" s="61">
        <v>876665</v>
      </c>
      <c r="F38" s="81" t="s">
        <v>5</v>
      </c>
      <c r="G38" s="81"/>
      <c r="H38" s="81"/>
    </row>
    <row r="39" spans="2:9" s="1" customFormat="1" ht="15" customHeight="1" x14ac:dyDescent="0.3">
      <c r="B39" s="17">
        <v>6</v>
      </c>
      <c r="C39" s="57">
        <v>148069</v>
      </c>
      <c r="D39" s="61">
        <v>877946</v>
      </c>
      <c r="F39" s="28"/>
      <c r="G39" s="29" t="s">
        <v>33</v>
      </c>
      <c r="H39" s="30" t="s">
        <v>34</v>
      </c>
    </row>
    <row r="40" spans="2:9" s="1" customFormat="1" ht="15" customHeight="1" x14ac:dyDescent="0.3">
      <c r="B40" s="17">
        <v>7</v>
      </c>
      <c r="C40" s="57">
        <v>149097</v>
      </c>
      <c r="D40" s="61">
        <v>835367</v>
      </c>
      <c r="F40" s="23" t="s">
        <v>14</v>
      </c>
      <c r="G40" s="22">
        <f>MAX(C34:C45)</f>
        <v>200510</v>
      </c>
      <c r="H40" s="24">
        <f>VLOOKUP(G40,C34:D45,2,0)</f>
        <v>1195242</v>
      </c>
    </row>
    <row r="41" spans="2:9" s="1" customFormat="1" ht="15" customHeight="1" x14ac:dyDescent="0.3">
      <c r="B41" s="17">
        <v>8</v>
      </c>
      <c r="C41" s="57">
        <v>164521</v>
      </c>
      <c r="D41" s="61">
        <v>936856</v>
      </c>
      <c r="F41" s="25" t="s">
        <v>29</v>
      </c>
      <c r="G41" s="26">
        <f>MIN(C34:C45)</f>
        <v>90692</v>
      </c>
      <c r="H41" s="27">
        <f>VLOOKUP(G41,C34:D45,2,0)</f>
        <v>612021</v>
      </c>
    </row>
    <row r="42" spans="2:9" s="1" customFormat="1" ht="15" customHeight="1" x14ac:dyDescent="0.3">
      <c r="B42" s="17">
        <v>9</v>
      </c>
      <c r="C42" s="57">
        <v>200510</v>
      </c>
      <c r="D42" s="61">
        <v>1195242</v>
      </c>
      <c r="F42" s="94" t="s">
        <v>0</v>
      </c>
      <c r="G42" s="94"/>
      <c r="H42" s="94"/>
    </row>
    <row r="43" spans="2:9" s="1" customFormat="1" ht="15" customHeight="1" x14ac:dyDescent="0.3">
      <c r="B43" s="17">
        <v>10</v>
      </c>
      <c r="C43" s="57">
        <v>153262</v>
      </c>
      <c r="D43" s="61">
        <v>906735</v>
      </c>
      <c r="F43" s="75"/>
      <c r="G43" s="76" t="s">
        <v>93</v>
      </c>
      <c r="H43" s="77" t="s">
        <v>13</v>
      </c>
      <c r="I43" s="73"/>
    </row>
    <row r="44" spans="2:9" s="1" customFormat="1" ht="15" customHeight="1" x14ac:dyDescent="0.3">
      <c r="B44" s="17">
        <v>11</v>
      </c>
      <c r="C44" s="57">
        <v>143973</v>
      </c>
      <c r="D44" s="61">
        <v>812401</v>
      </c>
      <c r="F44" s="78" t="s">
        <v>15</v>
      </c>
      <c r="G44" s="74">
        <v>0</v>
      </c>
      <c r="H44" s="79">
        <f>G35</f>
        <v>154024.92000000001</v>
      </c>
      <c r="I44" s="73"/>
    </row>
    <row r="45" spans="2:9" s="1" customFormat="1" ht="15" customHeight="1" x14ac:dyDescent="0.3">
      <c r="B45" s="19">
        <v>12</v>
      </c>
      <c r="C45" s="59">
        <v>167195</v>
      </c>
      <c r="D45" s="62">
        <v>869375</v>
      </c>
      <c r="F45" s="78" t="s">
        <v>17</v>
      </c>
      <c r="G45" s="74">
        <f>+G17</f>
        <v>0</v>
      </c>
      <c r="H45" s="79">
        <f>G45*G36+G35</f>
        <v>154024.92000000001</v>
      </c>
      <c r="I45" s="73"/>
    </row>
    <row r="46" spans="2:9" s="1" customFormat="1" ht="15" customHeight="1" x14ac:dyDescent="0.3">
      <c r="B46" s="38" t="s">
        <v>42</v>
      </c>
      <c r="F46" s="73"/>
      <c r="G46" s="73"/>
      <c r="H46" s="73"/>
      <c r="I46" s="73"/>
    </row>
    <row r="47" spans="2:9" s="1" customFormat="1" ht="15" customHeight="1" x14ac:dyDescent="0.3">
      <c r="B47" s="38"/>
      <c r="F47" s="73"/>
      <c r="G47" s="73"/>
      <c r="H47" s="73"/>
      <c r="I47" s="73"/>
    </row>
    <row r="48" spans="2:9" s="5" customFormat="1" ht="15" customHeight="1" x14ac:dyDescent="0.3">
      <c r="B48" s="7" t="s">
        <v>50</v>
      </c>
      <c r="E48" s="6"/>
      <c r="F48" s="42"/>
    </row>
    <row r="49" s="1" customFormat="1" ht="15" customHeight="1" x14ac:dyDescent="0.3"/>
    <row r="50" s="1" customFormat="1" ht="15" customHeight="1" x14ac:dyDescent="0.3"/>
    <row r="51" s="1" customFormat="1" ht="15" customHeight="1" x14ac:dyDescent="0.3"/>
    <row r="52" s="1" customFormat="1" ht="15" customHeight="1" x14ac:dyDescent="0.3"/>
    <row r="53" s="1" customFormat="1" ht="15" customHeight="1" x14ac:dyDescent="0.3"/>
    <row r="54" s="1" customFormat="1" ht="15" customHeight="1" x14ac:dyDescent="0.3"/>
    <row r="55" s="1" customFormat="1" ht="15" customHeight="1" x14ac:dyDescent="0.3"/>
    <row r="56" s="1" customFormat="1" ht="15" customHeight="1" x14ac:dyDescent="0.3"/>
    <row r="57" s="1" customFormat="1" ht="15" customHeight="1" x14ac:dyDescent="0.3"/>
    <row r="58" s="1" customFormat="1" ht="15" customHeight="1" x14ac:dyDescent="0.3"/>
    <row r="59" s="1" customFormat="1" ht="15" customHeight="1" x14ac:dyDescent="0.3"/>
    <row r="60" s="1" customFormat="1" ht="15" customHeight="1" x14ac:dyDescent="0.3"/>
    <row r="61" s="1" customFormat="1" ht="15" customHeight="1" x14ac:dyDescent="0.3"/>
    <row r="62" s="1" customFormat="1" ht="15" customHeight="1" x14ac:dyDescent="0.3"/>
    <row r="63" s="1" customFormat="1" ht="15" customHeight="1" x14ac:dyDescent="0.3"/>
    <row r="64" s="1" customFormat="1" ht="15" customHeight="1" x14ac:dyDescent="0.3"/>
    <row r="65" spans="2:14" s="1" customFormat="1" ht="15" customHeight="1" x14ac:dyDescent="0.3"/>
    <row r="66" spans="2:14" s="1" customFormat="1" ht="15" customHeight="1" x14ac:dyDescent="0.3"/>
    <row r="67" spans="2:14" s="1" customFormat="1" ht="15" customHeight="1" x14ac:dyDescent="0.3"/>
    <row r="68" spans="2:14" s="1" customFormat="1" ht="15" customHeight="1" x14ac:dyDescent="0.3"/>
    <row r="69" spans="2:14" customFormat="1" ht="20.100000000000001" customHeight="1" x14ac:dyDescent="0.3">
      <c r="B69" s="13" t="s">
        <v>32</v>
      </c>
      <c r="C69" s="3"/>
      <c r="D69" s="3"/>
      <c r="E69" s="4"/>
      <c r="F69" s="3"/>
      <c r="G69" s="3"/>
      <c r="H69" s="3"/>
      <c r="L69" s="2"/>
      <c r="M69" s="2"/>
      <c r="N69" s="2"/>
    </row>
    <row r="70" spans="2:14" customFormat="1" ht="17.25" customHeight="1" x14ac:dyDescent="0.3">
      <c r="B70" s="14"/>
      <c r="E70" s="15"/>
      <c r="L70" s="2"/>
      <c r="M70" s="2"/>
      <c r="N70" s="2"/>
    </row>
    <row r="71" spans="2:14" s="5" customFormat="1" ht="15" customHeight="1" x14ac:dyDescent="0.3">
      <c r="B71" s="51" t="s">
        <v>44</v>
      </c>
      <c r="C71" s="36"/>
      <c r="D71" s="37"/>
      <c r="E71" s="6"/>
      <c r="F71" s="7" t="s">
        <v>6</v>
      </c>
    </row>
    <row r="72" spans="2:14" s="1" customFormat="1" ht="15" customHeight="1" x14ac:dyDescent="0.4">
      <c r="B72" s="17" t="s">
        <v>28</v>
      </c>
      <c r="C72" s="16" t="s">
        <v>9</v>
      </c>
      <c r="D72" s="18" t="s">
        <v>10</v>
      </c>
      <c r="F72" s="41" t="s">
        <v>45</v>
      </c>
      <c r="G72" s="92" t="str">
        <f>L74&amp;"+"&amp;L75&amp;"x"</f>
        <v>154024.92+4.79x</v>
      </c>
      <c r="H72" s="93"/>
    </row>
    <row r="73" spans="2:14" s="1" customFormat="1" ht="15" customHeight="1" x14ac:dyDescent="0.3">
      <c r="B73" s="17">
        <v>1</v>
      </c>
      <c r="C73" s="57">
        <v>90692</v>
      </c>
      <c r="D73" s="61">
        <v>612021</v>
      </c>
      <c r="F73" s="47" t="s">
        <v>5</v>
      </c>
      <c r="G73" s="47"/>
      <c r="H73" s="47"/>
    </row>
    <row r="74" spans="2:14" s="1" customFormat="1" ht="15" customHeight="1" x14ac:dyDescent="0.3">
      <c r="B74" s="17">
        <v>2</v>
      </c>
      <c r="C74" s="57">
        <v>100409</v>
      </c>
      <c r="D74" s="61">
        <v>650001</v>
      </c>
      <c r="F74" s="28"/>
      <c r="G74" s="29" t="s">
        <v>46</v>
      </c>
      <c r="H74" s="30" t="s">
        <v>47</v>
      </c>
      <c r="L74" s="8">
        <f>ROUND(G81,2)</f>
        <v>154024.92000000001</v>
      </c>
    </row>
    <row r="75" spans="2:14" s="1" customFormat="1" ht="15" customHeight="1" x14ac:dyDescent="0.3">
      <c r="B75" s="17">
        <v>3</v>
      </c>
      <c r="C75" s="57">
        <v>132799</v>
      </c>
      <c r="D75" s="61">
        <v>704044</v>
      </c>
      <c r="F75" s="23" t="s">
        <v>48</v>
      </c>
      <c r="G75" s="22">
        <f>MAX(C73:C84)</f>
        <v>200510</v>
      </c>
      <c r="H75" s="24">
        <f>VLOOKUP(G75,C73:D84,2,0)</f>
        <v>1195242</v>
      </c>
      <c r="L75" s="8">
        <f>ROUND(G82,2)</f>
        <v>4.79</v>
      </c>
    </row>
    <row r="76" spans="2:14" s="1" customFormat="1" ht="15" customHeight="1" x14ac:dyDescent="0.3">
      <c r="B76" s="17">
        <v>4</v>
      </c>
      <c r="C76" s="57">
        <v>119278</v>
      </c>
      <c r="D76" s="61">
        <v>788288</v>
      </c>
      <c r="F76" s="25" t="s">
        <v>49</v>
      </c>
      <c r="G76" s="26">
        <f>MIN(C73:C84)</f>
        <v>90692</v>
      </c>
      <c r="H76" s="27">
        <f>VLOOKUP(G76,C73:D84,2,0)</f>
        <v>612021</v>
      </c>
      <c r="L76" s="8">
        <f>ROUND(G83,4)</f>
        <v>0.93959999999999999</v>
      </c>
    </row>
    <row r="77" spans="2:14" s="1" customFormat="1" ht="15" customHeight="1" x14ac:dyDescent="0.3">
      <c r="B77" s="17">
        <v>5</v>
      </c>
      <c r="C77" s="57">
        <v>143956</v>
      </c>
      <c r="D77" s="61">
        <v>876665</v>
      </c>
      <c r="F77" s="83" t="s">
        <v>0</v>
      </c>
      <c r="G77" s="83"/>
      <c r="H77" s="83"/>
      <c r="L77" s="8">
        <f>ROUND(G84,4)</f>
        <v>0.88280000000000003</v>
      </c>
    </row>
    <row r="78" spans="2:14" s="1" customFormat="1" ht="15" customHeight="1" x14ac:dyDescent="0.3">
      <c r="B78" s="17">
        <v>6</v>
      </c>
      <c r="C78" s="57">
        <v>148069</v>
      </c>
      <c r="D78" s="61">
        <v>877946</v>
      </c>
      <c r="F78" s="75"/>
      <c r="G78" s="76" t="s">
        <v>86</v>
      </c>
      <c r="H78" s="77" t="s">
        <v>90</v>
      </c>
    </row>
    <row r="79" spans="2:14" s="1" customFormat="1" ht="15" customHeight="1" x14ac:dyDescent="0.3">
      <c r="B79" s="17">
        <v>7</v>
      </c>
      <c r="C79" s="57">
        <v>149097</v>
      </c>
      <c r="D79" s="61">
        <v>835367</v>
      </c>
      <c r="F79" s="78" t="s">
        <v>91</v>
      </c>
      <c r="G79" s="74"/>
      <c r="H79" s="79">
        <f>L74+L75*G79</f>
        <v>154024.92000000001</v>
      </c>
    </row>
    <row r="80" spans="2:14" s="1" customFormat="1" ht="15" customHeight="1" x14ac:dyDescent="0.3">
      <c r="B80" s="17">
        <v>8</v>
      </c>
      <c r="C80" s="57">
        <v>164521</v>
      </c>
      <c r="D80" s="61">
        <v>936856</v>
      </c>
      <c r="F80" s="78" t="s">
        <v>92</v>
      </c>
      <c r="G80" s="74"/>
      <c r="H80" s="79">
        <f>L74+G80*L75</f>
        <v>154024.92000000001</v>
      </c>
    </row>
    <row r="81" spans="2:7" s="1" customFormat="1" ht="15" customHeight="1" x14ac:dyDescent="0.3">
      <c r="B81" s="17">
        <v>9</v>
      </c>
      <c r="C81" s="57">
        <v>200510</v>
      </c>
      <c r="D81" s="61">
        <v>1195242</v>
      </c>
      <c r="F81" s="55" t="s">
        <v>3</v>
      </c>
      <c r="G81" s="56">
        <f>INTERCEPT(D73:D84,C73:C84)</f>
        <v>154024.91997683432</v>
      </c>
    </row>
    <row r="82" spans="2:7" s="1" customFormat="1" ht="15" customHeight="1" x14ac:dyDescent="0.3">
      <c r="B82" s="17">
        <v>10</v>
      </c>
      <c r="C82" s="57">
        <v>153262</v>
      </c>
      <c r="D82" s="61">
        <v>906735</v>
      </c>
      <c r="F82" s="43" t="s">
        <v>4</v>
      </c>
      <c r="G82" s="44">
        <f>SLOPE(D73:D84,C73:C84)</f>
        <v>4.7945086626886653</v>
      </c>
    </row>
    <row r="83" spans="2:7" s="1" customFormat="1" ht="15" customHeight="1" x14ac:dyDescent="0.3">
      <c r="B83" s="17">
        <v>11</v>
      </c>
      <c r="C83" s="57">
        <v>143973</v>
      </c>
      <c r="D83" s="61">
        <v>812401</v>
      </c>
      <c r="F83" s="43" t="s">
        <v>7</v>
      </c>
      <c r="G83" s="44">
        <f>PEARSON(C7:C18,D7:D18)</f>
        <v>0.93958169656973978</v>
      </c>
    </row>
    <row r="84" spans="2:7" s="1" customFormat="1" ht="15" customHeight="1" x14ac:dyDescent="0.3">
      <c r="B84" s="19">
        <v>12</v>
      </c>
      <c r="C84" s="59">
        <v>167195</v>
      </c>
      <c r="D84" s="62">
        <v>869375</v>
      </c>
      <c r="F84" s="45" t="s">
        <v>23</v>
      </c>
      <c r="G84" s="46">
        <f>G83^2</f>
        <v>0.8828137645288705</v>
      </c>
    </row>
    <row r="85" spans="2:7" s="1" customFormat="1" ht="15" customHeight="1" x14ac:dyDescent="0.3">
      <c r="B85" s="1" t="s">
        <v>24</v>
      </c>
    </row>
    <row r="86" spans="2:7" s="1" customFormat="1" ht="15" customHeight="1" x14ac:dyDescent="0.3"/>
    <row r="87" spans="2:7" s="1" customFormat="1" ht="15" customHeight="1" x14ac:dyDescent="0.3"/>
    <row r="88" spans="2:7" s="1" customFormat="1" ht="15" customHeight="1" x14ac:dyDescent="0.3"/>
    <row r="89" spans="2:7" s="1" customFormat="1" ht="15" customHeight="1" x14ac:dyDescent="0.3"/>
    <row r="90" spans="2:7" s="1" customFormat="1" ht="15" customHeight="1" x14ac:dyDescent="0.3"/>
    <row r="91" spans="2:7" s="1" customFormat="1" ht="15" customHeight="1" x14ac:dyDescent="0.3"/>
    <row r="92" spans="2:7" s="1" customFormat="1" ht="15" customHeight="1" x14ac:dyDescent="0.3"/>
    <row r="93" spans="2:7" s="1" customFormat="1" ht="15" customHeight="1" x14ac:dyDescent="0.3"/>
    <row r="94" spans="2:7" s="1" customFormat="1" ht="15" customHeight="1" x14ac:dyDescent="0.3"/>
    <row r="95" spans="2:7" s="1" customFormat="1" ht="15" customHeight="1" x14ac:dyDescent="0.3"/>
    <row r="96" spans="2:7" s="1" customFormat="1" ht="15" customHeight="1" x14ac:dyDescent="0.3"/>
    <row r="97" s="1" customFormat="1" ht="15" customHeight="1" x14ac:dyDescent="0.3"/>
    <row r="98" s="1" customFormat="1" ht="15" customHeight="1" x14ac:dyDescent="0.3"/>
    <row r="99" s="1" customFormat="1" ht="15" customHeight="1" x14ac:dyDescent="0.3"/>
    <row r="100" s="1" customFormat="1" ht="15" customHeight="1" x14ac:dyDescent="0.3"/>
    <row r="101" s="1" customFormat="1" ht="15" customHeight="1" x14ac:dyDescent="0.3"/>
    <row r="102" s="1" customFormat="1" ht="15" customHeight="1" x14ac:dyDescent="0.3"/>
    <row r="103" s="1" customFormat="1" ht="15" customHeight="1" x14ac:dyDescent="0.3"/>
    <row r="104" s="1" customFormat="1" ht="15" customHeight="1" x14ac:dyDescent="0.3"/>
    <row r="105" s="1" customFormat="1" ht="15" customHeight="1" x14ac:dyDescent="0.3"/>
    <row r="106" s="1" customFormat="1" ht="15" customHeight="1" x14ac:dyDescent="0.3"/>
    <row r="107" s="1" customFormat="1" ht="15" customHeight="1" x14ac:dyDescent="0.3"/>
    <row r="108" s="1" customFormat="1" ht="15" customHeight="1" x14ac:dyDescent="0.3"/>
    <row r="109" s="1" customFormat="1" ht="15" customHeight="1" x14ac:dyDescent="0.3"/>
    <row r="110" s="1" customFormat="1" ht="15" customHeight="1" x14ac:dyDescent="0.3"/>
    <row r="111" s="1" customFormat="1" ht="15" customHeight="1" x14ac:dyDescent="0.3"/>
    <row r="112" s="1" customFormat="1" ht="15" customHeight="1" x14ac:dyDescent="0.3"/>
    <row r="113" spans="12:14" s="1" customFormat="1" ht="15" customHeight="1" x14ac:dyDescent="0.3"/>
    <row r="114" spans="12:14" s="1" customFormat="1" ht="15" customHeight="1" x14ac:dyDescent="0.3"/>
    <row r="115" spans="12:14" s="1" customFormat="1" ht="12.75" x14ac:dyDescent="0.3"/>
    <row r="116" spans="12:14" x14ac:dyDescent="0.3">
      <c r="L116" s="1"/>
      <c r="M116" s="1"/>
      <c r="N116" s="1"/>
    </row>
    <row r="117" spans="12:14" x14ac:dyDescent="0.3">
      <c r="L117" s="1"/>
      <c r="M117" s="1"/>
      <c r="N117" s="1"/>
    </row>
    <row r="118" spans="12:14" x14ac:dyDescent="0.3">
      <c r="L118" s="1"/>
      <c r="M118" s="1"/>
      <c r="N118" s="1"/>
    </row>
    <row r="119" spans="12:14" x14ac:dyDescent="0.3">
      <c r="L119" s="1"/>
      <c r="M119" s="1"/>
      <c r="N119" s="1"/>
    </row>
  </sheetData>
  <sheetProtection selectLockedCells="1"/>
  <mergeCells count="14">
    <mergeCell ref="G72:H72"/>
    <mergeCell ref="F77:H77"/>
    <mergeCell ref="C25:D25"/>
    <mergeCell ref="B27:D27"/>
    <mergeCell ref="C28:D28"/>
    <mergeCell ref="G33:H33"/>
    <mergeCell ref="F38:H38"/>
    <mergeCell ref="F42:H42"/>
    <mergeCell ref="C24:D24"/>
    <mergeCell ref="F8:H8"/>
    <mergeCell ref="F14:H14"/>
    <mergeCell ref="B21:D21"/>
    <mergeCell ref="C22:D22"/>
    <mergeCell ref="C23:D23"/>
  </mergeCells>
  <phoneticPr fontId="2" type="noConversion"/>
  <pageMargins left="0.7" right="0.7" top="0.75" bottom="0.75" header="0.3" footer="0.3"/>
  <pageSetup paperSize="9" scale="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19"/>
  <sheetViews>
    <sheetView showGridLines="0" showRowColHeaders="0" workbookViewId="0">
      <pane ySplit="1" topLeftCell="A97" activePane="bottomLeft" state="frozen"/>
      <selection pane="bottomLeft" activeCell="E79" sqref="E79"/>
    </sheetView>
  </sheetViews>
  <sheetFormatPr defaultColWidth="9" defaultRowHeight="13.5" x14ac:dyDescent="0.3"/>
  <cols>
    <col min="1" max="1" width="5" style="2" customWidth="1"/>
    <col min="2" max="2" width="11.73046875" style="2" customWidth="1"/>
    <col min="3" max="4" width="10.86328125" style="2" customWidth="1"/>
    <col min="5" max="5" width="12.265625" style="2" customWidth="1"/>
    <col min="6" max="8" width="10.86328125" style="2" customWidth="1"/>
    <col min="9" max="9" width="11.46484375" style="2" customWidth="1"/>
    <col min="10" max="10" width="10.86328125" style="2" customWidth="1"/>
    <col min="11" max="11" width="9.59765625" style="2" hidden="1" customWidth="1"/>
    <col min="12" max="12" width="11.265625" style="2" hidden="1" customWidth="1"/>
    <col min="13" max="13" width="11.265625" style="2" bestFit="1" customWidth="1"/>
    <col min="14" max="14" width="12.73046875" style="2" bestFit="1" customWidth="1"/>
    <col min="15" max="15" width="11.59765625" style="2" bestFit="1" customWidth="1"/>
    <col min="16" max="16" width="9" style="2" customWidth="1"/>
    <col min="17" max="16384" width="9" style="2"/>
  </cols>
  <sheetData>
    <row r="1" spans="1:8" s="12" customFormat="1" ht="60" customHeight="1" x14ac:dyDescent="0.3">
      <c r="A1" s="10" t="s">
        <v>8</v>
      </c>
      <c r="B1" s="11"/>
      <c r="C1" s="11"/>
      <c r="D1" s="11"/>
      <c r="E1" s="11"/>
      <c r="F1" s="11"/>
      <c r="G1" s="11"/>
      <c r="H1" s="11"/>
    </row>
    <row r="2" spans="1:8" s="1" customFormat="1" ht="12.75" x14ac:dyDescent="0.3"/>
    <row r="3" spans="1:8" customFormat="1" ht="20.100000000000001" customHeight="1" x14ac:dyDescent="0.3">
      <c r="B3" s="13" t="s">
        <v>30</v>
      </c>
      <c r="C3" s="3"/>
      <c r="D3" s="3"/>
      <c r="E3" s="4"/>
      <c r="F3" s="3"/>
      <c r="G3" s="3"/>
      <c r="H3" s="3"/>
    </row>
    <row r="4" spans="1:8" s="1" customFormat="1" ht="15" customHeight="1" x14ac:dyDescent="0.3"/>
    <row r="5" spans="1:8" s="5" customFormat="1" ht="15" customHeight="1" x14ac:dyDescent="0.3">
      <c r="B5" s="7" t="s">
        <v>27</v>
      </c>
      <c r="E5" s="6"/>
    </row>
    <row r="6" spans="1:8" s="1" customFormat="1" ht="15" customHeight="1" x14ac:dyDescent="0.3">
      <c r="B6" s="35" t="s">
        <v>37</v>
      </c>
      <c r="C6" s="36" t="s">
        <v>38</v>
      </c>
      <c r="D6" s="37" t="s">
        <v>39</v>
      </c>
    </row>
    <row r="7" spans="1:8" s="1" customFormat="1" ht="15" customHeight="1" x14ac:dyDescent="0.3">
      <c r="B7" s="17">
        <v>1</v>
      </c>
      <c r="C7" s="16">
        <v>77978</v>
      </c>
      <c r="D7" s="18">
        <v>823081</v>
      </c>
      <c r="F7" s="20" t="s">
        <v>26</v>
      </c>
      <c r="G7" s="21"/>
      <c r="H7" s="21"/>
    </row>
    <row r="8" spans="1:8" s="1" customFormat="1" ht="15" customHeight="1" x14ac:dyDescent="0.3">
      <c r="B8" s="17">
        <v>2</v>
      </c>
      <c r="C8" s="16">
        <v>86333</v>
      </c>
      <c r="D8" s="18">
        <v>884183</v>
      </c>
      <c r="F8" s="95" t="s">
        <v>11</v>
      </c>
      <c r="G8" s="95"/>
      <c r="H8" s="95"/>
    </row>
    <row r="9" spans="1:8" s="1" customFormat="1" ht="15" customHeight="1" x14ac:dyDescent="0.3">
      <c r="B9" s="17">
        <v>3</v>
      </c>
      <c r="C9" s="16">
        <v>114182</v>
      </c>
      <c r="D9" s="18">
        <v>1015300</v>
      </c>
      <c r="F9" s="28" t="s">
        <v>25</v>
      </c>
      <c r="G9" s="29" t="s">
        <v>12</v>
      </c>
      <c r="H9" s="30" t="s">
        <v>13</v>
      </c>
    </row>
    <row r="10" spans="1:8" s="1" customFormat="1" ht="15" customHeight="1" x14ac:dyDescent="0.3">
      <c r="B10" s="17">
        <v>4</v>
      </c>
      <c r="C10" s="16">
        <v>87406</v>
      </c>
      <c r="D10" s="18">
        <v>936447</v>
      </c>
      <c r="F10" s="23" t="s">
        <v>14</v>
      </c>
      <c r="G10" s="22">
        <f>MAX(C7:C18)</f>
        <v>122248</v>
      </c>
      <c r="H10" s="24">
        <f>VLOOKUP(G10,C7:D18,2,0)</f>
        <v>1234223</v>
      </c>
    </row>
    <row r="11" spans="1:8" s="1" customFormat="1" ht="15" customHeight="1" x14ac:dyDescent="0.3">
      <c r="B11" s="17">
        <v>5</v>
      </c>
      <c r="C11" s="16">
        <v>105490</v>
      </c>
      <c r="D11" s="18">
        <v>1056460</v>
      </c>
      <c r="F11" s="25" t="s">
        <v>16</v>
      </c>
      <c r="G11" s="26">
        <f>MIN(C7:C18)</f>
        <v>77978</v>
      </c>
      <c r="H11" s="27">
        <f>VLOOKUP(G11,C7:D18,2,0)</f>
        <v>823081</v>
      </c>
    </row>
    <row r="12" spans="1:8" s="1" customFormat="1" ht="15" customHeight="1" x14ac:dyDescent="0.3">
      <c r="B12" s="17">
        <v>6</v>
      </c>
      <c r="C12" s="16">
        <v>108504</v>
      </c>
      <c r="D12" s="18">
        <v>1063013</v>
      </c>
      <c r="F12" s="9"/>
      <c r="G12" s="9"/>
    </row>
    <row r="13" spans="1:8" s="1" customFormat="1" ht="15" customHeight="1" x14ac:dyDescent="0.3">
      <c r="B13" s="17">
        <v>7</v>
      </c>
      <c r="C13" s="16">
        <v>90902</v>
      </c>
      <c r="D13" s="18">
        <v>863136</v>
      </c>
      <c r="F13" s="9"/>
      <c r="G13" s="9"/>
    </row>
    <row r="14" spans="1:8" s="1" customFormat="1" ht="15" customHeight="1" x14ac:dyDescent="0.3">
      <c r="B14" s="17">
        <v>8</v>
      </c>
      <c r="C14" s="16">
        <v>100306</v>
      </c>
      <c r="D14" s="18">
        <v>967988</v>
      </c>
      <c r="F14" s="83" t="s">
        <v>0</v>
      </c>
      <c r="G14" s="83"/>
      <c r="H14" s="83"/>
    </row>
    <row r="15" spans="1:8" s="1" customFormat="1" ht="15" customHeight="1" x14ac:dyDescent="0.3">
      <c r="B15" s="17">
        <v>9</v>
      </c>
      <c r="C15" s="16">
        <v>122248</v>
      </c>
      <c r="D15" s="18">
        <v>1234223</v>
      </c>
      <c r="F15" s="75"/>
      <c r="G15" s="76" t="s">
        <v>86</v>
      </c>
      <c r="H15" s="77" t="s">
        <v>90</v>
      </c>
    </row>
    <row r="16" spans="1:8" s="1" customFormat="1" ht="15" customHeight="1" x14ac:dyDescent="0.3">
      <c r="B16" s="17">
        <v>10</v>
      </c>
      <c r="C16" s="16">
        <v>103043</v>
      </c>
      <c r="D16" s="18">
        <v>1018382</v>
      </c>
      <c r="F16" s="78" t="s">
        <v>91</v>
      </c>
      <c r="G16" s="74">
        <v>0</v>
      </c>
      <c r="H16" s="79">
        <f>G16*C24+C25</f>
        <v>98539.08</v>
      </c>
    </row>
    <row r="17" spans="2:8" s="1" customFormat="1" ht="15" customHeight="1" x14ac:dyDescent="0.3">
      <c r="B17" s="17">
        <v>11</v>
      </c>
      <c r="C17" s="16">
        <v>96798</v>
      </c>
      <c r="D17" s="18">
        <v>916994</v>
      </c>
      <c r="F17" s="78" t="s">
        <v>92</v>
      </c>
      <c r="G17" s="74"/>
      <c r="H17" s="79">
        <f>G17*C24+C25</f>
        <v>98539.08</v>
      </c>
    </row>
    <row r="18" spans="2:8" s="1" customFormat="1" ht="15" customHeight="1" x14ac:dyDescent="0.3">
      <c r="B18" s="19">
        <v>12</v>
      </c>
      <c r="C18" s="53">
        <v>112410</v>
      </c>
      <c r="D18" s="54">
        <v>991603</v>
      </c>
      <c r="F18" s="9"/>
      <c r="G18" s="9"/>
    </row>
    <row r="19" spans="2:8" s="1" customFormat="1" ht="15" customHeight="1" x14ac:dyDescent="0.3">
      <c r="B19" s="38" t="s">
        <v>43</v>
      </c>
    </row>
    <row r="20" spans="2:8" s="1" customFormat="1" ht="15" customHeight="1" x14ac:dyDescent="0.3">
      <c r="B20" s="48" t="s">
        <v>51</v>
      </c>
    </row>
    <row r="21" spans="2:8" s="1" customFormat="1" ht="15" customHeight="1" x14ac:dyDescent="0.3">
      <c r="B21" s="96" t="s">
        <v>35</v>
      </c>
      <c r="C21" s="96"/>
      <c r="D21" s="96"/>
    </row>
    <row r="22" spans="2:8" s="1" customFormat="1" ht="15" customHeight="1" x14ac:dyDescent="0.4">
      <c r="B22" s="33" t="s">
        <v>18</v>
      </c>
      <c r="C22" s="84">
        <f>H10-H11</f>
        <v>411142</v>
      </c>
      <c r="D22" s="85"/>
    </row>
    <row r="23" spans="2:8" s="1" customFormat="1" ht="15" customHeight="1" x14ac:dyDescent="0.4">
      <c r="B23" s="34" t="s">
        <v>19</v>
      </c>
      <c r="C23" s="86">
        <f>G10-G11</f>
        <v>44270</v>
      </c>
      <c r="D23" s="87"/>
    </row>
    <row r="24" spans="2:8" s="1" customFormat="1" ht="15" customHeight="1" x14ac:dyDescent="0.4">
      <c r="B24" s="34" t="s">
        <v>20</v>
      </c>
      <c r="C24" s="86">
        <f>ROUND(C22/C23,2)</f>
        <v>9.2899999999999991</v>
      </c>
      <c r="D24" s="87"/>
    </row>
    <row r="25" spans="2:8" s="1" customFormat="1" ht="15" customHeight="1" x14ac:dyDescent="0.5">
      <c r="B25" s="32" t="s">
        <v>21</v>
      </c>
      <c r="C25" s="88">
        <f>ROUND(H10-C24*G10,2)</f>
        <v>98539.08</v>
      </c>
      <c r="D25" s="89"/>
    </row>
    <row r="26" spans="2:8" s="1" customFormat="1" ht="15" customHeight="1" x14ac:dyDescent="0.3"/>
    <row r="27" spans="2:8" s="1" customFormat="1" ht="15" customHeight="1" x14ac:dyDescent="0.3">
      <c r="B27" s="82" t="s">
        <v>1</v>
      </c>
      <c r="C27" s="82"/>
      <c r="D27" s="82"/>
    </row>
    <row r="28" spans="2:8" s="1" customFormat="1" ht="15" customHeight="1" x14ac:dyDescent="0.4">
      <c r="B28" s="31" t="s">
        <v>22</v>
      </c>
      <c r="C28" s="90" t="str">
        <f>C25&amp;"+"&amp;C24&amp;"X"</f>
        <v>98539.08+9.29X</v>
      </c>
      <c r="D28" s="91"/>
    </row>
    <row r="29" spans="2:8" s="1" customFormat="1" ht="15" customHeight="1" x14ac:dyDescent="0.3"/>
    <row r="30" spans="2:8" customFormat="1" ht="20.100000000000001" customHeight="1" x14ac:dyDescent="0.3">
      <c r="B30" s="13" t="s">
        <v>31</v>
      </c>
      <c r="C30" s="3"/>
      <c r="D30" s="3"/>
      <c r="E30" s="4"/>
      <c r="F30" s="3"/>
      <c r="G30" s="3"/>
      <c r="H30" s="3"/>
    </row>
    <row r="31" spans="2:8" s="1" customFormat="1" ht="15" customHeight="1" x14ac:dyDescent="0.3"/>
    <row r="32" spans="2:8" s="5" customFormat="1" ht="15" customHeight="1" x14ac:dyDescent="0.3">
      <c r="B32" s="7" t="s">
        <v>27</v>
      </c>
      <c r="E32" s="6"/>
      <c r="F32" s="42" t="s">
        <v>1</v>
      </c>
    </row>
    <row r="33" spans="2:8" s="1" customFormat="1" ht="15" customHeight="1" x14ac:dyDescent="0.4">
      <c r="B33" s="35" t="s">
        <v>28</v>
      </c>
      <c r="C33" s="36" t="s">
        <v>40</v>
      </c>
      <c r="D33" s="37" t="s">
        <v>41</v>
      </c>
      <c r="F33" s="41" t="s">
        <v>2</v>
      </c>
      <c r="G33" s="92" t="s">
        <v>98</v>
      </c>
      <c r="H33" s="93"/>
    </row>
    <row r="34" spans="2:8" s="1" customFormat="1" ht="15" customHeight="1" x14ac:dyDescent="0.3">
      <c r="B34" s="17">
        <v>1</v>
      </c>
      <c r="C34" s="16">
        <v>77978</v>
      </c>
      <c r="D34" s="18">
        <v>823081</v>
      </c>
    </row>
    <row r="35" spans="2:8" s="1" customFormat="1" ht="15" customHeight="1" x14ac:dyDescent="0.3">
      <c r="B35" s="17">
        <v>2</v>
      </c>
      <c r="C35" s="16">
        <v>86333</v>
      </c>
      <c r="D35" s="18">
        <v>884183</v>
      </c>
      <c r="F35" s="39" t="s">
        <v>3</v>
      </c>
      <c r="G35" s="49">
        <v>227785.60000000001</v>
      </c>
    </row>
    <row r="36" spans="2:8" s="1" customFormat="1" ht="15" customHeight="1" x14ac:dyDescent="0.3">
      <c r="B36" s="17">
        <v>3</v>
      </c>
      <c r="C36" s="16">
        <v>114182</v>
      </c>
      <c r="D36" s="18">
        <v>1015300</v>
      </c>
      <c r="F36" s="40" t="s">
        <v>4</v>
      </c>
      <c r="G36" s="50">
        <v>7.5</v>
      </c>
    </row>
    <row r="37" spans="2:8" s="1" customFormat="1" ht="15" customHeight="1" x14ac:dyDescent="0.3">
      <c r="B37" s="17">
        <v>4</v>
      </c>
      <c r="C37" s="16">
        <v>87406</v>
      </c>
      <c r="D37" s="18">
        <v>936447</v>
      </c>
    </row>
    <row r="38" spans="2:8" s="1" customFormat="1" ht="15" customHeight="1" x14ac:dyDescent="0.3">
      <c r="B38" s="17">
        <v>5</v>
      </c>
      <c r="C38" s="16">
        <v>105490</v>
      </c>
      <c r="D38" s="18">
        <v>1056460</v>
      </c>
      <c r="F38" s="95" t="s">
        <v>5</v>
      </c>
      <c r="G38" s="95"/>
      <c r="H38" s="95"/>
    </row>
    <row r="39" spans="2:8" s="1" customFormat="1" ht="15" customHeight="1" x14ac:dyDescent="0.3">
      <c r="B39" s="17">
        <v>6</v>
      </c>
      <c r="C39" s="16">
        <v>108504</v>
      </c>
      <c r="D39" s="18">
        <v>1063013</v>
      </c>
      <c r="F39" s="28"/>
      <c r="G39" s="29" t="s">
        <v>33</v>
      </c>
      <c r="H39" s="30" t="s">
        <v>34</v>
      </c>
    </row>
    <row r="40" spans="2:8" s="1" customFormat="1" ht="15" customHeight="1" x14ac:dyDescent="0.3">
      <c r="B40" s="17">
        <v>7</v>
      </c>
      <c r="C40" s="16">
        <v>90902</v>
      </c>
      <c r="D40" s="18">
        <v>863136</v>
      </c>
      <c r="F40" s="23" t="s">
        <v>14</v>
      </c>
      <c r="G40" s="22">
        <f>MAX(C34:C45)</f>
        <v>122248</v>
      </c>
      <c r="H40" s="24">
        <f>VLOOKUP(G40,C34:D45,2,0)</f>
        <v>1234223</v>
      </c>
    </row>
    <row r="41" spans="2:8" s="1" customFormat="1" ht="15" customHeight="1" x14ac:dyDescent="0.3">
      <c r="B41" s="17">
        <v>8</v>
      </c>
      <c r="C41" s="16">
        <v>100306</v>
      </c>
      <c r="D41" s="18">
        <v>967988</v>
      </c>
      <c r="F41" s="25" t="s">
        <v>29</v>
      </c>
      <c r="G41" s="26">
        <f>MIN(C34:C45)</f>
        <v>77978</v>
      </c>
      <c r="H41" s="27">
        <f>VLOOKUP(G41,C34:D45,2,0)</f>
        <v>823081</v>
      </c>
    </row>
    <row r="42" spans="2:8" s="1" customFormat="1" ht="15" customHeight="1" x14ac:dyDescent="0.3">
      <c r="B42" s="17">
        <v>9</v>
      </c>
      <c r="C42" s="16">
        <v>122248</v>
      </c>
      <c r="D42" s="18">
        <v>1234223</v>
      </c>
      <c r="F42" s="83" t="s">
        <v>0</v>
      </c>
      <c r="G42" s="83"/>
      <c r="H42" s="83"/>
    </row>
    <row r="43" spans="2:8" s="1" customFormat="1" ht="15" customHeight="1" x14ac:dyDescent="0.3">
      <c r="B43" s="17">
        <v>10</v>
      </c>
      <c r="C43" s="16">
        <v>103043</v>
      </c>
      <c r="D43" s="18">
        <v>1018382</v>
      </c>
      <c r="F43" s="75"/>
      <c r="G43" s="76" t="s">
        <v>93</v>
      </c>
      <c r="H43" s="77" t="s">
        <v>13</v>
      </c>
    </row>
    <row r="44" spans="2:8" s="1" customFormat="1" ht="15" customHeight="1" x14ac:dyDescent="0.3">
      <c r="B44" s="17">
        <v>11</v>
      </c>
      <c r="C44" s="16">
        <v>96798</v>
      </c>
      <c r="D44" s="18">
        <v>916994</v>
      </c>
      <c r="F44" s="78" t="s">
        <v>15</v>
      </c>
      <c r="G44" s="74">
        <v>0</v>
      </c>
      <c r="H44" s="79"/>
    </row>
    <row r="45" spans="2:8" s="1" customFormat="1" ht="15" customHeight="1" x14ac:dyDescent="0.3">
      <c r="B45" s="19">
        <v>12</v>
      </c>
      <c r="C45" s="53">
        <v>112410</v>
      </c>
      <c r="D45" s="54">
        <v>991603</v>
      </c>
      <c r="F45" s="78" t="s">
        <v>17</v>
      </c>
      <c r="G45" s="74">
        <f>+G17</f>
        <v>0</v>
      </c>
      <c r="H45" s="79">
        <f>G45*G36+G35</f>
        <v>227785.60000000001</v>
      </c>
    </row>
    <row r="46" spans="2:8" s="1" customFormat="1" ht="15" customHeight="1" x14ac:dyDescent="0.3">
      <c r="B46" s="38" t="s">
        <v>42</v>
      </c>
      <c r="F46" s="73"/>
      <c r="G46" s="73"/>
      <c r="H46" s="73"/>
    </row>
    <row r="47" spans="2:8" s="1" customFormat="1" ht="15" customHeight="1" x14ac:dyDescent="0.3">
      <c r="B47" s="38"/>
    </row>
    <row r="48" spans="2:8" s="5" customFormat="1" ht="15" customHeight="1" x14ac:dyDescent="0.3">
      <c r="B48" s="7" t="s">
        <v>50</v>
      </c>
      <c r="E48" s="6"/>
      <c r="F48" s="42"/>
    </row>
    <row r="49" s="1" customFormat="1" ht="15" customHeight="1" x14ac:dyDescent="0.3"/>
    <row r="50" s="1" customFormat="1" ht="15" customHeight="1" x14ac:dyDescent="0.3"/>
    <row r="51" s="1" customFormat="1" ht="15" customHeight="1" x14ac:dyDescent="0.3"/>
    <row r="52" s="1" customFormat="1" ht="15" customHeight="1" x14ac:dyDescent="0.3"/>
    <row r="53" s="1" customFormat="1" ht="15" customHeight="1" x14ac:dyDescent="0.3"/>
    <row r="54" s="1" customFormat="1" ht="15" customHeight="1" x14ac:dyDescent="0.3"/>
    <row r="55" s="1" customFormat="1" ht="15" customHeight="1" x14ac:dyDescent="0.3"/>
    <row r="56" s="1" customFormat="1" ht="15" customHeight="1" x14ac:dyDescent="0.3"/>
    <row r="57" s="1" customFormat="1" ht="15" customHeight="1" x14ac:dyDescent="0.3"/>
    <row r="58" s="1" customFormat="1" ht="15" customHeight="1" x14ac:dyDescent="0.3"/>
    <row r="59" s="1" customFormat="1" ht="15" customHeight="1" x14ac:dyDescent="0.3"/>
    <row r="60" s="1" customFormat="1" ht="15" customHeight="1" x14ac:dyDescent="0.3"/>
    <row r="61" s="1" customFormat="1" ht="15" customHeight="1" x14ac:dyDescent="0.3"/>
    <row r="62" s="1" customFormat="1" ht="15" customHeight="1" x14ac:dyDescent="0.3"/>
    <row r="63" s="1" customFormat="1" ht="15" customHeight="1" x14ac:dyDescent="0.3"/>
    <row r="64" s="1" customFormat="1" ht="15" customHeight="1" x14ac:dyDescent="0.3"/>
    <row r="65" spans="2:14" s="1" customFormat="1" ht="15" customHeight="1" x14ac:dyDescent="0.3"/>
    <row r="66" spans="2:14" s="1" customFormat="1" ht="15" customHeight="1" x14ac:dyDescent="0.3"/>
    <row r="67" spans="2:14" s="1" customFormat="1" ht="15" customHeight="1" x14ac:dyDescent="0.3"/>
    <row r="68" spans="2:14" s="1" customFormat="1" ht="15" customHeight="1" x14ac:dyDescent="0.3"/>
    <row r="69" spans="2:14" customFormat="1" ht="20.100000000000001" customHeight="1" x14ac:dyDescent="0.3">
      <c r="B69" s="13" t="s">
        <v>32</v>
      </c>
      <c r="C69" s="3"/>
      <c r="D69" s="3"/>
      <c r="E69" s="4"/>
      <c r="F69" s="3"/>
      <c r="G69" s="3"/>
      <c r="H69" s="3"/>
      <c r="L69" s="2"/>
      <c r="M69" s="2"/>
      <c r="N69" s="2"/>
    </row>
    <row r="70" spans="2:14" customFormat="1" ht="17.25" customHeight="1" x14ac:dyDescent="0.3">
      <c r="B70" s="14"/>
      <c r="E70" s="15"/>
      <c r="L70" s="2"/>
      <c r="M70" s="2"/>
      <c r="N70" s="2"/>
    </row>
    <row r="71" spans="2:14" s="5" customFormat="1" ht="15" customHeight="1" x14ac:dyDescent="0.3">
      <c r="B71" s="51" t="s">
        <v>44</v>
      </c>
      <c r="C71" s="36"/>
      <c r="D71" s="37"/>
      <c r="E71" s="6"/>
      <c r="F71" s="7" t="s">
        <v>6</v>
      </c>
    </row>
    <row r="72" spans="2:14" s="1" customFormat="1" ht="15" customHeight="1" x14ac:dyDescent="0.4">
      <c r="B72" s="17" t="s">
        <v>28</v>
      </c>
      <c r="C72" s="16" t="s">
        <v>9</v>
      </c>
      <c r="D72" s="18" t="s">
        <v>10</v>
      </c>
      <c r="F72" s="41" t="s">
        <v>45</v>
      </c>
      <c r="G72" s="92" t="str">
        <f>L74&amp;"+"&amp;L75&amp;"x"</f>
        <v>227785.6+7.5x</v>
      </c>
      <c r="H72" s="93"/>
    </row>
    <row r="73" spans="2:14" s="1" customFormat="1" ht="15" customHeight="1" x14ac:dyDescent="0.3">
      <c r="B73" s="17">
        <v>1</v>
      </c>
      <c r="C73" s="16">
        <v>77978</v>
      </c>
      <c r="D73" s="18">
        <v>823081</v>
      </c>
      <c r="F73" s="47" t="s">
        <v>5</v>
      </c>
      <c r="G73" s="47"/>
      <c r="H73" s="47"/>
    </row>
    <row r="74" spans="2:14" s="1" customFormat="1" ht="15" customHeight="1" x14ac:dyDescent="0.3">
      <c r="B74" s="17">
        <v>2</v>
      </c>
      <c r="C74" s="16">
        <v>86333</v>
      </c>
      <c r="D74" s="18">
        <v>884183</v>
      </c>
      <c r="F74" s="28"/>
      <c r="G74" s="29" t="s">
        <v>46</v>
      </c>
      <c r="H74" s="30" t="s">
        <v>47</v>
      </c>
      <c r="L74" s="8">
        <f>ROUND(G81,2)</f>
        <v>227785.60000000001</v>
      </c>
    </row>
    <row r="75" spans="2:14" s="1" customFormat="1" ht="15" customHeight="1" x14ac:dyDescent="0.3">
      <c r="B75" s="17">
        <v>3</v>
      </c>
      <c r="C75" s="16">
        <v>114182</v>
      </c>
      <c r="D75" s="18">
        <v>1015300</v>
      </c>
      <c r="F75" s="23" t="s">
        <v>48</v>
      </c>
      <c r="G75" s="22">
        <f>MAX(C73:C84)</f>
        <v>122248</v>
      </c>
      <c r="H75" s="24">
        <f>VLOOKUP(G75,C73:D84,2,0)</f>
        <v>1234223</v>
      </c>
      <c r="L75" s="8">
        <f>ROUND(G82,2)</f>
        <v>7.5</v>
      </c>
    </row>
    <row r="76" spans="2:14" s="1" customFormat="1" ht="15" customHeight="1" x14ac:dyDescent="0.3">
      <c r="B76" s="17">
        <v>4</v>
      </c>
      <c r="C76" s="16">
        <v>87406</v>
      </c>
      <c r="D76" s="18">
        <v>936447</v>
      </c>
      <c r="F76" s="25" t="s">
        <v>49</v>
      </c>
      <c r="G76" s="26">
        <f>MIN(C73:C84)</f>
        <v>77978</v>
      </c>
      <c r="H76" s="27">
        <f>VLOOKUP(G76,C73:D84,2,0)</f>
        <v>823081</v>
      </c>
      <c r="L76" s="8">
        <f>ROUND(G83,4)</f>
        <v>0.88959999999999995</v>
      </c>
    </row>
    <row r="77" spans="2:14" s="1" customFormat="1" ht="15" customHeight="1" x14ac:dyDescent="0.3">
      <c r="B77" s="17">
        <v>5</v>
      </c>
      <c r="C77" s="16">
        <v>105490</v>
      </c>
      <c r="D77" s="18">
        <v>1056460</v>
      </c>
      <c r="F77" s="83" t="s">
        <v>0</v>
      </c>
      <c r="G77" s="83"/>
      <c r="H77" s="83"/>
      <c r="L77" s="8">
        <f>ROUND(G84,4)</f>
        <v>0.79139999999999999</v>
      </c>
    </row>
    <row r="78" spans="2:14" s="1" customFormat="1" ht="15" customHeight="1" x14ac:dyDescent="0.3">
      <c r="B78" s="17">
        <v>6</v>
      </c>
      <c r="C78" s="16">
        <v>108504</v>
      </c>
      <c r="D78" s="18">
        <v>1063013</v>
      </c>
      <c r="F78" s="75"/>
      <c r="G78" s="76" t="s">
        <v>93</v>
      </c>
      <c r="H78" s="77" t="s">
        <v>13</v>
      </c>
    </row>
    <row r="79" spans="2:14" s="1" customFormat="1" ht="15" customHeight="1" x14ac:dyDescent="0.3">
      <c r="B79" s="17">
        <v>7</v>
      </c>
      <c r="C79" s="16">
        <v>90902</v>
      </c>
      <c r="D79" s="18">
        <v>863136</v>
      </c>
      <c r="F79" s="78" t="s">
        <v>15</v>
      </c>
      <c r="G79" s="74"/>
      <c r="H79" s="79">
        <f>L74+L75*G79</f>
        <v>227785.60000000001</v>
      </c>
    </row>
    <row r="80" spans="2:14" s="1" customFormat="1" ht="15" customHeight="1" x14ac:dyDescent="0.3">
      <c r="B80" s="17">
        <v>8</v>
      </c>
      <c r="C80" s="16">
        <v>100306</v>
      </c>
      <c r="D80" s="18">
        <v>967988</v>
      </c>
      <c r="F80" s="78" t="s">
        <v>17</v>
      </c>
      <c r="G80" s="74"/>
      <c r="H80" s="79">
        <f>L74+G80*L75</f>
        <v>227785.60000000001</v>
      </c>
    </row>
    <row r="81" spans="2:7" s="1" customFormat="1" ht="15" customHeight="1" x14ac:dyDescent="0.3">
      <c r="B81" s="17">
        <v>9</v>
      </c>
      <c r="C81" s="16">
        <v>122248</v>
      </c>
      <c r="D81" s="18">
        <v>1234223</v>
      </c>
      <c r="F81" s="55" t="s">
        <v>3</v>
      </c>
      <c r="G81" s="56">
        <f>INTERCEPT(D73:D84,C73:C84)</f>
        <v>227785.60247786576</v>
      </c>
    </row>
    <row r="82" spans="2:7" s="1" customFormat="1" ht="15" customHeight="1" x14ac:dyDescent="0.3">
      <c r="B82" s="17">
        <v>10</v>
      </c>
      <c r="C82" s="16">
        <v>103043</v>
      </c>
      <c r="D82" s="18">
        <v>1018382</v>
      </c>
      <c r="F82" s="43" t="s">
        <v>4</v>
      </c>
      <c r="G82" s="44">
        <f>SLOPE(D73:D84,C73:C84)</f>
        <v>7.4961701810431407</v>
      </c>
    </row>
    <row r="83" spans="2:7" s="1" customFormat="1" ht="15" customHeight="1" x14ac:dyDescent="0.3">
      <c r="B83" s="17">
        <v>11</v>
      </c>
      <c r="C83" s="16">
        <v>96798</v>
      </c>
      <c r="D83" s="18">
        <v>916994</v>
      </c>
      <c r="F83" s="43" t="s">
        <v>7</v>
      </c>
      <c r="G83" s="44">
        <f>PEARSON(C7:C18,D7:D18)</f>
        <v>0.88959285288494561</v>
      </c>
    </row>
    <row r="84" spans="2:7" s="1" customFormat="1" ht="15" customHeight="1" x14ac:dyDescent="0.3">
      <c r="B84" s="19">
        <v>12</v>
      </c>
      <c r="C84" s="53">
        <v>112410</v>
      </c>
      <c r="D84" s="54">
        <v>991603</v>
      </c>
      <c r="F84" s="45" t="s">
        <v>23</v>
      </c>
      <c r="G84" s="46">
        <f>G83^2</f>
        <v>0.79137544390397652</v>
      </c>
    </row>
    <row r="85" spans="2:7" s="1" customFormat="1" ht="15" customHeight="1" x14ac:dyDescent="0.3">
      <c r="B85" s="1" t="s">
        <v>24</v>
      </c>
    </row>
    <row r="86" spans="2:7" s="1" customFormat="1" ht="15" customHeight="1" x14ac:dyDescent="0.3"/>
    <row r="87" spans="2:7" s="1" customFormat="1" ht="15" customHeight="1" x14ac:dyDescent="0.3"/>
    <row r="88" spans="2:7" s="1" customFormat="1" ht="15" customHeight="1" x14ac:dyDescent="0.3"/>
    <row r="89" spans="2:7" s="1" customFormat="1" ht="15" customHeight="1" x14ac:dyDescent="0.3"/>
    <row r="90" spans="2:7" s="1" customFormat="1" ht="15" customHeight="1" x14ac:dyDescent="0.3"/>
    <row r="91" spans="2:7" s="1" customFormat="1" ht="15" customHeight="1" x14ac:dyDescent="0.3"/>
    <row r="92" spans="2:7" s="1" customFormat="1" ht="15" customHeight="1" x14ac:dyDescent="0.3"/>
    <row r="93" spans="2:7" s="1" customFormat="1" ht="15" customHeight="1" x14ac:dyDescent="0.3"/>
    <row r="94" spans="2:7" s="1" customFormat="1" ht="15" customHeight="1" x14ac:dyDescent="0.3"/>
    <row r="95" spans="2:7" s="1" customFormat="1" ht="15" customHeight="1" x14ac:dyDescent="0.3"/>
    <row r="96" spans="2:7" s="1" customFormat="1" ht="15" customHeight="1" x14ac:dyDescent="0.3"/>
    <row r="97" s="1" customFormat="1" ht="15" customHeight="1" x14ac:dyDescent="0.3"/>
    <row r="98" s="1" customFormat="1" ht="15" customHeight="1" x14ac:dyDescent="0.3"/>
    <row r="99" s="1" customFormat="1" ht="15" customHeight="1" x14ac:dyDescent="0.3"/>
    <row r="100" s="1" customFormat="1" ht="15" customHeight="1" x14ac:dyDescent="0.3"/>
    <row r="101" s="1" customFormat="1" ht="15" customHeight="1" x14ac:dyDescent="0.3"/>
    <row r="102" s="1" customFormat="1" ht="15" customHeight="1" x14ac:dyDescent="0.3"/>
    <row r="103" s="1" customFormat="1" ht="15" customHeight="1" x14ac:dyDescent="0.3"/>
    <row r="104" s="1" customFormat="1" ht="15" customHeight="1" x14ac:dyDescent="0.3"/>
    <row r="105" s="1" customFormat="1" ht="15" customHeight="1" x14ac:dyDescent="0.3"/>
    <row r="106" s="1" customFormat="1" ht="15" customHeight="1" x14ac:dyDescent="0.3"/>
    <row r="107" s="1" customFormat="1" ht="15" customHeight="1" x14ac:dyDescent="0.3"/>
    <row r="108" s="1" customFormat="1" ht="15" customHeight="1" x14ac:dyDescent="0.3"/>
    <row r="109" s="1" customFormat="1" ht="15" customHeight="1" x14ac:dyDescent="0.3"/>
    <row r="110" s="1" customFormat="1" ht="15" customHeight="1" x14ac:dyDescent="0.3"/>
    <row r="111" s="1" customFormat="1" ht="15" customHeight="1" x14ac:dyDescent="0.3"/>
    <row r="112" s="1" customFormat="1" ht="15" customHeight="1" x14ac:dyDescent="0.3"/>
    <row r="113" spans="12:14" s="1" customFormat="1" ht="15" customHeight="1" x14ac:dyDescent="0.3"/>
    <row r="114" spans="12:14" s="1" customFormat="1" ht="15" customHeight="1" x14ac:dyDescent="0.3"/>
    <row r="115" spans="12:14" s="1" customFormat="1" ht="12.75" x14ac:dyDescent="0.3"/>
    <row r="116" spans="12:14" x14ac:dyDescent="0.3">
      <c r="L116" s="1"/>
      <c r="M116" s="1"/>
      <c r="N116" s="1"/>
    </row>
    <row r="117" spans="12:14" x14ac:dyDescent="0.3">
      <c r="L117" s="1"/>
      <c r="M117" s="1"/>
      <c r="N117" s="1"/>
    </row>
    <row r="118" spans="12:14" x14ac:dyDescent="0.3">
      <c r="L118" s="1"/>
      <c r="M118" s="1"/>
      <c r="N118" s="1"/>
    </row>
    <row r="119" spans="12:14" x14ac:dyDescent="0.3">
      <c r="L119" s="1"/>
      <c r="M119" s="1"/>
      <c r="N119" s="1"/>
    </row>
  </sheetData>
  <sheetProtection selectLockedCells="1"/>
  <mergeCells count="14">
    <mergeCell ref="G72:H72"/>
    <mergeCell ref="F77:H77"/>
    <mergeCell ref="C25:D25"/>
    <mergeCell ref="B27:D27"/>
    <mergeCell ref="C28:D28"/>
    <mergeCell ref="G33:H33"/>
    <mergeCell ref="F38:H38"/>
    <mergeCell ref="F42:H42"/>
    <mergeCell ref="C24:D24"/>
    <mergeCell ref="F8:H8"/>
    <mergeCell ref="F14:H14"/>
    <mergeCell ref="B21:D21"/>
    <mergeCell ref="C22:D22"/>
    <mergeCell ref="C23:D23"/>
  </mergeCells>
  <phoneticPr fontId="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K11:L22"/>
  <sheetViews>
    <sheetView workbookViewId="0">
      <selection activeCell="K26" sqref="K26"/>
    </sheetView>
  </sheetViews>
  <sheetFormatPr defaultRowHeight="13.5" x14ac:dyDescent="0.3"/>
  <cols>
    <col min="3" max="3" width="22.46484375" customWidth="1"/>
  </cols>
  <sheetData>
    <row r="11" spans="11:12" x14ac:dyDescent="0.3">
      <c r="K11" s="16"/>
      <c r="L11" s="18"/>
    </row>
    <row r="12" spans="11:12" x14ac:dyDescent="0.3">
      <c r="K12" s="16"/>
      <c r="L12" s="18"/>
    </row>
    <row r="13" spans="11:12" x14ac:dyDescent="0.3">
      <c r="K13" s="16"/>
      <c r="L13" s="18"/>
    </row>
    <row r="14" spans="11:12" x14ac:dyDescent="0.3">
      <c r="K14" s="16"/>
      <c r="L14" s="18"/>
    </row>
    <row r="15" spans="11:12" x14ac:dyDescent="0.3">
      <c r="K15" s="16"/>
      <c r="L15" s="18"/>
    </row>
    <row r="16" spans="11:12" x14ac:dyDescent="0.3">
      <c r="K16" s="16"/>
      <c r="L16" s="18"/>
    </row>
    <row r="17" spans="11:12" x14ac:dyDescent="0.3">
      <c r="K17" s="16"/>
      <c r="L17" s="18"/>
    </row>
    <row r="18" spans="11:12" x14ac:dyDescent="0.3">
      <c r="K18" s="16"/>
      <c r="L18" s="18"/>
    </row>
    <row r="19" spans="11:12" x14ac:dyDescent="0.3">
      <c r="K19" s="16"/>
      <c r="L19" s="18"/>
    </row>
    <row r="20" spans="11:12" x14ac:dyDescent="0.3">
      <c r="K20" s="16"/>
      <c r="L20" s="18"/>
    </row>
    <row r="21" spans="11:12" x14ac:dyDescent="0.3">
      <c r="K21" s="16"/>
      <c r="L21" s="18"/>
    </row>
    <row r="22" spans="11:12" x14ac:dyDescent="0.3">
      <c r="K22" s="53"/>
      <c r="L22" s="54"/>
    </row>
  </sheetData>
  <phoneticPr fontId="2" type="noConversion"/>
  <pageMargins left="0.7" right="0.7" top="0.75" bottom="0.75" header="0.3" footer="0.3"/>
  <pageSetup paperSize="9" orientation="portrait" horizontalDpi="180" verticalDpi="18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3:D22"/>
  <sheetViews>
    <sheetView workbookViewId="0">
      <selection activeCell="D21" sqref="D21"/>
    </sheetView>
  </sheetViews>
  <sheetFormatPr defaultRowHeight="13.5" x14ac:dyDescent="0.3"/>
  <cols>
    <col min="1" max="1" width="9"/>
    <col min="2" max="2" width="13" bestFit="1" customWidth="1"/>
    <col min="3" max="3" width="13.86328125" bestFit="1" customWidth="1"/>
    <col min="4" max="4" width="11" customWidth="1"/>
  </cols>
  <sheetData>
    <row r="3" spans="2:4" x14ac:dyDescent="0.3">
      <c r="B3" s="52" t="s">
        <v>71</v>
      </c>
      <c r="C3" s="52" t="s">
        <v>72</v>
      </c>
      <c r="D3" s="52" t="s">
        <v>73</v>
      </c>
    </row>
    <row r="4" spans="2:4" x14ac:dyDescent="0.3">
      <c r="B4" s="52" t="s">
        <v>70</v>
      </c>
      <c r="C4" s="52" t="s">
        <v>52</v>
      </c>
      <c r="D4" s="52">
        <f>ROUND('成本性态分析-电脑显示屏底座'!C24,2)</f>
        <v>4.7</v>
      </c>
    </row>
    <row r="5" spans="2:4" x14ac:dyDescent="0.3">
      <c r="B5" s="52" t="s">
        <v>70</v>
      </c>
      <c r="C5" s="52" t="s">
        <v>53</v>
      </c>
      <c r="D5" s="52">
        <f>ROUND('成本性态分析-电脑显示屏底座'!G36,2)</f>
        <v>4.32</v>
      </c>
    </row>
    <row r="6" spans="2:4" x14ac:dyDescent="0.3">
      <c r="B6" s="52" t="s">
        <v>70</v>
      </c>
      <c r="C6" s="52" t="s">
        <v>54</v>
      </c>
      <c r="D6" s="52">
        <f>ROUND('成本性态分析-电脑显示屏底座'!G82,2)</f>
        <v>4.04</v>
      </c>
    </row>
    <row r="7" spans="2:4" x14ac:dyDescent="0.3">
      <c r="B7" s="52" t="s">
        <v>70</v>
      </c>
      <c r="C7" s="52" t="s">
        <v>55</v>
      </c>
      <c r="D7" s="52">
        <f>ROUND('成本性态分析-电脑显示屏底座'!C25,0)</f>
        <v>78000</v>
      </c>
    </row>
    <row r="8" spans="2:4" x14ac:dyDescent="0.3">
      <c r="B8" s="52" t="s">
        <v>70</v>
      </c>
      <c r="C8" s="52" t="s">
        <v>56</v>
      </c>
      <c r="D8" s="52">
        <f>ROUND('成本性态分析-电脑显示屏底座'!G35,0)</f>
        <v>93005</v>
      </c>
    </row>
    <row r="9" spans="2:4" x14ac:dyDescent="0.3">
      <c r="B9" s="52" t="s">
        <v>70</v>
      </c>
      <c r="C9" s="52" t="s">
        <v>57</v>
      </c>
      <c r="D9" s="52">
        <f>ROUND('成本性态分析-电脑显示屏底座'!G81,0)</f>
        <v>128339</v>
      </c>
    </row>
    <row r="10" spans="2:4" x14ac:dyDescent="0.3">
      <c r="B10" s="52" t="s">
        <v>70</v>
      </c>
      <c r="C10" s="52" t="s">
        <v>58</v>
      </c>
      <c r="D10" s="52">
        <f>ROUND('成本性态分析-电视底座 '!C24,2)</f>
        <v>5.31</v>
      </c>
    </row>
    <row r="11" spans="2:4" x14ac:dyDescent="0.3">
      <c r="B11" s="52" t="s">
        <v>70</v>
      </c>
      <c r="C11" s="52" t="s">
        <v>59</v>
      </c>
      <c r="D11" s="52">
        <f>ROUND('成本性态分析-电视底座 '!G36,2)</f>
        <v>4.79</v>
      </c>
    </row>
    <row r="12" spans="2:4" x14ac:dyDescent="0.3">
      <c r="B12" s="52" t="s">
        <v>70</v>
      </c>
      <c r="C12" s="52" t="s">
        <v>60</v>
      </c>
      <c r="D12" s="52">
        <f>ROUND('成本性态分析-电视底座 '!G82,2)</f>
        <v>4.79</v>
      </c>
    </row>
    <row r="13" spans="2:4" x14ac:dyDescent="0.3">
      <c r="B13" s="52" t="s">
        <v>70</v>
      </c>
      <c r="C13" s="52" t="s">
        <v>61</v>
      </c>
      <c r="D13" s="52">
        <f>ROUND('成本性态分析-电视底座 '!C25,2)</f>
        <v>130533.9</v>
      </c>
    </row>
    <row r="14" spans="2:4" x14ac:dyDescent="0.3">
      <c r="B14" s="52" t="s">
        <v>70</v>
      </c>
      <c r="C14" s="52" t="s">
        <v>62</v>
      </c>
      <c r="D14" s="52">
        <f>ROUND('成本性态分析-电视底座 '!G35,0)</f>
        <v>154025</v>
      </c>
    </row>
    <row r="15" spans="2:4" x14ac:dyDescent="0.3">
      <c r="B15" s="52" t="s">
        <v>70</v>
      </c>
      <c r="C15" s="52" t="s">
        <v>63</v>
      </c>
      <c r="D15" s="52">
        <f>ROUND('成本性态分析-电视底座 '!G81,0)</f>
        <v>154025</v>
      </c>
    </row>
    <row r="16" spans="2:4" x14ac:dyDescent="0.3">
      <c r="B16" s="52" t="s">
        <v>70</v>
      </c>
      <c r="C16" s="52" t="s">
        <v>64</v>
      </c>
      <c r="D16" s="52">
        <f>ROUND('成本性态分析-电视壁挂件'!C24,2)</f>
        <v>9.2899999999999991</v>
      </c>
    </row>
    <row r="17" spans="2:4" x14ac:dyDescent="0.3">
      <c r="B17" s="52" t="s">
        <v>70</v>
      </c>
      <c r="C17" s="52" t="s">
        <v>65</v>
      </c>
      <c r="D17" s="52">
        <f>ROUND('成本性态分析-电视壁挂件'!G36,2)</f>
        <v>7.5</v>
      </c>
    </row>
    <row r="18" spans="2:4" x14ac:dyDescent="0.3">
      <c r="B18" s="52" t="s">
        <v>70</v>
      </c>
      <c r="C18" s="52" t="s">
        <v>66</v>
      </c>
      <c r="D18" s="52">
        <f>ROUND('成本性态分析-电视壁挂件'!G82,2)</f>
        <v>7.5</v>
      </c>
    </row>
    <row r="19" spans="2:4" x14ac:dyDescent="0.3">
      <c r="B19" s="52" t="s">
        <v>70</v>
      </c>
      <c r="C19" s="52" t="s">
        <v>67</v>
      </c>
      <c r="D19" s="52">
        <f>ROUND('成本性态分析-电视壁挂件'!C25,0)</f>
        <v>98539</v>
      </c>
    </row>
    <row r="20" spans="2:4" x14ac:dyDescent="0.3">
      <c r="B20" s="52" t="s">
        <v>70</v>
      </c>
      <c r="C20" s="52" t="s">
        <v>68</v>
      </c>
      <c r="D20" s="52">
        <f>ROUND('成本性态分析-电视壁挂件'!G35,0)</f>
        <v>227786</v>
      </c>
    </row>
    <row r="21" spans="2:4" x14ac:dyDescent="0.3">
      <c r="B21" s="52" t="s">
        <v>70</v>
      </c>
      <c r="C21" s="52" t="s">
        <v>69</v>
      </c>
      <c r="D21" s="52">
        <f>ROUND('成本性态分析-电视壁挂件'!G81,0)</f>
        <v>227786</v>
      </c>
    </row>
    <row r="22" spans="2:4" x14ac:dyDescent="0.3">
      <c r="B22" s="52" t="s">
        <v>70</v>
      </c>
      <c r="C22" s="52" t="s">
        <v>74</v>
      </c>
      <c r="D22" s="52"/>
    </row>
  </sheetData>
  <phoneticPr fontId="2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封皮</vt:lpstr>
      <vt:lpstr>成本性态分析-电脑显示屏底座</vt:lpstr>
      <vt:lpstr>成本性态分析-电视底座 </vt:lpstr>
      <vt:lpstr>成本性态分析-电视壁挂件</vt:lpstr>
      <vt:lpstr>（用户预留空表）</vt:lpstr>
      <vt:lpstr>报告取值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付伟</dc:creator>
  <cp:lastModifiedBy>叶 子辉</cp:lastModifiedBy>
  <dcterms:created xsi:type="dcterms:W3CDTF">2017-11-20T00:10:00Z</dcterms:created>
  <dcterms:modified xsi:type="dcterms:W3CDTF">2023-03-17T10:50:21Z</dcterms:modified>
</cp:coreProperties>
</file>