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zim\Mon Drive (nazim.benammar@gmail.com)\1 - Pro\Python\Projects\GSK\GSK Sales\input\"/>
    </mc:Choice>
  </mc:AlternateContent>
  <xr:revisionPtr revIDLastSave="0" documentId="13_ncr:1_{40AE4948-BCAD-4392-9325-ED22940D5B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1-01 à 16H" sheetId="148" r:id="rId1"/>
    <sheet name="25-02 à 16H" sheetId="147" r:id="rId2"/>
    <sheet name="06-03 à 16H" sheetId="1" r:id="rId3"/>
    <sheet name="10-03 à 16H" sheetId="2" r:id="rId4"/>
    <sheet name="14-03 à 16H" sheetId="3" r:id="rId5"/>
    <sheet name="15-03 à 16H" sheetId="4" r:id="rId6"/>
    <sheet name="16-03 à 16H" sheetId="5" r:id="rId7"/>
    <sheet name="17-03 à 16H" sheetId="6" r:id="rId8"/>
    <sheet name="22-03 à 16H " sheetId="7" r:id="rId9"/>
    <sheet name="23-03 à 16H  " sheetId="8" r:id="rId10"/>
    <sheet name="24-03 à 16H   " sheetId="9" r:id="rId11"/>
    <sheet name="27-03 à 16H" sheetId="10" r:id="rId12"/>
    <sheet name="28-03 à 16H" sheetId="11" r:id="rId13"/>
    <sheet name="29-03  à  16H" sheetId="12" r:id="rId14"/>
    <sheet name="30-03  à  16H" sheetId="13" r:id="rId15"/>
    <sheet name="31-03  à  16H " sheetId="14" r:id="rId16"/>
    <sheet name="07-04  à  16H  " sheetId="15" r:id="rId17"/>
    <sheet name="12-04  à  16H" sheetId="16" r:id="rId18"/>
    <sheet name="13-04  à  16H" sheetId="17" r:id="rId19"/>
    <sheet name="14-04  à  16H" sheetId="18" r:id="rId20"/>
    <sheet name="17-04  à  16H" sheetId="19" r:id="rId21"/>
    <sheet name="18-04  à  16H" sheetId="20" r:id="rId22"/>
    <sheet name="19-04  à  16H" sheetId="21" r:id="rId23"/>
    <sheet name="20-04  à  16H" sheetId="22" r:id="rId24"/>
    <sheet name="21-04  à  16H" sheetId="23" r:id="rId25"/>
    <sheet name="24 - 04  à  16H" sheetId="24" r:id="rId26"/>
    <sheet name="25 - 04  à  16H" sheetId="25" r:id="rId27"/>
    <sheet name="26 - 04  à  16H" sheetId="26" r:id="rId28"/>
    <sheet name="27 - 04  à  16H" sheetId="27" r:id="rId29"/>
    <sheet name="28 - 04  à  16H" sheetId="28" r:id="rId30"/>
    <sheet name="08- 05  à  16H" sheetId="29" r:id="rId31"/>
    <sheet name="12- 05  à  16H" sheetId="30" r:id="rId32"/>
    <sheet name="15- 05  à  16H" sheetId="31" r:id="rId33"/>
    <sheet name="16- 05  à  16H" sheetId="32" r:id="rId34"/>
    <sheet name="17- 05  à  16H" sheetId="33" r:id="rId35"/>
    <sheet name="18 - 05  à  16H" sheetId="34" r:id="rId36"/>
    <sheet name="19 - 05  à  16H" sheetId="35" r:id="rId37"/>
    <sheet name="22 - 05  à  16H             " sheetId="36" r:id="rId38"/>
    <sheet name="23 - 05  à  16H            " sheetId="37" r:id="rId39"/>
    <sheet name="24 - 05  à  16H            " sheetId="38" r:id="rId40"/>
    <sheet name="25 - 05  à  16H             " sheetId="39" r:id="rId41"/>
    <sheet name="26 - 05  à  16H             " sheetId="40" r:id="rId42"/>
    <sheet name="29 - 05  à  16H             " sheetId="41" r:id="rId43"/>
    <sheet name="30 - 05  à  16H            " sheetId="42" r:id="rId44"/>
    <sheet name="31 - 05  à  16H             " sheetId="43" r:id="rId45"/>
    <sheet name="05 - 06  à  16H              " sheetId="44" r:id="rId46"/>
    <sheet name="07 - 06  à  16H             " sheetId="45" r:id="rId47"/>
    <sheet name="09 - 06  à  16H             " sheetId="46" r:id="rId48"/>
    <sheet name="12 - 06  à  16H             " sheetId="47" r:id="rId49"/>
    <sheet name="13 - 06  à  16H             " sheetId="48" r:id="rId50"/>
    <sheet name="14 - 06  à  16H             " sheetId="49" r:id="rId51"/>
    <sheet name="15 - 06  à  16H             " sheetId="50" r:id="rId52"/>
    <sheet name="16 - 06  à  16H             " sheetId="51" r:id="rId53"/>
    <sheet name="19 - 06  à  16H             " sheetId="52" r:id="rId54"/>
    <sheet name="21 - 06  à  16H             " sheetId="53" r:id="rId55"/>
    <sheet name="22 - 06  à  16H             " sheetId="54" r:id="rId56"/>
    <sheet name="23 - 06  à  16H             " sheetId="55" r:id="rId57"/>
    <sheet name="26 - 06  à  16H             " sheetId="56" r:id="rId58"/>
    <sheet name="27 - 06  à  16H          " sheetId="57" r:id="rId59"/>
    <sheet name="28 - 06  à  16H    " sheetId="58" r:id="rId60"/>
    <sheet name="29 - 06  à  16H     " sheetId="59" r:id="rId61"/>
    <sheet name="03 - 07  à  16H      " sheetId="60" r:id="rId62"/>
    <sheet name="04 - 07  à  16H        " sheetId="61" r:id="rId63"/>
    <sheet name="13 - 07  à  16H         " sheetId="62" r:id="rId64"/>
    <sheet name="14 - 07  à  16H          " sheetId="63" r:id="rId65"/>
    <sheet name="17 - 07  à  16H           " sheetId="64" r:id="rId66"/>
    <sheet name="18 - 07  à  16H            " sheetId="65" r:id="rId67"/>
    <sheet name="19 - 07  à  16H             " sheetId="66" r:id="rId68"/>
    <sheet name="20 - 07  à  16H             " sheetId="67" r:id="rId69"/>
    <sheet name="21 - 07  à  16H             " sheetId="68" r:id="rId70"/>
    <sheet name="25 - 07  à  16H            " sheetId="69" r:id="rId71"/>
    <sheet name="26 - 07  à  16H            " sheetId="70" r:id="rId72"/>
    <sheet name="27 - 07  à  16H             " sheetId="71" r:id="rId73"/>
    <sheet name="28 - 07  à  16H             " sheetId="72" r:id="rId74"/>
    <sheet name="31 - 07   à   16H            " sheetId="73" r:id="rId75"/>
    <sheet name="02- 08   à   16H          " sheetId="74" r:id="rId76"/>
    <sheet name="03- 08   à   16H           " sheetId="75" r:id="rId77"/>
    <sheet name="04- 08   à   16H            " sheetId="76" r:id="rId78"/>
    <sheet name="09- 08   à   16H            " sheetId="77" r:id="rId79"/>
    <sheet name="10- 08   à   16H            " sheetId="78" r:id="rId80"/>
    <sheet name="11- 08   à   16H            " sheetId="79" r:id="rId81"/>
    <sheet name="14- 08   à   16H            " sheetId="80" r:id="rId82"/>
    <sheet name="16- 08   à   16H            " sheetId="81" r:id="rId83"/>
    <sheet name="17- 08   à   16H           " sheetId="82" r:id="rId84"/>
    <sheet name="18- 08   à   16H           " sheetId="83" r:id="rId85"/>
    <sheet name="21- 08   à   16H            " sheetId="84" r:id="rId86"/>
    <sheet name="25 - 08 - à 16H" sheetId="85" r:id="rId87"/>
    <sheet name="29 - 08 - à 16H " sheetId="86" r:id="rId88"/>
    <sheet name="31 - 08 - à 16H  " sheetId="87" r:id="rId89"/>
    <sheet name="04 - 09 - à 16H   " sheetId="88" r:id="rId90"/>
    <sheet name="05 - 09 - à 16H    " sheetId="89" r:id="rId91"/>
    <sheet name="06 - 09 - à 16H      " sheetId="90" r:id="rId92"/>
    <sheet name="07 - 09 - à 16H       " sheetId="91" r:id="rId93"/>
    <sheet name="08 - 09 - à 16H        " sheetId="92" r:id="rId94"/>
    <sheet name="11 - 09 - à 16H         " sheetId="93" r:id="rId95"/>
    <sheet name="12 - 09 - à 16H           " sheetId="94" r:id="rId96"/>
    <sheet name="13 - 09 - à 16H              " sheetId="95" r:id="rId97"/>
    <sheet name="14 - 09 - à 16H             " sheetId="96" r:id="rId98"/>
    <sheet name="15 - 09 - à 16H              " sheetId="97" r:id="rId99"/>
    <sheet name="19 - 09 - à 16H             " sheetId="98" r:id="rId100"/>
    <sheet name="21 - 09 - à 16H             " sheetId="99" r:id="rId101"/>
    <sheet name="25 - 09 - à 16H             " sheetId="100" r:id="rId102"/>
    <sheet name="26 - 09 - à 16H              " sheetId="101" r:id="rId103"/>
    <sheet name="28 - 09 - à 16H             " sheetId="102" r:id="rId104"/>
    <sheet name="29 - 09 - à 16H              " sheetId="103" r:id="rId105"/>
    <sheet name="04 - 10 - à 16H              " sheetId="104" r:id="rId106"/>
    <sheet name="05 - 10 - à 16H              " sheetId="105" r:id="rId107"/>
    <sheet name="06 - 10 - à 16H              " sheetId="106" r:id="rId108"/>
    <sheet name="09 - 10 - à 16H              " sheetId="107" r:id="rId109"/>
    <sheet name="13 - 10 - à 16H             " sheetId="108" r:id="rId110"/>
    <sheet name="16 - 10 - à 16H              " sheetId="109" r:id="rId111"/>
    <sheet name="17 - 10 - à 16H              " sheetId="110" r:id="rId112"/>
    <sheet name="18 - 10 - à 16H             " sheetId="111" r:id="rId113"/>
    <sheet name="20 - 10 - à 16H              " sheetId="112" r:id="rId114"/>
    <sheet name="23 - 10 - à 16H              " sheetId="113" r:id="rId115"/>
    <sheet name="24 - 10 - à 16H             " sheetId="114" r:id="rId116"/>
    <sheet name="25 - 10 - à 16H            " sheetId="115" r:id="rId117"/>
    <sheet name="26 - 10 - à 16H            " sheetId="116" r:id="rId118"/>
    <sheet name="29 - 10 - à 16H              " sheetId="117" r:id="rId119"/>
    <sheet name="30 - 10 - à 16H               " sheetId="118" r:id="rId120"/>
    <sheet name="03 - 11- à 16H              " sheetId="119" r:id="rId121"/>
    <sheet name="06 - 11- à 16H               " sheetId="120" r:id="rId122"/>
    <sheet name="07 - 11- à 16H               " sheetId="121" r:id="rId123"/>
    <sheet name="08 - 11- à 16H               " sheetId="122" r:id="rId124"/>
    <sheet name="09 - 11- à 16H              " sheetId="123" r:id="rId125"/>
    <sheet name="10 - 11- à 16H              " sheetId="124" r:id="rId126"/>
    <sheet name="13 - 11- à 16H              " sheetId="125" r:id="rId127"/>
    <sheet name="14 - 11- à 16H              " sheetId="126" r:id="rId128"/>
    <sheet name="15 - 11- à 16H               " sheetId="127" r:id="rId129"/>
    <sheet name="16  - 11- à 16H               " sheetId="128" r:id="rId130"/>
    <sheet name="20 - 11- à 16H               " sheetId="129" r:id="rId131"/>
    <sheet name="22 - 11- à 16H               " sheetId="130" r:id="rId132"/>
    <sheet name="24 - 11- à 16H               " sheetId="131" r:id="rId133"/>
    <sheet name="27 - 11- à 16H               " sheetId="132" r:id="rId134"/>
    <sheet name="28 - 11- à 16H              " sheetId="133" r:id="rId135"/>
    <sheet name="29 - 11- à 16H              " sheetId="134" r:id="rId136"/>
    <sheet name="30 - 11- à 16H               " sheetId="135" r:id="rId137"/>
    <sheet name="04 - 12- à 16H     " sheetId="136" r:id="rId138"/>
    <sheet name="05 - 12- à 16H       " sheetId="137" r:id="rId139"/>
    <sheet name="06 - 12- à 16H         " sheetId="138" r:id="rId140"/>
    <sheet name="11 - 12- à 16H           " sheetId="139" r:id="rId141"/>
    <sheet name="12 - 12- à 16H             " sheetId="140" r:id="rId142"/>
    <sheet name="13 - 12- à 16H                " sheetId="141" r:id="rId143"/>
    <sheet name="14 - 12-  à 16H             " sheetId="142" r:id="rId144"/>
    <sheet name="15 - 12-  à 16H             " sheetId="143" r:id="rId145"/>
    <sheet name="20 - 12-  à 16H             " sheetId="144" r:id="rId146"/>
    <sheet name="21- 12-  à 16H              " sheetId="145" r:id="rId147"/>
    <sheet name="FEUILLE" sheetId="146" r:id="rId148"/>
  </sheets>
  <definedNames>
    <definedName name="_xlnm._FilterDatabase" localSheetId="75" hidden="1">'02- 08   à   16H          '!$B$2:$U$21</definedName>
    <definedName name="_xlnm._FilterDatabase" localSheetId="61" hidden="1">'03 - 07  à  16H      '!$B$2:$U$19</definedName>
    <definedName name="_xlnm._FilterDatabase" localSheetId="120" hidden="1">'03 - 11- à 16H              '!$B$2:$U$35</definedName>
    <definedName name="_xlnm._FilterDatabase" localSheetId="76" hidden="1">'03- 08   à   16H           '!$B$2:$U$21</definedName>
    <definedName name="_xlnm._FilterDatabase" localSheetId="62" hidden="1">'04 - 07  à  16H        '!$B$2:$U$19</definedName>
    <definedName name="_xlnm._FilterDatabase" localSheetId="89" hidden="1">'04 - 09 - à 16H   '!$B$2:$U$21</definedName>
    <definedName name="_xlnm._FilterDatabase" localSheetId="105" hidden="1">'04 - 10 - à 16H              '!$B$2:$U$21</definedName>
    <definedName name="_xlnm._FilterDatabase" localSheetId="137" hidden="1">'04 - 12- à 16H     '!$B$2:$U$29</definedName>
    <definedName name="_xlnm._FilterDatabase" localSheetId="77" hidden="1">'04- 08   à   16H            '!$B$2:$U$21</definedName>
    <definedName name="_xlnm._FilterDatabase" localSheetId="45" hidden="1">'05 - 06  à  16H              '!$B$2:$U$18</definedName>
    <definedName name="_xlnm._FilterDatabase" localSheetId="90" hidden="1">'05 - 09 - à 16H    '!$B$2:$U$21</definedName>
    <definedName name="_xlnm._FilterDatabase" localSheetId="106" hidden="1">'05 - 10 - à 16H              '!$B$2:$U$21</definedName>
    <definedName name="_xlnm._FilterDatabase" localSheetId="138" hidden="1">'05 - 12- à 16H       '!$B$2:$U$29</definedName>
    <definedName name="_xlnm._FilterDatabase" localSheetId="91" hidden="1">'06 - 09 - à 16H      '!$B$2:$U$21</definedName>
    <definedName name="_xlnm._FilterDatabase" localSheetId="107" hidden="1">'06 - 10 - à 16H              '!$B$2:$U$21</definedName>
    <definedName name="_xlnm._FilterDatabase" localSheetId="121" hidden="1">'06 - 11- à 16H               '!$B$2:$U$35</definedName>
    <definedName name="_xlnm._FilterDatabase" localSheetId="139" hidden="1">'06 - 12- à 16H         '!$B$2:$U$29</definedName>
    <definedName name="_xlnm._FilterDatabase" localSheetId="2" hidden="1">'06-03 à 16H'!$A$2:$S$18</definedName>
    <definedName name="_xlnm._FilterDatabase" localSheetId="46" hidden="1">'07 - 06  à  16H             '!$B$2:$U$18</definedName>
    <definedName name="_xlnm._FilterDatabase" localSheetId="92" hidden="1">'07 - 09 - à 16H       '!$B$2:$U$21</definedName>
    <definedName name="_xlnm._FilterDatabase" localSheetId="122" hidden="1">'07 - 11- à 16H               '!$B$2:$U$35</definedName>
    <definedName name="_xlnm._FilterDatabase" localSheetId="16" hidden="1">'07-04  à  16H  '!$B$2:$U$18</definedName>
    <definedName name="_xlnm._FilterDatabase" localSheetId="93" hidden="1">'08 - 09 - à 16H        '!$B$2:$U$21</definedName>
    <definedName name="_xlnm._FilterDatabase" localSheetId="123" hidden="1">'08 - 11- à 16H               '!$B$2:$U$35</definedName>
    <definedName name="_xlnm._FilterDatabase" localSheetId="30" hidden="1">'08- 05  à  16H'!$B$2:$U$18</definedName>
    <definedName name="_xlnm._FilterDatabase" localSheetId="47" hidden="1">'09 - 06  à  16H             '!$B$2:$U$19</definedName>
    <definedName name="_xlnm._FilterDatabase" localSheetId="108" hidden="1">'09 - 10 - à 16H              '!$B$2:$U$21</definedName>
    <definedName name="_xlnm._FilterDatabase" localSheetId="124" hidden="1">'09 - 11- à 16H              '!$B$2:$U$35</definedName>
    <definedName name="_xlnm._FilterDatabase" localSheetId="78" hidden="1">'09- 08   à   16H            '!$B$2:$U$21</definedName>
    <definedName name="_xlnm._FilterDatabase" localSheetId="125" hidden="1">'10 - 11- à 16H              '!$B$2:$U$35</definedName>
    <definedName name="_xlnm._FilterDatabase" localSheetId="79" hidden="1">'10- 08   à   16H            '!$B$2:$U$21</definedName>
    <definedName name="_xlnm._FilterDatabase" localSheetId="3" hidden="1">'10-03 à 16H'!$A$2:$O$18</definedName>
    <definedName name="_xlnm._FilterDatabase" localSheetId="94" hidden="1">'11 - 09 - à 16H         '!$B$2:$U$21</definedName>
    <definedName name="_xlnm._FilterDatabase" localSheetId="140" hidden="1">'11 - 12- à 16H           '!$B$2:$U$29</definedName>
    <definedName name="_xlnm._FilterDatabase" localSheetId="80" hidden="1">'11- 08   à   16H            '!$B$2:$U$21</definedName>
    <definedName name="_xlnm._FilterDatabase" localSheetId="48" hidden="1">'12 - 06  à  16H             '!$B$2:$U$19</definedName>
    <definedName name="_xlnm._FilterDatabase" localSheetId="95" hidden="1">'12 - 09 - à 16H           '!$B$2:$U$21</definedName>
    <definedName name="_xlnm._FilterDatabase" localSheetId="141" hidden="1">'12 - 12- à 16H             '!$B$2:$U$29</definedName>
    <definedName name="_xlnm._FilterDatabase" localSheetId="31" hidden="1">'12- 05  à  16H'!$B$2:$U$18</definedName>
    <definedName name="_xlnm._FilterDatabase" localSheetId="17" hidden="1">'12-04  à  16H'!$B$2:$U$18</definedName>
    <definedName name="_xlnm._FilterDatabase" localSheetId="49" hidden="1">'13 - 06  à  16H             '!$B$2:$U$19</definedName>
    <definedName name="_xlnm._FilterDatabase" localSheetId="63" hidden="1">'13 - 07  à  16H         '!$B$2:$U$19</definedName>
    <definedName name="_xlnm._FilterDatabase" localSheetId="96" hidden="1">'13 - 09 - à 16H              '!$B$2:$U$21</definedName>
    <definedName name="_xlnm._FilterDatabase" localSheetId="109" hidden="1">'13 - 10 - à 16H             '!$B$2:$U$21</definedName>
    <definedName name="_xlnm._FilterDatabase" localSheetId="126" hidden="1">'13 - 11- à 16H              '!$B$2:$U$35</definedName>
    <definedName name="_xlnm._FilterDatabase" localSheetId="142" hidden="1">'13 - 12- à 16H                '!$B$2:$U$29</definedName>
    <definedName name="_xlnm._FilterDatabase" localSheetId="18" hidden="1">'13-04  à  16H'!$B$2:$U$18</definedName>
    <definedName name="_xlnm._FilterDatabase" localSheetId="50" hidden="1">'14 - 06  à  16H             '!$B$2:$U$19</definedName>
    <definedName name="_xlnm._FilterDatabase" localSheetId="64" hidden="1">'14 - 07  à  16H          '!$B$2:$U$19</definedName>
    <definedName name="_xlnm._FilterDatabase" localSheetId="97" hidden="1">'14 - 09 - à 16H             '!$B$2:$U$21</definedName>
    <definedName name="_xlnm._FilterDatabase" localSheetId="127" hidden="1">'14 - 11- à 16H              '!$B$2:$U$35</definedName>
    <definedName name="_xlnm._FilterDatabase" localSheetId="143" hidden="1">'14 - 12-  à 16H             '!$B$2:$U$29</definedName>
    <definedName name="_xlnm._FilterDatabase" localSheetId="81" hidden="1">'14- 08   à   16H            '!$B$2:$U$21</definedName>
    <definedName name="_xlnm._FilterDatabase" localSheetId="4" hidden="1">'14-03 à 16H'!$A$2:$O$18</definedName>
    <definedName name="_xlnm._FilterDatabase" localSheetId="19" hidden="1">'14-04  à  16H'!$B$2:$U$18</definedName>
    <definedName name="_xlnm._FilterDatabase" localSheetId="51" hidden="1">'15 - 06  à  16H             '!$B$2:$U$19</definedName>
    <definedName name="_xlnm._FilterDatabase" localSheetId="98" hidden="1">'15 - 09 - à 16H              '!$B$2:$U$21</definedName>
    <definedName name="_xlnm._FilterDatabase" localSheetId="128" hidden="1">'15 - 11- à 16H               '!$B$2:$U$29</definedName>
    <definedName name="_xlnm._FilterDatabase" localSheetId="144" hidden="1">'15 - 12-  à 16H             '!$B$2:$U$29</definedName>
    <definedName name="_xlnm._FilterDatabase" localSheetId="32" hidden="1">'15- 05  à  16H'!$B$2:$U$18</definedName>
    <definedName name="_xlnm._FilterDatabase" localSheetId="5" hidden="1">'15-03 à 16H'!$B$2:$W$2</definedName>
    <definedName name="_xlnm._FilterDatabase" localSheetId="129" hidden="1">'16  - 11- à 16H               '!$B$2:$U$29</definedName>
    <definedName name="_xlnm._FilterDatabase" localSheetId="52" hidden="1">'16 - 06  à  16H             '!$B$2:$U$19</definedName>
    <definedName name="_xlnm._FilterDatabase" localSheetId="110" hidden="1">'16 - 10 - à 16H              '!$B$2:$U$21</definedName>
    <definedName name="_xlnm._FilterDatabase" localSheetId="33" hidden="1">'16- 05  à  16H'!$B$2:$U$18</definedName>
    <definedName name="_xlnm._FilterDatabase" localSheetId="82" hidden="1">'16- 08   à   16H            '!$B$2:$U$21</definedName>
    <definedName name="_xlnm._FilterDatabase" localSheetId="6" hidden="1">'16-03 à 16H'!$B$2:$W$18</definedName>
    <definedName name="_xlnm._FilterDatabase" localSheetId="65" hidden="1">'17 - 07  à  16H           '!$B$2:$U$19</definedName>
    <definedName name="_xlnm._FilterDatabase" localSheetId="111" hidden="1">'17 - 10 - à 16H              '!$B$2:$U$21</definedName>
    <definedName name="_xlnm._FilterDatabase" localSheetId="34" hidden="1">'17- 05  à  16H'!$B$2:$U$18</definedName>
    <definedName name="_xlnm._FilterDatabase" localSheetId="83" hidden="1">'17- 08   à   16H           '!$B$2:$U$21</definedName>
    <definedName name="_xlnm._FilterDatabase" localSheetId="7" hidden="1">'17-03 à 16H'!$B$2:$U$18</definedName>
    <definedName name="_xlnm._FilterDatabase" localSheetId="20" hidden="1">'17-04  à  16H'!$B$2:$U$18</definedName>
    <definedName name="_xlnm._FilterDatabase" localSheetId="35" hidden="1">'18 - 05  à  16H'!$B$2:$U$18</definedName>
    <definedName name="_xlnm._FilterDatabase" localSheetId="66" hidden="1">'18 - 07  à  16H            '!$B$2:$U$19</definedName>
    <definedName name="_xlnm._FilterDatabase" localSheetId="112" hidden="1">'18 - 10 - à 16H             '!$B$2:$U$21</definedName>
    <definedName name="_xlnm._FilterDatabase" localSheetId="84" hidden="1">'18- 08   à   16H           '!$B$2:$U$21</definedName>
    <definedName name="_xlnm._FilterDatabase" localSheetId="21" hidden="1">'18-04  à  16H'!$B$2:$U$18</definedName>
    <definedName name="_xlnm._FilterDatabase" localSheetId="36" hidden="1">'19 - 05  à  16H'!$B$2:$U$18</definedName>
    <definedName name="_xlnm._FilterDatabase" localSheetId="53" hidden="1">'19 - 06  à  16H             '!$B$2:$U$19</definedName>
    <definedName name="_xlnm._FilterDatabase" localSheetId="67" hidden="1">'19 - 07  à  16H             '!$B$2:$U$19</definedName>
    <definedName name="_xlnm._FilterDatabase" localSheetId="99" hidden="1">'19 - 09 - à 16H             '!$B$2:$U$21</definedName>
    <definedName name="_xlnm._FilterDatabase" localSheetId="22" hidden="1">'19-04  à  16H'!$B$2:$U$18</definedName>
    <definedName name="_xlnm._FilterDatabase" localSheetId="68" hidden="1">'20 - 07  à  16H             '!$B$2:$U$19</definedName>
    <definedName name="_xlnm._FilterDatabase" localSheetId="113" hidden="1">'20 - 10 - à 16H              '!$B$2:$U$21</definedName>
    <definedName name="_xlnm._FilterDatabase" localSheetId="130" hidden="1">'20 - 11- à 16H               '!$B$2:$U$29</definedName>
    <definedName name="_xlnm._FilterDatabase" localSheetId="145" hidden="1">'20 - 12-  à 16H             '!$B$2:$U$29</definedName>
    <definedName name="_xlnm._FilterDatabase" localSheetId="23" hidden="1">'20-04  à  16H'!$B$2:$U$18</definedName>
    <definedName name="_xlnm._FilterDatabase" localSheetId="54" hidden="1">'21 - 06  à  16H             '!$B$2:$U$19</definedName>
    <definedName name="_xlnm._FilterDatabase" localSheetId="69" hidden="1">'21 - 07  à  16H             '!$B$2:$U$19</definedName>
    <definedName name="_xlnm._FilterDatabase" localSheetId="100" hidden="1">'21 - 09 - à 16H             '!$B$2:$U$21</definedName>
    <definedName name="_xlnm._FilterDatabase" localSheetId="85" hidden="1">'21- 08   à   16H            '!$B$2:$U$21</definedName>
    <definedName name="_xlnm._FilterDatabase" localSheetId="146" hidden="1">'21- 12-  à 16H              '!$B$2:$U$21</definedName>
    <definedName name="_xlnm._FilterDatabase" localSheetId="24" hidden="1">'21-04  à  16H'!$B$2:$U$18</definedName>
    <definedName name="_xlnm._FilterDatabase" localSheetId="37" hidden="1">'22 - 05  à  16H             '!$B$2:$U$18</definedName>
    <definedName name="_xlnm._FilterDatabase" localSheetId="55" hidden="1">'22 - 06  à  16H             '!$B$2:$U$19</definedName>
    <definedName name="_xlnm._FilterDatabase" localSheetId="131" hidden="1">'22 - 11- à 16H               '!$B$2:$U$29</definedName>
    <definedName name="_xlnm._FilterDatabase" localSheetId="8" hidden="1">'22-03 à 16H '!$B$2:$U$18</definedName>
    <definedName name="_xlnm._FilterDatabase" localSheetId="38" hidden="1">'23 - 05  à  16H            '!$B$2:$U$18</definedName>
    <definedName name="_xlnm._FilterDatabase" localSheetId="56" hidden="1">'23 - 06  à  16H             '!$B$2:$U$19</definedName>
    <definedName name="_xlnm._FilterDatabase" localSheetId="114" hidden="1">'23 - 10 - à 16H              '!$B$2:$U$21</definedName>
    <definedName name="_xlnm._FilterDatabase" localSheetId="9" hidden="1">'23-03 à 16H  '!$B$2:$U$18</definedName>
    <definedName name="_xlnm._FilterDatabase" localSheetId="25" hidden="1">'24 - 04  à  16H'!$B$2:$U$18</definedName>
    <definedName name="_xlnm._FilterDatabase" localSheetId="39" hidden="1">'24 - 05  à  16H            '!$B$2:$U$18</definedName>
    <definedName name="_xlnm._FilterDatabase" localSheetId="115" hidden="1">'24 - 10 - à 16H             '!$B$2:$U$21</definedName>
    <definedName name="_xlnm._FilterDatabase" localSheetId="132" hidden="1">'24 - 11- à 16H               '!$B$2:$U$29</definedName>
    <definedName name="_xlnm._FilterDatabase" localSheetId="10" hidden="1">'24-03 à 16H   '!$B$2:$U$18</definedName>
    <definedName name="_xlnm._FilterDatabase" localSheetId="26" hidden="1">'25 - 04  à  16H'!$B$2:$U$18</definedName>
    <definedName name="_xlnm._FilterDatabase" localSheetId="40" hidden="1">'25 - 05  à  16H             '!$B$2:$U$18</definedName>
    <definedName name="_xlnm._FilterDatabase" localSheetId="70" hidden="1">'25 - 07  à  16H            '!$B$2:$U$19</definedName>
    <definedName name="_xlnm._FilterDatabase" localSheetId="86" hidden="1">'25 - 08 - à 16H'!$B$2:$U$21</definedName>
    <definedName name="_xlnm._FilterDatabase" localSheetId="101" hidden="1">'25 - 09 - à 16H             '!$B$2:$U$21</definedName>
    <definedName name="_xlnm._FilterDatabase" localSheetId="116" hidden="1">'25 - 10 - à 16H            '!$B$2:$U$21</definedName>
    <definedName name="_xlnm._FilterDatabase" localSheetId="27" hidden="1">'26 - 04  à  16H'!$B$2:$U$18</definedName>
    <definedName name="_xlnm._FilterDatabase" localSheetId="41" hidden="1">'26 - 05  à  16H             '!$B$2:$U$18</definedName>
    <definedName name="_xlnm._FilterDatabase" localSheetId="57" hidden="1">'26 - 06  à  16H             '!$B$2:$U$19</definedName>
    <definedName name="_xlnm._FilterDatabase" localSheetId="71" hidden="1">'26 - 07  à  16H            '!$B$2:$U$19</definedName>
    <definedName name="_xlnm._FilterDatabase" localSheetId="102" hidden="1">'26 - 09 - à 16H              '!$B$2:$U$21</definedName>
    <definedName name="_xlnm._FilterDatabase" localSheetId="117" hidden="1">'26 - 10 - à 16H            '!$B$2:$U$21</definedName>
    <definedName name="_xlnm._FilterDatabase" localSheetId="28" hidden="1">'27 - 04  à  16H'!$B$2:$U$18</definedName>
    <definedName name="_xlnm._FilterDatabase" localSheetId="58" hidden="1">'27 - 06  à  16H          '!$B$2:$U$19</definedName>
    <definedName name="_xlnm._FilterDatabase" localSheetId="72" hidden="1">'27 - 07  à  16H             '!$B$2:$U$19</definedName>
    <definedName name="_xlnm._FilterDatabase" localSheetId="133" hidden="1">'27 - 11- à 16H               '!$B$2:$U$29</definedName>
    <definedName name="_xlnm._FilterDatabase" localSheetId="11" hidden="1">'27-03 à 16H'!$B$2:$U$18</definedName>
    <definedName name="_xlnm._FilterDatabase" localSheetId="29" hidden="1">'28 - 04  à  16H'!$B$2:$U$18</definedName>
    <definedName name="_xlnm._FilterDatabase" localSheetId="59" hidden="1">'28 - 06  à  16H    '!$B$2:$U$19</definedName>
    <definedName name="_xlnm._FilterDatabase" localSheetId="73" hidden="1">'28 - 07  à  16H             '!$B$2:$U$19</definedName>
    <definedName name="_xlnm._FilterDatabase" localSheetId="103" hidden="1">'28 - 09 - à 16H             '!$B$2:$U$21</definedName>
    <definedName name="_xlnm._FilterDatabase" localSheetId="134" hidden="1">'28 - 11- à 16H              '!$B$2:$U$29</definedName>
    <definedName name="_xlnm._FilterDatabase" localSheetId="12" hidden="1">'28-03 à 16H'!$B$2:$U$18</definedName>
    <definedName name="_xlnm._FilterDatabase" localSheetId="42" hidden="1">'29 - 05  à  16H             '!$B$2:$U$18</definedName>
    <definedName name="_xlnm._FilterDatabase" localSheetId="60" hidden="1">'29 - 06  à  16H     '!$B$2:$U$19</definedName>
    <definedName name="_xlnm._FilterDatabase" localSheetId="87" hidden="1">'29 - 08 - à 16H '!$B$2:$U$21</definedName>
    <definedName name="_xlnm._FilterDatabase" localSheetId="104" hidden="1">'29 - 09 - à 16H              '!$B$2:$U$21</definedName>
    <definedName name="_xlnm._FilterDatabase" localSheetId="118" hidden="1">'29 - 10 - à 16H              '!$B$2:$U$36</definedName>
    <definedName name="_xlnm._FilterDatabase" localSheetId="135" hidden="1">'29 - 11- à 16H              '!$B$2:$U$29</definedName>
    <definedName name="_xlnm._FilterDatabase" localSheetId="13" hidden="1">'29-03  à  16H'!$B$2:$U$18</definedName>
    <definedName name="_xlnm._FilterDatabase" localSheetId="43" hidden="1">'30 - 05  à  16H            '!$B$2:$U$18</definedName>
    <definedName name="_xlnm._FilterDatabase" localSheetId="119" hidden="1">'30 - 10 - à 16H               '!$B$2:$U$36</definedName>
    <definedName name="_xlnm._FilterDatabase" localSheetId="136" hidden="1">'30 - 11- à 16H               '!$B$2:$U$29</definedName>
    <definedName name="_xlnm._FilterDatabase" localSheetId="14" hidden="1">'30-03  à  16H'!$B$2:$U$18</definedName>
    <definedName name="_xlnm._FilterDatabase" localSheetId="44" hidden="1">'31 - 05  à  16H             '!$B$2:$U$18</definedName>
    <definedName name="_xlnm._FilterDatabase" localSheetId="74" hidden="1">'31 - 07   à   16H            '!$B$2:$U$21</definedName>
    <definedName name="_xlnm._FilterDatabase" localSheetId="88" hidden="1">'31 - 08 - à 16H  '!$B$2:$U$21</definedName>
    <definedName name="_xlnm._FilterDatabase" localSheetId="15" hidden="1">'31-03  à  16H '!$B$2:$U$18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48" l="1"/>
  <c r="H18" i="148"/>
  <c r="G18" i="148"/>
  <c r="C18" i="148"/>
  <c r="R17" i="148"/>
  <c r="S17" i="148" s="1"/>
  <c r="Q17" i="148"/>
  <c r="O17" i="148"/>
  <c r="P17" i="148" s="1"/>
  <c r="I17" i="148"/>
  <c r="E17" i="148"/>
  <c r="S16" i="148"/>
  <c r="R16" i="148"/>
  <c r="Q16" i="148"/>
  <c r="P16" i="148"/>
  <c r="O16" i="148"/>
  <c r="I16" i="148"/>
  <c r="E16" i="148"/>
  <c r="R15" i="148"/>
  <c r="S15" i="148" s="1"/>
  <c r="Q15" i="148"/>
  <c r="O15" i="148"/>
  <c r="P15" i="148" s="1"/>
  <c r="I15" i="148"/>
  <c r="E15" i="148"/>
  <c r="S14" i="148"/>
  <c r="R14" i="148"/>
  <c r="Q14" i="148"/>
  <c r="O14" i="148"/>
  <c r="P14" i="148" s="1"/>
  <c r="I14" i="148"/>
  <c r="E14" i="148"/>
  <c r="R13" i="148"/>
  <c r="S13" i="148" s="1"/>
  <c r="Q13" i="148"/>
  <c r="P13" i="148"/>
  <c r="O13" i="148"/>
  <c r="I13" i="148"/>
  <c r="E13" i="148"/>
  <c r="R12" i="148"/>
  <c r="S12" i="148" s="1"/>
  <c r="Q12" i="148"/>
  <c r="O12" i="148"/>
  <c r="P12" i="148" s="1"/>
  <c r="I12" i="148"/>
  <c r="E12" i="148"/>
  <c r="R11" i="148"/>
  <c r="S11" i="148" s="1"/>
  <c r="Q11" i="148"/>
  <c r="P11" i="148"/>
  <c r="O11" i="148"/>
  <c r="I11" i="148"/>
  <c r="E11" i="148"/>
  <c r="R10" i="148"/>
  <c r="S10" i="148" s="1"/>
  <c r="Q10" i="148"/>
  <c r="O10" i="148"/>
  <c r="P10" i="148" s="1"/>
  <c r="I10" i="148"/>
  <c r="E10" i="148"/>
  <c r="R9" i="148"/>
  <c r="S9" i="148" s="1"/>
  <c r="Q9" i="148"/>
  <c r="O9" i="148"/>
  <c r="P9" i="148" s="1"/>
  <c r="I9" i="148"/>
  <c r="E9" i="148"/>
  <c r="S8" i="148"/>
  <c r="R8" i="148"/>
  <c r="Q8" i="148"/>
  <c r="O8" i="148"/>
  <c r="P8" i="148" s="1"/>
  <c r="I8" i="148"/>
  <c r="E8" i="148"/>
  <c r="R7" i="148"/>
  <c r="S7" i="148" s="1"/>
  <c r="Q7" i="148"/>
  <c r="O7" i="148"/>
  <c r="P7" i="148" s="1"/>
  <c r="I7" i="148"/>
  <c r="E7" i="148"/>
  <c r="S6" i="148"/>
  <c r="R6" i="148"/>
  <c r="Q6" i="148"/>
  <c r="O6" i="148"/>
  <c r="P6" i="148" s="1"/>
  <c r="I6" i="148"/>
  <c r="E6" i="148"/>
  <c r="R5" i="148"/>
  <c r="S5" i="148" s="1"/>
  <c r="Q5" i="148"/>
  <c r="P5" i="148"/>
  <c r="O5" i="148"/>
  <c r="I5" i="148"/>
  <c r="E5" i="148"/>
  <c r="R4" i="148"/>
  <c r="S4" i="148" s="1"/>
  <c r="Q4" i="148"/>
  <c r="O4" i="148"/>
  <c r="P4" i="148" s="1"/>
  <c r="I4" i="148"/>
  <c r="E4" i="148"/>
  <c r="R3" i="148"/>
  <c r="R18" i="148" s="1"/>
  <c r="Q3" i="148"/>
  <c r="Q18" i="148" s="1"/>
  <c r="P3" i="148"/>
  <c r="O3" i="148"/>
  <c r="I3" i="148"/>
  <c r="E3" i="148"/>
  <c r="E18" i="148" s="1"/>
  <c r="N18" i="147"/>
  <c r="H18" i="147"/>
  <c r="G18" i="147"/>
  <c r="C18" i="147"/>
  <c r="R17" i="147"/>
  <c r="Q17" i="147"/>
  <c r="O17" i="147"/>
  <c r="P17" i="147" s="1"/>
  <c r="I17" i="147"/>
  <c r="E17" i="147"/>
  <c r="S17" i="147" s="1"/>
  <c r="R16" i="147"/>
  <c r="Q16" i="147"/>
  <c r="P16" i="147"/>
  <c r="O16" i="147"/>
  <c r="I16" i="147"/>
  <c r="E16" i="147"/>
  <c r="S16" i="147" s="1"/>
  <c r="R15" i="147"/>
  <c r="Q15" i="147"/>
  <c r="O15" i="147"/>
  <c r="P15" i="147" s="1"/>
  <c r="I15" i="147"/>
  <c r="E15" i="147"/>
  <c r="R14" i="147"/>
  <c r="Q14" i="147"/>
  <c r="P14" i="147"/>
  <c r="O14" i="147"/>
  <c r="I14" i="147"/>
  <c r="E14" i="147"/>
  <c r="R13" i="147"/>
  <c r="Q13" i="147"/>
  <c r="P13" i="147"/>
  <c r="O13" i="147"/>
  <c r="I13" i="147"/>
  <c r="E13" i="147"/>
  <c r="R12" i="147"/>
  <c r="Q12" i="147"/>
  <c r="O12" i="147"/>
  <c r="P12" i="147" s="1"/>
  <c r="I12" i="147"/>
  <c r="E12" i="147"/>
  <c r="R11" i="147"/>
  <c r="Q11" i="147"/>
  <c r="O11" i="147"/>
  <c r="P11" i="147" s="1"/>
  <c r="I11" i="147"/>
  <c r="E11" i="147"/>
  <c r="S11" i="147" s="1"/>
  <c r="R10" i="147"/>
  <c r="Q10" i="147"/>
  <c r="O10" i="147"/>
  <c r="P10" i="147" s="1"/>
  <c r="I10" i="147"/>
  <c r="E10" i="147"/>
  <c r="R9" i="147"/>
  <c r="Q9" i="147"/>
  <c r="O9" i="147"/>
  <c r="P9" i="147" s="1"/>
  <c r="I9" i="147"/>
  <c r="E9" i="147"/>
  <c r="S9" i="147" s="1"/>
  <c r="R8" i="147"/>
  <c r="Q8" i="147"/>
  <c r="P8" i="147"/>
  <c r="O8" i="147"/>
  <c r="I8" i="147"/>
  <c r="E8" i="147"/>
  <c r="S8" i="147" s="1"/>
  <c r="R7" i="147"/>
  <c r="Q7" i="147"/>
  <c r="O7" i="147"/>
  <c r="P7" i="147" s="1"/>
  <c r="I7" i="147"/>
  <c r="E7" i="147"/>
  <c r="R6" i="147"/>
  <c r="Q6" i="147"/>
  <c r="P6" i="147"/>
  <c r="O6" i="147"/>
  <c r="I6" i="147"/>
  <c r="E6" i="147"/>
  <c r="S6" i="147" s="1"/>
  <c r="R5" i="147"/>
  <c r="Q5" i="147"/>
  <c r="P5" i="147"/>
  <c r="O5" i="147"/>
  <c r="I5" i="147"/>
  <c r="E5" i="147"/>
  <c r="S5" i="147" s="1"/>
  <c r="R4" i="147"/>
  <c r="Q4" i="147"/>
  <c r="O4" i="147"/>
  <c r="P4" i="147" s="1"/>
  <c r="I4" i="147"/>
  <c r="E4" i="147"/>
  <c r="R3" i="147"/>
  <c r="R18" i="147" s="1"/>
  <c r="Q3" i="147"/>
  <c r="P3" i="147"/>
  <c r="O3" i="147"/>
  <c r="I3" i="147"/>
  <c r="E3" i="147"/>
  <c r="S3" i="147" s="1"/>
  <c r="R20" i="145"/>
  <c r="H20" i="145"/>
  <c r="G20" i="145"/>
  <c r="F20" i="145"/>
  <c r="C20" i="145"/>
  <c r="R19" i="145"/>
  <c r="K19" i="145"/>
  <c r="L19" i="145" s="1"/>
  <c r="J19" i="145"/>
  <c r="I19" i="145"/>
  <c r="S19" i="145" s="1"/>
  <c r="T19" i="145" s="1"/>
  <c r="E19" i="145"/>
  <c r="R18" i="145"/>
  <c r="L18" i="145"/>
  <c r="K18" i="145"/>
  <c r="J18" i="145"/>
  <c r="I18" i="145"/>
  <c r="S18" i="145" s="1"/>
  <c r="E18" i="145"/>
  <c r="R17" i="145"/>
  <c r="K17" i="145"/>
  <c r="L17" i="145" s="1"/>
  <c r="J17" i="145"/>
  <c r="I17" i="145"/>
  <c r="S17" i="145" s="1"/>
  <c r="E17" i="145"/>
  <c r="S16" i="145"/>
  <c r="U16" i="145" s="1"/>
  <c r="R16" i="145"/>
  <c r="K16" i="145"/>
  <c r="L16" i="145" s="1"/>
  <c r="J16" i="145"/>
  <c r="I16" i="145"/>
  <c r="E16" i="145"/>
  <c r="T15" i="145"/>
  <c r="S15" i="145"/>
  <c r="U15" i="145" s="1"/>
  <c r="R15" i="145"/>
  <c r="L15" i="145"/>
  <c r="K15" i="145"/>
  <c r="J15" i="145"/>
  <c r="I15" i="145"/>
  <c r="E15" i="145"/>
  <c r="R14" i="145"/>
  <c r="S14" i="145" s="1"/>
  <c r="K14" i="145"/>
  <c r="J14" i="145"/>
  <c r="I14" i="145"/>
  <c r="E14" i="145"/>
  <c r="L14" i="145" s="1"/>
  <c r="S13" i="145"/>
  <c r="R13" i="145"/>
  <c r="K13" i="145"/>
  <c r="J13" i="145"/>
  <c r="I13" i="145"/>
  <c r="E13" i="145"/>
  <c r="L13" i="145" s="1"/>
  <c r="T12" i="145"/>
  <c r="S12" i="145"/>
  <c r="U12" i="145" s="1"/>
  <c r="R12" i="145"/>
  <c r="K12" i="145"/>
  <c r="L12" i="145" s="1"/>
  <c r="J12" i="145"/>
  <c r="I12" i="145"/>
  <c r="E12" i="145"/>
  <c r="U11" i="145"/>
  <c r="T11" i="145"/>
  <c r="S11" i="145"/>
  <c r="R11" i="145"/>
  <c r="K11" i="145"/>
  <c r="L11" i="145" s="1"/>
  <c r="J11" i="145"/>
  <c r="I11" i="145"/>
  <c r="E11" i="145"/>
  <c r="R10" i="145"/>
  <c r="L10" i="145"/>
  <c r="K10" i="145"/>
  <c r="J10" i="145"/>
  <c r="I10" i="145"/>
  <c r="S10" i="145" s="1"/>
  <c r="E10" i="145"/>
  <c r="R9" i="145"/>
  <c r="K9" i="145"/>
  <c r="J9" i="145"/>
  <c r="I9" i="145"/>
  <c r="S9" i="145" s="1"/>
  <c r="E9" i="145"/>
  <c r="L9" i="145" s="1"/>
  <c r="S8" i="145"/>
  <c r="U8" i="145" s="1"/>
  <c r="R8" i="145"/>
  <c r="K8" i="145"/>
  <c r="L8" i="145" s="1"/>
  <c r="J8" i="145"/>
  <c r="I8" i="145"/>
  <c r="E8" i="145"/>
  <c r="T7" i="145"/>
  <c r="S7" i="145"/>
  <c r="U7" i="145" s="1"/>
  <c r="R7" i="145"/>
  <c r="L7" i="145"/>
  <c r="K7" i="145"/>
  <c r="J7" i="145"/>
  <c r="I7" i="145"/>
  <c r="E7" i="145"/>
  <c r="R6" i="145"/>
  <c r="S6" i="145" s="1"/>
  <c r="K6" i="145"/>
  <c r="J6" i="145"/>
  <c r="I6" i="145"/>
  <c r="E6" i="145"/>
  <c r="L6" i="145" s="1"/>
  <c r="S5" i="145"/>
  <c r="R5" i="145"/>
  <c r="L5" i="145"/>
  <c r="K5" i="145"/>
  <c r="J5" i="145"/>
  <c r="I5" i="145"/>
  <c r="E5" i="145"/>
  <c r="T4" i="145"/>
  <c r="S4" i="145"/>
  <c r="U4" i="145" s="1"/>
  <c r="R4" i="145"/>
  <c r="K4" i="145"/>
  <c r="L4" i="145" s="1"/>
  <c r="J4" i="145"/>
  <c r="I4" i="145"/>
  <c r="E4" i="145"/>
  <c r="U3" i="145"/>
  <c r="T3" i="145"/>
  <c r="S3" i="145"/>
  <c r="R3" i="145"/>
  <c r="K3" i="145"/>
  <c r="K20" i="145" s="1"/>
  <c r="L20" i="145" s="1"/>
  <c r="J3" i="145"/>
  <c r="J20" i="145" s="1"/>
  <c r="I3" i="145"/>
  <c r="E3" i="145"/>
  <c r="E20" i="145" s="1"/>
  <c r="R20" i="144"/>
  <c r="H20" i="144"/>
  <c r="G20" i="144"/>
  <c r="F20" i="144"/>
  <c r="C20" i="144"/>
  <c r="T19" i="144"/>
  <c r="S19" i="144"/>
  <c r="U19" i="144" s="1"/>
  <c r="R19" i="144"/>
  <c r="L19" i="144"/>
  <c r="K19" i="144"/>
  <c r="J19" i="144"/>
  <c r="I19" i="144"/>
  <c r="E19" i="144"/>
  <c r="R18" i="144"/>
  <c r="S18" i="144" s="1"/>
  <c r="K18" i="144"/>
  <c r="J18" i="144"/>
  <c r="I18" i="144"/>
  <c r="E18" i="144"/>
  <c r="L18" i="144" s="1"/>
  <c r="S17" i="144"/>
  <c r="R17" i="144"/>
  <c r="L17" i="144"/>
  <c r="K17" i="144"/>
  <c r="J17" i="144"/>
  <c r="I17" i="144"/>
  <c r="E17" i="144"/>
  <c r="R16" i="144"/>
  <c r="S16" i="144" s="1"/>
  <c r="U16" i="144" s="1"/>
  <c r="K16" i="144"/>
  <c r="J16" i="144"/>
  <c r="I16" i="144"/>
  <c r="E16" i="144"/>
  <c r="L16" i="144" s="1"/>
  <c r="U15" i="144"/>
  <c r="S15" i="144"/>
  <c r="T15" i="144" s="1"/>
  <c r="R15" i="144"/>
  <c r="K15" i="144"/>
  <c r="J15" i="144"/>
  <c r="I15" i="144"/>
  <c r="E15" i="144"/>
  <c r="R14" i="144"/>
  <c r="L14" i="144"/>
  <c r="K14" i="144"/>
  <c r="J14" i="144"/>
  <c r="I14" i="144"/>
  <c r="S14" i="144" s="1"/>
  <c r="E14" i="144"/>
  <c r="R13" i="144"/>
  <c r="K13" i="144"/>
  <c r="L13" i="144" s="1"/>
  <c r="J13" i="144"/>
  <c r="I13" i="144"/>
  <c r="S13" i="144" s="1"/>
  <c r="E13" i="144"/>
  <c r="R12" i="144"/>
  <c r="K12" i="144"/>
  <c r="L12" i="144" s="1"/>
  <c r="J12" i="144"/>
  <c r="I12" i="144"/>
  <c r="S12" i="144" s="1"/>
  <c r="E12" i="144"/>
  <c r="R11" i="144"/>
  <c r="S11" i="144" s="1"/>
  <c r="L11" i="144"/>
  <c r="K11" i="144"/>
  <c r="J11" i="144"/>
  <c r="I11" i="144"/>
  <c r="E11" i="144"/>
  <c r="R10" i="144"/>
  <c r="S10" i="144" s="1"/>
  <c r="K10" i="144"/>
  <c r="L10" i="144" s="1"/>
  <c r="J10" i="144"/>
  <c r="I10" i="144"/>
  <c r="E10" i="144"/>
  <c r="S9" i="144"/>
  <c r="R9" i="144"/>
  <c r="L9" i="144"/>
  <c r="K9" i="144"/>
  <c r="J9" i="144"/>
  <c r="I9" i="144"/>
  <c r="E9" i="144"/>
  <c r="R8" i="144"/>
  <c r="S8" i="144" s="1"/>
  <c r="U8" i="144" s="1"/>
  <c r="K8" i="144"/>
  <c r="J8" i="144"/>
  <c r="I8" i="144"/>
  <c r="E8" i="144"/>
  <c r="L8" i="144" s="1"/>
  <c r="U7" i="144"/>
  <c r="S7" i="144"/>
  <c r="T7" i="144" s="1"/>
  <c r="R7" i="144"/>
  <c r="K7" i="144"/>
  <c r="J7" i="144"/>
  <c r="I7" i="144"/>
  <c r="E7" i="144"/>
  <c r="R6" i="144"/>
  <c r="L6" i="144"/>
  <c r="K6" i="144"/>
  <c r="J6" i="144"/>
  <c r="I6" i="144"/>
  <c r="S6" i="144" s="1"/>
  <c r="E6" i="144"/>
  <c r="R5" i="144"/>
  <c r="K5" i="144"/>
  <c r="L5" i="144" s="1"/>
  <c r="J5" i="144"/>
  <c r="I5" i="144"/>
  <c r="S5" i="144" s="1"/>
  <c r="E5" i="144"/>
  <c r="R4" i="144"/>
  <c r="K4" i="144"/>
  <c r="L4" i="144" s="1"/>
  <c r="J4" i="144"/>
  <c r="I4" i="144"/>
  <c r="S4" i="144" s="1"/>
  <c r="E4" i="144"/>
  <c r="R3" i="144"/>
  <c r="S3" i="144" s="1"/>
  <c r="L3" i="144"/>
  <c r="K3" i="144"/>
  <c r="J3" i="144"/>
  <c r="I3" i="144"/>
  <c r="I20" i="144" s="1"/>
  <c r="E3" i="144"/>
  <c r="R20" i="143"/>
  <c r="H20" i="143"/>
  <c r="G20" i="143"/>
  <c r="F20" i="143"/>
  <c r="C20" i="143"/>
  <c r="U19" i="143"/>
  <c r="S19" i="143"/>
  <c r="T19" i="143" s="1"/>
  <c r="R19" i="143"/>
  <c r="K19" i="143"/>
  <c r="L19" i="143" s="1"/>
  <c r="J19" i="143"/>
  <c r="I19" i="143"/>
  <c r="E19" i="143"/>
  <c r="R18" i="143"/>
  <c r="L18" i="143"/>
  <c r="K18" i="143"/>
  <c r="J18" i="143"/>
  <c r="I18" i="143"/>
  <c r="S18" i="143" s="1"/>
  <c r="E18" i="143"/>
  <c r="R17" i="143"/>
  <c r="K17" i="143"/>
  <c r="L17" i="143" s="1"/>
  <c r="J17" i="143"/>
  <c r="I17" i="143"/>
  <c r="S17" i="143" s="1"/>
  <c r="E17" i="143"/>
  <c r="R16" i="143"/>
  <c r="K16" i="143"/>
  <c r="L16" i="143" s="1"/>
  <c r="J16" i="143"/>
  <c r="I16" i="143"/>
  <c r="S16" i="143" s="1"/>
  <c r="E16" i="143"/>
  <c r="R15" i="143"/>
  <c r="S15" i="143" s="1"/>
  <c r="L15" i="143"/>
  <c r="K15" i="143"/>
  <c r="J15" i="143"/>
  <c r="I15" i="143"/>
  <c r="E15" i="143"/>
  <c r="R14" i="143"/>
  <c r="S14" i="143" s="1"/>
  <c r="K14" i="143"/>
  <c r="L14" i="143" s="1"/>
  <c r="J14" i="143"/>
  <c r="I14" i="143"/>
  <c r="E14" i="143"/>
  <c r="S13" i="143"/>
  <c r="R13" i="143"/>
  <c r="L13" i="143"/>
  <c r="K13" i="143"/>
  <c r="J13" i="143"/>
  <c r="I13" i="143"/>
  <c r="E13" i="143"/>
  <c r="T12" i="143"/>
  <c r="R12" i="143"/>
  <c r="S12" i="143" s="1"/>
  <c r="U12" i="143" s="1"/>
  <c r="K12" i="143"/>
  <c r="J12" i="143"/>
  <c r="I12" i="143"/>
  <c r="E12" i="143"/>
  <c r="L12" i="143" s="1"/>
  <c r="U11" i="143"/>
  <c r="S11" i="143"/>
  <c r="T11" i="143" s="1"/>
  <c r="R11" i="143"/>
  <c r="K11" i="143"/>
  <c r="J11" i="143"/>
  <c r="I11" i="143"/>
  <c r="E11" i="143"/>
  <c r="R10" i="143"/>
  <c r="L10" i="143"/>
  <c r="K10" i="143"/>
  <c r="J10" i="143"/>
  <c r="I10" i="143"/>
  <c r="S10" i="143" s="1"/>
  <c r="E10" i="143"/>
  <c r="R9" i="143"/>
  <c r="K9" i="143"/>
  <c r="L9" i="143" s="1"/>
  <c r="J9" i="143"/>
  <c r="I9" i="143"/>
  <c r="S9" i="143" s="1"/>
  <c r="E9" i="143"/>
  <c r="R8" i="143"/>
  <c r="K8" i="143"/>
  <c r="L8" i="143" s="1"/>
  <c r="J8" i="143"/>
  <c r="I8" i="143"/>
  <c r="S8" i="143" s="1"/>
  <c r="E8" i="143"/>
  <c r="R7" i="143"/>
  <c r="S7" i="143" s="1"/>
  <c r="L7" i="143"/>
  <c r="K7" i="143"/>
  <c r="J7" i="143"/>
  <c r="I7" i="143"/>
  <c r="E7" i="143"/>
  <c r="R6" i="143"/>
  <c r="S6" i="143" s="1"/>
  <c r="K6" i="143"/>
  <c r="L6" i="143" s="1"/>
  <c r="J6" i="143"/>
  <c r="I6" i="143"/>
  <c r="E6" i="143"/>
  <c r="S5" i="143"/>
  <c r="R5" i="143"/>
  <c r="L5" i="143"/>
  <c r="K5" i="143"/>
  <c r="J5" i="143"/>
  <c r="I5" i="143"/>
  <c r="E5" i="143"/>
  <c r="T4" i="143"/>
  <c r="R4" i="143"/>
  <c r="S4" i="143" s="1"/>
  <c r="U4" i="143" s="1"/>
  <c r="K4" i="143"/>
  <c r="J4" i="143"/>
  <c r="I4" i="143"/>
  <c r="E4" i="143"/>
  <c r="L4" i="143" s="1"/>
  <c r="U3" i="143"/>
  <c r="S3" i="143"/>
  <c r="T3" i="143" s="1"/>
  <c r="R3" i="143"/>
  <c r="K3" i="143"/>
  <c r="J3" i="143"/>
  <c r="J20" i="143" s="1"/>
  <c r="I3" i="143"/>
  <c r="E3" i="143"/>
  <c r="E20" i="143" s="1"/>
  <c r="R20" i="142"/>
  <c r="H20" i="142"/>
  <c r="G20" i="142"/>
  <c r="F20" i="142"/>
  <c r="C20" i="142"/>
  <c r="R19" i="142"/>
  <c r="L19" i="142"/>
  <c r="K19" i="142"/>
  <c r="J19" i="142"/>
  <c r="I19" i="142"/>
  <c r="S19" i="142" s="1"/>
  <c r="E19" i="142"/>
  <c r="R18" i="142"/>
  <c r="S18" i="142" s="1"/>
  <c r="K18" i="142"/>
  <c r="L18" i="142" s="1"/>
  <c r="J18" i="142"/>
  <c r="E18" i="142"/>
  <c r="R17" i="142"/>
  <c r="S17" i="142" s="1"/>
  <c r="K17" i="142"/>
  <c r="L17" i="142" s="1"/>
  <c r="J17" i="142"/>
  <c r="I17" i="142"/>
  <c r="E17" i="142"/>
  <c r="S16" i="142"/>
  <c r="R16" i="142"/>
  <c r="L16" i="142"/>
  <c r="K16" i="142"/>
  <c r="J16" i="142"/>
  <c r="I16" i="142"/>
  <c r="E16" i="142"/>
  <c r="T15" i="142"/>
  <c r="R15" i="142"/>
  <c r="S15" i="142" s="1"/>
  <c r="U15" i="142" s="1"/>
  <c r="L15" i="142"/>
  <c r="K15" i="142"/>
  <c r="J15" i="142"/>
  <c r="I15" i="142"/>
  <c r="E15" i="142"/>
  <c r="U14" i="142"/>
  <c r="S14" i="142"/>
  <c r="T14" i="142" s="1"/>
  <c r="R14" i="142"/>
  <c r="K14" i="142"/>
  <c r="J14" i="142"/>
  <c r="I14" i="142"/>
  <c r="E14" i="142"/>
  <c r="R13" i="142"/>
  <c r="L13" i="142"/>
  <c r="K13" i="142"/>
  <c r="J13" i="142"/>
  <c r="I13" i="142"/>
  <c r="S13" i="142" s="1"/>
  <c r="E13" i="142"/>
  <c r="R12" i="142"/>
  <c r="K12" i="142"/>
  <c r="L12" i="142" s="1"/>
  <c r="J12" i="142"/>
  <c r="I12" i="142"/>
  <c r="S12" i="142" s="1"/>
  <c r="E12" i="142"/>
  <c r="R11" i="142"/>
  <c r="K11" i="142"/>
  <c r="L11" i="142" s="1"/>
  <c r="J11" i="142"/>
  <c r="I11" i="142"/>
  <c r="S11" i="142" s="1"/>
  <c r="E11" i="142"/>
  <c r="R10" i="142"/>
  <c r="L10" i="142"/>
  <c r="K10" i="142"/>
  <c r="J10" i="142"/>
  <c r="I10" i="142"/>
  <c r="S10" i="142" s="1"/>
  <c r="E10" i="142"/>
  <c r="R9" i="142"/>
  <c r="K9" i="142"/>
  <c r="L9" i="142" s="1"/>
  <c r="J9" i="142"/>
  <c r="I9" i="142"/>
  <c r="E9" i="142"/>
  <c r="S8" i="142"/>
  <c r="R8" i="142"/>
  <c r="L8" i="142"/>
  <c r="K8" i="142"/>
  <c r="J8" i="142"/>
  <c r="I8" i="142"/>
  <c r="E8" i="142"/>
  <c r="T7" i="142"/>
  <c r="R7" i="142"/>
  <c r="S7" i="142" s="1"/>
  <c r="U7" i="142" s="1"/>
  <c r="L7" i="142"/>
  <c r="K7" i="142"/>
  <c r="J7" i="142"/>
  <c r="I7" i="142"/>
  <c r="E7" i="142"/>
  <c r="U6" i="142"/>
  <c r="S6" i="142"/>
  <c r="T6" i="142" s="1"/>
  <c r="R6" i="142"/>
  <c r="K6" i="142"/>
  <c r="J6" i="142"/>
  <c r="I6" i="142"/>
  <c r="E6" i="142"/>
  <c r="R5" i="142"/>
  <c r="L5" i="142"/>
  <c r="K5" i="142"/>
  <c r="J5" i="142"/>
  <c r="I5" i="142"/>
  <c r="S5" i="142" s="1"/>
  <c r="E5" i="142"/>
  <c r="R4" i="142"/>
  <c r="K4" i="142"/>
  <c r="L4" i="142" s="1"/>
  <c r="J4" i="142"/>
  <c r="J20" i="142" s="1"/>
  <c r="I4" i="142"/>
  <c r="S4" i="142" s="1"/>
  <c r="E4" i="142"/>
  <c r="E20" i="142" s="1"/>
  <c r="R3" i="142"/>
  <c r="K3" i="142"/>
  <c r="J3" i="142"/>
  <c r="I3" i="142"/>
  <c r="S3" i="142" s="1"/>
  <c r="E3" i="142"/>
  <c r="R20" i="141"/>
  <c r="H20" i="141"/>
  <c r="G20" i="141"/>
  <c r="F20" i="141"/>
  <c r="C20" i="141"/>
  <c r="T19" i="141"/>
  <c r="R19" i="141"/>
  <c r="S19" i="141" s="1"/>
  <c r="U19" i="141" s="1"/>
  <c r="L19" i="141"/>
  <c r="K19" i="141"/>
  <c r="J19" i="141"/>
  <c r="I19" i="141"/>
  <c r="E19" i="141"/>
  <c r="U18" i="141"/>
  <c r="S18" i="141"/>
  <c r="T18" i="141" s="1"/>
  <c r="R18" i="141"/>
  <c r="K18" i="141"/>
  <c r="L18" i="141" s="1"/>
  <c r="J18" i="141"/>
  <c r="E18" i="141"/>
  <c r="U17" i="141"/>
  <c r="S17" i="141"/>
  <c r="T17" i="141" s="1"/>
  <c r="R17" i="141"/>
  <c r="K17" i="141"/>
  <c r="L17" i="141" s="1"/>
  <c r="J17" i="141"/>
  <c r="I17" i="141"/>
  <c r="E17" i="141"/>
  <c r="R16" i="141"/>
  <c r="L16" i="141"/>
  <c r="K16" i="141"/>
  <c r="J16" i="141"/>
  <c r="I16" i="141"/>
  <c r="S16" i="141" s="1"/>
  <c r="E16" i="141"/>
  <c r="R15" i="141"/>
  <c r="K15" i="141"/>
  <c r="L15" i="141" s="1"/>
  <c r="J15" i="141"/>
  <c r="I15" i="141"/>
  <c r="S15" i="141" s="1"/>
  <c r="E15" i="141"/>
  <c r="R14" i="141"/>
  <c r="K14" i="141"/>
  <c r="L14" i="141" s="1"/>
  <c r="J14" i="141"/>
  <c r="I14" i="141"/>
  <c r="S14" i="141" s="1"/>
  <c r="E14" i="141"/>
  <c r="R13" i="141"/>
  <c r="L13" i="141"/>
  <c r="K13" i="141"/>
  <c r="J13" i="141"/>
  <c r="I13" i="141"/>
  <c r="S13" i="141" s="1"/>
  <c r="E13" i="141"/>
  <c r="R12" i="141"/>
  <c r="K12" i="141"/>
  <c r="L12" i="141" s="1"/>
  <c r="J12" i="141"/>
  <c r="I12" i="141"/>
  <c r="S12" i="141" s="1"/>
  <c r="E12" i="141"/>
  <c r="S11" i="141"/>
  <c r="R11" i="141"/>
  <c r="L11" i="141"/>
  <c r="K11" i="141"/>
  <c r="J11" i="141"/>
  <c r="I11" i="141"/>
  <c r="E11" i="141"/>
  <c r="R10" i="141"/>
  <c r="S10" i="141" s="1"/>
  <c r="U10" i="141" s="1"/>
  <c r="L10" i="141"/>
  <c r="K10" i="141"/>
  <c r="J10" i="141"/>
  <c r="I10" i="141"/>
  <c r="E10" i="141"/>
  <c r="U9" i="141"/>
  <c r="S9" i="141"/>
  <c r="T9" i="141" s="1"/>
  <c r="R9" i="141"/>
  <c r="K9" i="141"/>
  <c r="L9" i="141" s="1"/>
  <c r="J9" i="141"/>
  <c r="I9" i="141"/>
  <c r="E9" i="141"/>
  <c r="R8" i="141"/>
  <c r="L8" i="141"/>
  <c r="K8" i="141"/>
  <c r="J8" i="141"/>
  <c r="I8" i="141"/>
  <c r="S8" i="141" s="1"/>
  <c r="E8" i="141"/>
  <c r="R7" i="141"/>
  <c r="K7" i="141"/>
  <c r="L7" i="141" s="1"/>
  <c r="J7" i="141"/>
  <c r="J20" i="141" s="1"/>
  <c r="I7" i="141"/>
  <c r="S7" i="141" s="1"/>
  <c r="E7" i="141"/>
  <c r="R6" i="141"/>
  <c r="K6" i="141"/>
  <c r="L6" i="141" s="1"/>
  <c r="J6" i="141"/>
  <c r="I6" i="141"/>
  <c r="S6" i="141" s="1"/>
  <c r="E6" i="141"/>
  <c r="R5" i="141"/>
  <c r="L5" i="141"/>
  <c r="K5" i="141"/>
  <c r="J5" i="141"/>
  <c r="I5" i="141"/>
  <c r="S5" i="141" s="1"/>
  <c r="E5" i="141"/>
  <c r="R4" i="141"/>
  <c r="K4" i="141"/>
  <c r="L4" i="141" s="1"/>
  <c r="J4" i="141"/>
  <c r="I4" i="141"/>
  <c r="S4" i="141" s="1"/>
  <c r="E4" i="141"/>
  <c r="S3" i="141"/>
  <c r="R3" i="141"/>
  <c r="L3" i="141"/>
  <c r="K3" i="141"/>
  <c r="J3" i="141"/>
  <c r="I3" i="141"/>
  <c r="E3" i="141"/>
  <c r="R20" i="140"/>
  <c r="H20" i="140"/>
  <c r="G20" i="140"/>
  <c r="F20" i="140"/>
  <c r="C20" i="140"/>
  <c r="R19" i="140"/>
  <c r="K19" i="140"/>
  <c r="L19" i="140" s="1"/>
  <c r="J19" i="140"/>
  <c r="I19" i="140"/>
  <c r="S19" i="140" s="1"/>
  <c r="E19" i="140"/>
  <c r="S18" i="140"/>
  <c r="U18" i="140" s="1"/>
  <c r="R18" i="140"/>
  <c r="K18" i="140"/>
  <c r="L18" i="140" s="1"/>
  <c r="J18" i="140"/>
  <c r="E18" i="140"/>
  <c r="R17" i="140"/>
  <c r="K17" i="140"/>
  <c r="L17" i="140" s="1"/>
  <c r="J17" i="140"/>
  <c r="I17" i="140"/>
  <c r="S17" i="140" s="1"/>
  <c r="E17" i="140"/>
  <c r="R16" i="140"/>
  <c r="L16" i="140"/>
  <c r="K16" i="140"/>
  <c r="J16" i="140"/>
  <c r="I16" i="140"/>
  <c r="S16" i="140" s="1"/>
  <c r="E16" i="140"/>
  <c r="R15" i="140"/>
  <c r="S15" i="140" s="1"/>
  <c r="K15" i="140"/>
  <c r="L15" i="140" s="1"/>
  <c r="J15" i="140"/>
  <c r="I15" i="140"/>
  <c r="E15" i="140"/>
  <c r="S14" i="140"/>
  <c r="R14" i="140"/>
  <c r="L14" i="140"/>
  <c r="K14" i="140"/>
  <c r="J14" i="140"/>
  <c r="I14" i="140"/>
  <c r="E14" i="140"/>
  <c r="T13" i="140"/>
  <c r="R13" i="140"/>
  <c r="S13" i="140" s="1"/>
  <c r="U13" i="140" s="1"/>
  <c r="L13" i="140"/>
  <c r="K13" i="140"/>
  <c r="J13" i="140"/>
  <c r="I13" i="140"/>
  <c r="E13" i="140"/>
  <c r="U12" i="140"/>
  <c r="S12" i="140"/>
  <c r="T12" i="140" s="1"/>
  <c r="R12" i="140"/>
  <c r="K12" i="140"/>
  <c r="L12" i="140" s="1"/>
  <c r="J12" i="140"/>
  <c r="I12" i="140"/>
  <c r="E12" i="140"/>
  <c r="R11" i="140"/>
  <c r="L11" i="140"/>
  <c r="K11" i="140"/>
  <c r="J11" i="140"/>
  <c r="I11" i="140"/>
  <c r="S11" i="140" s="1"/>
  <c r="E11" i="140"/>
  <c r="R10" i="140"/>
  <c r="K10" i="140"/>
  <c r="L10" i="140" s="1"/>
  <c r="J10" i="140"/>
  <c r="I10" i="140"/>
  <c r="S10" i="140" s="1"/>
  <c r="E10" i="140"/>
  <c r="R9" i="140"/>
  <c r="K9" i="140"/>
  <c r="L9" i="140" s="1"/>
  <c r="J9" i="140"/>
  <c r="I9" i="140"/>
  <c r="S9" i="140" s="1"/>
  <c r="E9" i="140"/>
  <c r="R8" i="140"/>
  <c r="L8" i="140"/>
  <c r="K8" i="140"/>
  <c r="J8" i="140"/>
  <c r="I8" i="140"/>
  <c r="S8" i="140" s="1"/>
  <c r="E8" i="140"/>
  <c r="R7" i="140"/>
  <c r="K7" i="140"/>
  <c r="L7" i="140" s="1"/>
  <c r="J7" i="140"/>
  <c r="I7" i="140"/>
  <c r="S7" i="140" s="1"/>
  <c r="E7" i="140"/>
  <c r="S6" i="140"/>
  <c r="R6" i="140"/>
  <c r="L6" i="140"/>
  <c r="K6" i="140"/>
  <c r="J6" i="140"/>
  <c r="I6" i="140"/>
  <c r="E6" i="140"/>
  <c r="T5" i="140"/>
  <c r="R5" i="140"/>
  <c r="S5" i="140" s="1"/>
  <c r="U5" i="140" s="1"/>
  <c r="L5" i="140"/>
  <c r="K5" i="140"/>
  <c r="J5" i="140"/>
  <c r="I5" i="140"/>
  <c r="E5" i="140"/>
  <c r="U4" i="140"/>
  <c r="S4" i="140"/>
  <c r="T4" i="140" s="1"/>
  <c r="R4" i="140"/>
  <c r="K4" i="140"/>
  <c r="K20" i="140" s="1"/>
  <c r="J4" i="140"/>
  <c r="I4" i="140"/>
  <c r="E4" i="140"/>
  <c r="E20" i="140" s="1"/>
  <c r="R3" i="140"/>
  <c r="L3" i="140"/>
  <c r="K3" i="140"/>
  <c r="J3" i="140"/>
  <c r="J20" i="140" s="1"/>
  <c r="I3" i="140"/>
  <c r="E3" i="140"/>
  <c r="R20" i="139"/>
  <c r="H20" i="139"/>
  <c r="G20" i="139"/>
  <c r="F20" i="139"/>
  <c r="C20" i="139"/>
  <c r="R19" i="139"/>
  <c r="K19" i="139"/>
  <c r="L19" i="139" s="1"/>
  <c r="J19" i="139"/>
  <c r="I19" i="139"/>
  <c r="E19" i="139"/>
  <c r="S18" i="139"/>
  <c r="R18" i="139"/>
  <c r="L18" i="139"/>
  <c r="K18" i="139"/>
  <c r="J18" i="139"/>
  <c r="E18" i="139"/>
  <c r="S17" i="139"/>
  <c r="R17" i="139"/>
  <c r="L17" i="139"/>
  <c r="K17" i="139"/>
  <c r="J17" i="139"/>
  <c r="I17" i="139"/>
  <c r="E17" i="139"/>
  <c r="T16" i="139"/>
  <c r="R16" i="139"/>
  <c r="S16" i="139" s="1"/>
  <c r="U16" i="139" s="1"/>
  <c r="K16" i="139"/>
  <c r="L16" i="139" s="1"/>
  <c r="J16" i="139"/>
  <c r="I16" i="139"/>
  <c r="E16" i="139"/>
  <c r="U15" i="139"/>
  <c r="S15" i="139"/>
  <c r="T15" i="139" s="1"/>
  <c r="R15" i="139"/>
  <c r="K15" i="139"/>
  <c r="J15" i="139"/>
  <c r="I15" i="139"/>
  <c r="E15" i="139"/>
  <c r="R14" i="139"/>
  <c r="L14" i="139"/>
  <c r="K14" i="139"/>
  <c r="J14" i="139"/>
  <c r="I14" i="139"/>
  <c r="S14" i="139" s="1"/>
  <c r="E14" i="139"/>
  <c r="R13" i="139"/>
  <c r="K13" i="139"/>
  <c r="J13" i="139"/>
  <c r="I13" i="139"/>
  <c r="S13" i="139" s="1"/>
  <c r="E13" i="139"/>
  <c r="L13" i="139" s="1"/>
  <c r="R12" i="139"/>
  <c r="K12" i="139"/>
  <c r="L12" i="139" s="1"/>
  <c r="J12" i="139"/>
  <c r="I12" i="139"/>
  <c r="S12" i="139" s="1"/>
  <c r="E12" i="139"/>
  <c r="R11" i="139"/>
  <c r="L11" i="139"/>
  <c r="K11" i="139"/>
  <c r="J11" i="139"/>
  <c r="I11" i="139"/>
  <c r="S11" i="139" s="1"/>
  <c r="E11" i="139"/>
  <c r="R10" i="139"/>
  <c r="K10" i="139"/>
  <c r="L10" i="139" s="1"/>
  <c r="J10" i="139"/>
  <c r="I10" i="139"/>
  <c r="S10" i="139" s="1"/>
  <c r="E10" i="139"/>
  <c r="S9" i="139"/>
  <c r="R9" i="139"/>
  <c r="L9" i="139"/>
  <c r="K9" i="139"/>
  <c r="J9" i="139"/>
  <c r="I9" i="139"/>
  <c r="E9" i="139"/>
  <c r="R8" i="139"/>
  <c r="S8" i="139" s="1"/>
  <c r="L8" i="139"/>
  <c r="K8" i="139"/>
  <c r="J8" i="139"/>
  <c r="I8" i="139"/>
  <c r="E8" i="139"/>
  <c r="U7" i="139"/>
  <c r="S7" i="139"/>
  <c r="T7" i="139" s="1"/>
  <c r="R7" i="139"/>
  <c r="K7" i="139"/>
  <c r="L7" i="139" s="1"/>
  <c r="J7" i="139"/>
  <c r="I7" i="139"/>
  <c r="E7" i="139"/>
  <c r="R6" i="139"/>
  <c r="L6" i="139"/>
  <c r="K6" i="139"/>
  <c r="J6" i="139"/>
  <c r="I6" i="139"/>
  <c r="S6" i="139" s="1"/>
  <c r="E6" i="139"/>
  <c r="R5" i="139"/>
  <c r="K5" i="139"/>
  <c r="L5" i="139" s="1"/>
  <c r="J5" i="139"/>
  <c r="I5" i="139"/>
  <c r="S5" i="139" s="1"/>
  <c r="E5" i="139"/>
  <c r="R4" i="139"/>
  <c r="K4" i="139"/>
  <c r="J4" i="139"/>
  <c r="I4" i="139"/>
  <c r="S4" i="139" s="1"/>
  <c r="E4" i="139"/>
  <c r="R3" i="139"/>
  <c r="L3" i="139"/>
  <c r="K3" i="139"/>
  <c r="J3" i="139"/>
  <c r="J20" i="139" s="1"/>
  <c r="I3" i="139"/>
  <c r="S3" i="139" s="1"/>
  <c r="E3" i="139"/>
  <c r="R20" i="138"/>
  <c r="H20" i="138"/>
  <c r="G20" i="138"/>
  <c r="F20" i="138"/>
  <c r="C20" i="138"/>
  <c r="U19" i="138"/>
  <c r="S19" i="138"/>
  <c r="T19" i="138" s="1"/>
  <c r="R19" i="138"/>
  <c r="K19" i="138"/>
  <c r="J19" i="138"/>
  <c r="I19" i="138"/>
  <c r="E19" i="138"/>
  <c r="T18" i="138"/>
  <c r="S18" i="138"/>
  <c r="U18" i="138" s="1"/>
  <c r="R18" i="138"/>
  <c r="K18" i="138"/>
  <c r="J18" i="138"/>
  <c r="E18" i="138"/>
  <c r="L18" i="138" s="1"/>
  <c r="R17" i="138"/>
  <c r="L17" i="138"/>
  <c r="K17" i="138"/>
  <c r="J17" i="138"/>
  <c r="I17" i="138"/>
  <c r="S17" i="138" s="1"/>
  <c r="E17" i="138"/>
  <c r="R16" i="138"/>
  <c r="K16" i="138"/>
  <c r="L16" i="138" s="1"/>
  <c r="J16" i="138"/>
  <c r="I16" i="138"/>
  <c r="S16" i="138" s="1"/>
  <c r="E16" i="138"/>
  <c r="R15" i="138"/>
  <c r="K15" i="138"/>
  <c r="L15" i="138" s="1"/>
  <c r="J15" i="138"/>
  <c r="I15" i="138"/>
  <c r="S15" i="138" s="1"/>
  <c r="E15" i="138"/>
  <c r="R14" i="138"/>
  <c r="L14" i="138"/>
  <c r="K14" i="138"/>
  <c r="J14" i="138"/>
  <c r="I14" i="138"/>
  <c r="S14" i="138" s="1"/>
  <c r="E14" i="138"/>
  <c r="R13" i="138"/>
  <c r="K13" i="138"/>
  <c r="L13" i="138" s="1"/>
  <c r="J13" i="138"/>
  <c r="I13" i="138"/>
  <c r="S13" i="138" s="1"/>
  <c r="E13" i="138"/>
  <c r="S12" i="138"/>
  <c r="R12" i="138"/>
  <c r="L12" i="138"/>
  <c r="K12" i="138"/>
  <c r="J12" i="138"/>
  <c r="I12" i="138"/>
  <c r="E12" i="138"/>
  <c r="T11" i="138"/>
  <c r="R11" i="138"/>
  <c r="S11" i="138" s="1"/>
  <c r="U11" i="138" s="1"/>
  <c r="L11" i="138"/>
  <c r="K11" i="138"/>
  <c r="J11" i="138"/>
  <c r="I11" i="138"/>
  <c r="E11" i="138"/>
  <c r="S10" i="138"/>
  <c r="R10" i="138"/>
  <c r="K10" i="138"/>
  <c r="L10" i="138" s="1"/>
  <c r="J10" i="138"/>
  <c r="I10" i="138"/>
  <c r="E10" i="138"/>
  <c r="T9" i="138"/>
  <c r="R9" i="138"/>
  <c r="L9" i="138"/>
  <c r="K9" i="138"/>
  <c r="J9" i="138"/>
  <c r="I9" i="138"/>
  <c r="S9" i="138" s="1"/>
  <c r="U9" i="138" s="1"/>
  <c r="E9" i="138"/>
  <c r="R8" i="138"/>
  <c r="K8" i="138"/>
  <c r="L8" i="138" s="1"/>
  <c r="J8" i="138"/>
  <c r="I8" i="138"/>
  <c r="S8" i="138" s="1"/>
  <c r="T8" i="138" s="1"/>
  <c r="E8" i="138"/>
  <c r="R7" i="138"/>
  <c r="K7" i="138"/>
  <c r="L7" i="138" s="1"/>
  <c r="J7" i="138"/>
  <c r="I7" i="138"/>
  <c r="S7" i="138" s="1"/>
  <c r="E7" i="138"/>
  <c r="R6" i="138"/>
  <c r="L6" i="138"/>
  <c r="K6" i="138"/>
  <c r="J6" i="138"/>
  <c r="I6" i="138"/>
  <c r="S6" i="138" s="1"/>
  <c r="E6" i="138"/>
  <c r="R5" i="138"/>
  <c r="K5" i="138"/>
  <c r="L5" i="138" s="1"/>
  <c r="J5" i="138"/>
  <c r="I5" i="138"/>
  <c r="S5" i="138" s="1"/>
  <c r="E5" i="138"/>
  <c r="R4" i="138"/>
  <c r="L4" i="138"/>
  <c r="K4" i="138"/>
  <c r="J4" i="138"/>
  <c r="I4" i="138"/>
  <c r="E4" i="138"/>
  <c r="T3" i="138"/>
  <c r="R3" i="138"/>
  <c r="S3" i="138" s="1"/>
  <c r="U3" i="138" s="1"/>
  <c r="L3" i="138"/>
  <c r="K3" i="138"/>
  <c r="J3" i="138"/>
  <c r="I3" i="138"/>
  <c r="E3" i="138"/>
  <c r="E20" i="138" s="1"/>
  <c r="R20" i="137"/>
  <c r="H20" i="137"/>
  <c r="G20" i="137"/>
  <c r="F20" i="137"/>
  <c r="C20" i="137"/>
  <c r="S19" i="137"/>
  <c r="R19" i="137"/>
  <c r="K19" i="137"/>
  <c r="L19" i="137" s="1"/>
  <c r="J19" i="137"/>
  <c r="I19" i="137"/>
  <c r="E19" i="137"/>
  <c r="T18" i="137"/>
  <c r="R18" i="137"/>
  <c r="L18" i="137"/>
  <c r="K18" i="137"/>
  <c r="J18" i="137"/>
  <c r="I18" i="137"/>
  <c r="S18" i="137" s="1"/>
  <c r="U18" i="137" s="1"/>
  <c r="E18" i="137"/>
  <c r="R17" i="137"/>
  <c r="K17" i="137"/>
  <c r="L17" i="137" s="1"/>
  <c r="J17" i="137"/>
  <c r="I17" i="137"/>
  <c r="E17" i="137"/>
  <c r="R16" i="137"/>
  <c r="L16" i="137"/>
  <c r="K16" i="137"/>
  <c r="J16" i="137"/>
  <c r="I16" i="137"/>
  <c r="S16" i="137" s="1"/>
  <c r="E16" i="137"/>
  <c r="R15" i="137"/>
  <c r="S15" i="137" s="1"/>
  <c r="U15" i="137" s="1"/>
  <c r="L15" i="137"/>
  <c r="K15" i="137"/>
  <c r="J15" i="137"/>
  <c r="I15" i="137"/>
  <c r="E15" i="137"/>
  <c r="S14" i="137"/>
  <c r="T14" i="137" s="1"/>
  <c r="R14" i="137"/>
  <c r="K14" i="137"/>
  <c r="J14" i="137"/>
  <c r="I14" i="137"/>
  <c r="E14" i="137"/>
  <c r="T13" i="137"/>
  <c r="R13" i="137"/>
  <c r="L13" i="137"/>
  <c r="K13" i="137"/>
  <c r="J13" i="137"/>
  <c r="I13" i="137"/>
  <c r="S13" i="137" s="1"/>
  <c r="U13" i="137" s="1"/>
  <c r="E13" i="137"/>
  <c r="R12" i="137"/>
  <c r="K12" i="137"/>
  <c r="L12" i="137" s="1"/>
  <c r="J12" i="137"/>
  <c r="I12" i="137"/>
  <c r="E12" i="137"/>
  <c r="S11" i="137"/>
  <c r="R11" i="137"/>
  <c r="K11" i="137"/>
  <c r="L11" i="137" s="1"/>
  <c r="J11" i="137"/>
  <c r="I11" i="137"/>
  <c r="E11" i="137"/>
  <c r="R10" i="137"/>
  <c r="L10" i="137"/>
  <c r="K10" i="137"/>
  <c r="J10" i="137"/>
  <c r="I10" i="137"/>
  <c r="S10" i="137" s="1"/>
  <c r="U10" i="137" s="1"/>
  <c r="E10" i="137"/>
  <c r="R9" i="137"/>
  <c r="K9" i="137"/>
  <c r="J9" i="137"/>
  <c r="I9" i="137"/>
  <c r="S9" i="137" s="1"/>
  <c r="T9" i="137" s="1"/>
  <c r="E9" i="137"/>
  <c r="S8" i="137"/>
  <c r="R8" i="137"/>
  <c r="L8" i="137"/>
  <c r="K8" i="137"/>
  <c r="J8" i="137"/>
  <c r="I8" i="137"/>
  <c r="E8" i="137"/>
  <c r="T7" i="137"/>
  <c r="R7" i="137"/>
  <c r="S7" i="137" s="1"/>
  <c r="U7" i="137" s="1"/>
  <c r="L7" i="137"/>
  <c r="K7" i="137"/>
  <c r="J7" i="137"/>
  <c r="I7" i="137"/>
  <c r="E7" i="137"/>
  <c r="S6" i="137"/>
  <c r="R6" i="137"/>
  <c r="K6" i="137"/>
  <c r="L6" i="137" s="1"/>
  <c r="J6" i="137"/>
  <c r="I6" i="137"/>
  <c r="E6" i="137"/>
  <c r="T5" i="137"/>
  <c r="R5" i="137"/>
  <c r="L5" i="137"/>
  <c r="K5" i="137"/>
  <c r="J5" i="137"/>
  <c r="I5" i="137"/>
  <c r="S5" i="137" s="1"/>
  <c r="U5" i="137" s="1"/>
  <c r="E5" i="137"/>
  <c r="R4" i="137"/>
  <c r="K4" i="137"/>
  <c r="L4" i="137" s="1"/>
  <c r="J4" i="137"/>
  <c r="I4" i="137"/>
  <c r="S4" i="137" s="1"/>
  <c r="T4" i="137" s="1"/>
  <c r="E4" i="137"/>
  <c r="R3" i="137"/>
  <c r="K3" i="137"/>
  <c r="J3" i="137"/>
  <c r="I3" i="137"/>
  <c r="S3" i="137" s="1"/>
  <c r="E3" i="137"/>
  <c r="E20" i="137" s="1"/>
  <c r="R20" i="136"/>
  <c r="H20" i="136"/>
  <c r="G20" i="136"/>
  <c r="F20" i="136"/>
  <c r="C20" i="136"/>
  <c r="R19" i="136"/>
  <c r="S19" i="136" s="1"/>
  <c r="L19" i="136"/>
  <c r="K19" i="136"/>
  <c r="J19" i="136"/>
  <c r="I19" i="136"/>
  <c r="E19" i="136"/>
  <c r="R18" i="136"/>
  <c r="S18" i="136" s="1"/>
  <c r="K18" i="136"/>
  <c r="L18" i="136" s="1"/>
  <c r="J18" i="136"/>
  <c r="I18" i="136"/>
  <c r="E18" i="136"/>
  <c r="R17" i="136"/>
  <c r="K17" i="136"/>
  <c r="L17" i="136" s="1"/>
  <c r="J17" i="136"/>
  <c r="I17" i="136"/>
  <c r="S17" i="136" s="1"/>
  <c r="E17" i="136"/>
  <c r="R16" i="136"/>
  <c r="S16" i="136" s="1"/>
  <c r="K16" i="136"/>
  <c r="L16" i="136" s="1"/>
  <c r="J16" i="136"/>
  <c r="I16" i="136"/>
  <c r="E16" i="136"/>
  <c r="R15" i="136"/>
  <c r="S15" i="136" s="1"/>
  <c r="L15" i="136"/>
  <c r="K15" i="136"/>
  <c r="J15" i="136"/>
  <c r="I15" i="136"/>
  <c r="E15" i="136"/>
  <c r="R14" i="136"/>
  <c r="S14" i="136" s="1"/>
  <c r="L14" i="136"/>
  <c r="K14" i="136"/>
  <c r="J14" i="136"/>
  <c r="I14" i="136"/>
  <c r="E14" i="136"/>
  <c r="S13" i="136"/>
  <c r="R13" i="136"/>
  <c r="K13" i="136"/>
  <c r="L13" i="136" s="1"/>
  <c r="J13" i="136"/>
  <c r="I13" i="136"/>
  <c r="E13" i="136"/>
  <c r="U12" i="136"/>
  <c r="T12" i="136"/>
  <c r="S12" i="136"/>
  <c r="R12" i="136"/>
  <c r="K12" i="136"/>
  <c r="L12" i="136" s="1"/>
  <c r="J12" i="136"/>
  <c r="I12" i="136"/>
  <c r="E12" i="136"/>
  <c r="U11" i="136"/>
  <c r="R11" i="136"/>
  <c r="K11" i="136"/>
  <c r="J11" i="136"/>
  <c r="I11" i="136"/>
  <c r="S11" i="136" s="1"/>
  <c r="T11" i="136" s="1"/>
  <c r="E11" i="136"/>
  <c r="L11" i="136" s="1"/>
  <c r="R10" i="136"/>
  <c r="K10" i="136"/>
  <c r="L10" i="136" s="1"/>
  <c r="J10" i="136"/>
  <c r="I10" i="136"/>
  <c r="S10" i="136" s="1"/>
  <c r="E10" i="136"/>
  <c r="R9" i="136"/>
  <c r="K9" i="136"/>
  <c r="L9" i="136" s="1"/>
  <c r="J9" i="136"/>
  <c r="I9" i="136"/>
  <c r="S9" i="136" s="1"/>
  <c r="E9" i="136"/>
  <c r="R8" i="136"/>
  <c r="S8" i="136" s="1"/>
  <c r="K8" i="136"/>
  <c r="L8" i="136" s="1"/>
  <c r="J8" i="136"/>
  <c r="I8" i="136"/>
  <c r="E8" i="136"/>
  <c r="R7" i="136"/>
  <c r="S7" i="136" s="1"/>
  <c r="L7" i="136"/>
  <c r="K7" i="136"/>
  <c r="J7" i="136"/>
  <c r="I7" i="136"/>
  <c r="E7" i="136"/>
  <c r="R6" i="136"/>
  <c r="S6" i="136" s="1"/>
  <c r="L6" i="136"/>
  <c r="K6" i="136"/>
  <c r="J6" i="136"/>
  <c r="I6" i="136"/>
  <c r="E6" i="136"/>
  <c r="S5" i="136"/>
  <c r="R5" i="136"/>
  <c r="K5" i="136"/>
  <c r="L5" i="136" s="1"/>
  <c r="J5" i="136"/>
  <c r="I5" i="136"/>
  <c r="E5" i="136"/>
  <c r="U4" i="136"/>
  <c r="T4" i="136"/>
  <c r="S4" i="136"/>
  <c r="R4" i="136"/>
  <c r="K4" i="136"/>
  <c r="L4" i="136" s="1"/>
  <c r="J4" i="136"/>
  <c r="I4" i="136"/>
  <c r="E4" i="136"/>
  <c r="R3" i="136"/>
  <c r="K3" i="136"/>
  <c r="J3" i="136"/>
  <c r="J20" i="136" s="1"/>
  <c r="I3" i="136"/>
  <c r="S3" i="136" s="1"/>
  <c r="E3" i="136"/>
  <c r="R20" i="135"/>
  <c r="H20" i="135"/>
  <c r="G20" i="135"/>
  <c r="F20" i="135"/>
  <c r="C20" i="135"/>
  <c r="R19" i="135"/>
  <c r="L19" i="135"/>
  <c r="K19" i="135"/>
  <c r="J19" i="135"/>
  <c r="I19" i="135"/>
  <c r="S19" i="135" s="1"/>
  <c r="E19" i="135"/>
  <c r="R18" i="135"/>
  <c r="S18" i="135" s="1"/>
  <c r="L18" i="135"/>
  <c r="K18" i="135"/>
  <c r="J18" i="135"/>
  <c r="I18" i="135"/>
  <c r="E18" i="135"/>
  <c r="S17" i="135"/>
  <c r="R17" i="135"/>
  <c r="K17" i="135"/>
  <c r="L17" i="135" s="1"/>
  <c r="J17" i="135"/>
  <c r="I17" i="135"/>
  <c r="E17" i="135"/>
  <c r="U16" i="135"/>
  <c r="T16" i="135"/>
  <c r="S16" i="135"/>
  <c r="R16" i="135"/>
  <c r="K16" i="135"/>
  <c r="L16" i="135" s="1"/>
  <c r="J16" i="135"/>
  <c r="I16" i="135"/>
  <c r="E16" i="135"/>
  <c r="R15" i="135"/>
  <c r="K15" i="135"/>
  <c r="J15" i="135"/>
  <c r="I15" i="135"/>
  <c r="S15" i="135" s="1"/>
  <c r="T15" i="135" s="1"/>
  <c r="E15" i="135"/>
  <c r="L15" i="135" s="1"/>
  <c r="R14" i="135"/>
  <c r="K14" i="135"/>
  <c r="L14" i="135" s="1"/>
  <c r="J14" i="135"/>
  <c r="I14" i="135"/>
  <c r="S14" i="135" s="1"/>
  <c r="E14" i="135"/>
  <c r="R13" i="135"/>
  <c r="K13" i="135"/>
  <c r="L13" i="135" s="1"/>
  <c r="J13" i="135"/>
  <c r="I13" i="135"/>
  <c r="S13" i="135" s="1"/>
  <c r="E13" i="135"/>
  <c r="R12" i="135"/>
  <c r="S12" i="135" s="1"/>
  <c r="K12" i="135"/>
  <c r="L12" i="135" s="1"/>
  <c r="J12" i="135"/>
  <c r="I12" i="135"/>
  <c r="E12" i="135"/>
  <c r="R11" i="135"/>
  <c r="L11" i="135"/>
  <c r="K11" i="135"/>
  <c r="J11" i="135"/>
  <c r="I11" i="135"/>
  <c r="S11" i="135" s="1"/>
  <c r="E11" i="135"/>
  <c r="R10" i="135"/>
  <c r="S10" i="135" s="1"/>
  <c r="L10" i="135"/>
  <c r="K10" i="135"/>
  <c r="J10" i="135"/>
  <c r="I10" i="135"/>
  <c r="E10" i="135"/>
  <c r="S9" i="135"/>
  <c r="R9" i="135"/>
  <c r="K9" i="135"/>
  <c r="L9" i="135" s="1"/>
  <c r="J9" i="135"/>
  <c r="I9" i="135"/>
  <c r="E9" i="135"/>
  <c r="U8" i="135"/>
  <c r="T8" i="135"/>
  <c r="S8" i="135"/>
  <c r="R8" i="135"/>
  <c r="K8" i="135"/>
  <c r="L8" i="135" s="1"/>
  <c r="J8" i="135"/>
  <c r="I8" i="135"/>
  <c r="E8" i="135"/>
  <c r="U7" i="135"/>
  <c r="R7" i="135"/>
  <c r="K7" i="135"/>
  <c r="J7" i="135"/>
  <c r="I7" i="135"/>
  <c r="S7" i="135" s="1"/>
  <c r="T7" i="135" s="1"/>
  <c r="E7" i="135"/>
  <c r="R6" i="135"/>
  <c r="K6" i="135"/>
  <c r="J6" i="135"/>
  <c r="I6" i="135"/>
  <c r="S6" i="135" s="1"/>
  <c r="T6" i="135" s="1"/>
  <c r="E6" i="135"/>
  <c r="L6" i="135" s="1"/>
  <c r="R5" i="135"/>
  <c r="K5" i="135"/>
  <c r="J5" i="135"/>
  <c r="I5" i="135"/>
  <c r="S5" i="135" s="1"/>
  <c r="E5" i="135"/>
  <c r="L5" i="135" s="1"/>
  <c r="R4" i="135"/>
  <c r="K4" i="135"/>
  <c r="J4" i="135"/>
  <c r="I4" i="135"/>
  <c r="S4" i="135" s="1"/>
  <c r="E4" i="135"/>
  <c r="R3" i="135"/>
  <c r="K3" i="135"/>
  <c r="K20" i="135" s="1"/>
  <c r="L20" i="135" s="1"/>
  <c r="J3" i="135"/>
  <c r="J20" i="135" s="1"/>
  <c r="I3" i="135"/>
  <c r="S3" i="135" s="1"/>
  <c r="E3" i="135"/>
  <c r="E20" i="135" s="1"/>
  <c r="R20" i="134"/>
  <c r="H20" i="134"/>
  <c r="G20" i="134"/>
  <c r="F20" i="134"/>
  <c r="C20" i="134"/>
  <c r="S19" i="134"/>
  <c r="R19" i="134"/>
  <c r="K19" i="134"/>
  <c r="L19" i="134" s="1"/>
  <c r="J19" i="134"/>
  <c r="I19" i="134"/>
  <c r="E19" i="134"/>
  <c r="U18" i="134"/>
  <c r="T18" i="134"/>
  <c r="S18" i="134"/>
  <c r="R18" i="134"/>
  <c r="K18" i="134"/>
  <c r="L18" i="134" s="1"/>
  <c r="J18" i="134"/>
  <c r="I18" i="134"/>
  <c r="E18" i="134"/>
  <c r="U17" i="134"/>
  <c r="R17" i="134"/>
  <c r="K17" i="134"/>
  <c r="J17" i="134"/>
  <c r="I17" i="134"/>
  <c r="S17" i="134" s="1"/>
  <c r="T17" i="134" s="1"/>
  <c r="E17" i="134"/>
  <c r="L17" i="134" s="1"/>
  <c r="R16" i="134"/>
  <c r="K16" i="134"/>
  <c r="J16" i="134"/>
  <c r="I16" i="134"/>
  <c r="E16" i="134"/>
  <c r="L16" i="134" s="1"/>
  <c r="R15" i="134"/>
  <c r="K15" i="134"/>
  <c r="L15" i="134" s="1"/>
  <c r="J15" i="134"/>
  <c r="I15" i="134"/>
  <c r="S15" i="134" s="1"/>
  <c r="E15" i="134"/>
  <c r="T14" i="134"/>
  <c r="S14" i="134"/>
  <c r="U14" i="134" s="1"/>
  <c r="R14" i="134"/>
  <c r="K14" i="134"/>
  <c r="L14" i="134" s="1"/>
  <c r="J14" i="134"/>
  <c r="I14" i="134"/>
  <c r="E14" i="134"/>
  <c r="R13" i="134"/>
  <c r="L13" i="134"/>
  <c r="K13" i="134"/>
  <c r="J13" i="134"/>
  <c r="I13" i="134"/>
  <c r="S13" i="134" s="1"/>
  <c r="E13" i="134"/>
  <c r="R12" i="134"/>
  <c r="S12" i="134" s="1"/>
  <c r="L12" i="134"/>
  <c r="K12" i="134"/>
  <c r="J12" i="134"/>
  <c r="I12" i="134"/>
  <c r="E12" i="134"/>
  <c r="S11" i="134"/>
  <c r="R11" i="134"/>
  <c r="K11" i="134"/>
  <c r="L11" i="134" s="1"/>
  <c r="J11" i="134"/>
  <c r="I11" i="134"/>
  <c r="E11" i="134"/>
  <c r="U10" i="134"/>
  <c r="T10" i="134"/>
  <c r="S10" i="134"/>
  <c r="R10" i="134"/>
  <c r="K10" i="134"/>
  <c r="L10" i="134" s="1"/>
  <c r="J10" i="134"/>
  <c r="I10" i="134"/>
  <c r="E10" i="134"/>
  <c r="U9" i="134"/>
  <c r="R9" i="134"/>
  <c r="K9" i="134"/>
  <c r="J9" i="134"/>
  <c r="I9" i="134"/>
  <c r="S9" i="134" s="1"/>
  <c r="T9" i="134" s="1"/>
  <c r="E9" i="134"/>
  <c r="L9" i="134" s="1"/>
  <c r="R8" i="134"/>
  <c r="K8" i="134"/>
  <c r="J8" i="134"/>
  <c r="I8" i="134"/>
  <c r="S8" i="134" s="1"/>
  <c r="E8" i="134"/>
  <c r="L8" i="134" s="1"/>
  <c r="R7" i="134"/>
  <c r="K7" i="134"/>
  <c r="J7" i="134"/>
  <c r="I7" i="134"/>
  <c r="S7" i="134" s="1"/>
  <c r="E7" i="134"/>
  <c r="S6" i="134"/>
  <c r="U6" i="134" s="1"/>
  <c r="R6" i="134"/>
  <c r="K6" i="134"/>
  <c r="L6" i="134" s="1"/>
  <c r="J6" i="134"/>
  <c r="I6" i="134"/>
  <c r="E6" i="134"/>
  <c r="T5" i="134"/>
  <c r="S5" i="134"/>
  <c r="U5" i="134" s="1"/>
  <c r="R5" i="134"/>
  <c r="K5" i="134"/>
  <c r="L5" i="134" s="1"/>
  <c r="J5" i="134"/>
  <c r="I5" i="134"/>
  <c r="E5" i="134"/>
  <c r="R4" i="134"/>
  <c r="K4" i="134"/>
  <c r="J4" i="134"/>
  <c r="I4" i="134"/>
  <c r="S4" i="134" s="1"/>
  <c r="E4" i="134"/>
  <c r="R3" i="134"/>
  <c r="L3" i="134"/>
  <c r="K3" i="134"/>
  <c r="K20" i="134" s="1"/>
  <c r="J3" i="134"/>
  <c r="I3" i="134"/>
  <c r="S3" i="134" s="1"/>
  <c r="E3" i="134"/>
  <c r="E20" i="134" s="1"/>
  <c r="R20" i="133"/>
  <c r="H20" i="133"/>
  <c r="G20" i="133"/>
  <c r="F20" i="133"/>
  <c r="C20" i="133"/>
  <c r="R19" i="133"/>
  <c r="K19" i="133"/>
  <c r="J19" i="133"/>
  <c r="I19" i="133"/>
  <c r="S19" i="133" s="1"/>
  <c r="T19" i="133" s="1"/>
  <c r="E19" i="133"/>
  <c r="R18" i="133"/>
  <c r="K18" i="133"/>
  <c r="J18" i="133"/>
  <c r="I18" i="133"/>
  <c r="S18" i="133" s="1"/>
  <c r="E18" i="133"/>
  <c r="L18" i="133" s="1"/>
  <c r="R17" i="133"/>
  <c r="K17" i="133"/>
  <c r="J17" i="133"/>
  <c r="I17" i="133"/>
  <c r="S17" i="133" s="1"/>
  <c r="E17" i="133"/>
  <c r="L17" i="133" s="1"/>
  <c r="S16" i="133"/>
  <c r="U16" i="133" s="1"/>
  <c r="R16" i="133"/>
  <c r="K16" i="133"/>
  <c r="L16" i="133" s="1"/>
  <c r="J16" i="133"/>
  <c r="I16" i="133"/>
  <c r="E16" i="133"/>
  <c r="T15" i="133"/>
  <c r="S15" i="133"/>
  <c r="U15" i="133" s="1"/>
  <c r="R15" i="133"/>
  <c r="K15" i="133"/>
  <c r="L15" i="133" s="1"/>
  <c r="J15" i="133"/>
  <c r="I15" i="133"/>
  <c r="E15" i="133"/>
  <c r="R14" i="133"/>
  <c r="K14" i="133"/>
  <c r="J14" i="133"/>
  <c r="I14" i="133"/>
  <c r="S14" i="133" s="1"/>
  <c r="E14" i="133"/>
  <c r="R13" i="133"/>
  <c r="K13" i="133"/>
  <c r="J13" i="133"/>
  <c r="I13" i="133"/>
  <c r="S13" i="133" s="1"/>
  <c r="E13" i="133"/>
  <c r="R12" i="133"/>
  <c r="K12" i="133"/>
  <c r="J12" i="133"/>
  <c r="I12" i="133"/>
  <c r="S12" i="133" s="1"/>
  <c r="E12" i="133"/>
  <c r="R11" i="133"/>
  <c r="K11" i="133"/>
  <c r="J11" i="133"/>
  <c r="I11" i="133"/>
  <c r="S11" i="133" s="1"/>
  <c r="E11" i="133"/>
  <c r="R10" i="133"/>
  <c r="L10" i="133"/>
  <c r="K10" i="133"/>
  <c r="J10" i="133"/>
  <c r="I10" i="133"/>
  <c r="S10" i="133" s="1"/>
  <c r="E10" i="133"/>
  <c r="R9" i="133"/>
  <c r="S9" i="133" s="1"/>
  <c r="L9" i="133"/>
  <c r="K9" i="133"/>
  <c r="J9" i="133"/>
  <c r="I9" i="133"/>
  <c r="E9" i="133"/>
  <c r="S8" i="133"/>
  <c r="R8" i="133"/>
  <c r="K8" i="133"/>
  <c r="L8" i="133" s="1"/>
  <c r="J8" i="133"/>
  <c r="I8" i="133"/>
  <c r="E8" i="133"/>
  <c r="U7" i="133"/>
  <c r="T7" i="133"/>
  <c r="S7" i="133"/>
  <c r="R7" i="133"/>
  <c r="K7" i="133"/>
  <c r="J7" i="133"/>
  <c r="I7" i="133"/>
  <c r="E7" i="133"/>
  <c r="U6" i="133"/>
  <c r="T6" i="133"/>
  <c r="S6" i="133"/>
  <c r="R6" i="133"/>
  <c r="K6" i="133"/>
  <c r="L6" i="133" s="1"/>
  <c r="J6" i="133"/>
  <c r="I6" i="133"/>
  <c r="E6" i="133"/>
  <c r="U5" i="133"/>
  <c r="R5" i="133"/>
  <c r="K5" i="133"/>
  <c r="J5" i="133"/>
  <c r="I5" i="133"/>
  <c r="S5" i="133" s="1"/>
  <c r="T5" i="133" s="1"/>
  <c r="E5" i="133"/>
  <c r="L5" i="133" s="1"/>
  <c r="R4" i="133"/>
  <c r="K4" i="133"/>
  <c r="J4" i="133"/>
  <c r="I4" i="133"/>
  <c r="S4" i="133" s="1"/>
  <c r="E4" i="133"/>
  <c r="R3" i="133"/>
  <c r="K3" i="133"/>
  <c r="J3" i="133"/>
  <c r="J20" i="133" s="1"/>
  <c r="I3" i="133"/>
  <c r="E3" i="133"/>
  <c r="L3" i="133" s="1"/>
  <c r="R20" i="132"/>
  <c r="H20" i="132"/>
  <c r="G20" i="132"/>
  <c r="F20" i="132"/>
  <c r="C20" i="132"/>
  <c r="R19" i="132"/>
  <c r="S19" i="132" s="1"/>
  <c r="K19" i="132"/>
  <c r="J19" i="132"/>
  <c r="I19" i="132"/>
  <c r="E19" i="132"/>
  <c r="R18" i="132"/>
  <c r="S18" i="132" s="1"/>
  <c r="L18" i="132"/>
  <c r="K18" i="132"/>
  <c r="J18" i="132"/>
  <c r="I18" i="132"/>
  <c r="E18" i="132"/>
  <c r="S17" i="132"/>
  <c r="R17" i="132"/>
  <c r="K17" i="132"/>
  <c r="L17" i="132" s="1"/>
  <c r="J17" i="132"/>
  <c r="I17" i="132"/>
  <c r="E17" i="132"/>
  <c r="U16" i="132"/>
  <c r="T16" i="132"/>
  <c r="S16" i="132"/>
  <c r="R16" i="132"/>
  <c r="K16" i="132"/>
  <c r="L16" i="132" s="1"/>
  <c r="J16" i="132"/>
  <c r="I16" i="132"/>
  <c r="E16" i="132"/>
  <c r="U15" i="132"/>
  <c r="R15" i="132"/>
  <c r="K15" i="132"/>
  <c r="J15" i="132"/>
  <c r="I15" i="132"/>
  <c r="S15" i="132" s="1"/>
  <c r="T15" i="132" s="1"/>
  <c r="E15" i="132"/>
  <c r="L15" i="132" s="1"/>
  <c r="R14" i="132"/>
  <c r="K14" i="132"/>
  <c r="J14" i="132"/>
  <c r="I14" i="132"/>
  <c r="S14" i="132" s="1"/>
  <c r="E14" i="132"/>
  <c r="R13" i="132"/>
  <c r="K13" i="132"/>
  <c r="J13" i="132"/>
  <c r="I13" i="132"/>
  <c r="S13" i="132" s="1"/>
  <c r="E13" i="132"/>
  <c r="R12" i="132"/>
  <c r="K12" i="132"/>
  <c r="J12" i="132"/>
  <c r="I12" i="132"/>
  <c r="S12" i="132" s="1"/>
  <c r="E12" i="132"/>
  <c r="R11" i="132"/>
  <c r="K11" i="132"/>
  <c r="J11" i="132"/>
  <c r="I11" i="132"/>
  <c r="S11" i="132" s="1"/>
  <c r="E11" i="132"/>
  <c r="R10" i="132"/>
  <c r="K10" i="132"/>
  <c r="J10" i="132"/>
  <c r="I10" i="132"/>
  <c r="E10" i="132"/>
  <c r="L10" i="132" s="1"/>
  <c r="S9" i="132"/>
  <c r="U9" i="132" s="1"/>
  <c r="R9" i="132"/>
  <c r="K9" i="132"/>
  <c r="L9" i="132" s="1"/>
  <c r="J9" i="132"/>
  <c r="I9" i="132"/>
  <c r="E9" i="132"/>
  <c r="T8" i="132"/>
  <c r="S8" i="132"/>
  <c r="U8" i="132" s="1"/>
  <c r="R8" i="132"/>
  <c r="K8" i="132"/>
  <c r="L8" i="132" s="1"/>
  <c r="J8" i="132"/>
  <c r="I8" i="132"/>
  <c r="E8" i="132"/>
  <c r="R7" i="132"/>
  <c r="K7" i="132"/>
  <c r="J7" i="132"/>
  <c r="I7" i="132"/>
  <c r="S7" i="132" s="1"/>
  <c r="E7" i="132"/>
  <c r="R6" i="132"/>
  <c r="L6" i="132"/>
  <c r="K6" i="132"/>
  <c r="J6" i="132"/>
  <c r="I6" i="132"/>
  <c r="S6" i="132" s="1"/>
  <c r="E6" i="132"/>
  <c r="R5" i="132"/>
  <c r="S5" i="132" s="1"/>
  <c r="K5" i="132"/>
  <c r="J5" i="132"/>
  <c r="I5" i="132"/>
  <c r="E5" i="132"/>
  <c r="L5" i="132" s="1"/>
  <c r="S4" i="132"/>
  <c r="R4" i="132"/>
  <c r="K4" i="132"/>
  <c r="J4" i="132"/>
  <c r="I4" i="132"/>
  <c r="E4" i="132"/>
  <c r="S3" i="132"/>
  <c r="R3" i="132"/>
  <c r="K3" i="132"/>
  <c r="L3" i="132" s="1"/>
  <c r="J3" i="132"/>
  <c r="I3" i="132"/>
  <c r="E3" i="132"/>
  <c r="E20" i="132" s="1"/>
  <c r="R20" i="131"/>
  <c r="H20" i="131"/>
  <c r="G20" i="131"/>
  <c r="F20" i="131"/>
  <c r="C20" i="131"/>
  <c r="R19" i="131"/>
  <c r="K19" i="131"/>
  <c r="J19" i="131"/>
  <c r="I19" i="131"/>
  <c r="S19" i="131" s="1"/>
  <c r="E19" i="131"/>
  <c r="S18" i="131"/>
  <c r="U18" i="131" s="1"/>
  <c r="R18" i="131"/>
  <c r="K18" i="131"/>
  <c r="L18" i="131" s="1"/>
  <c r="J18" i="131"/>
  <c r="I18" i="131"/>
  <c r="E18" i="131"/>
  <c r="T17" i="131"/>
  <c r="S17" i="131"/>
  <c r="U17" i="131" s="1"/>
  <c r="R17" i="131"/>
  <c r="L17" i="131"/>
  <c r="K17" i="131"/>
  <c r="J17" i="131"/>
  <c r="I17" i="131"/>
  <c r="E17" i="131"/>
  <c r="R16" i="131"/>
  <c r="L16" i="131"/>
  <c r="K16" i="131"/>
  <c r="J16" i="131"/>
  <c r="I16" i="131"/>
  <c r="S16" i="131" s="1"/>
  <c r="E16" i="131"/>
  <c r="S15" i="131"/>
  <c r="R15" i="131"/>
  <c r="K15" i="131"/>
  <c r="J15" i="131"/>
  <c r="I15" i="131"/>
  <c r="E15" i="131"/>
  <c r="L15" i="131" s="1"/>
  <c r="T14" i="131"/>
  <c r="S14" i="131"/>
  <c r="U14" i="131" s="1"/>
  <c r="R14" i="131"/>
  <c r="K14" i="131"/>
  <c r="J14" i="131"/>
  <c r="I14" i="131"/>
  <c r="E14" i="131"/>
  <c r="T13" i="131"/>
  <c r="S13" i="131"/>
  <c r="U13" i="131" s="1"/>
  <c r="R13" i="131"/>
  <c r="K13" i="131"/>
  <c r="J13" i="131"/>
  <c r="I13" i="131"/>
  <c r="E13" i="131"/>
  <c r="S12" i="131"/>
  <c r="U12" i="131" s="1"/>
  <c r="R12" i="131"/>
  <c r="K12" i="131"/>
  <c r="J12" i="131"/>
  <c r="I12" i="131"/>
  <c r="E12" i="131"/>
  <c r="T11" i="131"/>
  <c r="S11" i="131"/>
  <c r="U11" i="131" s="1"/>
  <c r="R11" i="131"/>
  <c r="K11" i="131"/>
  <c r="J11" i="131"/>
  <c r="I11" i="131"/>
  <c r="E11" i="131"/>
  <c r="S10" i="131"/>
  <c r="U10" i="131" s="1"/>
  <c r="R10" i="131"/>
  <c r="K10" i="131"/>
  <c r="L10" i="131" s="1"/>
  <c r="J10" i="131"/>
  <c r="I10" i="131"/>
  <c r="E10" i="131"/>
  <c r="U9" i="131"/>
  <c r="T9" i="131"/>
  <c r="S9" i="131"/>
  <c r="R9" i="131"/>
  <c r="K9" i="131"/>
  <c r="J9" i="131"/>
  <c r="I9" i="131"/>
  <c r="E9" i="131"/>
  <c r="E20" i="131" s="1"/>
  <c r="U8" i="131"/>
  <c r="R8" i="131"/>
  <c r="K8" i="131"/>
  <c r="J8" i="131"/>
  <c r="I8" i="131"/>
  <c r="S8" i="131" s="1"/>
  <c r="T8" i="131" s="1"/>
  <c r="E8" i="131"/>
  <c r="L8" i="131" s="1"/>
  <c r="R7" i="131"/>
  <c r="K7" i="131"/>
  <c r="J7" i="131"/>
  <c r="I7" i="131"/>
  <c r="S7" i="131" s="1"/>
  <c r="E7" i="131"/>
  <c r="R6" i="131"/>
  <c r="L6" i="131"/>
  <c r="K6" i="131"/>
  <c r="J6" i="131"/>
  <c r="I6" i="131"/>
  <c r="S6" i="131" s="1"/>
  <c r="E6" i="131"/>
  <c r="S5" i="131"/>
  <c r="U5" i="131" s="1"/>
  <c r="R5" i="131"/>
  <c r="K5" i="131"/>
  <c r="L5" i="131" s="1"/>
  <c r="J5" i="131"/>
  <c r="I5" i="131"/>
  <c r="E5" i="131"/>
  <c r="T4" i="131"/>
  <c r="S4" i="131"/>
  <c r="U4" i="131" s="1"/>
  <c r="R4" i="131"/>
  <c r="K4" i="131"/>
  <c r="J4" i="131"/>
  <c r="I4" i="131"/>
  <c r="E4" i="131"/>
  <c r="T3" i="131"/>
  <c r="S3" i="131"/>
  <c r="U3" i="131" s="1"/>
  <c r="R3" i="131"/>
  <c r="K3" i="131"/>
  <c r="K20" i="131" s="1"/>
  <c r="J3" i="131"/>
  <c r="I3" i="131"/>
  <c r="E3" i="131"/>
  <c r="R20" i="130"/>
  <c r="H20" i="130"/>
  <c r="G20" i="130"/>
  <c r="F20" i="130"/>
  <c r="C20" i="130"/>
  <c r="R19" i="130"/>
  <c r="K19" i="130"/>
  <c r="J19" i="130"/>
  <c r="I19" i="130"/>
  <c r="S19" i="130" s="1"/>
  <c r="U19" i="130" s="1"/>
  <c r="E19" i="130"/>
  <c r="U18" i="130"/>
  <c r="T18" i="130"/>
  <c r="S18" i="130"/>
  <c r="R18" i="130"/>
  <c r="K18" i="130"/>
  <c r="L18" i="130" s="1"/>
  <c r="J18" i="130"/>
  <c r="I18" i="130"/>
  <c r="E18" i="130"/>
  <c r="R17" i="130"/>
  <c r="K17" i="130"/>
  <c r="J17" i="130"/>
  <c r="I17" i="130"/>
  <c r="S17" i="130" s="1"/>
  <c r="E17" i="130"/>
  <c r="L17" i="130" s="1"/>
  <c r="R16" i="130"/>
  <c r="L16" i="130"/>
  <c r="K16" i="130"/>
  <c r="J16" i="130"/>
  <c r="I16" i="130"/>
  <c r="S16" i="130" s="1"/>
  <c r="E16" i="130"/>
  <c r="S15" i="130"/>
  <c r="U15" i="130" s="1"/>
  <c r="R15" i="130"/>
  <c r="K15" i="130"/>
  <c r="L15" i="130" s="1"/>
  <c r="J15" i="130"/>
  <c r="I15" i="130"/>
  <c r="E15" i="130"/>
  <c r="T14" i="130"/>
  <c r="S14" i="130"/>
  <c r="U14" i="130" s="1"/>
  <c r="R14" i="130"/>
  <c r="K14" i="130"/>
  <c r="J14" i="130"/>
  <c r="I14" i="130"/>
  <c r="E14" i="130"/>
  <c r="T13" i="130"/>
  <c r="S13" i="130"/>
  <c r="U13" i="130" s="1"/>
  <c r="R13" i="130"/>
  <c r="K13" i="130"/>
  <c r="J13" i="130"/>
  <c r="I13" i="130"/>
  <c r="E13" i="130"/>
  <c r="T12" i="130"/>
  <c r="S12" i="130"/>
  <c r="U12" i="130" s="1"/>
  <c r="R12" i="130"/>
  <c r="K12" i="130"/>
  <c r="K20" i="130" s="1"/>
  <c r="J12" i="130"/>
  <c r="I12" i="130"/>
  <c r="E12" i="130"/>
  <c r="T11" i="130"/>
  <c r="S11" i="130"/>
  <c r="U11" i="130" s="1"/>
  <c r="R11" i="130"/>
  <c r="K11" i="130"/>
  <c r="J11" i="130"/>
  <c r="J20" i="130" s="1"/>
  <c r="I11" i="130"/>
  <c r="E11" i="130"/>
  <c r="T10" i="130"/>
  <c r="S10" i="130"/>
  <c r="U10" i="130" s="1"/>
  <c r="R10" i="130"/>
  <c r="L10" i="130"/>
  <c r="K10" i="130"/>
  <c r="J10" i="130"/>
  <c r="I10" i="130"/>
  <c r="E10" i="130"/>
  <c r="R9" i="130"/>
  <c r="S9" i="130" s="1"/>
  <c r="L9" i="130"/>
  <c r="K9" i="130"/>
  <c r="J9" i="130"/>
  <c r="I9" i="130"/>
  <c r="E9" i="130"/>
  <c r="S8" i="130"/>
  <c r="R8" i="130"/>
  <c r="K8" i="130"/>
  <c r="L8" i="130" s="1"/>
  <c r="J8" i="130"/>
  <c r="I8" i="130"/>
  <c r="E8" i="130"/>
  <c r="S7" i="130"/>
  <c r="R7" i="130"/>
  <c r="K7" i="130"/>
  <c r="J7" i="130"/>
  <c r="I7" i="130"/>
  <c r="E7" i="130"/>
  <c r="T6" i="130"/>
  <c r="S6" i="130"/>
  <c r="U6" i="130" s="1"/>
  <c r="R6" i="130"/>
  <c r="K6" i="130"/>
  <c r="L6" i="130" s="1"/>
  <c r="J6" i="130"/>
  <c r="I6" i="130"/>
  <c r="E6" i="130"/>
  <c r="U5" i="130"/>
  <c r="T5" i="130"/>
  <c r="R5" i="130"/>
  <c r="K5" i="130"/>
  <c r="L5" i="130" s="1"/>
  <c r="J5" i="130"/>
  <c r="I5" i="130"/>
  <c r="S5" i="130" s="1"/>
  <c r="E5" i="130"/>
  <c r="R4" i="130"/>
  <c r="K4" i="130"/>
  <c r="J4" i="130"/>
  <c r="I4" i="130"/>
  <c r="S4" i="130" s="1"/>
  <c r="E4" i="130"/>
  <c r="R3" i="130"/>
  <c r="K3" i="130"/>
  <c r="J3" i="130"/>
  <c r="I3" i="130"/>
  <c r="E3" i="130"/>
  <c r="R20" i="129"/>
  <c r="H20" i="129"/>
  <c r="G20" i="129"/>
  <c r="F20" i="129"/>
  <c r="C20" i="129"/>
  <c r="R19" i="129"/>
  <c r="K19" i="129"/>
  <c r="J19" i="129"/>
  <c r="I19" i="129"/>
  <c r="S19" i="129" s="1"/>
  <c r="E19" i="129"/>
  <c r="R18" i="129"/>
  <c r="L18" i="129"/>
  <c r="K18" i="129"/>
  <c r="J18" i="129"/>
  <c r="I18" i="129"/>
  <c r="S18" i="129" s="1"/>
  <c r="E18" i="129"/>
  <c r="R17" i="129"/>
  <c r="S17" i="129" s="1"/>
  <c r="K17" i="129"/>
  <c r="L17" i="129" s="1"/>
  <c r="J17" i="129"/>
  <c r="I17" i="129"/>
  <c r="E17" i="129"/>
  <c r="T16" i="129"/>
  <c r="S16" i="129"/>
  <c r="U16" i="129" s="1"/>
  <c r="R16" i="129"/>
  <c r="K16" i="129"/>
  <c r="L16" i="129" s="1"/>
  <c r="J16" i="129"/>
  <c r="I16" i="129"/>
  <c r="E16" i="129"/>
  <c r="U15" i="129"/>
  <c r="T15" i="129"/>
  <c r="R15" i="129"/>
  <c r="S15" i="129" s="1"/>
  <c r="K15" i="129"/>
  <c r="L15" i="129" s="1"/>
  <c r="J15" i="129"/>
  <c r="I15" i="129"/>
  <c r="E15" i="129"/>
  <c r="U14" i="129"/>
  <c r="S14" i="129"/>
  <c r="T14" i="129" s="1"/>
  <c r="R14" i="129"/>
  <c r="K14" i="129"/>
  <c r="J14" i="129"/>
  <c r="I14" i="129"/>
  <c r="E14" i="129"/>
  <c r="U13" i="129"/>
  <c r="S13" i="129"/>
  <c r="T13" i="129" s="1"/>
  <c r="R13" i="129"/>
  <c r="K13" i="129"/>
  <c r="J13" i="129"/>
  <c r="I13" i="129"/>
  <c r="E13" i="129"/>
  <c r="R12" i="129"/>
  <c r="S12" i="129" s="1"/>
  <c r="T12" i="129" s="1"/>
  <c r="K12" i="129"/>
  <c r="J12" i="129"/>
  <c r="I12" i="129"/>
  <c r="E12" i="129"/>
  <c r="U11" i="129"/>
  <c r="R11" i="129"/>
  <c r="S11" i="129" s="1"/>
  <c r="T11" i="129" s="1"/>
  <c r="K11" i="129"/>
  <c r="J11" i="129"/>
  <c r="I11" i="129"/>
  <c r="E11" i="129"/>
  <c r="U10" i="129"/>
  <c r="R10" i="129"/>
  <c r="K10" i="129"/>
  <c r="J10" i="129"/>
  <c r="I10" i="129"/>
  <c r="S10" i="129" s="1"/>
  <c r="T10" i="129" s="1"/>
  <c r="E10" i="129"/>
  <c r="L10" i="129" s="1"/>
  <c r="R9" i="129"/>
  <c r="L9" i="129"/>
  <c r="K9" i="129"/>
  <c r="J9" i="129"/>
  <c r="I9" i="129"/>
  <c r="S9" i="129" s="1"/>
  <c r="E9" i="129"/>
  <c r="S8" i="129"/>
  <c r="U8" i="129" s="1"/>
  <c r="R8" i="129"/>
  <c r="K8" i="129"/>
  <c r="L8" i="129" s="1"/>
  <c r="J8" i="129"/>
  <c r="I8" i="129"/>
  <c r="E8" i="129"/>
  <c r="T7" i="129"/>
  <c r="S7" i="129"/>
  <c r="U7" i="129" s="1"/>
  <c r="R7" i="129"/>
  <c r="K7" i="129"/>
  <c r="J7" i="129"/>
  <c r="I7" i="129"/>
  <c r="E7" i="129"/>
  <c r="T6" i="129"/>
  <c r="S6" i="129"/>
  <c r="U6" i="129" s="1"/>
  <c r="R6" i="129"/>
  <c r="K6" i="129"/>
  <c r="L6" i="129" s="1"/>
  <c r="J6" i="129"/>
  <c r="I6" i="129"/>
  <c r="E6" i="129"/>
  <c r="R5" i="129"/>
  <c r="L5" i="129"/>
  <c r="K5" i="129"/>
  <c r="J5" i="129"/>
  <c r="I5" i="129"/>
  <c r="S5" i="129" s="1"/>
  <c r="E5" i="129"/>
  <c r="S4" i="129"/>
  <c r="R4" i="129"/>
  <c r="K4" i="129"/>
  <c r="J4" i="129"/>
  <c r="I4" i="129"/>
  <c r="E4" i="129"/>
  <c r="S3" i="129"/>
  <c r="R3" i="129"/>
  <c r="K3" i="129"/>
  <c r="L3" i="129" s="1"/>
  <c r="J3" i="129"/>
  <c r="I3" i="129"/>
  <c r="E3" i="129"/>
  <c r="R20" i="128"/>
  <c r="H20" i="128"/>
  <c r="G20" i="128"/>
  <c r="F20" i="128"/>
  <c r="C20" i="128"/>
  <c r="R19" i="128"/>
  <c r="K19" i="128"/>
  <c r="J19" i="128"/>
  <c r="I19" i="128"/>
  <c r="E19" i="128"/>
  <c r="R18" i="128"/>
  <c r="L18" i="128"/>
  <c r="K18" i="128"/>
  <c r="J18" i="128"/>
  <c r="I18" i="128"/>
  <c r="S18" i="128" s="1"/>
  <c r="E18" i="128"/>
  <c r="S17" i="128"/>
  <c r="R17" i="128"/>
  <c r="L17" i="128"/>
  <c r="K17" i="128"/>
  <c r="J17" i="128"/>
  <c r="I17" i="128"/>
  <c r="E17" i="128"/>
  <c r="R16" i="128"/>
  <c r="L16" i="128"/>
  <c r="K16" i="128"/>
  <c r="J16" i="128"/>
  <c r="I16" i="128"/>
  <c r="S16" i="128" s="1"/>
  <c r="E16" i="128"/>
  <c r="S15" i="128"/>
  <c r="U15" i="128" s="1"/>
  <c r="R15" i="128"/>
  <c r="K15" i="128"/>
  <c r="L15" i="128" s="1"/>
  <c r="J15" i="128"/>
  <c r="I15" i="128"/>
  <c r="E15" i="128"/>
  <c r="T14" i="128"/>
  <c r="S14" i="128"/>
  <c r="U14" i="128" s="1"/>
  <c r="R14" i="128"/>
  <c r="K14" i="128"/>
  <c r="J14" i="128"/>
  <c r="I14" i="128"/>
  <c r="E14" i="128"/>
  <c r="T13" i="128"/>
  <c r="S13" i="128"/>
  <c r="U13" i="128" s="1"/>
  <c r="R13" i="128"/>
  <c r="K13" i="128"/>
  <c r="J13" i="128"/>
  <c r="I13" i="128"/>
  <c r="E13" i="128"/>
  <c r="R12" i="128"/>
  <c r="S12" i="128" s="1"/>
  <c r="K12" i="128"/>
  <c r="J12" i="128"/>
  <c r="I12" i="128"/>
  <c r="E12" i="128"/>
  <c r="R11" i="128"/>
  <c r="S11" i="128" s="1"/>
  <c r="K11" i="128"/>
  <c r="J11" i="128"/>
  <c r="I11" i="128"/>
  <c r="E11" i="128"/>
  <c r="R10" i="128"/>
  <c r="L10" i="128"/>
  <c r="K10" i="128"/>
  <c r="J10" i="128"/>
  <c r="I10" i="128"/>
  <c r="S10" i="128" s="1"/>
  <c r="E10" i="128"/>
  <c r="R9" i="128"/>
  <c r="S9" i="128" s="1"/>
  <c r="L9" i="128"/>
  <c r="K9" i="128"/>
  <c r="J9" i="128"/>
  <c r="I9" i="128"/>
  <c r="E9" i="128"/>
  <c r="R8" i="128"/>
  <c r="S8" i="128" s="1"/>
  <c r="K8" i="128"/>
  <c r="L8" i="128" s="1"/>
  <c r="J8" i="128"/>
  <c r="I8" i="128"/>
  <c r="E8" i="128"/>
  <c r="S7" i="128"/>
  <c r="U7" i="128" s="1"/>
  <c r="R7" i="128"/>
  <c r="K7" i="128"/>
  <c r="J7" i="128"/>
  <c r="I7" i="128"/>
  <c r="E7" i="128"/>
  <c r="T6" i="128"/>
  <c r="S6" i="128"/>
  <c r="U6" i="128" s="1"/>
  <c r="R6" i="128"/>
  <c r="L6" i="128"/>
  <c r="K6" i="128"/>
  <c r="J6" i="128"/>
  <c r="I6" i="128"/>
  <c r="E6" i="128"/>
  <c r="U5" i="128"/>
  <c r="R5" i="128"/>
  <c r="K5" i="128"/>
  <c r="J5" i="128"/>
  <c r="I5" i="128"/>
  <c r="S5" i="128" s="1"/>
  <c r="T5" i="128" s="1"/>
  <c r="E5" i="128"/>
  <c r="U4" i="128"/>
  <c r="S4" i="128"/>
  <c r="T4" i="128" s="1"/>
  <c r="R4" i="128"/>
  <c r="K4" i="128"/>
  <c r="J4" i="128"/>
  <c r="I4" i="128"/>
  <c r="E4" i="128"/>
  <c r="R3" i="128"/>
  <c r="K3" i="128"/>
  <c r="J3" i="128"/>
  <c r="I3" i="128"/>
  <c r="E3" i="128"/>
  <c r="R20" i="127"/>
  <c r="H20" i="127"/>
  <c r="G20" i="127"/>
  <c r="F20" i="127"/>
  <c r="C20" i="127"/>
  <c r="R19" i="127"/>
  <c r="K19" i="127"/>
  <c r="J19" i="127"/>
  <c r="I19" i="127"/>
  <c r="S19" i="127" s="1"/>
  <c r="E19" i="127"/>
  <c r="R18" i="127"/>
  <c r="S18" i="127" s="1"/>
  <c r="L18" i="127"/>
  <c r="K18" i="127"/>
  <c r="J18" i="127"/>
  <c r="I18" i="127"/>
  <c r="E18" i="127"/>
  <c r="S17" i="127"/>
  <c r="R17" i="127"/>
  <c r="K17" i="127"/>
  <c r="L17" i="127" s="1"/>
  <c r="J17" i="127"/>
  <c r="I17" i="127"/>
  <c r="E17" i="127"/>
  <c r="S16" i="127"/>
  <c r="U16" i="127" s="1"/>
  <c r="R16" i="127"/>
  <c r="L16" i="127"/>
  <c r="K16" i="127"/>
  <c r="J16" i="127"/>
  <c r="I16" i="127"/>
  <c r="E16" i="127"/>
  <c r="R15" i="127"/>
  <c r="K15" i="127"/>
  <c r="J15" i="127"/>
  <c r="I15" i="127"/>
  <c r="S15" i="127" s="1"/>
  <c r="E15" i="127"/>
  <c r="U14" i="127"/>
  <c r="S14" i="127"/>
  <c r="T14" i="127" s="1"/>
  <c r="R14" i="127"/>
  <c r="K14" i="127"/>
  <c r="J14" i="127"/>
  <c r="I14" i="127"/>
  <c r="E14" i="127"/>
  <c r="U13" i="127"/>
  <c r="S13" i="127"/>
  <c r="T13" i="127" s="1"/>
  <c r="R13" i="127"/>
  <c r="K13" i="127"/>
  <c r="J13" i="127"/>
  <c r="I13" i="127"/>
  <c r="E13" i="127"/>
  <c r="U12" i="127"/>
  <c r="S12" i="127"/>
  <c r="T12" i="127" s="1"/>
  <c r="R12" i="127"/>
  <c r="K12" i="127"/>
  <c r="J12" i="127"/>
  <c r="I12" i="127"/>
  <c r="E12" i="127"/>
  <c r="U11" i="127"/>
  <c r="S11" i="127"/>
  <c r="T11" i="127" s="1"/>
  <c r="R11" i="127"/>
  <c r="K11" i="127"/>
  <c r="J11" i="127"/>
  <c r="I11" i="127"/>
  <c r="E11" i="127"/>
  <c r="U10" i="127"/>
  <c r="R10" i="127"/>
  <c r="K10" i="127"/>
  <c r="J10" i="127"/>
  <c r="I10" i="127"/>
  <c r="S10" i="127" s="1"/>
  <c r="T10" i="127" s="1"/>
  <c r="E10" i="127"/>
  <c r="L10" i="127" s="1"/>
  <c r="R9" i="127"/>
  <c r="K9" i="127"/>
  <c r="L9" i="127" s="1"/>
  <c r="J9" i="127"/>
  <c r="I9" i="127"/>
  <c r="S9" i="127" s="1"/>
  <c r="E9" i="127"/>
  <c r="S8" i="127"/>
  <c r="U8" i="127" s="1"/>
  <c r="R8" i="127"/>
  <c r="K8" i="127"/>
  <c r="L8" i="127" s="1"/>
  <c r="J8" i="127"/>
  <c r="I8" i="127"/>
  <c r="E8" i="127"/>
  <c r="R7" i="127"/>
  <c r="S7" i="127" s="1"/>
  <c r="K7" i="127"/>
  <c r="J7" i="127"/>
  <c r="I7" i="127"/>
  <c r="E7" i="127"/>
  <c r="R6" i="127"/>
  <c r="L6" i="127"/>
  <c r="K6" i="127"/>
  <c r="J6" i="127"/>
  <c r="I6" i="127"/>
  <c r="S6" i="127" s="1"/>
  <c r="E6" i="127"/>
  <c r="R5" i="127"/>
  <c r="S5" i="127" s="1"/>
  <c r="L5" i="127"/>
  <c r="K5" i="127"/>
  <c r="J5" i="127"/>
  <c r="I5" i="127"/>
  <c r="E5" i="127"/>
  <c r="S4" i="127"/>
  <c r="R4" i="127"/>
  <c r="K4" i="127"/>
  <c r="J4" i="127"/>
  <c r="I4" i="127"/>
  <c r="E4" i="127"/>
  <c r="R3" i="127"/>
  <c r="S3" i="127" s="1"/>
  <c r="K3" i="127"/>
  <c r="L3" i="127" s="1"/>
  <c r="J3" i="127"/>
  <c r="J20" i="127" s="1"/>
  <c r="I3" i="127"/>
  <c r="E3" i="127"/>
  <c r="R20" i="126"/>
  <c r="H20" i="126"/>
  <c r="G20" i="126"/>
  <c r="F20" i="126"/>
  <c r="E20" i="126"/>
  <c r="C20" i="126"/>
  <c r="R19" i="126"/>
  <c r="K19" i="126"/>
  <c r="J19" i="126"/>
  <c r="I19" i="126"/>
  <c r="S19" i="126" s="1"/>
  <c r="E19" i="126"/>
  <c r="R18" i="126"/>
  <c r="L18" i="126"/>
  <c r="K18" i="126"/>
  <c r="J18" i="126"/>
  <c r="I18" i="126"/>
  <c r="S18" i="126" s="1"/>
  <c r="E18" i="126"/>
  <c r="S17" i="126"/>
  <c r="U17" i="126" s="1"/>
  <c r="R17" i="126"/>
  <c r="K17" i="126"/>
  <c r="L17" i="126" s="1"/>
  <c r="J17" i="126"/>
  <c r="I17" i="126"/>
  <c r="E17" i="126"/>
  <c r="R16" i="126"/>
  <c r="L16" i="126"/>
  <c r="K16" i="126"/>
  <c r="J16" i="126"/>
  <c r="I16" i="126"/>
  <c r="S16" i="126" s="1"/>
  <c r="E16" i="126"/>
  <c r="R15" i="126"/>
  <c r="S15" i="126" s="1"/>
  <c r="L15" i="126"/>
  <c r="K15" i="126"/>
  <c r="J15" i="126"/>
  <c r="I15" i="126"/>
  <c r="E15" i="126"/>
  <c r="R14" i="126"/>
  <c r="S14" i="126" s="1"/>
  <c r="K14" i="126"/>
  <c r="J14" i="126"/>
  <c r="I14" i="126"/>
  <c r="E14" i="126"/>
  <c r="R13" i="126"/>
  <c r="S13" i="126" s="1"/>
  <c r="K13" i="126"/>
  <c r="J13" i="126"/>
  <c r="I13" i="126"/>
  <c r="E13" i="126"/>
  <c r="R12" i="126"/>
  <c r="S12" i="126" s="1"/>
  <c r="K12" i="126"/>
  <c r="J12" i="126"/>
  <c r="I12" i="126"/>
  <c r="E12" i="126"/>
  <c r="R11" i="126"/>
  <c r="S11" i="126" s="1"/>
  <c r="K11" i="126"/>
  <c r="J11" i="126"/>
  <c r="I11" i="126"/>
  <c r="E11" i="126"/>
  <c r="R10" i="126"/>
  <c r="S10" i="126" s="1"/>
  <c r="K10" i="126"/>
  <c r="L10" i="126" s="1"/>
  <c r="J10" i="126"/>
  <c r="I10" i="126"/>
  <c r="E10" i="126"/>
  <c r="S9" i="126"/>
  <c r="R9" i="126"/>
  <c r="L9" i="126"/>
  <c r="K9" i="126"/>
  <c r="J9" i="126"/>
  <c r="I9" i="126"/>
  <c r="E9" i="126"/>
  <c r="T8" i="126"/>
  <c r="R8" i="126"/>
  <c r="K8" i="126"/>
  <c r="L8" i="126" s="1"/>
  <c r="J8" i="126"/>
  <c r="I8" i="126"/>
  <c r="S8" i="126" s="1"/>
  <c r="U8" i="126" s="1"/>
  <c r="E8" i="126"/>
  <c r="U7" i="126"/>
  <c r="S7" i="126"/>
  <c r="T7" i="126" s="1"/>
  <c r="R7" i="126"/>
  <c r="K7" i="126"/>
  <c r="J7" i="126"/>
  <c r="I7" i="126"/>
  <c r="E7" i="126"/>
  <c r="R6" i="126"/>
  <c r="K6" i="126"/>
  <c r="J6" i="126"/>
  <c r="I6" i="126"/>
  <c r="S6" i="126" s="1"/>
  <c r="E6" i="126"/>
  <c r="L6" i="126" s="1"/>
  <c r="R5" i="126"/>
  <c r="K5" i="126"/>
  <c r="L5" i="126" s="1"/>
  <c r="J5" i="126"/>
  <c r="I5" i="126"/>
  <c r="S5" i="126" s="1"/>
  <c r="E5" i="126"/>
  <c r="R4" i="126"/>
  <c r="K4" i="126"/>
  <c r="J4" i="126"/>
  <c r="I4" i="126"/>
  <c r="S4" i="126" s="1"/>
  <c r="E4" i="126"/>
  <c r="S3" i="126"/>
  <c r="U3" i="126" s="1"/>
  <c r="R3" i="126"/>
  <c r="K3" i="126"/>
  <c r="J3" i="126"/>
  <c r="J20" i="126" s="1"/>
  <c r="I3" i="126"/>
  <c r="I20" i="126" s="1"/>
  <c r="E3" i="126"/>
  <c r="R20" i="125"/>
  <c r="H20" i="125"/>
  <c r="G20" i="125"/>
  <c r="F20" i="125"/>
  <c r="C20" i="125"/>
  <c r="T19" i="125"/>
  <c r="S19" i="125"/>
  <c r="U19" i="125" s="1"/>
  <c r="R19" i="125"/>
  <c r="K19" i="125"/>
  <c r="J19" i="125"/>
  <c r="I19" i="125"/>
  <c r="E19" i="125"/>
  <c r="S18" i="125"/>
  <c r="U18" i="125" s="1"/>
  <c r="R18" i="125"/>
  <c r="L18" i="125"/>
  <c r="K18" i="125"/>
  <c r="J18" i="125"/>
  <c r="I18" i="125"/>
  <c r="E18" i="125"/>
  <c r="U17" i="125"/>
  <c r="T17" i="125"/>
  <c r="R17" i="125"/>
  <c r="K17" i="125"/>
  <c r="L17" i="125" s="1"/>
  <c r="J17" i="125"/>
  <c r="I17" i="125"/>
  <c r="S17" i="125" s="1"/>
  <c r="E17" i="125"/>
  <c r="U16" i="125"/>
  <c r="R16" i="125"/>
  <c r="K16" i="125"/>
  <c r="J16" i="125"/>
  <c r="I16" i="125"/>
  <c r="S16" i="125" s="1"/>
  <c r="T16" i="125" s="1"/>
  <c r="E16" i="125"/>
  <c r="L16" i="125" s="1"/>
  <c r="R15" i="125"/>
  <c r="K15" i="125"/>
  <c r="L15" i="125" s="1"/>
  <c r="J15" i="125"/>
  <c r="I15" i="125"/>
  <c r="S15" i="125" s="1"/>
  <c r="E15" i="125"/>
  <c r="R14" i="125"/>
  <c r="K14" i="125"/>
  <c r="J14" i="125"/>
  <c r="I14" i="125"/>
  <c r="S14" i="125" s="1"/>
  <c r="E14" i="125"/>
  <c r="R13" i="125"/>
  <c r="K13" i="125"/>
  <c r="J13" i="125"/>
  <c r="I13" i="125"/>
  <c r="S13" i="125" s="1"/>
  <c r="E13" i="125"/>
  <c r="R12" i="125"/>
  <c r="K12" i="125"/>
  <c r="J12" i="125"/>
  <c r="I12" i="125"/>
  <c r="S12" i="125" s="1"/>
  <c r="E12" i="125"/>
  <c r="R11" i="125"/>
  <c r="K11" i="125"/>
  <c r="J11" i="125"/>
  <c r="I11" i="125"/>
  <c r="S11" i="125" s="1"/>
  <c r="E11" i="125"/>
  <c r="S10" i="125"/>
  <c r="U10" i="125" s="1"/>
  <c r="R10" i="125"/>
  <c r="K10" i="125"/>
  <c r="L10" i="125" s="1"/>
  <c r="J10" i="125"/>
  <c r="J20" i="125" s="1"/>
  <c r="I10" i="125"/>
  <c r="E10" i="125"/>
  <c r="R9" i="125"/>
  <c r="L9" i="125"/>
  <c r="K9" i="125"/>
  <c r="J9" i="125"/>
  <c r="I9" i="125"/>
  <c r="S9" i="125" s="1"/>
  <c r="E9" i="125"/>
  <c r="R8" i="125"/>
  <c r="S8" i="125" s="1"/>
  <c r="L8" i="125"/>
  <c r="K8" i="125"/>
  <c r="J8" i="125"/>
  <c r="I8" i="125"/>
  <c r="E8" i="125"/>
  <c r="R7" i="125"/>
  <c r="S7" i="125" s="1"/>
  <c r="K7" i="125"/>
  <c r="J7" i="125"/>
  <c r="I7" i="125"/>
  <c r="E7" i="125"/>
  <c r="R6" i="125"/>
  <c r="S6" i="125" s="1"/>
  <c r="K6" i="125"/>
  <c r="L6" i="125" s="1"/>
  <c r="J6" i="125"/>
  <c r="I6" i="125"/>
  <c r="E6" i="125"/>
  <c r="S5" i="125"/>
  <c r="U5" i="125" s="1"/>
  <c r="R5" i="125"/>
  <c r="L5" i="125"/>
  <c r="K5" i="125"/>
  <c r="J5" i="125"/>
  <c r="I5" i="125"/>
  <c r="E5" i="125"/>
  <c r="R4" i="125"/>
  <c r="K4" i="125"/>
  <c r="J4" i="125"/>
  <c r="I4" i="125"/>
  <c r="S4" i="125" s="1"/>
  <c r="E4" i="125"/>
  <c r="R3" i="125"/>
  <c r="K3" i="125"/>
  <c r="J3" i="125"/>
  <c r="I3" i="125"/>
  <c r="S3" i="125" s="1"/>
  <c r="E3" i="125"/>
  <c r="E20" i="125" s="1"/>
  <c r="R20" i="124"/>
  <c r="H20" i="124"/>
  <c r="G20" i="124"/>
  <c r="F20" i="124"/>
  <c r="C20" i="124"/>
  <c r="R19" i="124"/>
  <c r="S19" i="124" s="1"/>
  <c r="K19" i="124"/>
  <c r="J19" i="124"/>
  <c r="I19" i="124"/>
  <c r="E19" i="124"/>
  <c r="R18" i="124"/>
  <c r="K18" i="124"/>
  <c r="L18" i="124" s="1"/>
  <c r="J18" i="124"/>
  <c r="I18" i="124"/>
  <c r="S18" i="124" s="1"/>
  <c r="E18" i="124"/>
  <c r="R17" i="124"/>
  <c r="S17" i="124" s="1"/>
  <c r="L17" i="124"/>
  <c r="K17" i="124"/>
  <c r="J17" i="124"/>
  <c r="I17" i="124"/>
  <c r="E17" i="124"/>
  <c r="S16" i="124"/>
  <c r="R16" i="124"/>
  <c r="K16" i="124"/>
  <c r="L16" i="124" s="1"/>
  <c r="J16" i="124"/>
  <c r="I16" i="124"/>
  <c r="E16" i="124"/>
  <c r="S15" i="124"/>
  <c r="U15" i="124" s="1"/>
  <c r="R15" i="124"/>
  <c r="L15" i="124"/>
  <c r="K15" i="124"/>
  <c r="J15" i="124"/>
  <c r="I15" i="124"/>
  <c r="E15" i="124"/>
  <c r="U14" i="124"/>
  <c r="T14" i="124"/>
  <c r="R14" i="124"/>
  <c r="K14" i="124"/>
  <c r="J14" i="124"/>
  <c r="I14" i="124"/>
  <c r="S14" i="124" s="1"/>
  <c r="E14" i="124"/>
  <c r="T13" i="124"/>
  <c r="R13" i="124"/>
  <c r="K13" i="124"/>
  <c r="J13" i="124"/>
  <c r="I13" i="124"/>
  <c r="S13" i="124" s="1"/>
  <c r="U13" i="124" s="1"/>
  <c r="E13" i="124"/>
  <c r="U12" i="124"/>
  <c r="R12" i="124"/>
  <c r="K12" i="124"/>
  <c r="J12" i="124"/>
  <c r="I12" i="124"/>
  <c r="S12" i="124" s="1"/>
  <c r="T12" i="124" s="1"/>
  <c r="E12" i="124"/>
  <c r="R11" i="124"/>
  <c r="K11" i="124"/>
  <c r="J11" i="124"/>
  <c r="I11" i="124"/>
  <c r="S11" i="124" s="1"/>
  <c r="E11" i="124"/>
  <c r="R10" i="124"/>
  <c r="K10" i="124"/>
  <c r="J10" i="124"/>
  <c r="I10" i="124"/>
  <c r="S10" i="124" s="1"/>
  <c r="E10" i="124"/>
  <c r="R9" i="124"/>
  <c r="K9" i="124"/>
  <c r="J9" i="124"/>
  <c r="I9" i="124"/>
  <c r="S9" i="124" s="1"/>
  <c r="T9" i="124" s="1"/>
  <c r="E9" i="124"/>
  <c r="L9" i="124" s="1"/>
  <c r="R8" i="124"/>
  <c r="K8" i="124"/>
  <c r="L8" i="124" s="1"/>
  <c r="J8" i="124"/>
  <c r="I8" i="124"/>
  <c r="S8" i="124" s="1"/>
  <c r="E8" i="124"/>
  <c r="R7" i="124"/>
  <c r="K7" i="124"/>
  <c r="J7" i="124"/>
  <c r="I7" i="124"/>
  <c r="S7" i="124" s="1"/>
  <c r="E7" i="124"/>
  <c r="S6" i="124"/>
  <c r="U6" i="124" s="1"/>
  <c r="R6" i="124"/>
  <c r="K6" i="124"/>
  <c r="L6" i="124" s="1"/>
  <c r="J6" i="124"/>
  <c r="I6" i="124"/>
  <c r="E6" i="124"/>
  <c r="R5" i="124"/>
  <c r="L5" i="124"/>
  <c r="K5" i="124"/>
  <c r="J5" i="124"/>
  <c r="I5" i="124"/>
  <c r="S5" i="124" s="1"/>
  <c r="E5" i="124"/>
  <c r="R4" i="124"/>
  <c r="K4" i="124"/>
  <c r="J4" i="124"/>
  <c r="I4" i="124"/>
  <c r="S4" i="124" s="1"/>
  <c r="E4" i="124"/>
  <c r="R3" i="124"/>
  <c r="S3" i="124" s="1"/>
  <c r="L3" i="124"/>
  <c r="K3" i="124"/>
  <c r="J3" i="124"/>
  <c r="I3" i="124"/>
  <c r="E3" i="124"/>
  <c r="E20" i="124" s="1"/>
  <c r="R20" i="123"/>
  <c r="H20" i="123"/>
  <c r="G20" i="123"/>
  <c r="F20" i="123"/>
  <c r="C20" i="123"/>
  <c r="U19" i="123"/>
  <c r="S19" i="123"/>
  <c r="T19" i="123" s="1"/>
  <c r="R19" i="123"/>
  <c r="K19" i="123"/>
  <c r="J19" i="123"/>
  <c r="I19" i="123"/>
  <c r="E19" i="123"/>
  <c r="U18" i="123"/>
  <c r="R18" i="123"/>
  <c r="K18" i="123"/>
  <c r="J18" i="123"/>
  <c r="I18" i="123"/>
  <c r="S18" i="123" s="1"/>
  <c r="T18" i="123" s="1"/>
  <c r="E18" i="123"/>
  <c r="L18" i="123" s="1"/>
  <c r="R17" i="123"/>
  <c r="K17" i="123"/>
  <c r="L17" i="123" s="1"/>
  <c r="J17" i="123"/>
  <c r="I17" i="123"/>
  <c r="S17" i="123" s="1"/>
  <c r="E17" i="123"/>
  <c r="S16" i="123"/>
  <c r="U16" i="123" s="1"/>
  <c r="R16" i="123"/>
  <c r="K16" i="123"/>
  <c r="L16" i="123" s="1"/>
  <c r="J16" i="123"/>
  <c r="I16" i="123"/>
  <c r="E16" i="123"/>
  <c r="R15" i="123"/>
  <c r="L15" i="123"/>
  <c r="K15" i="123"/>
  <c r="J15" i="123"/>
  <c r="I15" i="123"/>
  <c r="S15" i="123" s="1"/>
  <c r="E15" i="123"/>
  <c r="R14" i="123"/>
  <c r="K14" i="123"/>
  <c r="J14" i="123"/>
  <c r="I14" i="123"/>
  <c r="S14" i="123" s="1"/>
  <c r="E14" i="123"/>
  <c r="R13" i="123"/>
  <c r="K13" i="123"/>
  <c r="J13" i="123"/>
  <c r="I13" i="123"/>
  <c r="E13" i="123"/>
  <c r="R12" i="123"/>
  <c r="K12" i="123"/>
  <c r="K20" i="123" s="1"/>
  <c r="J12" i="123"/>
  <c r="I12" i="123"/>
  <c r="E12" i="123"/>
  <c r="R11" i="123"/>
  <c r="K11" i="123"/>
  <c r="J11" i="123"/>
  <c r="I11" i="123"/>
  <c r="S11" i="123" s="1"/>
  <c r="E11" i="123"/>
  <c r="R10" i="123"/>
  <c r="S10" i="123" s="1"/>
  <c r="L10" i="123"/>
  <c r="K10" i="123"/>
  <c r="J10" i="123"/>
  <c r="I10" i="123"/>
  <c r="E10" i="123"/>
  <c r="R9" i="123"/>
  <c r="S9" i="123" s="1"/>
  <c r="K9" i="123"/>
  <c r="L9" i="123" s="1"/>
  <c r="J9" i="123"/>
  <c r="I9" i="123"/>
  <c r="E9" i="123"/>
  <c r="S8" i="123"/>
  <c r="R8" i="123"/>
  <c r="L8" i="123"/>
  <c r="K8" i="123"/>
  <c r="J8" i="123"/>
  <c r="I8" i="123"/>
  <c r="E8" i="123"/>
  <c r="T7" i="123"/>
  <c r="R7" i="123"/>
  <c r="K7" i="123"/>
  <c r="J7" i="123"/>
  <c r="I7" i="123"/>
  <c r="S7" i="123" s="1"/>
  <c r="U7" i="123" s="1"/>
  <c r="E7" i="123"/>
  <c r="U6" i="123"/>
  <c r="R6" i="123"/>
  <c r="K6" i="123"/>
  <c r="L6" i="123" s="1"/>
  <c r="J6" i="123"/>
  <c r="I6" i="123"/>
  <c r="S6" i="123" s="1"/>
  <c r="T6" i="123" s="1"/>
  <c r="E6" i="123"/>
  <c r="R5" i="123"/>
  <c r="K5" i="123"/>
  <c r="J5" i="123"/>
  <c r="I5" i="123"/>
  <c r="S5" i="123" s="1"/>
  <c r="E5" i="123"/>
  <c r="L5" i="123" s="1"/>
  <c r="R4" i="123"/>
  <c r="K4" i="123"/>
  <c r="J4" i="123"/>
  <c r="I4" i="123"/>
  <c r="S4" i="123" s="1"/>
  <c r="E4" i="123"/>
  <c r="R3" i="123"/>
  <c r="K3" i="123"/>
  <c r="L3" i="123" s="1"/>
  <c r="J3" i="123"/>
  <c r="J20" i="123" s="1"/>
  <c r="I3" i="123"/>
  <c r="E3" i="123"/>
  <c r="R20" i="122"/>
  <c r="H20" i="122"/>
  <c r="G20" i="122"/>
  <c r="F20" i="122"/>
  <c r="C20" i="122"/>
  <c r="R19" i="122"/>
  <c r="S19" i="122" s="1"/>
  <c r="K19" i="122"/>
  <c r="J19" i="122"/>
  <c r="I19" i="122"/>
  <c r="E19" i="122"/>
  <c r="R18" i="122"/>
  <c r="S18" i="122" s="1"/>
  <c r="K18" i="122"/>
  <c r="L18" i="122" s="1"/>
  <c r="J18" i="122"/>
  <c r="I18" i="122"/>
  <c r="E18" i="122"/>
  <c r="S17" i="122"/>
  <c r="R17" i="122"/>
  <c r="L17" i="122"/>
  <c r="K17" i="122"/>
  <c r="J17" i="122"/>
  <c r="I17" i="122"/>
  <c r="E17" i="122"/>
  <c r="R16" i="122"/>
  <c r="S16" i="122" s="1"/>
  <c r="U16" i="122" s="1"/>
  <c r="K16" i="122"/>
  <c r="L16" i="122" s="1"/>
  <c r="J16" i="122"/>
  <c r="I16" i="122"/>
  <c r="E16" i="122"/>
  <c r="R15" i="122"/>
  <c r="K15" i="122"/>
  <c r="J15" i="122"/>
  <c r="I15" i="122"/>
  <c r="S15" i="122" s="1"/>
  <c r="E15" i="122"/>
  <c r="L15" i="122" s="1"/>
  <c r="R14" i="122"/>
  <c r="K14" i="122"/>
  <c r="J14" i="122"/>
  <c r="I14" i="122"/>
  <c r="S14" i="122" s="1"/>
  <c r="E14" i="122"/>
  <c r="R13" i="122"/>
  <c r="K13" i="122"/>
  <c r="J13" i="122"/>
  <c r="I13" i="122"/>
  <c r="S13" i="122" s="1"/>
  <c r="E13" i="122"/>
  <c r="R12" i="122"/>
  <c r="K12" i="122"/>
  <c r="J12" i="122"/>
  <c r="I12" i="122"/>
  <c r="S12" i="122" s="1"/>
  <c r="E12" i="122"/>
  <c r="R11" i="122"/>
  <c r="K11" i="122"/>
  <c r="J11" i="122"/>
  <c r="I11" i="122"/>
  <c r="S11" i="122" s="1"/>
  <c r="E11" i="122"/>
  <c r="R10" i="122"/>
  <c r="K10" i="122"/>
  <c r="L10" i="122" s="1"/>
  <c r="J10" i="122"/>
  <c r="I10" i="122"/>
  <c r="S10" i="122" s="1"/>
  <c r="E10" i="122"/>
  <c r="S9" i="122"/>
  <c r="U9" i="122" s="1"/>
  <c r="R9" i="122"/>
  <c r="K9" i="122"/>
  <c r="L9" i="122" s="1"/>
  <c r="J9" i="122"/>
  <c r="I9" i="122"/>
  <c r="E9" i="122"/>
  <c r="R8" i="122"/>
  <c r="L8" i="122"/>
  <c r="K8" i="122"/>
  <c r="J8" i="122"/>
  <c r="I8" i="122"/>
  <c r="S8" i="122" s="1"/>
  <c r="E8" i="122"/>
  <c r="R7" i="122"/>
  <c r="K7" i="122"/>
  <c r="J7" i="122"/>
  <c r="I7" i="122"/>
  <c r="E7" i="122"/>
  <c r="R6" i="122"/>
  <c r="S6" i="122" s="1"/>
  <c r="L6" i="122"/>
  <c r="K6" i="122"/>
  <c r="J6" i="122"/>
  <c r="I6" i="122"/>
  <c r="E6" i="122"/>
  <c r="S5" i="122"/>
  <c r="R5" i="122"/>
  <c r="K5" i="122"/>
  <c r="L5" i="122" s="1"/>
  <c r="J5" i="122"/>
  <c r="I5" i="122"/>
  <c r="E5" i="122"/>
  <c r="T4" i="122"/>
  <c r="S4" i="122"/>
  <c r="U4" i="122" s="1"/>
  <c r="R4" i="122"/>
  <c r="K4" i="122"/>
  <c r="J4" i="122"/>
  <c r="I4" i="122"/>
  <c r="E4" i="122"/>
  <c r="S3" i="122"/>
  <c r="U3" i="122" s="1"/>
  <c r="R3" i="122"/>
  <c r="L3" i="122"/>
  <c r="K3" i="122"/>
  <c r="J3" i="122"/>
  <c r="I3" i="122"/>
  <c r="E3" i="122"/>
  <c r="R20" i="121"/>
  <c r="H20" i="121"/>
  <c r="G20" i="121"/>
  <c r="F20" i="121"/>
  <c r="C20" i="121"/>
  <c r="R19" i="121"/>
  <c r="K19" i="121"/>
  <c r="J19" i="121"/>
  <c r="I19" i="121"/>
  <c r="S19" i="121" s="1"/>
  <c r="E19" i="121"/>
  <c r="S18" i="121"/>
  <c r="U18" i="121" s="1"/>
  <c r="R18" i="121"/>
  <c r="K18" i="121"/>
  <c r="L18" i="121" s="1"/>
  <c r="J18" i="121"/>
  <c r="I18" i="121"/>
  <c r="E18" i="121"/>
  <c r="R17" i="121"/>
  <c r="L17" i="121"/>
  <c r="K17" i="121"/>
  <c r="J17" i="121"/>
  <c r="I17" i="121"/>
  <c r="S17" i="121" s="1"/>
  <c r="E17" i="121"/>
  <c r="R16" i="121"/>
  <c r="L16" i="121"/>
  <c r="K16" i="121"/>
  <c r="J16" i="121"/>
  <c r="I16" i="121"/>
  <c r="E16" i="121"/>
  <c r="R15" i="121"/>
  <c r="S15" i="121" s="1"/>
  <c r="K15" i="121"/>
  <c r="L15" i="121" s="1"/>
  <c r="J15" i="121"/>
  <c r="I15" i="121"/>
  <c r="E15" i="121"/>
  <c r="S14" i="121"/>
  <c r="U14" i="121" s="1"/>
  <c r="R14" i="121"/>
  <c r="K14" i="121"/>
  <c r="J14" i="121"/>
  <c r="I14" i="121"/>
  <c r="E14" i="121"/>
  <c r="T13" i="121"/>
  <c r="S13" i="121"/>
  <c r="U13" i="121" s="1"/>
  <c r="R13" i="121"/>
  <c r="K13" i="121"/>
  <c r="J13" i="121"/>
  <c r="I13" i="121"/>
  <c r="E13" i="121"/>
  <c r="S12" i="121"/>
  <c r="U12" i="121" s="1"/>
  <c r="R12" i="121"/>
  <c r="K12" i="121"/>
  <c r="J12" i="121"/>
  <c r="I12" i="121"/>
  <c r="E12" i="121"/>
  <c r="T11" i="121"/>
  <c r="S11" i="121"/>
  <c r="U11" i="121" s="1"/>
  <c r="R11" i="121"/>
  <c r="K11" i="121"/>
  <c r="J11" i="121"/>
  <c r="I11" i="121"/>
  <c r="E11" i="121"/>
  <c r="T10" i="121"/>
  <c r="S10" i="121"/>
  <c r="U10" i="121" s="1"/>
  <c r="R10" i="121"/>
  <c r="L10" i="121"/>
  <c r="K10" i="121"/>
  <c r="J10" i="121"/>
  <c r="I10" i="121"/>
  <c r="E10" i="121"/>
  <c r="U9" i="121"/>
  <c r="T9" i="121"/>
  <c r="R9" i="121"/>
  <c r="S9" i="121" s="1"/>
  <c r="K9" i="121"/>
  <c r="L9" i="121" s="1"/>
  <c r="J9" i="121"/>
  <c r="I9" i="121"/>
  <c r="E9" i="121"/>
  <c r="U8" i="121"/>
  <c r="R8" i="121"/>
  <c r="K8" i="121"/>
  <c r="J8" i="121"/>
  <c r="I8" i="121"/>
  <c r="S8" i="121" s="1"/>
  <c r="T8" i="121" s="1"/>
  <c r="E8" i="121"/>
  <c r="L8" i="121" s="1"/>
  <c r="R7" i="121"/>
  <c r="K7" i="121"/>
  <c r="J7" i="121"/>
  <c r="I7" i="121"/>
  <c r="S7" i="121" s="1"/>
  <c r="E7" i="121"/>
  <c r="E20" i="121" s="1"/>
  <c r="R6" i="121"/>
  <c r="K6" i="121"/>
  <c r="L6" i="121" s="1"/>
  <c r="J6" i="121"/>
  <c r="I6" i="121"/>
  <c r="E6" i="121"/>
  <c r="S5" i="121"/>
  <c r="U5" i="121" s="1"/>
  <c r="R5" i="121"/>
  <c r="K5" i="121"/>
  <c r="L5" i="121" s="1"/>
  <c r="J5" i="121"/>
  <c r="I5" i="121"/>
  <c r="E5" i="121"/>
  <c r="R4" i="121"/>
  <c r="K4" i="121"/>
  <c r="J4" i="121"/>
  <c r="I4" i="121"/>
  <c r="S4" i="121" s="1"/>
  <c r="E4" i="121"/>
  <c r="R3" i="121"/>
  <c r="L3" i="121"/>
  <c r="K3" i="121"/>
  <c r="J3" i="121"/>
  <c r="I3" i="121"/>
  <c r="S3" i="121" s="1"/>
  <c r="E3" i="121"/>
  <c r="R20" i="120"/>
  <c r="H20" i="120"/>
  <c r="G20" i="120"/>
  <c r="F20" i="120"/>
  <c r="C20" i="120"/>
  <c r="U19" i="120"/>
  <c r="T19" i="120"/>
  <c r="R19" i="120"/>
  <c r="K19" i="120"/>
  <c r="J19" i="120"/>
  <c r="I19" i="120"/>
  <c r="S19" i="120" s="1"/>
  <c r="E19" i="120"/>
  <c r="T18" i="120"/>
  <c r="R18" i="120"/>
  <c r="K18" i="120"/>
  <c r="L18" i="120" s="1"/>
  <c r="J18" i="120"/>
  <c r="I18" i="120"/>
  <c r="S18" i="120" s="1"/>
  <c r="U18" i="120" s="1"/>
  <c r="E18" i="120"/>
  <c r="U17" i="120"/>
  <c r="R17" i="120"/>
  <c r="L17" i="120"/>
  <c r="K17" i="120"/>
  <c r="J17" i="120"/>
  <c r="I17" i="120"/>
  <c r="S17" i="120" s="1"/>
  <c r="T17" i="120" s="1"/>
  <c r="E17" i="120"/>
  <c r="R16" i="120"/>
  <c r="K16" i="120"/>
  <c r="L16" i="120" s="1"/>
  <c r="J16" i="120"/>
  <c r="I16" i="120"/>
  <c r="S16" i="120" s="1"/>
  <c r="E16" i="120"/>
  <c r="S15" i="120"/>
  <c r="R15" i="120"/>
  <c r="K15" i="120"/>
  <c r="L15" i="120" s="1"/>
  <c r="J15" i="120"/>
  <c r="I15" i="120"/>
  <c r="E15" i="120"/>
  <c r="T14" i="120"/>
  <c r="S14" i="120"/>
  <c r="U14" i="120" s="1"/>
  <c r="R14" i="120"/>
  <c r="K14" i="120"/>
  <c r="J14" i="120"/>
  <c r="I14" i="120"/>
  <c r="E14" i="120"/>
  <c r="T13" i="120"/>
  <c r="S13" i="120"/>
  <c r="U13" i="120" s="1"/>
  <c r="R13" i="120"/>
  <c r="K13" i="120"/>
  <c r="J13" i="120"/>
  <c r="I13" i="120"/>
  <c r="E13" i="120"/>
  <c r="T12" i="120"/>
  <c r="R12" i="120"/>
  <c r="S12" i="120" s="1"/>
  <c r="U12" i="120" s="1"/>
  <c r="K12" i="120"/>
  <c r="J12" i="120"/>
  <c r="I12" i="120"/>
  <c r="E12" i="120"/>
  <c r="T11" i="120"/>
  <c r="R11" i="120"/>
  <c r="S11" i="120" s="1"/>
  <c r="U11" i="120" s="1"/>
  <c r="K11" i="120"/>
  <c r="J11" i="120"/>
  <c r="I11" i="120"/>
  <c r="E11" i="120"/>
  <c r="T10" i="120"/>
  <c r="R10" i="120"/>
  <c r="L10" i="120"/>
  <c r="K10" i="120"/>
  <c r="J10" i="120"/>
  <c r="I10" i="120"/>
  <c r="S10" i="120" s="1"/>
  <c r="U10" i="120" s="1"/>
  <c r="E10" i="120"/>
  <c r="R9" i="120"/>
  <c r="S9" i="120" s="1"/>
  <c r="K9" i="120"/>
  <c r="J9" i="120"/>
  <c r="I9" i="120"/>
  <c r="E9" i="120"/>
  <c r="L9" i="120" s="1"/>
  <c r="R8" i="120"/>
  <c r="S8" i="120" s="1"/>
  <c r="K8" i="120"/>
  <c r="L8" i="120" s="1"/>
  <c r="J8" i="120"/>
  <c r="I8" i="120"/>
  <c r="E8" i="120"/>
  <c r="T7" i="120"/>
  <c r="S7" i="120"/>
  <c r="U7" i="120" s="1"/>
  <c r="R7" i="120"/>
  <c r="K7" i="120"/>
  <c r="J7" i="120"/>
  <c r="I7" i="120"/>
  <c r="E7" i="120"/>
  <c r="T6" i="120"/>
  <c r="S6" i="120"/>
  <c r="U6" i="120" s="1"/>
  <c r="R6" i="120"/>
  <c r="L6" i="120"/>
  <c r="K6" i="120"/>
  <c r="J6" i="120"/>
  <c r="I6" i="120"/>
  <c r="E6" i="120"/>
  <c r="R5" i="120"/>
  <c r="K5" i="120"/>
  <c r="J5" i="120"/>
  <c r="I5" i="120"/>
  <c r="S5" i="120" s="1"/>
  <c r="E5" i="120"/>
  <c r="U4" i="120"/>
  <c r="S4" i="120"/>
  <c r="T4" i="120" s="1"/>
  <c r="R4" i="120"/>
  <c r="K4" i="120"/>
  <c r="J4" i="120"/>
  <c r="I4" i="120"/>
  <c r="E4" i="120"/>
  <c r="R3" i="120"/>
  <c r="K3" i="120"/>
  <c r="J3" i="120"/>
  <c r="J20" i="120" s="1"/>
  <c r="I3" i="120"/>
  <c r="E3" i="120"/>
  <c r="R20" i="119"/>
  <c r="H20" i="119"/>
  <c r="G20" i="119"/>
  <c r="F20" i="119"/>
  <c r="C20" i="119"/>
  <c r="S19" i="119"/>
  <c r="R19" i="119"/>
  <c r="K19" i="119"/>
  <c r="J19" i="119"/>
  <c r="I19" i="119"/>
  <c r="E19" i="119"/>
  <c r="R18" i="119"/>
  <c r="S18" i="119" s="1"/>
  <c r="L18" i="119"/>
  <c r="K18" i="119"/>
  <c r="J18" i="119"/>
  <c r="I18" i="119"/>
  <c r="E18" i="119"/>
  <c r="R17" i="119"/>
  <c r="S17" i="119" s="1"/>
  <c r="K17" i="119"/>
  <c r="L17" i="119" s="1"/>
  <c r="J17" i="119"/>
  <c r="I17" i="119"/>
  <c r="E17" i="119"/>
  <c r="S16" i="119"/>
  <c r="U16" i="119" s="1"/>
  <c r="R16" i="119"/>
  <c r="K16" i="119"/>
  <c r="J16" i="119"/>
  <c r="I16" i="119"/>
  <c r="E16" i="119"/>
  <c r="L16" i="119" s="1"/>
  <c r="R15" i="119"/>
  <c r="K15" i="119"/>
  <c r="J15" i="119"/>
  <c r="I15" i="119"/>
  <c r="S15" i="119" s="1"/>
  <c r="U15" i="119" s="1"/>
  <c r="E15" i="119"/>
  <c r="L15" i="119" s="1"/>
  <c r="R14" i="119"/>
  <c r="K14" i="119"/>
  <c r="J14" i="119"/>
  <c r="I14" i="119"/>
  <c r="S14" i="119" s="1"/>
  <c r="E14" i="119"/>
  <c r="R13" i="119"/>
  <c r="K13" i="119"/>
  <c r="J13" i="119"/>
  <c r="I13" i="119"/>
  <c r="S13" i="119" s="1"/>
  <c r="T13" i="119" s="1"/>
  <c r="E13" i="119"/>
  <c r="U12" i="119"/>
  <c r="R12" i="119"/>
  <c r="K12" i="119"/>
  <c r="J12" i="119"/>
  <c r="I12" i="119"/>
  <c r="S12" i="119" s="1"/>
  <c r="T12" i="119" s="1"/>
  <c r="E12" i="119"/>
  <c r="U11" i="119"/>
  <c r="R11" i="119"/>
  <c r="K11" i="119"/>
  <c r="J11" i="119"/>
  <c r="I11" i="119"/>
  <c r="S11" i="119" s="1"/>
  <c r="T11" i="119" s="1"/>
  <c r="E11" i="119"/>
  <c r="R10" i="119"/>
  <c r="K10" i="119"/>
  <c r="J10" i="119"/>
  <c r="I10" i="119"/>
  <c r="S10" i="119" s="1"/>
  <c r="E10" i="119"/>
  <c r="L10" i="119" s="1"/>
  <c r="R9" i="119"/>
  <c r="K9" i="119"/>
  <c r="L9" i="119" s="1"/>
  <c r="J9" i="119"/>
  <c r="I9" i="119"/>
  <c r="S9" i="119" s="1"/>
  <c r="E9" i="119"/>
  <c r="R8" i="119"/>
  <c r="K8" i="119"/>
  <c r="L8" i="119" s="1"/>
  <c r="J8" i="119"/>
  <c r="I8" i="119"/>
  <c r="S8" i="119" s="1"/>
  <c r="E8" i="119"/>
  <c r="R7" i="119"/>
  <c r="K7" i="119"/>
  <c r="J7" i="119"/>
  <c r="I7" i="119"/>
  <c r="S7" i="119" s="1"/>
  <c r="E7" i="119"/>
  <c r="R6" i="119"/>
  <c r="L6" i="119"/>
  <c r="K6" i="119"/>
  <c r="J6" i="119"/>
  <c r="I6" i="119"/>
  <c r="E6" i="119"/>
  <c r="R5" i="119"/>
  <c r="S5" i="119" s="1"/>
  <c r="L5" i="119"/>
  <c r="K5" i="119"/>
  <c r="J5" i="119"/>
  <c r="I5" i="119"/>
  <c r="E5" i="119"/>
  <c r="R4" i="119"/>
  <c r="S4" i="119" s="1"/>
  <c r="K4" i="119"/>
  <c r="J4" i="119"/>
  <c r="I4" i="119"/>
  <c r="E4" i="119"/>
  <c r="R3" i="119"/>
  <c r="S3" i="119" s="1"/>
  <c r="K3" i="119"/>
  <c r="L3" i="119" s="1"/>
  <c r="J3" i="119"/>
  <c r="I3" i="119"/>
  <c r="E3" i="119"/>
  <c r="R21" i="118"/>
  <c r="H21" i="118"/>
  <c r="G21" i="118"/>
  <c r="F21" i="118"/>
  <c r="C21" i="118"/>
  <c r="R20" i="118"/>
  <c r="K20" i="118"/>
  <c r="J20" i="118"/>
  <c r="I20" i="118"/>
  <c r="S20" i="118" s="1"/>
  <c r="E20" i="118"/>
  <c r="R19" i="118"/>
  <c r="L19" i="118"/>
  <c r="K19" i="118"/>
  <c r="J19" i="118"/>
  <c r="I19" i="118"/>
  <c r="S19" i="118" s="1"/>
  <c r="E19" i="118"/>
  <c r="R18" i="118"/>
  <c r="S18" i="118" s="1"/>
  <c r="L18" i="118"/>
  <c r="K18" i="118"/>
  <c r="J18" i="118"/>
  <c r="I18" i="118"/>
  <c r="E18" i="118"/>
  <c r="R17" i="118"/>
  <c r="S17" i="118" s="1"/>
  <c r="K17" i="118"/>
  <c r="L17" i="118" s="1"/>
  <c r="J17" i="118"/>
  <c r="I17" i="118"/>
  <c r="E17" i="118"/>
  <c r="R16" i="118"/>
  <c r="S16" i="118" s="1"/>
  <c r="L16" i="118"/>
  <c r="K16" i="118"/>
  <c r="J16" i="118"/>
  <c r="I16" i="118"/>
  <c r="E16" i="118"/>
  <c r="R15" i="118"/>
  <c r="S15" i="118" s="1"/>
  <c r="K15" i="118"/>
  <c r="J15" i="118"/>
  <c r="I15" i="118"/>
  <c r="E15" i="118"/>
  <c r="R14" i="118"/>
  <c r="S14" i="118" s="1"/>
  <c r="K14" i="118"/>
  <c r="J14" i="118"/>
  <c r="I14" i="118"/>
  <c r="E14" i="118"/>
  <c r="R13" i="118"/>
  <c r="S13" i="118" s="1"/>
  <c r="K13" i="118"/>
  <c r="J13" i="118"/>
  <c r="I13" i="118"/>
  <c r="E13" i="118"/>
  <c r="R12" i="118"/>
  <c r="S12" i="118" s="1"/>
  <c r="K12" i="118"/>
  <c r="J12" i="118"/>
  <c r="I12" i="118"/>
  <c r="E12" i="118"/>
  <c r="R11" i="118"/>
  <c r="S11" i="118" s="1"/>
  <c r="K11" i="118"/>
  <c r="J11" i="118"/>
  <c r="I11" i="118"/>
  <c r="E11" i="118"/>
  <c r="R10" i="118"/>
  <c r="S10" i="118" s="1"/>
  <c r="K10" i="118"/>
  <c r="L10" i="118" s="1"/>
  <c r="J10" i="118"/>
  <c r="I10" i="118"/>
  <c r="E10" i="118"/>
  <c r="R9" i="118"/>
  <c r="K9" i="118"/>
  <c r="J9" i="118"/>
  <c r="I9" i="118"/>
  <c r="S9" i="118" s="1"/>
  <c r="E9" i="118"/>
  <c r="L9" i="118" s="1"/>
  <c r="T8" i="118"/>
  <c r="R8" i="118"/>
  <c r="K8" i="118"/>
  <c r="L8" i="118" s="1"/>
  <c r="J8" i="118"/>
  <c r="I8" i="118"/>
  <c r="S8" i="118" s="1"/>
  <c r="U8" i="118" s="1"/>
  <c r="E8" i="118"/>
  <c r="R7" i="118"/>
  <c r="K7" i="118"/>
  <c r="J7" i="118"/>
  <c r="I7" i="118"/>
  <c r="S7" i="118" s="1"/>
  <c r="E7" i="118"/>
  <c r="E21" i="118" s="1"/>
  <c r="R6" i="118"/>
  <c r="K6" i="118"/>
  <c r="J6" i="118"/>
  <c r="I6" i="118"/>
  <c r="S6" i="118" s="1"/>
  <c r="T6" i="118" s="1"/>
  <c r="E6" i="118"/>
  <c r="R5" i="118"/>
  <c r="L5" i="118"/>
  <c r="K5" i="118"/>
  <c r="J5" i="118"/>
  <c r="I5" i="118"/>
  <c r="S5" i="118" s="1"/>
  <c r="E5" i="118"/>
  <c r="R4" i="118"/>
  <c r="K4" i="118"/>
  <c r="J4" i="118"/>
  <c r="I4" i="118"/>
  <c r="S4" i="118" s="1"/>
  <c r="E4" i="118"/>
  <c r="R3" i="118"/>
  <c r="K3" i="118"/>
  <c r="J3" i="118"/>
  <c r="I3" i="118"/>
  <c r="E3" i="118"/>
  <c r="R21" i="117"/>
  <c r="K21" i="117"/>
  <c r="H21" i="117"/>
  <c r="G21" i="117"/>
  <c r="F21" i="117"/>
  <c r="C21" i="117"/>
  <c r="U20" i="117"/>
  <c r="T20" i="117"/>
  <c r="S20" i="117"/>
  <c r="R20" i="117"/>
  <c r="K20" i="117"/>
  <c r="J20" i="117"/>
  <c r="I20" i="117"/>
  <c r="E20" i="117"/>
  <c r="R19" i="117"/>
  <c r="K19" i="117"/>
  <c r="J19" i="117"/>
  <c r="I19" i="117"/>
  <c r="S19" i="117" s="1"/>
  <c r="U19" i="117" s="1"/>
  <c r="E19" i="117"/>
  <c r="T18" i="117"/>
  <c r="R18" i="117"/>
  <c r="K18" i="117"/>
  <c r="J18" i="117"/>
  <c r="I18" i="117"/>
  <c r="S18" i="117" s="1"/>
  <c r="U18" i="117" s="1"/>
  <c r="E18" i="117"/>
  <c r="L18" i="117" s="1"/>
  <c r="U17" i="117"/>
  <c r="R17" i="117"/>
  <c r="K17" i="117"/>
  <c r="L17" i="117" s="1"/>
  <c r="J17" i="117"/>
  <c r="I17" i="117"/>
  <c r="S17" i="117" s="1"/>
  <c r="T17" i="117" s="1"/>
  <c r="E17" i="117"/>
  <c r="R16" i="117"/>
  <c r="L16" i="117"/>
  <c r="K16" i="117"/>
  <c r="J16" i="117"/>
  <c r="I16" i="117"/>
  <c r="S16" i="117" s="1"/>
  <c r="E16" i="117"/>
  <c r="R15" i="117"/>
  <c r="K15" i="117"/>
  <c r="J15" i="117"/>
  <c r="I15" i="117"/>
  <c r="S15" i="117" s="1"/>
  <c r="E15" i="117"/>
  <c r="R14" i="117"/>
  <c r="K14" i="117"/>
  <c r="J14" i="117"/>
  <c r="I14" i="117"/>
  <c r="E14" i="117"/>
  <c r="R13" i="117"/>
  <c r="K13" i="117"/>
  <c r="J13" i="117"/>
  <c r="I13" i="117"/>
  <c r="E13" i="117"/>
  <c r="R12" i="117"/>
  <c r="K12" i="117"/>
  <c r="J12" i="117"/>
  <c r="I12" i="117"/>
  <c r="S12" i="117" s="1"/>
  <c r="E12" i="117"/>
  <c r="R11" i="117"/>
  <c r="K11" i="117"/>
  <c r="J11" i="117"/>
  <c r="I11" i="117"/>
  <c r="E11" i="117"/>
  <c r="R10" i="117"/>
  <c r="S10" i="117" s="1"/>
  <c r="K10" i="117"/>
  <c r="L10" i="117" s="1"/>
  <c r="J10" i="117"/>
  <c r="I10" i="117"/>
  <c r="E10" i="117"/>
  <c r="R9" i="117"/>
  <c r="S9" i="117" s="1"/>
  <c r="K9" i="117"/>
  <c r="L9" i="117" s="1"/>
  <c r="J9" i="117"/>
  <c r="I9" i="117"/>
  <c r="E9" i="117"/>
  <c r="T8" i="117"/>
  <c r="R8" i="117"/>
  <c r="S8" i="117" s="1"/>
  <c r="U8" i="117" s="1"/>
  <c r="L8" i="117"/>
  <c r="K8" i="117"/>
  <c r="J8" i="117"/>
  <c r="I8" i="117"/>
  <c r="E8" i="117"/>
  <c r="R7" i="117"/>
  <c r="S7" i="117" s="1"/>
  <c r="T7" i="117" s="1"/>
  <c r="K7" i="117"/>
  <c r="J7" i="117"/>
  <c r="I7" i="117"/>
  <c r="E7" i="117"/>
  <c r="R6" i="117"/>
  <c r="S6" i="117" s="1"/>
  <c r="T6" i="117" s="1"/>
  <c r="K6" i="117"/>
  <c r="J6" i="117"/>
  <c r="I6" i="117"/>
  <c r="E6" i="117"/>
  <c r="L6" i="117" s="1"/>
  <c r="R5" i="117"/>
  <c r="K5" i="117"/>
  <c r="L5" i="117" s="1"/>
  <c r="J5" i="117"/>
  <c r="I5" i="117"/>
  <c r="S5" i="117" s="1"/>
  <c r="E5" i="117"/>
  <c r="U4" i="117"/>
  <c r="R4" i="117"/>
  <c r="K4" i="117"/>
  <c r="J4" i="117"/>
  <c r="I4" i="117"/>
  <c r="S4" i="117" s="1"/>
  <c r="T4" i="117" s="1"/>
  <c r="E4" i="117"/>
  <c r="T3" i="117"/>
  <c r="R3" i="117"/>
  <c r="K3" i="117"/>
  <c r="J3" i="117"/>
  <c r="J21" i="117" s="1"/>
  <c r="I3" i="117"/>
  <c r="S3" i="117" s="1"/>
  <c r="U3" i="117" s="1"/>
  <c r="E3" i="117"/>
  <c r="R21" i="116"/>
  <c r="H21" i="116"/>
  <c r="G21" i="116"/>
  <c r="F21" i="116"/>
  <c r="C21" i="116"/>
  <c r="R20" i="116"/>
  <c r="S20" i="116" s="1"/>
  <c r="K20" i="116"/>
  <c r="J20" i="116"/>
  <c r="I20" i="116"/>
  <c r="E20" i="116"/>
  <c r="S19" i="116"/>
  <c r="R19" i="116"/>
  <c r="K19" i="116"/>
  <c r="J19" i="116"/>
  <c r="I19" i="116"/>
  <c r="E19" i="116"/>
  <c r="R18" i="116"/>
  <c r="S18" i="116" s="1"/>
  <c r="L18" i="116"/>
  <c r="K18" i="116"/>
  <c r="J18" i="116"/>
  <c r="I18" i="116"/>
  <c r="E18" i="116"/>
  <c r="R17" i="116"/>
  <c r="S17" i="116" s="1"/>
  <c r="L17" i="116"/>
  <c r="K17" i="116"/>
  <c r="J17" i="116"/>
  <c r="I17" i="116"/>
  <c r="E17" i="116"/>
  <c r="U16" i="116"/>
  <c r="R16" i="116"/>
  <c r="S16" i="116" s="1"/>
  <c r="T16" i="116" s="1"/>
  <c r="K16" i="116"/>
  <c r="J16" i="116"/>
  <c r="I16" i="116"/>
  <c r="E16" i="116"/>
  <c r="L16" i="116" s="1"/>
  <c r="U15" i="116"/>
  <c r="S15" i="116"/>
  <c r="T15" i="116" s="1"/>
  <c r="R15" i="116"/>
  <c r="K15" i="116"/>
  <c r="J15" i="116"/>
  <c r="I15" i="116"/>
  <c r="E15" i="116"/>
  <c r="U14" i="116"/>
  <c r="S14" i="116"/>
  <c r="T14" i="116" s="1"/>
  <c r="R14" i="116"/>
  <c r="K14" i="116"/>
  <c r="J14" i="116"/>
  <c r="I14" i="116"/>
  <c r="E14" i="116"/>
  <c r="U13" i="116"/>
  <c r="S13" i="116"/>
  <c r="T13" i="116" s="1"/>
  <c r="R13" i="116"/>
  <c r="K13" i="116"/>
  <c r="J13" i="116"/>
  <c r="I13" i="116"/>
  <c r="E13" i="116"/>
  <c r="U12" i="116"/>
  <c r="S12" i="116"/>
  <c r="T12" i="116" s="1"/>
  <c r="R12" i="116"/>
  <c r="K12" i="116"/>
  <c r="J12" i="116"/>
  <c r="I12" i="116"/>
  <c r="E12" i="116"/>
  <c r="U11" i="116"/>
  <c r="S11" i="116"/>
  <c r="T11" i="116" s="1"/>
  <c r="R11" i="116"/>
  <c r="K11" i="116"/>
  <c r="J11" i="116"/>
  <c r="I11" i="116"/>
  <c r="E11" i="116"/>
  <c r="R10" i="116"/>
  <c r="K10" i="116"/>
  <c r="L10" i="116" s="1"/>
  <c r="J10" i="116"/>
  <c r="I10" i="116"/>
  <c r="S10" i="116" s="1"/>
  <c r="E10" i="116"/>
  <c r="R9" i="116"/>
  <c r="K9" i="116"/>
  <c r="J9" i="116"/>
  <c r="I9" i="116"/>
  <c r="S9" i="116" s="1"/>
  <c r="E9" i="116"/>
  <c r="L9" i="116" s="1"/>
  <c r="R8" i="116"/>
  <c r="K8" i="116"/>
  <c r="J8" i="116"/>
  <c r="I8" i="116"/>
  <c r="S8" i="116" s="1"/>
  <c r="T8" i="116" s="1"/>
  <c r="E8" i="116"/>
  <c r="R7" i="116"/>
  <c r="L7" i="116"/>
  <c r="K7" i="116"/>
  <c r="J7" i="116"/>
  <c r="I7" i="116"/>
  <c r="S7" i="116" s="1"/>
  <c r="E7" i="116"/>
  <c r="R6" i="116"/>
  <c r="K6" i="116"/>
  <c r="L6" i="116" s="1"/>
  <c r="J6" i="116"/>
  <c r="I6" i="116"/>
  <c r="E6" i="116"/>
  <c r="R5" i="116"/>
  <c r="S5" i="116" s="1"/>
  <c r="K5" i="116"/>
  <c r="J5" i="116"/>
  <c r="I5" i="116"/>
  <c r="E5" i="116"/>
  <c r="R4" i="116"/>
  <c r="S4" i="116" s="1"/>
  <c r="K4" i="116"/>
  <c r="L4" i="116" s="1"/>
  <c r="J4" i="116"/>
  <c r="I4" i="116"/>
  <c r="E4" i="116"/>
  <c r="R3" i="116"/>
  <c r="S3" i="116" s="1"/>
  <c r="U3" i="116" s="1"/>
  <c r="L3" i="116"/>
  <c r="K3" i="116"/>
  <c r="J3" i="116"/>
  <c r="I3" i="116"/>
  <c r="E3" i="116"/>
  <c r="E21" i="116" s="1"/>
  <c r="R21" i="115"/>
  <c r="H21" i="115"/>
  <c r="G21" i="115"/>
  <c r="F21" i="115"/>
  <c r="C21" i="115"/>
  <c r="R20" i="115"/>
  <c r="K20" i="115"/>
  <c r="J20" i="115"/>
  <c r="I20" i="115"/>
  <c r="S20" i="115" s="1"/>
  <c r="T20" i="115" s="1"/>
  <c r="E20" i="115"/>
  <c r="U19" i="115"/>
  <c r="R19" i="115"/>
  <c r="K19" i="115"/>
  <c r="J19" i="115"/>
  <c r="I19" i="115"/>
  <c r="S19" i="115" s="1"/>
  <c r="T19" i="115" s="1"/>
  <c r="E19" i="115"/>
  <c r="U18" i="115"/>
  <c r="R18" i="115"/>
  <c r="K18" i="115"/>
  <c r="L18" i="115" s="1"/>
  <c r="J18" i="115"/>
  <c r="I18" i="115"/>
  <c r="S18" i="115" s="1"/>
  <c r="T18" i="115" s="1"/>
  <c r="E18" i="115"/>
  <c r="R17" i="115"/>
  <c r="K17" i="115"/>
  <c r="L17" i="115" s="1"/>
  <c r="J17" i="115"/>
  <c r="I17" i="115"/>
  <c r="S17" i="115" s="1"/>
  <c r="E17" i="115"/>
  <c r="R16" i="115"/>
  <c r="L16" i="115"/>
  <c r="K16" i="115"/>
  <c r="J16" i="115"/>
  <c r="I16" i="115"/>
  <c r="S16" i="115" s="1"/>
  <c r="E16" i="115"/>
  <c r="R15" i="115"/>
  <c r="S15" i="115" s="1"/>
  <c r="K15" i="115"/>
  <c r="J15" i="115"/>
  <c r="I15" i="115"/>
  <c r="E15" i="115"/>
  <c r="S14" i="115"/>
  <c r="R14" i="115"/>
  <c r="K14" i="115"/>
  <c r="J14" i="115"/>
  <c r="I14" i="115"/>
  <c r="E14" i="115"/>
  <c r="R13" i="115"/>
  <c r="S13" i="115" s="1"/>
  <c r="K13" i="115"/>
  <c r="J13" i="115"/>
  <c r="I13" i="115"/>
  <c r="E13" i="115"/>
  <c r="R12" i="115"/>
  <c r="S12" i="115" s="1"/>
  <c r="K12" i="115"/>
  <c r="J12" i="115"/>
  <c r="I12" i="115"/>
  <c r="E12" i="115"/>
  <c r="S11" i="115"/>
  <c r="R11" i="115"/>
  <c r="K11" i="115"/>
  <c r="J11" i="115"/>
  <c r="I11" i="115"/>
  <c r="E11" i="115"/>
  <c r="S10" i="115"/>
  <c r="R10" i="115"/>
  <c r="L10" i="115"/>
  <c r="K10" i="115"/>
  <c r="J10" i="115"/>
  <c r="I10" i="115"/>
  <c r="E10" i="115"/>
  <c r="S9" i="115"/>
  <c r="U9" i="115" s="1"/>
  <c r="R9" i="115"/>
  <c r="L9" i="115"/>
  <c r="K9" i="115"/>
  <c r="J9" i="115"/>
  <c r="I9" i="115"/>
  <c r="E9" i="115"/>
  <c r="R8" i="115"/>
  <c r="S8" i="115" s="1"/>
  <c r="K8" i="115"/>
  <c r="J8" i="115"/>
  <c r="I8" i="115"/>
  <c r="E8" i="115"/>
  <c r="L8" i="115" s="1"/>
  <c r="R7" i="115"/>
  <c r="K7" i="115"/>
  <c r="L7" i="115" s="1"/>
  <c r="J7" i="115"/>
  <c r="I7" i="115"/>
  <c r="S7" i="115" s="1"/>
  <c r="E7" i="115"/>
  <c r="T6" i="115"/>
  <c r="R6" i="115"/>
  <c r="K6" i="115"/>
  <c r="J6" i="115"/>
  <c r="I6" i="115"/>
  <c r="S6" i="115" s="1"/>
  <c r="U6" i="115" s="1"/>
  <c r="E6" i="115"/>
  <c r="L6" i="115" s="1"/>
  <c r="R5" i="115"/>
  <c r="K5" i="115"/>
  <c r="J5" i="115"/>
  <c r="I5" i="115"/>
  <c r="S5" i="115" s="1"/>
  <c r="E5" i="115"/>
  <c r="R4" i="115"/>
  <c r="K4" i="115"/>
  <c r="J4" i="115"/>
  <c r="I4" i="115"/>
  <c r="S4" i="115" s="1"/>
  <c r="T4" i="115" s="1"/>
  <c r="E4" i="115"/>
  <c r="R3" i="115"/>
  <c r="L3" i="115"/>
  <c r="K3" i="115"/>
  <c r="J3" i="115"/>
  <c r="I3" i="115"/>
  <c r="E3" i="115"/>
  <c r="R21" i="114"/>
  <c r="H21" i="114"/>
  <c r="G21" i="114"/>
  <c r="F21" i="114"/>
  <c r="C21" i="114"/>
  <c r="S20" i="114"/>
  <c r="R20" i="114"/>
  <c r="K20" i="114"/>
  <c r="J20" i="114"/>
  <c r="I20" i="114"/>
  <c r="E20" i="114"/>
  <c r="R19" i="114"/>
  <c r="S19" i="114" s="1"/>
  <c r="K19" i="114"/>
  <c r="J19" i="114"/>
  <c r="I19" i="114"/>
  <c r="E19" i="114"/>
  <c r="R18" i="114"/>
  <c r="S18" i="114" s="1"/>
  <c r="K18" i="114"/>
  <c r="J18" i="114"/>
  <c r="I18" i="114"/>
  <c r="E18" i="114"/>
  <c r="L18" i="114" s="1"/>
  <c r="S17" i="114"/>
  <c r="R17" i="114"/>
  <c r="K17" i="114"/>
  <c r="L17" i="114" s="1"/>
  <c r="J17" i="114"/>
  <c r="I17" i="114"/>
  <c r="E17" i="114"/>
  <c r="R16" i="114"/>
  <c r="K16" i="114"/>
  <c r="J16" i="114"/>
  <c r="I16" i="114"/>
  <c r="S16" i="114" s="1"/>
  <c r="E16" i="114"/>
  <c r="L16" i="114" s="1"/>
  <c r="R15" i="114"/>
  <c r="K15" i="114"/>
  <c r="J15" i="114"/>
  <c r="J21" i="114" s="1"/>
  <c r="I15" i="114"/>
  <c r="S15" i="114" s="1"/>
  <c r="E15" i="114"/>
  <c r="U14" i="114"/>
  <c r="R14" i="114"/>
  <c r="K14" i="114"/>
  <c r="J14" i="114"/>
  <c r="I14" i="114"/>
  <c r="S14" i="114" s="1"/>
  <c r="T14" i="114" s="1"/>
  <c r="E14" i="114"/>
  <c r="U13" i="114"/>
  <c r="R13" i="114"/>
  <c r="K13" i="114"/>
  <c r="J13" i="114"/>
  <c r="I13" i="114"/>
  <c r="S13" i="114" s="1"/>
  <c r="T13" i="114" s="1"/>
  <c r="E13" i="114"/>
  <c r="R12" i="114"/>
  <c r="K12" i="114"/>
  <c r="J12" i="114"/>
  <c r="I12" i="114"/>
  <c r="S12" i="114" s="1"/>
  <c r="E12" i="114"/>
  <c r="R11" i="114"/>
  <c r="K11" i="114"/>
  <c r="J11" i="114"/>
  <c r="I11" i="114"/>
  <c r="S11" i="114" s="1"/>
  <c r="E11" i="114"/>
  <c r="U10" i="114"/>
  <c r="R10" i="114"/>
  <c r="K10" i="114"/>
  <c r="J10" i="114"/>
  <c r="I10" i="114"/>
  <c r="S10" i="114" s="1"/>
  <c r="T10" i="114" s="1"/>
  <c r="E10" i="114"/>
  <c r="R9" i="114"/>
  <c r="K9" i="114"/>
  <c r="L9" i="114" s="1"/>
  <c r="J9" i="114"/>
  <c r="I9" i="114"/>
  <c r="S9" i="114" s="1"/>
  <c r="E9" i="114"/>
  <c r="R8" i="114"/>
  <c r="K8" i="114"/>
  <c r="L8" i="114" s="1"/>
  <c r="J8" i="114"/>
  <c r="I8" i="114"/>
  <c r="S8" i="114" s="1"/>
  <c r="E8" i="114"/>
  <c r="R7" i="114"/>
  <c r="S7" i="114" s="1"/>
  <c r="K7" i="114"/>
  <c r="J7" i="114"/>
  <c r="I7" i="114"/>
  <c r="E7" i="114"/>
  <c r="R6" i="114"/>
  <c r="S6" i="114" s="1"/>
  <c r="L6" i="114"/>
  <c r="K6" i="114"/>
  <c r="J6" i="114"/>
  <c r="I6" i="114"/>
  <c r="E6" i="114"/>
  <c r="S5" i="114"/>
  <c r="U5" i="114" s="1"/>
  <c r="R5" i="114"/>
  <c r="K5" i="114"/>
  <c r="J5" i="114"/>
  <c r="I5" i="114"/>
  <c r="E5" i="114"/>
  <c r="S4" i="114"/>
  <c r="U4" i="114" s="1"/>
  <c r="R4" i="114"/>
  <c r="K4" i="114"/>
  <c r="J4" i="114"/>
  <c r="I4" i="114"/>
  <c r="E4" i="114"/>
  <c r="L4" i="114" s="1"/>
  <c r="S3" i="114"/>
  <c r="U3" i="114" s="1"/>
  <c r="R3" i="114"/>
  <c r="K3" i="114"/>
  <c r="L3" i="114" s="1"/>
  <c r="J3" i="114"/>
  <c r="I3" i="114"/>
  <c r="E3" i="114"/>
  <c r="R21" i="113"/>
  <c r="H21" i="113"/>
  <c r="G21" i="113"/>
  <c r="F21" i="113"/>
  <c r="C21" i="113"/>
  <c r="R20" i="113"/>
  <c r="K20" i="113"/>
  <c r="J20" i="113"/>
  <c r="I20" i="113"/>
  <c r="E20" i="113"/>
  <c r="R19" i="113"/>
  <c r="K19" i="113"/>
  <c r="J19" i="113"/>
  <c r="I19" i="113"/>
  <c r="E19" i="113"/>
  <c r="R18" i="113"/>
  <c r="L18" i="113"/>
  <c r="K18" i="113"/>
  <c r="J18" i="113"/>
  <c r="I18" i="113"/>
  <c r="S18" i="113" s="1"/>
  <c r="E18" i="113"/>
  <c r="S17" i="113"/>
  <c r="R17" i="113"/>
  <c r="K17" i="113"/>
  <c r="L17" i="113" s="1"/>
  <c r="J17" i="113"/>
  <c r="I17" i="113"/>
  <c r="E17" i="113"/>
  <c r="S16" i="113"/>
  <c r="R16" i="113"/>
  <c r="L16" i="113"/>
  <c r="K16" i="113"/>
  <c r="J16" i="113"/>
  <c r="I16" i="113"/>
  <c r="E16" i="113"/>
  <c r="R15" i="113"/>
  <c r="S15" i="113" s="1"/>
  <c r="K15" i="113"/>
  <c r="J15" i="113"/>
  <c r="I15" i="113"/>
  <c r="E15" i="113"/>
  <c r="R14" i="113"/>
  <c r="S14" i="113" s="1"/>
  <c r="U14" i="113" s="1"/>
  <c r="K14" i="113"/>
  <c r="J14" i="113"/>
  <c r="I14" i="113"/>
  <c r="E14" i="113"/>
  <c r="T13" i="113"/>
  <c r="R13" i="113"/>
  <c r="S13" i="113" s="1"/>
  <c r="U13" i="113" s="1"/>
  <c r="K13" i="113"/>
  <c r="J13" i="113"/>
  <c r="I13" i="113"/>
  <c r="E13" i="113"/>
  <c r="R12" i="113"/>
  <c r="S12" i="113" s="1"/>
  <c r="U12" i="113" s="1"/>
  <c r="K12" i="113"/>
  <c r="J12" i="113"/>
  <c r="I12" i="113"/>
  <c r="E12" i="113"/>
  <c r="R11" i="113"/>
  <c r="S11" i="113" s="1"/>
  <c r="K11" i="113"/>
  <c r="J11" i="113"/>
  <c r="I11" i="113"/>
  <c r="E11" i="113"/>
  <c r="R10" i="113"/>
  <c r="S10" i="113" s="1"/>
  <c r="U10" i="113" s="1"/>
  <c r="K10" i="113"/>
  <c r="J10" i="113"/>
  <c r="I10" i="113"/>
  <c r="E10" i="113"/>
  <c r="L10" i="113" s="1"/>
  <c r="R9" i="113"/>
  <c r="K9" i="113"/>
  <c r="J9" i="113"/>
  <c r="I9" i="113"/>
  <c r="S9" i="113" s="1"/>
  <c r="U9" i="113" s="1"/>
  <c r="E9" i="113"/>
  <c r="T8" i="113"/>
  <c r="R8" i="113"/>
  <c r="K8" i="113"/>
  <c r="J8" i="113"/>
  <c r="I8" i="113"/>
  <c r="S8" i="113" s="1"/>
  <c r="U8" i="113" s="1"/>
  <c r="E8" i="113"/>
  <c r="U7" i="113"/>
  <c r="R7" i="113"/>
  <c r="K7" i="113"/>
  <c r="L7" i="113" s="1"/>
  <c r="J7" i="113"/>
  <c r="I7" i="113"/>
  <c r="S7" i="113" s="1"/>
  <c r="T7" i="113" s="1"/>
  <c r="E7" i="113"/>
  <c r="R6" i="113"/>
  <c r="L6" i="113"/>
  <c r="K6" i="113"/>
  <c r="J6" i="113"/>
  <c r="I6" i="113"/>
  <c r="S6" i="113" s="1"/>
  <c r="E6" i="113"/>
  <c r="R5" i="113"/>
  <c r="K5" i="113"/>
  <c r="J5" i="113"/>
  <c r="I5" i="113"/>
  <c r="S5" i="113" s="1"/>
  <c r="E5" i="113"/>
  <c r="R4" i="113"/>
  <c r="L4" i="113"/>
  <c r="K4" i="113"/>
  <c r="J4" i="113"/>
  <c r="I4" i="113"/>
  <c r="S4" i="113" s="1"/>
  <c r="E4" i="113"/>
  <c r="S3" i="113"/>
  <c r="R3" i="113"/>
  <c r="K3" i="113"/>
  <c r="J3" i="113"/>
  <c r="I3" i="113"/>
  <c r="E3" i="113"/>
  <c r="R21" i="112"/>
  <c r="H21" i="112"/>
  <c r="G21" i="112"/>
  <c r="F21" i="112"/>
  <c r="C21" i="112"/>
  <c r="U20" i="112"/>
  <c r="T20" i="112"/>
  <c r="R20" i="112"/>
  <c r="K20" i="112"/>
  <c r="J20" i="112"/>
  <c r="I20" i="112"/>
  <c r="S20" i="112" s="1"/>
  <c r="E20" i="112"/>
  <c r="U19" i="112"/>
  <c r="T19" i="112"/>
  <c r="R19" i="112"/>
  <c r="K19" i="112"/>
  <c r="J19" i="112"/>
  <c r="I19" i="112"/>
  <c r="S19" i="112" s="1"/>
  <c r="E19" i="112"/>
  <c r="R18" i="112"/>
  <c r="K18" i="112"/>
  <c r="J18" i="112"/>
  <c r="I18" i="112"/>
  <c r="S18" i="112" s="1"/>
  <c r="E18" i="112"/>
  <c r="L18" i="112" s="1"/>
  <c r="R17" i="112"/>
  <c r="K17" i="112"/>
  <c r="L17" i="112" s="1"/>
  <c r="J17" i="112"/>
  <c r="I17" i="112"/>
  <c r="S17" i="112" s="1"/>
  <c r="E17" i="112"/>
  <c r="R16" i="112"/>
  <c r="K16" i="112"/>
  <c r="L16" i="112" s="1"/>
  <c r="J16" i="112"/>
  <c r="I16" i="112"/>
  <c r="S16" i="112" s="1"/>
  <c r="E16" i="112"/>
  <c r="R15" i="112"/>
  <c r="K15" i="112"/>
  <c r="J15" i="112"/>
  <c r="I15" i="112"/>
  <c r="E15" i="112"/>
  <c r="R14" i="112"/>
  <c r="K14" i="112"/>
  <c r="J14" i="112"/>
  <c r="I14" i="112"/>
  <c r="S14" i="112" s="1"/>
  <c r="E14" i="112"/>
  <c r="R13" i="112"/>
  <c r="K13" i="112"/>
  <c r="J13" i="112"/>
  <c r="I13" i="112"/>
  <c r="E13" i="112"/>
  <c r="R12" i="112"/>
  <c r="K12" i="112"/>
  <c r="J12" i="112"/>
  <c r="I12" i="112"/>
  <c r="E12" i="112"/>
  <c r="R11" i="112"/>
  <c r="K11" i="112"/>
  <c r="K21" i="112" s="1"/>
  <c r="L21" i="112" s="1"/>
  <c r="J11" i="112"/>
  <c r="I11" i="112"/>
  <c r="S11" i="112" s="1"/>
  <c r="E11" i="112"/>
  <c r="R10" i="112"/>
  <c r="S10" i="112" s="1"/>
  <c r="L10" i="112"/>
  <c r="K10" i="112"/>
  <c r="J10" i="112"/>
  <c r="I10" i="112"/>
  <c r="E10" i="112"/>
  <c r="S9" i="112"/>
  <c r="R9" i="112"/>
  <c r="K9" i="112"/>
  <c r="L9" i="112" s="1"/>
  <c r="J9" i="112"/>
  <c r="I9" i="112"/>
  <c r="E9" i="112"/>
  <c r="T8" i="112"/>
  <c r="S8" i="112"/>
  <c r="U8" i="112" s="1"/>
  <c r="R8" i="112"/>
  <c r="L8" i="112"/>
  <c r="K8" i="112"/>
  <c r="J8" i="112"/>
  <c r="I8" i="112"/>
  <c r="E8" i="112"/>
  <c r="R7" i="112"/>
  <c r="K7" i="112"/>
  <c r="J7" i="112"/>
  <c r="I7" i="112"/>
  <c r="E7" i="112"/>
  <c r="U6" i="112"/>
  <c r="S6" i="112"/>
  <c r="T6" i="112" s="1"/>
  <c r="R6" i="112"/>
  <c r="K6" i="112"/>
  <c r="L6" i="112" s="1"/>
  <c r="J6" i="112"/>
  <c r="I6" i="112"/>
  <c r="E6" i="112"/>
  <c r="R5" i="112"/>
  <c r="K5" i="112"/>
  <c r="J5" i="112"/>
  <c r="I5" i="112"/>
  <c r="S5" i="112" s="1"/>
  <c r="E5" i="112"/>
  <c r="R4" i="112"/>
  <c r="L4" i="112"/>
  <c r="K4" i="112"/>
  <c r="J4" i="112"/>
  <c r="I4" i="112"/>
  <c r="S4" i="112" s="1"/>
  <c r="U4" i="112" s="1"/>
  <c r="E4" i="112"/>
  <c r="R3" i="112"/>
  <c r="S3" i="112" s="1"/>
  <c r="T3" i="112" s="1"/>
  <c r="K3" i="112"/>
  <c r="J3" i="112"/>
  <c r="I3" i="112"/>
  <c r="E3" i="112"/>
  <c r="E21" i="112" s="1"/>
  <c r="R21" i="111"/>
  <c r="J21" i="111"/>
  <c r="H21" i="111"/>
  <c r="G21" i="111"/>
  <c r="F21" i="111"/>
  <c r="C21" i="111"/>
  <c r="T20" i="111"/>
  <c r="S20" i="111"/>
  <c r="U20" i="111" s="1"/>
  <c r="R20" i="111"/>
  <c r="K20" i="111"/>
  <c r="J20" i="111"/>
  <c r="I20" i="111"/>
  <c r="E20" i="111"/>
  <c r="T19" i="111"/>
  <c r="S19" i="111"/>
  <c r="U19" i="111" s="1"/>
  <c r="R19" i="111"/>
  <c r="K19" i="111"/>
  <c r="J19" i="111"/>
  <c r="I19" i="111"/>
  <c r="E19" i="111"/>
  <c r="S18" i="111"/>
  <c r="R18" i="111"/>
  <c r="L18" i="111"/>
  <c r="K18" i="111"/>
  <c r="J18" i="111"/>
  <c r="I18" i="111"/>
  <c r="E18" i="111"/>
  <c r="R17" i="111"/>
  <c r="K17" i="111"/>
  <c r="L17" i="111" s="1"/>
  <c r="J17" i="111"/>
  <c r="I17" i="111"/>
  <c r="E17" i="111"/>
  <c r="R16" i="111"/>
  <c r="K16" i="111"/>
  <c r="L16" i="111" s="1"/>
  <c r="J16" i="111"/>
  <c r="I16" i="111"/>
  <c r="S16" i="111" s="1"/>
  <c r="E16" i="111"/>
  <c r="R15" i="111"/>
  <c r="K15" i="111"/>
  <c r="J15" i="111"/>
  <c r="I15" i="111"/>
  <c r="S15" i="111" s="1"/>
  <c r="E15" i="111"/>
  <c r="T14" i="111"/>
  <c r="R14" i="111"/>
  <c r="K14" i="111"/>
  <c r="J14" i="111"/>
  <c r="I14" i="111"/>
  <c r="S14" i="111" s="1"/>
  <c r="U14" i="111" s="1"/>
  <c r="E14" i="111"/>
  <c r="T13" i="111"/>
  <c r="R13" i="111"/>
  <c r="K13" i="111"/>
  <c r="J13" i="111"/>
  <c r="I13" i="111"/>
  <c r="S13" i="111" s="1"/>
  <c r="U13" i="111" s="1"/>
  <c r="E13" i="111"/>
  <c r="R12" i="111"/>
  <c r="K12" i="111"/>
  <c r="J12" i="111"/>
  <c r="I12" i="111"/>
  <c r="S12" i="111" s="1"/>
  <c r="E12" i="111"/>
  <c r="R11" i="111"/>
  <c r="K11" i="111"/>
  <c r="J11" i="111"/>
  <c r="I11" i="111"/>
  <c r="S11" i="111" s="1"/>
  <c r="E11" i="111"/>
  <c r="T10" i="111"/>
  <c r="R10" i="111"/>
  <c r="L10" i="111"/>
  <c r="K10" i="111"/>
  <c r="J10" i="111"/>
  <c r="I10" i="111"/>
  <c r="S10" i="111" s="1"/>
  <c r="U10" i="111" s="1"/>
  <c r="E10" i="111"/>
  <c r="R9" i="111"/>
  <c r="S9" i="111" s="1"/>
  <c r="K9" i="111"/>
  <c r="J9" i="111"/>
  <c r="I9" i="111"/>
  <c r="E9" i="111"/>
  <c r="R8" i="111"/>
  <c r="L8" i="111"/>
  <c r="K8" i="111"/>
  <c r="J8" i="111"/>
  <c r="I8" i="111"/>
  <c r="S8" i="111" s="1"/>
  <c r="E8" i="111"/>
  <c r="R7" i="111"/>
  <c r="S7" i="111" s="1"/>
  <c r="L7" i="111"/>
  <c r="K7" i="111"/>
  <c r="J7" i="111"/>
  <c r="I7" i="111"/>
  <c r="E7" i="111"/>
  <c r="R6" i="111"/>
  <c r="S6" i="111" s="1"/>
  <c r="K6" i="111"/>
  <c r="L6" i="111" s="1"/>
  <c r="J6" i="111"/>
  <c r="I6" i="111"/>
  <c r="E6" i="111"/>
  <c r="S5" i="111"/>
  <c r="R5" i="111"/>
  <c r="K5" i="111"/>
  <c r="J5" i="111"/>
  <c r="I5" i="111"/>
  <c r="E5" i="111"/>
  <c r="T4" i="111"/>
  <c r="S4" i="111"/>
  <c r="U4" i="111" s="1"/>
  <c r="R4" i="111"/>
  <c r="L4" i="111"/>
  <c r="K4" i="111"/>
  <c r="J4" i="111"/>
  <c r="I4" i="111"/>
  <c r="E4" i="111"/>
  <c r="R3" i="111"/>
  <c r="K3" i="111"/>
  <c r="J3" i="111"/>
  <c r="I3" i="111"/>
  <c r="E3" i="111"/>
  <c r="R21" i="110"/>
  <c r="H21" i="110"/>
  <c r="G21" i="110"/>
  <c r="F21" i="110"/>
  <c r="C21" i="110"/>
  <c r="S20" i="110"/>
  <c r="U20" i="110" s="1"/>
  <c r="R20" i="110"/>
  <c r="K20" i="110"/>
  <c r="J20" i="110"/>
  <c r="I20" i="110"/>
  <c r="E20" i="110"/>
  <c r="S19" i="110"/>
  <c r="U19" i="110" s="1"/>
  <c r="R19" i="110"/>
  <c r="K19" i="110"/>
  <c r="J19" i="110"/>
  <c r="I19" i="110"/>
  <c r="E19" i="110"/>
  <c r="R18" i="110"/>
  <c r="K18" i="110"/>
  <c r="L18" i="110" s="1"/>
  <c r="J18" i="110"/>
  <c r="I18" i="110"/>
  <c r="S18" i="110" s="1"/>
  <c r="E18" i="110"/>
  <c r="R17" i="110"/>
  <c r="S17" i="110" s="1"/>
  <c r="L17" i="110"/>
  <c r="K17" i="110"/>
  <c r="J17" i="110"/>
  <c r="I17" i="110"/>
  <c r="E17" i="110"/>
  <c r="R16" i="110"/>
  <c r="S16" i="110" s="1"/>
  <c r="K16" i="110"/>
  <c r="L16" i="110" s="1"/>
  <c r="J16" i="110"/>
  <c r="I16" i="110"/>
  <c r="E16" i="110"/>
  <c r="S15" i="110"/>
  <c r="U15" i="110" s="1"/>
  <c r="R15" i="110"/>
  <c r="K15" i="110"/>
  <c r="J15" i="110"/>
  <c r="I15" i="110"/>
  <c r="E15" i="110"/>
  <c r="S14" i="110"/>
  <c r="U14" i="110" s="1"/>
  <c r="R14" i="110"/>
  <c r="K14" i="110"/>
  <c r="J14" i="110"/>
  <c r="I14" i="110"/>
  <c r="E14" i="110"/>
  <c r="T13" i="110"/>
  <c r="S13" i="110"/>
  <c r="U13" i="110" s="1"/>
  <c r="R13" i="110"/>
  <c r="K13" i="110"/>
  <c r="J13" i="110"/>
  <c r="I13" i="110"/>
  <c r="E13" i="110"/>
  <c r="S12" i="110"/>
  <c r="R12" i="110"/>
  <c r="K12" i="110"/>
  <c r="J12" i="110"/>
  <c r="I12" i="110"/>
  <c r="E12" i="110"/>
  <c r="T11" i="110"/>
  <c r="S11" i="110"/>
  <c r="U11" i="110" s="1"/>
  <c r="R11" i="110"/>
  <c r="K11" i="110"/>
  <c r="J11" i="110"/>
  <c r="I11" i="110"/>
  <c r="E11" i="110"/>
  <c r="T10" i="110"/>
  <c r="S10" i="110"/>
  <c r="U10" i="110" s="1"/>
  <c r="R10" i="110"/>
  <c r="L10" i="110"/>
  <c r="K10" i="110"/>
  <c r="J10" i="110"/>
  <c r="I10" i="110"/>
  <c r="E10" i="110"/>
  <c r="U9" i="110"/>
  <c r="T9" i="110"/>
  <c r="R9" i="110"/>
  <c r="S9" i="110" s="1"/>
  <c r="K9" i="110"/>
  <c r="L9" i="110" s="1"/>
  <c r="J9" i="110"/>
  <c r="I9" i="110"/>
  <c r="E9" i="110"/>
  <c r="S8" i="110"/>
  <c r="R8" i="110"/>
  <c r="K8" i="110"/>
  <c r="L8" i="110" s="1"/>
  <c r="J8" i="110"/>
  <c r="I8" i="110"/>
  <c r="E8" i="110"/>
  <c r="R7" i="110"/>
  <c r="K7" i="110"/>
  <c r="J7" i="110"/>
  <c r="I7" i="110"/>
  <c r="S7" i="110" s="1"/>
  <c r="U7" i="110" s="1"/>
  <c r="E7" i="110"/>
  <c r="L7" i="110" s="1"/>
  <c r="R6" i="110"/>
  <c r="K6" i="110"/>
  <c r="J6" i="110"/>
  <c r="I6" i="110"/>
  <c r="S6" i="110" s="1"/>
  <c r="E6" i="110"/>
  <c r="R5" i="110"/>
  <c r="K5" i="110"/>
  <c r="J5" i="110"/>
  <c r="I5" i="110"/>
  <c r="S5" i="110" s="1"/>
  <c r="E5" i="110"/>
  <c r="R4" i="110"/>
  <c r="L4" i="110"/>
  <c r="K4" i="110"/>
  <c r="J4" i="110"/>
  <c r="I4" i="110"/>
  <c r="E4" i="110"/>
  <c r="R3" i="110"/>
  <c r="S3" i="110" s="1"/>
  <c r="L3" i="110"/>
  <c r="K3" i="110"/>
  <c r="J3" i="110"/>
  <c r="I3" i="110"/>
  <c r="E3" i="110"/>
  <c r="R21" i="109"/>
  <c r="H21" i="109"/>
  <c r="G21" i="109"/>
  <c r="F21" i="109"/>
  <c r="C21" i="109"/>
  <c r="U20" i="109"/>
  <c r="S20" i="109"/>
  <c r="T20" i="109" s="1"/>
  <c r="R20" i="109"/>
  <c r="K20" i="109"/>
  <c r="J20" i="109"/>
  <c r="I20" i="109"/>
  <c r="E20" i="109"/>
  <c r="S19" i="109"/>
  <c r="R19" i="109"/>
  <c r="K19" i="109"/>
  <c r="J19" i="109"/>
  <c r="I19" i="109"/>
  <c r="E19" i="109"/>
  <c r="U18" i="109"/>
  <c r="S18" i="109"/>
  <c r="T18" i="109" s="1"/>
  <c r="R18" i="109"/>
  <c r="K18" i="109"/>
  <c r="J18" i="109"/>
  <c r="I18" i="109"/>
  <c r="E18" i="109"/>
  <c r="T17" i="109"/>
  <c r="R17" i="109"/>
  <c r="K17" i="109"/>
  <c r="J17" i="109"/>
  <c r="I17" i="109"/>
  <c r="S17" i="109" s="1"/>
  <c r="U17" i="109" s="1"/>
  <c r="E17" i="109"/>
  <c r="L17" i="109" s="1"/>
  <c r="R16" i="109"/>
  <c r="K16" i="109"/>
  <c r="L16" i="109" s="1"/>
  <c r="J16" i="109"/>
  <c r="I16" i="109"/>
  <c r="S16" i="109" s="1"/>
  <c r="T16" i="109" s="1"/>
  <c r="E16" i="109"/>
  <c r="R15" i="109"/>
  <c r="K15" i="109"/>
  <c r="J15" i="109"/>
  <c r="I15" i="109"/>
  <c r="S15" i="109" s="1"/>
  <c r="E15" i="109"/>
  <c r="U14" i="109"/>
  <c r="R14" i="109"/>
  <c r="K14" i="109"/>
  <c r="J14" i="109"/>
  <c r="I14" i="109"/>
  <c r="S14" i="109" s="1"/>
  <c r="T14" i="109" s="1"/>
  <c r="E14" i="109"/>
  <c r="R13" i="109"/>
  <c r="K13" i="109"/>
  <c r="J13" i="109"/>
  <c r="I13" i="109"/>
  <c r="S13" i="109" s="1"/>
  <c r="E13" i="109"/>
  <c r="R12" i="109"/>
  <c r="K12" i="109"/>
  <c r="J12" i="109"/>
  <c r="I12" i="109"/>
  <c r="S12" i="109" s="1"/>
  <c r="E12" i="109"/>
  <c r="U11" i="109"/>
  <c r="R11" i="109"/>
  <c r="K11" i="109"/>
  <c r="J11" i="109"/>
  <c r="I11" i="109"/>
  <c r="S11" i="109" s="1"/>
  <c r="T11" i="109" s="1"/>
  <c r="E11" i="109"/>
  <c r="U10" i="109"/>
  <c r="R10" i="109"/>
  <c r="L10" i="109"/>
  <c r="K10" i="109"/>
  <c r="J10" i="109"/>
  <c r="I10" i="109"/>
  <c r="S10" i="109" s="1"/>
  <c r="T10" i="109" s="1"/>
  <c r="E10" i="109"/>
  <c r="R9" i="109"/>
  <c r="L9" i="109"/>
  <c r="K9" i="109"/>
  <c r="J9" i="109"/>
  <c r="I9" i="109"/>
  <c r="E9" i="109"/>
  <c r="S8" i="109"/>
  <c r="R8" i="109"/>
  <c r="K8" i="109"/>
  <c r="L8" i="109" s="1"/>
  <c r="J8" i="109"/>
  <c r="I8" i="109"/>
  <c r="E8" i="109"/>
  <c r="T7" i="109"/>
  <c r="S7" i="109"/>
  <c r="U7" i="109" s="1"/>
  <c r="R7" i="109"/>
  <c r="K7" i="109"/>
  <c r="J7" i="109"/>
  <c r="I7" i="109"/>
  <c r="E7" i="109"/>
  <c r="R6" i="109"/>
  <c r="S6" i="109" s="1"/>
  <c r="U6" i="109" s="1"/>
  <c r="K6" i="109"/>
  <c r="J6" i="109"/>
  <c r="I6" i="109"/>
  <c r="E6" i="109"/>
  <c r="L6" i="109" s="1"/>
  <c r="R5" i="109"/>
  <c r="S5" i="109" s="1"/>
  <c r="K5" i="109"/>
  <c r="J5" i="109"/>
  <c r="I5" i="109"/>
  <c r="E5" i="109"/>
  <c r="R4" i="109"/>
  <c r="K4" i="109"/>
  <c r="J4" i="109"/>
  <c r="I4" i="109"/>
  <c r="S4" i="109" s="1"/>
  <c r="E4" i="109"/>
  <c r="S3" i="109"/>
  <c r="R3" i="109"/>
  <c r="K3" i="109"/>
  <c r="J3" i="109"/>
  <c r="I3" i="109"/>
  <c r="E3" i="109"/>
  <c r="L3" i="109" s="1"/>
  <c r="R21" i="108"/>
  <c r="H21" i="108"/>
  <c r="G21" i="108"/>
  <c r="F21" i="108"/>
  <c r="C21" i="108"/>
  <c r="S20" i="108"/>
  <c r="R20" i="108"/>
  <c r="K20" i="108"/>
  <c r="J20" i="108"/>
  <c r="I20" i="108"/>
  <c r="E20" i="108"/>
  <c r="R19" i="108"/>
  <c r="K19" i="108"/>
  <c r="J19" i="108"/>
  <c r="I19" i="108"/>
  <c r="S19" i="108" s="1"/>
  <c r="E19" i="108"/>
  <c r="R18" i="108"/>
  <c r="S18" i="108" s="1"/>
  <c r="K18" i="108"/>
  <c r="L18" i="108" s="1"/>
  <c r="J18" i="108"/>
  <c r="I18" i="108"/>
  <c r="E18" i="108"/>
  <c r="T17" i="108"/>
  <c r="S17" i="108"/>
  <c r="U17" i="108" s="1"/>
  <c r="R17" i="108"/>
  <c r="L17" i="108"/>
  <c r="K17" i="108"/>
  <c r="J17" i="108"/>
  <c r="I17" i="108"/>
  <c r="E17" i="108"/>
  <c r="U16" i="108"/>
  <c r="T16" i="108"/>
  <c r="R16" i="108"/>
  <c r="S16" i="108" s="1"/>
  <c r="K16" i="108"/>
  <c r="J16" i="108"/>
  <c r="I16" i="108"/>
  <c r="E16" i="108"/>
  <c r="L16" i="108" s="1"/>
  <c r="U15" i="108"/>
  <c r="S15" i="108"/>
  <c r="T15" i="108" s="1"/>
  <c r="R15" i="108"/>
  <c r="K15" i="108"/>
  <c r="J15" i="108"/>
  <c r="I15" i="108"/>
  <c r="E15" i="108"/>
  <c r="S14" i="108"/>
  <c r="R14" i="108"/>
  <c r="K14" i="108"/>
  <c r="J14" i="108"/>
  <c r="I14" i="108"/>
  <c r="E14" i="108"/>
  <c r="R13" i="108"/>
  <c r="S13" i="108" s="1"/>
  <c r="T13" i="108" s="1"/>
  <c r="K13" i="108"/>
  <c r="J13" i="108"/>
  <c r="I13" i="108"/>
  <c r="E13" i="108"/>
  <c r="U12" i="108"/>
  <c r="S12" i="108"/>
  <c r="T12" i="108" s="1"/>
  <c r="R12" i="108"/>
  <c r="K12" i="108"/>
  <c r="J12" i="108"/>
  <c r="I12" i="108"/>
  <c r="E12" i="108"/>
  <c r="R11" i="108"/>
  <c r="S11" i="108" s="1"/>
  <c r="K11" i="108"/>
  <c r="J11" i="108"/>
  <c r="I11" i="108"/>
  <c r="E11" i="108"/>
  <c r="R10" i="108"/>
  <c r="K10" i="108"/>
  <c r="L10" i="108" s="1"/>
  <c r="J10" i="108"/>
  <c r="I10" i="108"/>
  <c r="S10" i="108" s="1"/>
  <c r="E10" i="108"/>
  <c r="R9" i="108"/>
  <c r="K9" i="108"/>
  <c r="J9" i="108"/>
  <c r="I9" i="108"/>
  <c r="S9" i="108" s="1"/>
  <c r="E9" i="108"/>
  <c r="L9" i="108" s="1"/>
  <c r="R8" i="108"/>
  <c r="K8" i="108"/>
  <c r="J8" i="108"/>
  <c r="I8" i="108"/>
  <c r="S8" i="108" s="1"/>
  <c r="E8" i="108"/>
  <c r="R7" i="108"/>
  <c r="K7" i="108"/>
  <c r="J7" i="108"/>
  <c r="I7" i="108"/>
  <c r="E7" i="108"/>
  <c r="E21" i="108" s="1"/>
  <c r="R6" i="108"/>
  <c r="L6" i="108"/>
  <c r="K6" i="108"/>
  <c r="J6" i="108"/>
  <c r="I6" i="108"/>
  <c r="E6" i="108"/>
  <c r="R5" i="108"/>
  <c r="S5" i="108" s="1"/>
  <c r="K5" i="108"/>
  <c r="J5" i="108"/>
  <c r="I5" i="108"/>
  <c r="E5" i="108"/>
  <c r="S4" i="108"/>
  <c r="R4" i="108"/>
  <c r="K4" i="108"/>
  <c r="L4" i="108" s="1"/>
  <c r="J4" i="108"/>
  <c r="I4" i="108"/>
  <c r="E4" i="108"/>
  <c r="T3" i="108"/>
  <c r="S3" i="108"/>
  <c r="U3" i="108" s="1"/>
  <c r="R3" i="108"/>
  <c r="K3" i="108"/>
  <c r="J3" i="108"/>
  <c r="I3" i="108"/>
  <c r="E3" i="108"/>
  <c r="R21" i="107"/>
  <c r="H21" i="107"/>
  <c r="G21" i="107"/>
  <c r="F21" i="107"/>
  <c r="C21" i="107"/>
  <c r="R20" i="107"/>
  <c r="K20" i="107"/>
  <c r="J20" i="107"/>
  <c r="I20" i="107"/>
  <c r="S20" i="107" s="1"/>
  <c r="E20" i="107"/>
  <c r="R19" i="107"/>
  <c r="K19" i="107"/>
  <c r="J19" i="107"/>
  <c r="I19" i="107"/>
  <c r="S19" i="107" s="1"/>
  <c r="U19" i="107" s="1"/>
  <c r="E19" i="107"/>
  <c r="R18" i="107"/>
  <c r="K18" i="107"/>
  <c r="J18" i="107"/>
  <c r="I18" i="107"/>
  <c r="S18" i="107" s="1"/>
  <c r="E18" i="107"/>
  <c r="U17" i="107"/>
  <c r="R17" i="107"/>
  <c r="K17" i="107"/>
  <c r="J17" i="107"/>
  <c r="I17" i="107"/>
  <c r="S17" i="107" s="1"/>
  <c r="T17" i="107" s="1"/>
  <c r="E17" i="107"/>
  <c r="R16" i="107"/>
  <c r="L16" i="107"/>
  <c r="K16" i="107"/>
  <c r="J16" i="107"/>
  <c r="I16" i="107"/>
  <c r="E16" i="107"/>
  <c r="R15" i="107"/>
  <c r="S15" i="107" s="1"/>
  <c r="K15" i="107"/>
  <c r="J15" i="107"/>
  <c r="I15" i="107"/>
  <c r="E15" i="107"/>
  <c r="R14" i="107"/>
  <c r="K14" i="107"/>
  <c r="J14" i="107"/>
  <c r="I14" i="107"/>
  <c r="S14" i="107" s="1"/>
  <c r="E14" i="107"/>
  <c r="R13" i="107"/>
  <c r="K13" i="107"/>
  <c r="J13" i="107"/>
  <c r="I13" i="107"/>
  <c r="S13" i="107" s="1"/>
  <c r="E13" i="107"/>
  <c r="R12" i="107"/>
  <c r="S12" i="107" s="1"/>
  <c r="K12" i="107"/>
  <c r="J12" i="107"/>
  <c r="I12" i="107"/>
  <c r="E12" i="107"/>
  <c r="S11" i="107"/>
  <c r="R11" i="107"/>
  <c r="K11" i="107"/>
  <c r="J11" i="107"/>
  <c r="I11" i="107"/>
  <c r="E11" i="107"/>
  <c r="S10" i="107"/>
  <c r="R10" i="107"/>
  <c r="L10" i="107"/>
  <c r="K10" i="107"/>
  <c r="J10" i="107"/>
  <c r="I10" i="107"/>
  <c r="E10" i="107"/>
  <c r="S9" i="107"/>
  <c r="U9" i="107" s="1"/>
  <c r="R9" i="107"/>
  <c r="K9" i="107"/>
  <c r="L9" i="107" s="1"/>
  <c r="J9" i="107"/>
  <c r="I9" i="107"/>
  <c r="E9" i="107"/>
  <c r="R8" i="107"/>
  <c r="S8" i="107" s="1"/>
  <c r="L8" i="107"/>
  <c r="K8" i="107"/>
  <c r="J8" i="107"/>
  <c r="I8" i="107"/>
  <c r="E8" i="107"/>
  <c r="R7" i="107"/>
  <c r="S7" i="107" s="1"/>
  <c r="K7" i="107"/>
  <c r="L7" i="107" s="1"/>
  <c r="J7" i="107"/>
  <c r="I7" i="107"/>
  <c r="E7" i="107"/>
  <c r="S6" i="107"/>
  <c r="R6" i="107"/>
  <c r="K6" i="107"/>
  <c r="J6" i="107"/>
  <c r="I6" i="107"/>
  <c r="E6" i="107"/>
  <c r="L6" i="107" s="1"/>
  <c r="R5" i="107"/>
  <c r="K5" i="107"/>
  <c r="J5" i="107"/>
  <c r="I5" i="107"/>
  <c r="S5" i="107" s="1"/>
  <c r="E5" i="107"/>
  <c r="R4" i="107"/>
  <c r="K4" i="107"/>
  <c r="L4" i="107" s="1"/>
  <c r="J4" i="107"/>
  <c r="I4" i="107"/>
  <c r="S4" i="107" s="1"/>
  <c r="E4" i="107"/>
  <c r="T3" i="107"/>
  <c r="S3" i="107"/>
  <c r="U3" i="107" s="1"/>
  <c r="R3" i="107"/>
  <c r="L3" i="107"/>
  <c r="K3" i="107"/>
  <c r="J3" i="107"/>
  <c r="J21" i="107" s="1"/>
  <c r="I3" i="107"/>
  <c r="E3" i="107"/>
  <c r="E21" i="107" s="1"/>
  <c r="R21" i="106"/>
  <c r="H21" i="106"/>
  <c r="G21" i="106"/>
  <c r="F21" i="106"/>
  <c r="C21" i="106"/>
  <c r="U20" i="106"/>
  <c r="S20" i="106"/>
  <c r="T20" i="106" s="1"/>
  <c r="R20" i="106"/>
  <c r="K20" i="106"/>
  <c r="J20" i="106"/>
  <c r="I20" i="106"/>
  <c r="E20" i="106"/>
  <c r="S19" i="106"/>
  <c r="T19" i="106" s="1"/>
  <c r="R19" i="106"/>
  <c r="K19" i="106"/>
  <c r="J19" i="106"/>
  <c r="I19" i="106"/>
  <c r="E19" i="106"/>
  <c r="U18" i="106"/>
  <c r="S18" i="106"/>
  <c r="T18" i="106" s="1"/>
  <c r="R18" i="106"/>
  <c r="K18" i="106"/>
  <c r="J18" i="106"/>
  <c r="I18" i="106"/>
  <c r="E18" i="106"/>
  <c r="R17" i="106"/>
  <c r="L17" i="106"/>
  <c r="K17" i="106"/>
  <c r="J17" i="106"/>
  <c r="I17" i="106"/>
  <c r="S17" i="106" s="1"/>
  <c r="U17" i="106" s="1"/>
  <c r="E17" i="106"/>
  <c r="R16" i="106"/>
  <c r="K16" i="106"/>
  <c r="L16" i="106" s="1"/>
  <c r="J16" i="106"/>
  <c r="I16" i="106"/>
  <c r="S16" i="106" s="1"/>
  <c r="E16" i="106"/>
  <c r="S15" i="106"/>
  <c r="U15" i="106" s="1"/>
  <c r="R15" i="106"/>
  <c r="K15" i="106"/>
  <c r="J15" i="106"/>
  <c r="I15" i="106"/>
  <c r="E15" i="106"/>
  <c r="S14" i="106"/>
  <c r="U14" i="106" s="1"/>
  <c r="R14" i="106"/>
  <c r="K14" i="106"/>
  <c r="J14" i="106"/>
  <c r="I14" i="106"/>
  <c r="E14" i="106"/>
  <c r="S13" i="106"/>
  <c r="U13" i="106" s="1"/>
  <c r="R13" i="106"/>
  <c r="K13" i="106"/>
  <c r="J13" i="106"/>
  <c r="I13" i="106"/>
  <c r="E13" i="106"/>
  <c r="S12" i="106"/>
  <c r="U12" i="106" s="1"/>
  <c r="R12" i="106"/>
  <c r="K12" i="106"/>
  <c r="J12" i="106"/>
  <c r="I12" i="106"/>
  <c r="E12" i="106"/>
  <c r="S11" i="106"/>
  <c r="U11" i="106" s="1"/>
  <c r="R11" i="106"/>
  <c r="K11" i="106"/>
  <c r="J11" i="106"/>
  <c r="I11" i="106"/>
  <c r="E11" i="106"/>
  <c r="R10" i="106"/>
  <c r="K10" i="106"/>
  <c r="L10" i="106" s="1"/>
  <c r="J10" i="106"/>
  <c r="I10" i="106"/>
  <c r="S10" i="106" s="1"/>
  <c r="E10" i="106"/>
  <c r="R9" i="106"/>
  <c r="S9" i="106" s="1"/>
  <c r="L9" i="106"/>
  <c r="K9" i="106"/>
  <c r="J9" i="106"/>
  <c r="I9" i="106"/>
  <c r="E9" i="106"/>
  <c r="S8" i="106"/>
  <c r="R8" i="106"/>
  <c r="K8" i="106"/>
  <c r="J8" i="106"/>
  <c r="I8" i="106"/>
  <c r="E8" i="106"/>
  <c r="S7" i="106"/>
  <c r="U7" i="106" s="1"/>
  <c r="R7" i="106"/>
  <c r="L7" i="106"/>
  <c r="K7" i="106"/>
  <c r="J7" i="106"/>
  <c r="I7" i="106"/>
  <c r="E7" i="106"/>
  <c r="R6" i="106"/>
  <c r="S6" i="106" s="1"/>
  <c r="U6" i="106" s="1"/>
  <c r="K6" i="106"/>
  <c r="J6" i="106"/>
  <c r="I6" i="106"/>
  <c r="E6" i="106"/>
  <c r="L6" i="106" s="1"/>
  <c r="S5" i="106"/>
  <c r="T5" i="106" s="1"/>
  <c r="R5" i="106"/>
  <c r="K5" i="106"/>
  <c r="J5" i="106"/>
  <c r="I5" i="106"/>
  <c r="E5" i="106"/>
  <c r="R4" i="106"/>
  <c r="K4" i="106"/>
  <c r="J4" i="106"/>
  <c r="I4" i="106"/>
  <c r="S4" i="106" s="1"/>
  <c r="E4" i="106"/>
  <c r="T3" i="106"/>
  <c r="R3" i="106"/>
  <c r="L3" i="106"/>
  <c r="K3" i="106"/>
  <c r="J3" i="106"/>
  <c r="I3" i="106"/>
  <c r="S3" i="106" s="1"/>
  <c r="U3" i="106" s="1"/>
  <c r="E3" i="106"/>
  <c r="R21" i="105"/>
  <c r="H21" i="105"/>
  <c r="G21" i="105"/>
  <c r="F21" i="105"/>
  <c r="C21" i="105"/>
  <c r="R20" i="105"/>
  <c r="S20" i="105" s="1"/>
  <c r="K20" i="105"/>
  <c r="J20" i="105"/>
  <c r="I20" i="105"/>
  <c r="E20" i="105"/>
  <c r="R19" i="105"/>
  <c r="S19" i="105" s="1"/>
  <c r="K19" i="105"/>
  <c r="J19" i="105"/>
  <c r="I19" i="105"/>
  <c r="E19" i="105"/>
  <c r="R18" i="105"/>
  <c r="S18" i="105" s="1"/>
  <c r="K18" i="105"/>
  <c r="L18" i="105" s="1"/>
  <c r="J18" i="105"/>
  <c r="I18" i="105"/>
  <c r="E18" i="105"/>
  <c r="S17" i="105"/>
  <c r="R17" i="105"/>
  <c r="L17" i="105"/>
  <c r="K17" i="105"/>
  <c r="J17" i="105"/>
  <c r="I17" i="105"/>
  <c r="E17" i="105"/>
  <c r="U16" i="105"/>
  <c r="T16" i="105"/>
  <c r="R16" i="105"/>
  <c r="S16" i="105" s="1"/>
  <c r="K16" i="105"/>
  <c r="L16" i="105" s="1"/>
  <c r="J16" i="105"/>
  <c r="I16" i="105"/>
  <c r="E16" i="105"/>
  <c r="S15" i="105"/>
  <c r="T15" i="105" s="1"/>
  <c r="R15" i="105"/>
  <c r="K15" i="105"/>
  <c r="J15" i="105"/>
  <c r="I15" i="105"/>
  <c r="E15" i="105"/>
  <c r="S14" i="105"/>
  <c r="R14" i="105"/>
  <c r="K14" i="105"/>
  <c r="J14" i="105"/>
  <c r="I14" i="105"/>
  <c r="E14" i="105"/>
  <c r="U13" i="105"/>
  <c r="S13" i="105"/>
  <c r="T13" i="105" s="1"/>
  <c r="R13" i="105"/>
  <c r="K13" i="105"/>
  <c r="J13" i="105"/>
  <c r="I13" i="105"/>
  <c r="E13" i="105"/>
  <c r="S12" i="105"/>
  <c r="T12" i="105" s="1"/>
  <c r="R12" i="105"/>
  <c r="K12" i="105"/>
  <c r="J12" i="105"/>
  <c r="I12" i="105"/>
  <c r="E12" i="105"/>
  <c r="S11" i="105"/>
  <c r="T11" i="105" s="1"/>
  <c r="R11" i="105"/>
  <c r="K11" i="105"/>
  <c r="J11" i="105"/>
  <c r="I11" i="105"/>
  <c r="E11" i="105"/>
  <c r="R10" i="105"/>
  <c r="K10" i="105"/>
  <c r="J10" i="105"/>
  <c r="I10" i="105"/>
  <c r="E10" i="105"/>
  <c r="T9" i="105"/>
  <c r="R9" i="105"/>
  <c r="L9" i="105"/>
  <c r="K9" i="105"/>
  <c r="J9" i="105"/>
  <c r="I9" i="105"/>
  <c r="S9" i="105" s="1"/>
  <c r="U9" i="105" s="1"/>
  <c r="E9" i="105"/>
  <c r="U8" i="105"/>
  <c r="R8" i="105"/>
  <c r="K8" i="105"/>
  <c r="J8" i="105"/>
  <c r="I8" i="105"/>
  <c r="S8" i="105" s="1"/>
  <c r="T8" i="105" s="1"/>
  <c r="E8" i="105"/>
  <c r="R7" i="105"/>
  <c r="L7" i="105"/>
  <c r="K7" i="105"/>
  <c r="J7" i="105"/>
  <c r="I7" i="105"/>
  <c r="S7" i="105" s="1"/>
  <c r="E7" i="105"/>
  <c r="R6" i="105"/>
  <c r="S6" i="105" s="1"/>
  <c r="L6" i="105"/>
  <c r="K6" i="105"/>
  <c r="J6" i="105"/>
  <c r="I6" i="105"/>
  <c r="E6" i="105"/>
  <c r="R5" i="105"/>
  <c r="S5" i="105" s="1"/>
  <c r="K5" i="105"/>
  <c r="J5" i="105"/>
  <c r="I5" i="105"/>
  <c r="E5" i="105"/>
  <c r="S4" i="105"/>
  <c r="R4" i="105"/>
  <c r="K4" i="105"/>
  <c r="J4" i="105"/>
  <c r="I4" i="105"/>
  <c r="E4" i="105"/>
  <c r="S3" i="105"/>
  <c r="R3" i="105"/>
  <c r="L3" i="105"/>
  <c r="K3" i="105"/>
  <c r="J3" i="105"/>
  <c r="I3" i="105"/>
  <c r="E3" i="105"/>
  <c r="R21" i="104"/>
  <c r="K21" i="104"/>
  <c r="H21" i="104"/>
  <c r="G21" i="104"/>
  <c r="F21" i="104"/>
  <c r="C21" i="104"/>
  <c r="U20" i="104"/>
  <c r="R20" i="104"/>
  <c r="K20" i="104"/>
  <c r="J20" i="104"/>
  <c r="I20" i="104"/>
  <c r="S20" i="104" s="1"/>
  <c r="T20" i="104" s="1"/>
  <c r="E20" i="104"/>
  <c r="R19" i="104"/>
  <c r="K19" i="104"/>
  <c r="J19" i="104"/>
  <c r="I19" i="104"/>
  <c r="S19" i="104" s="1"/>
  <c r="E19" i="104"/>
  <c r="R18" i="104"/>
  <c r="K18" i="104"/>
  <c r="J18" i="104"/>
  <c r="I18" i="104"/>
  <c r="S18" i="104" s="1"/>
  <c r="T18" i="104" s="1"/>
  <c r="E18" i="104"/>
  <c r="R17" i="104"/>
  <c r="L17" i="104"/>
  <c r="K17" i="104"/>
  <c r="J17" i="104"/>
  <c r="I17" i="104"/>
  <c r="S17" i="104" s="1"/>
  <c r="E17" i="104"/>
  <c r="R16" i="104"/>
  <c r="L16" i="104"/>
  <c r="K16" i="104"/>
  <c r="J16" i="104"/>
  <c r="I16" i="104"/>
  <c r="E16" i="104"/>
  <c r="R15" i="104"/>
  <c r="S15" i="104" s="1"/>
  <c r="K15" i="104"/>
  <c r="J15" i="104"/>
  <c r="I15" i="104"/>
  <c r="E15" i="104"/>
  <c r="R14" i="104"/>
  <c r="S14" i="104" s="1"/>
  <c r="K14" i="104"/>
  <c r="J14" i="104"/>
  <c r="I14" i="104"/>
  <c r="E14" i="104"/>
  <c r="R13" i="104"/>
  <c r="S13" i="104" s="1"/>
  <c r="K13" i="104"/>
  <c r="J13" i="104"/>
  <c r="I13" i="104"/>
  <c r="E13" i="104"/>
  <c r="R12" i="104"/>
  <c r="S12" i="104" s="1"/>
  <c r="K12" i="104"/>
  <c r="J12" i="104"/>
  <c r="I12" i="104"/>
  <c r="E12" i="104"/>
  <c r="R11" i="104"/>
  <c r="S11" i="104" s="1"/>
  <c r="K11" i="104"/>
  <c r="J11" i="104"/>
  <c r="I11" i="104"/>
  <c r="E11" i="104"/>
  <c r="R10" i="104"/>
  <c r="S10" i="104" s="1"/>
  <c r="K10" i="104"/>
  <c r="L10" i="104" s="1"/>
  <c r="J10" i="104"/>
  <c r="I10" i="104"/>
  <c r="E10" i="104"/>
  <c r="S9" i="104"/>
  <c r="R9" i="104"/>
  <c r="L9" i="104"/>
  <c r="K9" i="104"/>
  <c r="J9" i="104"/>
  <c r="I9" i="104"/>
  <c r="E9" i="104"/>
  <c r="U8" i="104"/>
  <c r="T8" i="104"/>
  <c r="R8" i="104"/>
  <c r="S8" i="104" s="1"/>
  <c r="K8" i="104"/>
  <c r="J8" i="104"/>
  <c r="I8" i="104"/>
  <c r="E8" i="104"/>
  <c r="L8" i="104" s="1"/>
  <c r="S7" i="104"/>
  <c r="T7" i="104" s="1"/>
  <c r="R7" i="104"/>
  <c r="K7" i="104"/>
  <c r="J7" i="104"/>
  <c r="I7" i="104"/>
  <c r="E7" i="104"/>
  <c r="R6" i="104"/>
  <c r="L6" i="104"/>
  <c r="K6" i="104"/>
  <c r="J6" i="104"/>
  <c r="I6" i="104"/>
  <c r="S6" i="104" s="1"/>
  <c r="U6" i="104" s="1"/>
  <c r="E6" i="104"/>
  <c r="R5" i="104"/>
  <c r="K5" i="104"/>
  <c r="J5" i="104"/>
  <c r="I5" i="104"/>
  <c r="S5" i="104" s="1"/>
  <c r="E5" i="104"/>
  <c r="R4" i="104"/>
  <c r="K4" i="104"/>
  <c r="J4" i="104"/>
  <c r="I4" i="104"/>
  <c r="S4" i="104" s="1"/>
  <c r="E4" i="104"/>
  <c r="R3" i="104"/>
  <c r="K3" i="104"/>
  <c r="L3" i="104" s="1"/>
  <c r="J3" i="104"/>
  <c r="I3" i="104"/>
  <c r="E3" i="104"/>
  <c r="E26" i="103"/>
  <c r="E25" i="103"/>
  <c r="E24" i="103"/>
  <c r="R21" i="103"/>
  <c r="H21" i="103"/>
  <c r="G21" i="103"/>
  <c r="F21" i="103"/>
  <c r="E21" i="103"/>
  <c r="C21" i="103"/>
  <c r="R20" i="103"/>
  <c r="K20" i="103"/>
  <c r="J20" i="103"/>
  <c r="I20" i="103"/>
  <c r="S20" i="103" s="1"/>
  <c r="T20" i="103" s="1"/>
  <c r="E20" i="103"/>
  <c r="U19" i="103"/>
  <c r="R19" i="103"/>
  <c r="K19" i="103"/>
  <c r="J19" i="103"/>
  <c r="I19" i="103"/>
  <c r="S19" i="103" s="1"/>
  <c r="T19" i="103" s="1"/>
  <c r="E19" i="103"/>
  <c r="U18" i="103"/>
  <c r="R18" i="103"/>
  <c r="K18" i="103"/>
  <c r="L18" i="103" s="1"/>
  <c r="J18" i="103"/>
  <c r="I18" i="103"/>
  <c r="S18" i="103" s="1"/>
  <c r="T18" i="103" s="1"/>
  <c r="E18" i="103"/>
  <c r="R17" i="103"/>
  <c r="L17" i="103"/>
  <c r="K17" i="103"/>
  <c r="J17" i="103"/>
  <c r="I17" i="103"/>
  <c r="S17" i="103" s="1"/>
  <c r="E17" i="103"/>
  <c r="R16" i="103"/>
  <c r="S16" i="103" s="1"/>
  <c r="L16" i="103"/>
  <c r="K16" i="103"/>
  <c r="J16" i="103"/>
  <c r="I16" i="103"/>
  <c r="E16" i="103"/>
  <c r="R15" i="103"/>
  <c r="S15" i="103" s="1"/>
  <c r="K15" i="103"/>
  <c r="J15" i="103"/>
  <c r="I15" i="103"/>
  <c r="E15" i="103"/>
  <c r="R14" i="103"/>
  <c r="S14" i="103" s="1"/>
  <c r="K14" i="103"/>
  <c r="J14" i="103"/>
  <c r="I14" i="103"/>
  <c r="E14" i="103"/>
  <c r="R13" i="103"/>
  <c r="S13" i="103" s="1"/>
  <c r="K13" i="103"/>
  <c r="J13" i="103"/>
  <c r="I13" i="103"/>
  <c r="E13" i="103"/>
  <c r="R12" i="103"/>
  <c r="S12" i="103" s="1"/>
  <c r="K12" i="103"/>
  <c r="J12" i="103"/>
  <c r="I12" i="103"/>
  <c r="E12" i="103"/>
  <c r="R11" i="103"/>
  <c r="S11" i="103" s="1"/>
  <c r="K11" i="103"/>
  <c r="J11" i="103"/>
  <c r="I11" i="103"/>
  <c r="E11" i="103"/>
  <c r="R10" i="103"/>
  <c r="S10" i="103" s="1"/>
  <c r="K10" i="103"/>
  <c r="L10" i="103" s="1"/>
  <c r="J10" i="103"/>
  <c r="I10" i="103"/>
  <c r="E10" i="103"/>
  <c r="S9" i="103"/>
  <c r="U9" i="103" s="1"/>
  <c r="R9" i="103"/>
  <c r="L9" i="103"/>
  <c r="K9" i="103"/>
  <c r="J9" i="103"/>
  <c r="I9" i="103"/>
  <c r="E9" i="103"/>
  <c r="U8" i="103"/>
  <c r="T8" i="103"/>
  <c r="R8" i="103"/>
  <c r="S8" i="103" s="1"/>
  <c r="K8" i="103"/>
  <c r="J8" i="103"/>
  <c r="I8" i="103"/>
  <c r="E8" i="103"/>
  <c r="L8" i="103" s="1"/>
  <c r="R7" i="103"/>
  <c r="K7" i="103"/>
  <c r="J7" i="103"/>
  <c r="I7" i="103"/>
  <c r="S7" i="103" s="1"/>
  <c r="E7" i="103"/>
  <c r="R6" i="103"/>
  <c r="L6" i="103"/>
  <c r="K6" i="103"/>
  <c r="J6" i="103"/>
  <c r="I6" i="103"/>
  <c r="S6" i="103" s="1"/>
  <c r="E6" i="103"/>
  <c r="U5" i="103"/>
  <c r="R5" i="103"/>
  <c r="K5" i="103"/>
  <c r="J5" i="103"/>
  <c r="I5" i="103"/>
  <c r="S5" i="103" s="1"/>
  <c r="T5" i="103" s="1"/>
  <c r="E5" i="103"/>
  <c r="U4" i="103"/>
  <c r="R4" i="103"/>
  <c r="K4" i="103"/>
  <c r="L4" i="103" s="1"/>
  <c r="J4" i="103"/>
  <c r="I4" i="103"/>
  <c r="S4" i="103" s="1"/>
  <c r="T4" i="103" s="1"/>
  <c r="E4" i="103"/>
  <c r="R3" i="103"/>
  <c r="K3" i="103"/>
  <c r="J3" i="103"/>
  <c r="I3" i="103"/>
  <c r="E3" i="103"/>
  <c r="R21" i="102"/>
  <c r="H21" i="102"/>
  <c r="G21" i="102"/>
  <c r="F21" i="102"/>
  <c r="C21" i="102"/>
  <c r="R20" i="102"/>
  <c r="K20" i="102"/>
  <c r="J20" i="102"/>
  <c r="I20" i="102"/>
  <c r="S20" i="102" s="1"/>
  <c r="E20" i="102"/>
  <c r="R19" i="102"/>
  <c r="K19" i="102"/>
  <c r="J19" i="102"/>
  <c r="I19" i="102"/>
  <c r="E19" i="102"/>
  <c r="U18" i="102"/>
  <c r="T18" i="102"/>
  <c r="R18" i="102"/>
  <c r="S18" i="102" s="1"/>
  <c r="K18" i="102"/>
  <c r="J18" i="102"/>
  <c r="I18" i="102"/>
  <c r="E18" i="102"/>
  <c r="U17" i="102"/>
  <c r="S17" i="102"/>
  <c r="T17" i="102" s="1"/>
  <c r="R17" i="102"/>
  <c r="K17" i="102"/>
  <c r="J17" i="102"/>
  <c r="I17" i="102"/>
  <c r="E17" i="102"/>
  <c r="R16" i="102"/>
  <c r="L16" i="102"/>
  <c r="K16" i="102"/>
  <c r="J16" i="102"/>
  <c r="I16" i="102"/>
  <c r="S16" i="102" s="1"/>
  <c r="U16" i="102" s="1"/>
  <c r="E16" i="102"/>
  <c r="R15" i="102"/>
  <c r="K15" i="102"/>
  <c r="J15" i="102"/>
  <c r="I15" i="102"/>
  <c r="S15" i="102" s="1"/>
  <c r="E15" i="102"/>
  <c r="R14" i="102"/>
  <c r="K14" i="102"/>
  <c r="J14" i="102"/>
  <c r="I14" i="102"/>
  <c r="S14" i="102" s="1"/>
  <c r="E14" i="102"/>
  <c r="U13" i="102"/>
  <c r="R13" i="102"/>
  <c r="K13" i="102"/>
  <c r="J13" i="102"/>
  <c r="I13" i="102"/>
  <c r="S13" i="102" s="1"/>
  <c r="T13" i="102" s="1"/>
  <c r="E13" i="102"/>
  <c r="U12" i="102"/>
  <c r="R12" i="102"/>
  <c r="K12" i="102"/>
  <c r="J12" i="102"/>
  <c r="I12" i="102"/>
  <c r="S12" i="102" s="1"/>
  <c r="T12" i="102" s="1"/>
  <c r="E12" i="102"/>
  <c r="R11" i="102"/>
  <c r="K11" i="102"/>
  <c r="J11" i="102"/>
  <c r="I11" i="102"/>
  <c r="S11" i="102" s="1"/>
  <c r="E11" i="102"/>
  <c r="R10" i="102"/>
  <c r="K10" i="102"/>
  <c r="J10" i="102"/>
  <c r="I10" i="102"/>
  <c r="S10" i="102" s="1"/>
  <c r="E10" i="102"/>
  <c r="R9" i="102"/>
  <c r="K9" i="102"/>
  <c r="L9" i="102" s="1"/>
  <c r="J9" i="102"/>
  <c r="I9" i="102"/>
  <c r="S9" i="102" s="1"/>
  <c r="E9" i="102"/>
  <c r="R8" i="102"/>
  <c r="S8" i="102" s="1"/>
  <c r="L8" i="102"/>
  <c r="K8" i="102"/>
  <c r="J8" i="102"/>
  <c r="I8" i="102"/>
  <c r="E8" i="102"/>
  <c r="S7" i="102"/>
  <c r="R7" i="102"/>
  <c r="K7" i="102"/>
  <c r="J7" i="102"/>
  <c r="I7" i="102"/>
  <c r="E7" i="102"/>
  <c r="S6" i="102"/>
  <c r="U6" i="102" s="1"/>
  <c r="R6" i="102"/>
  <c r="L6" i="102"/>
  <c r="K6" i="102"/>
  <c r="J6" i="102"/>
  <c r="I6" i="102"/>
  <c r="E6" i="102"/>
  <c r="R5" i="102"/>
  <c r="K5" i="102"/>
  <c r="J5" i="102"/>
  <c r="I5" i="102"/>
  <c r="S5" i="102" s="1"/>
  <c r="E5" i="102"/>
  <c r="R4" i="102"/>
  <c r="S4" i="102" s="1"/>
  <c r="U4" i="102" s="1"/>
  <c r="K4" i="102"/>
  <c r="J4" i="102"/>
  <c r="I4" i="102"/>
  <c r="E4" i="102"/>
  <c r="L4" i="102" s="1"/>
  <c r="R3" i="102"/>
  <c r="K3" i="102"/>
  <c r="J3" i="102"/>
  <c r="I3" i="102"/>
  <c r="E3" i="102"/>
  <c r="R21" i="101"/>
  <c r="H21" i="101"/>
  <c r="G21" i="101"/>
  <c r="F21" i="101"/>
  <c r="C21" i="101"/>
  <c r="R20" i="101"/>
  <c r="K20" i="101"/>
  <c r="J20" i="101"/>
  <c r="I20" i="101"/>
  <c r="S20" i="101" s="1"/>
  <c r="E20" i="101"/>
  <c r="R19" i="101"/>
  <c r="K19" i="101"/>
  <c r="J19" i="101"/>
  <c r="I19" i="101"/>
  <c r="E19" i="101"/>
  <c r="R18" i="101"/>
  <c r="L18" i="101"/>
  <c r="K18" i="101"/>
  <c r="J18" i="101"/>
  <c r="I18" i="101"/>
  <c r="E18" i="101"/>
  <c r="R17" i="101"/>
  <c r="S17" i="101" s="1"/>
  <c r="K17" i="101"/>
  <c r="L17" i="101" s="1"/>
  <c r="J17" i="101"/>
  <c r="I17" i="101"/>
  <c r="E17" i="101"/>
  <c r="S16" i="101"/>
  <c r="U16" i="101" s="1"/>
  <c r="R16" i="101"/>
  <c r="L16" i="101"/>
  <c r="K16" i="101"/>
  <c r="J16" i="101"/>
  <c r="I16" i="101"/>
  <c r="E16" i="101"/>
  <c r="R15" i="101"/>
  <c r="K15" i="101"/>
  <c r="J15" i="101"/>
  <c r="I15" i="101"/>
  <c r="S15" i="101" s="1"/>
  <c r="E15" i="101"/>
  <c r="R14" i="101"/>
  <c r="K14" i="101"/>
  <c r="J14" i="101"/>
  <c r="I14" i="101"/>
  <c r="S14" i="101" s="1"/>
  <c r="E14" i="101"/>
  <c r="R13" i="101"/>
  <c r="K13" i="101"/>
  <c r="J13" i="101"/>
  <c r="I13" i="101"/>
  <c r="S13" i="101" s="1"/>
  <c r="E13" i="101"/>
  <c r="R12" i="101"/>
  <c r="K12" i="101"/>
  <c r="J12" i="101"/>
  <c r="I12" i="101"/>
  <c r="E12" i="101"/>
  <c r="U11" i="101"/>
  <c r="T11" i="101"/>
  <c r="R11" i="101"/>
  <c r="K11" i="101"/>
  <c r="J11" i="101"/>
  <c r="I11" i="101"/>
  <c r="S11" i="101" s="1"/>
  <c r="E11" i="101"/>
  <c r="U10" i="101"/>
  <c r="T10" i="101"/>
  <c r="R10" i="101"/>
  <c r="S10" i="101" s="1"/>
  <c r="K10" i="101"/>
  <c r="J10" i="101"/>
  <c r="I10" i="101"/>
  <c r="E10" i="101"/>
  <c r="L10" i="101" s="1"/>
  <c r="S9" i="101"/>
  <c r="R9" i="101"/>
  <c r="K9" i="101"/>
  <c r="L9" i="101" s="1"/>
  <c r="J9" i="101"/>
  <c r="I9" i="101"/>
  <c r="E9" i="101"/>
  <c r="T8" i="101"/>
  <c r="R8" i="101"/>
  <c r="L8" i="101"/>
  <c r="K8" i="101"/>
  <c r="J8" i="101"/>
  <c r="I8" i="101"/>
  <c r="S8" i="101" s="1"/>
  <c r="U8" i="101" s="1"/>
  <c r="E8" i="101"/>
  <c r="R7" i="101"/>
  <c r="K7" i="101"/>
  <c r="J7" i="101"/>
  <c r="I7" i="101"/>
  <c r="S7" i="101" s="1"/>
  <c r="E7" i="101"/>
  <c r="E21" i="101" s="1"/>
  <c r="R6" i="101"/>
  <c r="K6" i="101"/>
  <c r="L6" i="101" s="1"/>
  <c r="J6" i="101"/>
  <c r="I6" i="101"/>
  <c r="S6" i="101" s="1"/>
  <c r="E6" i="101"/>
  <c r="R5" i="101"/>
  <c r="K5" i="101"/>
  <c r="J5" i="101"/>
  <c r="I5" i="101"/>
  <c r="E5" i="101"/>
  <c r="R4" i="101"/>
  <c r="L4" i="101"/>
  <c r="K4" i="101"/>
  <c r="J4" i="101"/>
  <c r="I4" i="101"/>
  <c r="S4" i="101" s="1"/>
  <c r="E4" i="101"/>
  <c r="R3" i="101"/>
  <c r="S3" i="101" s="1"/>
  <c r="K3" i="101"/>
  <c r="J3" i="101"/>
  <c r="I3" i="101"/>
  <c r="I21" i="101" s="1"/>
  <c r="E3" i="101"/>
  <c r="R21" i="100"/>
  <c r="H21" i="100"/>
  <c r="G21" i="100"/>
  <c r="F21" i="100"/>
  <c r="C21" i="100"/>
  <c r="T20" i="100"/>
  <c r="R20" i="100"/>
  <c r="K20" i="100"/>
  <c r="J20" i="100"/>
  <c r="I20" i="100"/>
  <c r="S20" i="100" s="1"/>
  <c r="U20" i="100" s="1"/>
  <c r="E20" i="100"/>
  <c r="T19" i="100"/>
  <c r="R19" i="100"/>
  <c r="K19" i="100"/>
  <c r="J19" i="100"/>
  <c r="I19" i="100"/>
  <c r="S19" i="100" s="1"/>
  <c r="U19" i="100" s="1"/>
  <c r="E19" i="100"/>
  <c r="T18" i="100"/>
  <c r="R18" i="100"/>
  <c r="L18" i="100"/>
  <c r="K18" i="100"/>
  <c r="J18" i="100"/>
  <c r="I18" i="100"/>
  <c r="S18" i="100" s="1"/>
  <c r="U18" i="100" s="1"/>
  <c r="E18" i="100"/>
  <c r="R17" i="100"/>
  <c r="K17" i="100"/>
  <c r="J17" i="100"/>
  <c r="I17" i="100"/>
  <c r="S17" i="100" s="1"/>
  <c r="E17" i="100"/>
  <c r="R16" i="100"/>
  <c r="K16" i="100"/>
  <c r="L16" i="100" s="1"/>
  <c r="J16" i="100"/>
  <c r="I16" i="100"/>
  <c r="S16" i="100" s="1"/>
  <c r="E16" i="100"/>
  <c r="R15" i="100"/>
  <c r="K15" i="100"/>
  <c r="J15" i="100"/>
  <c r="I15" i="100"/>
  <c r="E15" i="100"/>
  <c r="R14" i="100"/>
  <c r="K14" i="100"/>
  <c r="J14" i="100"/>
  <c r="I14" i="100"/>
  <c r="S14" i="100" s="1"/>
  <c r="E14" i="100"/>
  <c r="R13" i="100"/>
  <c r="K13" i="100"/>
  <c r="J13" i="100"/>
  <c r="I13" i="100"/>
  <c r="S13" i="100" s="1"/>
  <c r="E13" i="100"/>
  <c r="R12" i="100"/>
  <c r="K12" i="100"/>
  <c r="J12" i="100"/>
  <c r="I12" i="100"/>
  <c r="E12" i="100"/>
  <c r="R11" i="100"/>
  <c r="K11" i="100"/>
  <c r="J11" i="100"/>
  <c r="I11" i="100"/>
  <c r="S11" i="100" s="1"/>
  <c r="E11" i="100"/>
  <c r="R10" i="100"/>
  <c r="L10" i="100"/>
  <c r="K10" i="100"/>
  <c r="J10" i="100"/>
  <c r="I10" i="100"/>
  <c r="E10" i="100"/>
  <c r="S9" i="100"/>
  <c r="R9" i="100"/>
  <c r="K9" i="100"/>
  <c r="L9" i="100" s="1"/>
  <c r="J9" i="100"/>
  <c r="I9" i="100"/>
  <c r="E9" i="100"/>
  <c r="T8" i="100"/>
  <c r="S8" i="100"/>
  <c r="U8" i="100" s="1"/>
  <c r="R8" i="100"/>
  <c r="L8" i="100"/>
  <c r="K8" i="100"/>
  <c r="J8" i="100"/>
  <c r="I8" i="100"/>
  <c r="E8" i="100"/>
  <c r="R7" i="100"/>
  <c r="S7" i="100" s="1"/>
  <c r="K7" i="100"/>
  <c r="L7" i="100" s="1"/>
  <c r="J7" i="100"/>
  <c r="I7" i="100"/>
  <c r="E7" i="100"/>
  <c r="R6" i="100"/>
  <c r="K6" i="100"/>
  <c r="L6" i="100" s="1"/>
  <c r="J6" i="100"/>
  <c r="I6" i="100"/>
  <c r="S6" i="100" s="1"/>
  <c r="E6" i="100"/>
  <c r="R5" i="100"/>
  <c r="K5" i="100"/>
  <c r="J5" i="100"/>
  <c r="I5" i="100"/>
  <c r="S5" i="100" s="1"/>
  <c r="E5" i="100"/>
  <c r="E21" i="100" s="1"/>
  <c r="T4" i="100"/>
  <c r="R4" i="100"/>
  <c r="L4" i="100"/>
  <c r="K4" i="100"/>
  <c r="J4" i="100"/>
  <c r="I4" i="100"/>
  <c r="S4" i="100" s="1"/>
  <c r="U4" i="100" s="1"/>
  <c r="E4" i="100"/>
  <c r="R3" i="100"/>
  <c r="K3" i="100"/>
  <c r="J3" i="100"/>
  <c r="J21" i="100" s="1"/>
  <c r="I3" i="100"/>
  <c r="E3" i="100"/>
  <c r="R21" i="99"/>
  <c r="H21" i="99"/>
  <c r="G21" i="99"/>
  <c r="F21" i="99"/>
  <c r="C21" i="99"/>
  <c r="T20" i="99"/>
  <c r="S20" i="99"/>
  <c r="U20" i="99" s="1"/>
  <c r="R20" i="99"/>
  <c r="K20" i="99"/>
  <c r="J20" i="99"/>
  <c r="I20" i="99"/>
  <c r="E20" i="99"/>
  <c r="S19" i="99"/>
  <c r="U19" i="99" s="1"/>
  <c r="R19" i="99"/>
  <c r="K19" i="99"/>
  <c r="J19" i="99"/>
  <c r="I19" i="99"/>
  <c r="E19" i="99"/>
  <c r="S18" i="99"/>
  <c r="U18" i="99" s="1"/>
  <c r="R18" i="99"/>
  <c r="L18" i="99"/>
  <c r="K18" i="99"/>
  <c r="J18" i="99"/>
  <c r="I18" i="99"/>
  <c r="E18" i="99"/>
  <c r="R17" i="99"/>
  <c r="S17" i="99" s="1"/>
  <c r="U17" i="99" s="1"/>
  <c r="K17" i="99"/>
  <c r="J17" i="99"/>
  <c r="I17" i="99"/>
  <c r="E17" i="99"/>
  <c r="L17" i="99" s="1"/>
  <c r="R16" i="99"/>
  <c r="K16" i="99"/>
  <c r="J16" i="99"/>
  <c r="I16" i="99"/>
  <c r="S16" i="99" s="1"/>
  <c r="E16" i="99"/>
  <c r="T15" i="99"/>
  <c r="R15" i="99"/>
  <c r="K15" i="99"/>
  <c r="J15" i="99"/>
  <c r="I15" i="99"/>
  <c r="S15" i="99" s="1"/>
  <c r="U15" i="99" s="1"/>
  <c r="E15" i="99"/>
  <c r="T14" i="99"/>
  <c r="R14" i="99"/>
  <c r="K14" i="99"/>
  <c r="J14" i="99"/>
  <c r="I14" i="99"/>
  <c r="S14" i="99" s="1"/>
  <c r="U14" i="99" s="1"/>
  <c r="E14" i="99"/>
  <c r="R13" i="99"/>
  <c r="K13" i="99"/>
  <c r="J13" i="99"/>
  <c r="I13" i="99"/>
  <c r="S13" i="99" s="1"/>
  <c r="E13" i="99"/>
  <c r="R12" i="99"/>
  <c r="K12" i="99"/>
  <c r="J12" i="99"/>
  <c r="I12" i="99"/>
  <c r="S12" i="99" s="1"/>
  <c r="E12" i="99"/>
  <c r="U11" i="99"/>
  <c r="R11" i="99"/>
  <c r="K11" i="99"/>
  <c r="J11" i="99"/>
  <c r="I11" i="99"/>
  <c r="S11" i="99" s="1"/>
  <c r="T11" i="99" s="1"/>
  <c r="E11" i="99"/>
  <c r="U10" i="99"/>
  <c r="T10" i="99"/>
  <c r="R10" i="99"/>
  <c r="K10" i="99"/>
  <c r="J10" i="99"/>
  <c r="I10" i="99"/>
  <c r="S10" i="99" s="1"/>
  <c r="E10" i="99"/>
  <c r="L10" i="99" s="1"/>
  <c r="S9" i="99"/>
  <c r="T9" i="99" s="1"/>
  <c r="R9" i="99"/>
  <c r="K9" i="99"/>
  <c r="J9" i="99"/>
  <c r="I9" i="99"/>
  <c r="E9" i="99"/>
  <c r="T8" i="99"/>
  <c r="S8" i="99"/>
  <c r="U8" i="99" s="1"/>
  <c r="R8" i="99"/>
  <c r="K8" i="99"/>
  <c r="L8" i="99" s="1"/>
  <c r="J8" i="99"/>
  <c r="I8" i="99"/>
  <c r="E8" i="99"/>
  <c r="U7" i="99"/>
  <c r="S7" i="99"/>
  <c r="T7" i="99" s="1"/>
  <c r="R7" i="99"/>
  <c r="K7" i="99"/>
  <c r="L7" i="99" s="1"/>
  <c r="J7" i="99"/>
  <c r="I7" i="99"/>
  <c r="E7" i="99"/>
  <c r="R6" i="99"/>
  <c r="K6" i="99"/>
  <c r="J6" i="99"/>
  <c r="I6" i="99"/>
  <c r="S6" i="99" s="1"/>
  <c r="E6" i="99"/>
  <c r="U5" i="99"/>
  <c r="R5" i="99"/>
  <c r="K5" i="99"/>
  <c r="J5" i="99"/>
  <c r="I5" i="99"/>
  <c r="S5" i="99" s="1"/>
  <c r="T5" i="99" s="1"/>
  <c r="E5" i="99"/>
  <c r="U4" i="99"/>
  <c r="R4" i="99"/>
  <c r="K4" i="99"/>
  <c r="J4" i="99"/>
  <c r="I4" i="99"/>
  <c r="S4" i="99" s="1"/>
  <c r="T4" i="99" s="1"/>
  <c r="E4" i="99"/>
  <c r="L4" i="99" s="1"/>
  <c r="R3" i="99"/>
  <c r="K3" i="99"/>
  <c r="J3" i="99"/>
  <c r="J21" i="99" s="1"/>
  <c r="I3" i="99"/>
  <c r="E3" i="99"/>
  <c r="R21" i="98"/>
  <c r="H21" i="98"/>
  <c r="G21" i="98"/>
  <c r="F21" i="98"/>
  <c r="C21" i="98"/>
  <c r="S20" i="98"/>
  <c r="U20" i="98" s="1"/>
  <c r="R20" i="98"/>
  <c r="K20" i="98"/>
  <c r="J20" i="98"/>
  <c r="I20" i="98"/>
  <c r="E20" i="98"/>
  <c r="R19" i="98"/>
  <c r="S19" i="98" s="1"/>
  <c r="K19" i="98"/>
  <c r="J19" i="98"/>
  <c r="I19" i="98"/>
  <c r="E19" i="98"/>
  <c r="S18" i="98"/>
  <c r="U18" i="98" s="1"/>
  <c r="R18" i="98"/>
  <c r="K18" i="98"/>
  <c r="L18" i="98" s="1"/>
  <c r="J18" i="98"/>
  <c r="I18" i="98"/>
  <c r="E18" i="98"/>
  <c r="S17" i="98"/>
  <c r="U17" i="98" s="1"/>
  <c r="R17" i="98"/>
  <c r="K17" i="98"/>
  <c r="L17" i="98" s="1"/>
  <c r="J17" i="98"/>
  <c r="I17" i="98"/>
  <c r="E17" i="98"/>
  <c r="U16" i="98"/>
  <c r="T16" i="98"/>
  <c r="R16" i="98"/>
  <c r="K16" i="98"/>
  <c r="L16" i="98" s="1"/>
  <c r="J16" i="98"/>
  <c r="I16" i="98"/>
  <c r="S16" i="98" s="1"/>
  <c r="E16" i="98"/>
  <c r="R15" i="98"/>
  <c r="K15" i="98"/>
  <c r="J15" i="98"/>
  <c r="I15" i="98"/>
  <c r="S15" i="98" s="1"/>
  <c r="T15" i="98" s="1"/>
  <c r="E15" i="98"/>
  <c r="R14" i="98"/>
  <c r="K14" i="98"/>
  <c r="J14" i="98"/>
  <c r="I14" i="98"/>
  <c r="S14" i="98" s="1"/>
  <c r="E14" i="98"/>
  <c r="U13" i="98"/>
  <c r="R13" i="98"/>
  <c r="K13" i="98"/>
  <c r="J13" i="98"/>
  <c r="I13" i="98"/>
  <c r="S13" i="98" s="1"/>
  <c r="T13" i="98" s="1"/>
  <c r="E13" i="98"/>
  <c r="U12" i="98"/>
  <c r="R12" i="98"/>
  <c r="K12" i="98"/>
  <c r="J12" i="98"/>
  <c r="I12" i="98"/>
  <c r="S12" i="98" s="1"/>
  <c r="T12" i="98" s="1"/>
  <c r="E12" i="98"/>
  <c r="R11" i="98"/>
  <c r="K11" i="98"/>
  <c r="J11" i="98"/>
  <c r="I11" i="98"/>
  <c r="S11" i="98" s="1"/>
  <c r="T11" i="98" s="1"/>
  <c r="E11" i="98"/>
  <c r="R10" i="98"/>
  <c r="K10" i="98"/>
  <c r="J10" i="98"/>
  <c r="I10" i="98"/>
  <c r="S10" i="98" s="1"/>
  <c r="E10" i="98"/>
  <c r="L10" i="98" s="1"/>
  <c r="R9" i="98"/>
  <c r="K9" i="98"/>
  <c r="L9" i="98" s="1"/>
  <c r="J9" i="98"/>
  <c r="I9" i="98"/>
  <c r="S9" i="98" s="1"/>
  <c r="E9" i="98"/>
  <c r="S8" i="98"/>
  <c r="U8" i="98" s="1"/>
  <c r="R8" i="98"/>
  <c r="L8" i="98"/>
  <c r="K8" i="98"/>
  <c r="J8" i="98"/>
  <c r="J21" i="98" s="1"/>
  <c r="I8" i="98"/>
  <c r="E8" i="98"/>
  <c r="R7" i="98"/>
  <c r="S7" i="98" s="1"/>
  <c r="K7" i="98"/>
  <c r="L7" i="98" s="1"/>
  <c r="J7" i="98"/>
  <c r="I7" i="98"/>
  <c r="E7" i="98"/>
  <c r="S6" i="98"/>
  <c r="R6" i="98"/>
  <c r="L6" i="98"/>
  <c r="K6" i="98"/>
  <c r="J6" i="98"/>
  <c r="I6" i="98"/>
  <c r="E6" i="98"/>
  <c r="T5" i="98"/>
  <c r="S5" i="98"/>
  <c r="U5" i="98" s="1"/>
  <c r="R5" i="98"/>
  <c r="K5" i="98"/>
  <c r="J5" i="98"/>
  <c r="I5" i="98"/>
  <c r="E5" i="98"/>
  <c r="S4" i="98"/>
  <c r="U4" i="98" s="1"/>
  <c r="R4" i="98"/>
  <c r="K4" i="98"/>
  <c r="L4" i="98" s="1"/>
  <c r="J4" i="98"/>
  <c r="I4" i="98"/>
  <c r="E4" i="98"/>
  <c r="U3" i="98"/>
  <c r="S3" i="98"/>
  <c r="T3" i="98" s="1"/>
  <c r="R3" i="98"/>
  <c r="K3" i="98"/>
  <c r="J3" i="98"/>
  <c r="I3" i="98"/>
  <c r="E3" i="98"/>
  <c r="E21" i="98" s="1"/>
  <c r="R21" i="97"/>
  <c r="H21" i="97"/>
  <c r="G21" i="97"/>
  <c r="F21" i="97"/>
  <c r="C21" i="97"/>
  <c r="R20" i="97"/>
  <c r="K20" i="97"/>
  <c r="J20" i="97"/>
  <c r="I20" i="97"/>
  <c r="S20" i="97" s="1"/>
  <c r="E20" i="97"/>
  <c r="R19" i="97"/>
  <c r="K19" i="97"/>
  <c r="J19" i="97"/>
  <c r="I19" i="97"/>
  <c r="S19" i="97" s="1"/>
  <c r="E19" i="97"/>
  <c r="S18" i="97"/>
  <c r="U18" i="97" s="1"/>
  <c r="R18" i="97"/>
  <c r="L18" i="97"/>
  <c r="K18" i="97"/>
  <c r="J18" i="97"/>
  <c r="I18" i="97"/>
  <c r="E18" i="97"/>
  <c r="R17" i="97"/>
  <c r="S17" i="97" s="1"/>
  <c r="K17" i="97"/>
  <c r="L17" i="97" s="1"/>
  <c r="J17" i="97"/>
  <c r="I17" i="97"/>
  <c r="E17" i="97"/>
  <c r="R16" i="97"/>
  <c r="S16" i="97" s="1"/>
  <c r="L16" i="97"/>
  <c r="K16" i="97"/>
  <c r="J16" i="97"/>
  <c r="I16" i="97"/>
  <c r="E16" i="97"/>
  <c r="R15" i="97"/>
  <c r="S15" i="97" s="1"/>
  <c r="K15" i="97"/>
  <c r="J15" i="97"/>
  <c r="I15" i="97"/>
  <c r="E15" i="97"/>
  <c r="R14" i="97"/>
  <c r="S14" i="97" s="1"/>
  <c r="K14" i="97"/>
  <c r="J14" i="97"/>
  <c r="I14" i="97"/>
  <c r="E14" i="97"/>
  <c r="R13" i="97"/>
  <c r="S13" i="97" s="1"/>
  <c r="K13" i="97"/>
  <c r="J13" i="97"/>
  <c r="I13" i="97"/>
  <c r="E13" i="97"/>
  <c r="T12" i="97"/>
  <c r="S12" i="97"/>
  <c r="U12" i="97" s="1"/>
  <c r="R12" i="97"/>
  <c r="K12" i="97"/>
  <c r="J12" i="97"/>
  <c r="I12" i="97"/>
  <c r="E12" i="97"/>
  <c r="S11" i="97"/>
  <c r="U11" i="97" s="1"/>
  <c r="R11" i="97"/>
  <c r="K11" i="97"/>
  <c r="J11" i="97"/>
  <c r="I11" i="97"/>
  <c r="E11" i="97"/>
  <c r="R10" i="97"/>
  <c r="S10" i="97" s="1"/>
  <c r="U10" i="97" s="1"/>
  <c r="K10" i="97"/>
  <c r="L10" i="97" s="1"/>
  <c r="J10" i="97"/>
  <c r="I10" i="97"/>
  <c r="E10" i="97"/>
  <c r="U9" i="97"/>
  <c r="T9" i="97"/>
  <c r="S9" i="97"/>
  <c r="R9" i="97"/>
  <c r="K9" i="97"/>
  <c r="J9" i="97"/>
  <c r="I9" i="97"/>
  <c r="E9" i="97"/>
  <c r="U8" i="97"/>
  <c r="T8" i="97"/>
  <c r="R8" i="97"/>
  <c r="K8" i="97"/>
  <c r="L8" i="97" s="1"/>
  <c r="J8" i="97"/>
  <c r="I8" i="97"/>
  <c r="S8" i="97" s="1"/>
  <c r="E8" i="97"/>
  <c r="R7" i="97"/>
  <c r="K7" i="97"/>
  <c r="J7" i="97"/>
  <c r="I7" i="97"/>
  <c r="S7" i="97" s="1"/>
  <c r="T7" i="97" s="1"/>
  <c r="E7" i="97"/>
  <c r="L7" i="97" s="1"/>
  <c r="R6" i="97"/>
  <c r="K6" i="97"/>
  <c r="L6" i="97" s="1"/>
  <c r="J6" i="97"/>
  <c r="I6" i="97"/>
  <c r="S6" i="97" s="1"/>
  <c r="E6" i="97"/>
  <c r="R5" i="97"/>
  <c r="K5" i="97"/>
  <c r="J5" i="97"/>
  <c r="I5" i="97"/>
  <c r="E5" i="97"/>
  <c r="S4" i="97"/>
  <c r="U4" i="97" s="1"/>
  <c r="R4" i="97"/>
  <c r="L4" i="97"/>
  <c r="K4" i="97"/>
  <c r="J4" i="97"/>
  <c r="J21" i="97" s="1"/>
  <c r="I4" i="97"/>
  <c r="E4" i="97"/>
  <c r="R3" i="97"/>
  <c r="S3" i="97" s="1"/>
  <c r="K3" i="97"/>
  <c r="J3" i="97"/>
  <c r="I3" i="97"/>
  <c r="E3" i="97"/>
  <c r="R21" i="96"/>
  <c r="H21" i="96"/>
  <c r="G21" i="96"/>
  <c r="F21" i="96"/>
  <c r="C21" i="96"/>
  <c r="R20" i="96"/>
  <c r="K20" i="96"/>
  <c r="J20" i="96"/>
  <c r="I20" i="96"/>
  <c r="S20" i="96" s="1"/>
  <c r="E20" i="96"/>
  <c r="R19" i="96"/>
  <c r="K19" i="96"/>
  <c r="J19" i="96"/>
  <c r="I19" i="96"/>
  <c r="S19" i="96" s="1"/>
  <c r="E19" i="96"/>
  <c r="U18" i="96"/>
  <c r="T18" i="96"/>
  <c r="R18" i="96"/>
  <c r="K18" i="96"/>
  <c r="J18" i="96"/>
  <c r="I18" i="96"/>
  <c r="S18" i="96" s="1"/>
  <c r="E18" i="96"/>
  <c r="U17" i="96"/>
  <c r="R17" i="96"/>
  <c r="K17" i="96"/>
  <c r="J17" i="96"/>
  <c r="I17" i="96"/>
  <c r="S17" i="96" s="1"/>
  <c r="T17" i="96" s="1"/>
  <c r="E17" i="96"/>
  <c r="L17" i="96" s="1"/>
  <c r="R16" i="96"/>
  <c r="K16" i="96"/>
  <c r="L16" i="96" s="1"/>
  <c r="J16" i="96"/>
  <c r="I16" i="96"/>
  <c r="S16" i="96" s="1"/>
  <c r="E16" i="96"/>
  <c r="R15" i="96"/>
  <c r="K15" i="96"/>
  <c r="J15" i="96"/>
  <c r="I15" i="96"/>
  <c r="S15" i="96" s="1"/>
  <c r="E15" i="96"/>
  <c r="R14" i="96"/>
  <c r="K14" i="96"/>
  <c r="J14" i="96"/>
  <c r="I14" i="96"/>
  <c r="S14" i="96" s="1"/>
  <c r="E14" i="96"/>
  <c r="R13" i="96"/>
  <c r="K13" i="96"/>
  <c r="J13" i="96"/>
  <c r="I13" i="96"/>
  <c r="S13" i="96" s="1"/>
  <c r="E13" i="96"/>
  <c r="R12" i="96"/>
  <c r="K12" i="96"/>
  <c r="J12" i="96"/>
  <c r="I12" i="96"/>
  <c r="S12" i="96" s="1"/>
  <c r="E12" i="96"/>
  <c r="R11" i="96"/>
  <c r="K11" i="96"/>
  <c r="J11" i="96"/>
  <c r="I11" i="96"/>
  <c r="S11" i="96" s="1"/>
  <c r="E11" i="96"/>
  <c r="S10" i="96"/>
  <c r="U10" i="96" s="1"/>
  <c r="R10" i="96"/>
  <c r="K10" i="96"/>
  <c r="L10" i="96" s="1"/>
  <c r="J10" i="96"/>
  <c r="I10" i="96"/>
  <c r="E10" i="96"/>
  <c r="R9" i="96"/>
  <c r="S9" i="96" s="1"/>
  <c r="K9" i="96"/>
  <c r="L9" i="96" s="1"/>
  <c r="J9" i="96"/>
  <c r="I9" i="96"/>
  <c r="E9" i="96"/>
  <c r="R8" i="96"/>
  <c r="S8" i="96" s="1"/>
  <c r="L8" i="96"/>
  <c r="K8" i="96"/>
  <c r="J8" i="96"/>
  <c r="I8" i="96"/>
  <c r="E8" i="96"/>
  <c r="R7" i="96"/>
  <c r="S7" i="96" s="1"/>
  <c r="K7" i="96"/>
  <c r="L7" i="96" s="1"/>
  <c r="J7" i="96"/>
  <c r="I7" i="96"/>
  <c r="E7" i="96"/>
  <c r="U6" i="96"/>
  <c r="T6" i="96"/>
  <c r="S6" i="96"/>
  <c r="R6" i="96"/>
  <c r="K6" i="96"/>
  <c r="J6" i="96"/>
  <c r="I6" i="96"/>
  <c r="E6" i="96"/>
  <c r="U5" i="96"/>
  <c r="T5" i="96"/>
  <c r="R5" i="96"/>
  <c r="K5" i="96"/>
  <c r="J5" i="96"/>
  <c r="I5" i="96"/>
  <c r="S5" i="96" s="1"/>
  <c r="E5" i="96"/>
  <c r="U4" i="96"/>
  <c r="T4" i="96"/>
  <c r="R4" i="96"/>
  <c r="K4" i="96"/>
  <c r="L4" i="96" s="1"/>
  <c r="J4" i="96"/>
  <c r="I4" i="96"/>
  <c r="S4" i="96" s="1"/>
  <c r="E4" i="96"/>
  <c r="R3" i="96"/>
  <c r="K3" i="96"/>
  <c r="J3" i="96"/>
  <c r="I3" i="96"/>
  <c r="E3" i="96"/>
  <c r="R21" i="95"/>
  <c r="H21" i="95"/>
  <c r="G21" i="95"/>
  <c r="F21" i="95"/>
  <c r="C21" i="95"/>
  <c r="R20" i="95"/>
  <c r="S20" i="95" s="1"/>
  <c r="K20" i="95"/>
  <c r="J20" i="95"/>
  <c r="I20" i="95"/>
  <c r="E20" i="95"/>
  <c r="S19" i="95"/>
  <c r="R19" i="95"/>
  <c r="K19" i="95"/>
  <c r="J19" i="95"/>
  <c r="I19" i="95"/>
  <c r="E19" i="95"/>
  <c r="R18" i="95"/>
  <c r="S18" i="95" s="1"/>
  <c r="L18" i="95"/>
  <c r="K18" i="95"/>
  <c r="J18" i="95"/>
  <c r="I18" i="95"/>
  <c r="E18" i="95"/>
  <c r="R17" i="95"/>
  <c r="S17" i="95" s="1"/>
  <c r="K17" i="95"/>
  <c r="L17" i="95" s="1"/>
  <c r="J17" i="95"/>
  <c r="I17" i="95"/>
  <c r="E17" i="95"/>
  <c r="S16" i="95"/>
  <c r="U16" i="95" s="1"/>
  <c r="R16" i="95"/>
  <c r="K16" i="95"/>
  <c r="L16" i="95" s="1"/>
  <c r="J16" i="95"/>
  <c r="I16" i="95"/>
  <c r="E16" i="95"/>
  <c r="R15" i="95"/>
  <c r="K15" i="95"/>
  <c r="J15" i="95"/>
  <c r="I15" i="95"/>
  <c r="S15" i="95" s="1"/>
  <c r="E15" i="95"/>
  <c r="R14" i="95"/>
  <c r="K14" i="95"/>
  <c r="J14" i="95"/>
  <c r="I14" i="95"/>
  <c r="S14" i="95" s="1"/>
  <c r="E14" i="95"/>
  <c r="U13" i="95"/>
  <c r="T13" i="95"/>
  <c r="R13" i="95"/>
  <c r="K13" i="95"/>
  <c r="J13" i="95"/>
  <c r="I13" i="95"/>
  <c r="S13" i="95" s="1"/>
  <c r="E13" i="95"/>
  <c r="U12" i="95"/>
  <c r="T12" i="95"/>
  <c r="R12" i="95"/>
  <c r="K12" i="95"/>
  <c r="J12" i="95"/>
  <c r="I12" i="95"/>
  <c r="S12" i="95" s="1"/>
  <c r="E12" i="95"/>
  <c r="U11" i="95"/>
  <c r="T11" i="95"/>
  <c r="R11" i="95"/>
  <c r="K11" i="95"/>
  <c r="J11" i="95"/>
  <c r="I11" i="95"/>
  <c r="S11" i="95" s="1"/>
  <c r="E11" i="95"/>
  <c r="U10" i="95"/>
  <c r="T10" i="95"/>
  <c r="R10" i="95"/>
  <c r="K10" i="95"/>
  <c r="L10" i="95" s="1"/>
  <c r="J10" i="95"/>
  <c r="I10" i="95"/>
  <c r="S10" i="95" s="1"/>
  <c r="E10" i="95"/>
  <c r="R9" i="95"/>
  <c r="K9" i="95"/>
  <c r="J9" i="95"/>
  <c r="I9" i="95"/>
  <c r="S9" i="95" s="1"/>
  <c r="T9" i="95" s="1"/>
  <c r="E9" i="95"/>
  <c r="L9" i="95" s="1"/>
  <c r="R8" i="95"/>
  <c r="K8" i="95"/>
  <c r="L8" i="95" s="1"/>
  <c r="J8" i="95"/>
  <c r="I8" i="95"/>
  <c r="S8" i="95" s="1"/>
  <c r="E8" i="95"/>
  <c r="S7" i="95"/>
  <c r="U7" i="95" s="1"/>
  <c r="R7" i="95"/>
  <c r="L7" i="95"/>
  <c r="K7" i="95"/>
  <c r="J7" i="95"/>
  <c r="I7" i="95"/>
  <c r="E7" i="95"/>
  <c r="R6" i="95"/>
  <c r="L6" i="95"/>
  <c r="K6" i="95"/>
  <c r="J6" i="95"/>
  <c r="I6" i="95"/>
  <c r="E6" i="95"/>
  <c r="R5" i="95"/>
  <c r="S5" i="95" s="1"/>
  <c r="K5" i="95"/>
  <c r="K21" i="95" s="1"/>
  <c r="J5" i="95"/>
  <c r="I5" i="95"/>
  <c r="E5" i="95"/>
  <c r="S4" i="95"/>
  <c r="R4" i="95"/>
  <c r="L4" i="95"/>
  <c r="K4" i="95"/>
  <c r="J4" i="95"/>
  <c r="I4" i="95"/>
  <c r="E4" i="95"/>
  <c r="T3" i="95"/>
  <c r="S3" i="95"/>
  <c r="U3" i="95" s="1"/>
  <c r="R3" i="95"/>
  <c r="K3" i="95"/>
  <c r="L3" i="95" s="1"/>
  <c r="J3" i="95"/>
  <c r="I3" i="95"/>
  <c r="E3" i="95"/>
  <c r="R21" i="94"/>
  <c r="H21" i="94"/>
  <c r="G21" i="94"/>
  <c r="F21" i="94"/>
  <c r="C21" i="94"/>
  <c r="R20" i="94"/>
  <c r="K20" i="94"/>
  <c r="J20" i="94"/>
  <c r="I20" i="94"/>
  <c r="S20" i="94" s="1"/>
  <c r="E20" i="94"/>
  <c r="R19" i="94"/>
  <c r="K19" i="94"/>
  <c r="J19" i="94"/>
  <c r="I19" i="94"/>
  <c r="S19" i="94" s="1"/>
  <c r="E19" i="94"/>
  <c r="R18" i="94"/>
  <c r="K18" i="94"/>
  <c r="L18" i="94" s="1"/>
  <c r="J18" i="94"/>
  <c r="I18" i="94"/>
  <c r="S18" i="94" s="1"/>
  <c r="E18" i="94"/>
  <c r="S17" i="94"/>
  <c r="U17" i="94" s="1"/>
  <c r="R17" i="94"/>
  <c r="L17" i="94"/>
  <c r="K17" i="94"/>
  <c r="J17" i="94"/>
  <c r="I17" i="94"/>
  <c r="E17" i="94"/>
  <c r="R16" i="94"/>
  <c r="S16" i="94" s="1"/>
  <c r="L16" i="94"/>
  <c r="K16" i="94"/>
  <c r="J16" i="94"/>
  <c r="I16" i="94"/>
  <c r="E16" i="94"/>
  <c r="R15" i="94"/>
  <c r="S15" i="94" s="1"/>
  <c r="K15" i="94"/>
  <c r="J15" i="94"/>
  <c r="I15" i="94"/>
  <c r="E15" i="94"/>
  <c r="S14" i="94"/>
  <c r="R14" i="94"/>
  <c r="K14" i="94"/>
  <c r="J14" i="94"/>
  <c r="I14" i="94"/>
  <c r="E14" i="94"/>
  <c r="S13" i="94"/>
  <c r="T13" i="94" s="1"/>
  <c r="R13" i="94"/>
  <c r="K13" i="94"/>
  <c r="J13" i="94"/>
  <c r="I13" i="94"/>
  <c r="E13" i="94"/>
  <c r="R12" i="94"/>
  <c r="S12" i="94" s="1"/>
  <c r="T12" i="94" s="1"/>
  <c r="K12" i="94"/>
  <c r="J12" i="94"/>
  <c r="I12" i="94"/>
  <c r="E12" i="94"/>
  <c r="U11" i="94"/>
  <c r="S11" i="94"/>
  <c r="T11" i="94" s="1"/>
  <c r="R11" i="94"/>
  <c r="K11" i="94"/>
  <c r="J11" i="94"/>
  <c r="I11" i="94"/>
  <c r="E11" i="94"/>
  <c r="R10" i="94"/>
  <c r="S10" i="94" s="1"/>
  <c r="L10" i="94"/>
  <c r="K10" i="94"/>
  <c r="J10" i="94"/>
  <c r="I10" i="94"/>
  <c r="E10" i="94"/>
  <c r="S9" i="94"/>
  <c r="R9" i="94"/>
  <c r="K9" i="94"/>
  <c r="L9" i="94" s="1"/>
  <c r="J9" i="94"/>
  <c r="I9" i="94"/>
  <c r="E9" i="94"/>
  <c r="S8" i="94"/>
  <c r="R8" i="94"/>
  <c r="K8" i="94"/>
  <c r="L8" i="94" s="1"/>
  <c r="J8" i="94"/>
  <c r="I8" i="94"/>
  <c r="E8" i="94"/>
  <c r="R7" i="94"/>
  <c r="K7" i="94"/>
  <c r="L7" i="94" s="1"/>
  <c r="J7" i="94"/>
  <c r="I7" i="94"/>
  <c r="S7" i="94" s="1"/>
  <c r="U7" i="94" s="1"/>
  <c r="E7" i="94"/>
  <c r="R6" i="94"/>
  <c r="K6" i="94"/>
  <c r="J6" i="94"/>
  <c r="I6" i="94"/>
  <c r="S6" i="94" s="1"/>
  <c r="T6" i="94" s="1"/>
  <c r="E6" i="94"/>
  <c r="L6" i="94" s="1"/>
  <c r="R5" i="94"/>
  <c r="K5" i="94"/>
  <c r="J5" i="94"/>
  <c r="I5" i="94"/>
  <c r="S5" i="94" s="1"/>
  <c r="E5" i="94"/>
  <c r="E21" i="94" s="1"/>
  <c r="R4" i="94"/>
  <c r="K4" i="94"/>
  <c r="L4" i="94" s="1"/>
  <c r="J4" i="94"/>
  <c r="I4" i="94"/>
  <c r="E4" i="94"/>
  <c r="S3" i="94"/>
  <c r="R3" i="94"/>
  <c r="L3" i="94"/>
  <c r="K3" i="94"/>
  <c r="J3" i="94"/>
  <c r="I3" i="94"/>
  <c r="E3" i="94"/>
  <c r="R21" i="93"/>
  <c r="I21" i="93"/>
  <c r="S21" i="93" s="1"/>
  <c r="H21" i="93"/>
  <c r="G21" i="93"/>
  <c r="F21" i="93"/>
  <c r="C21" i="93"/>
  <c r="S20" i="93"/>
  <c r="R20" i="93"/>
  <c r="K20" i="93"/>
  <c r="J20" i="93"/>
  <c r="I20" i="93"/>
  <c r="E20" i="93"/>
  <c r="S19" i="93"/>
  <c r="R19" i="93"/>
  <c r="K19" i="93"/>
  <c r="J19" i="93"/>
  <c r="I19" i="93"/>
  <c r="E19" i="93"/>
  <c r="S18" i="93"/>
  <c r="R18" i="93"/>
  <c r="K18" i="93"/>
  <c r="L18" i="93" s="1"/>
  <c r="J18" i="93"/>
  <c r="I18" i="93"/>
  <c r="E18" i="93"/>
  <c r="R17" i="93"/>
  <c r="K17" i="93"/>
  <c r="L17" i="93" s="1"/>
  <c r="J17" i="93"/>
  <c r="I17" i="93"/>
  <c r="S17" i="93" s="1"/>
  <c r="U17" i="93" s="1"/>
  <c r="E17" i="93"/>
  <c r="R16" i="93"/>
  <c r="K16" i="93"/>
  <c r="J16" i="93"/>
  <c r="I16" i="93"/>
  <c r="S16" i="93" s="1"/>
  <c r="T16" i="93" s="1"/>
  <c r="E16" i="93"/>
  <c r="L16" i="93" s="1"/>
  <c r="R15" i="93"/>
  <c r="K15" i="93"/>
  <c r="J15" i="93"/>
  <c r="I15" i="93"/>
  <c r="S15" i="93" s="1"/>
  <c r="E15" i="93"/>
  <c r="S14" i="93"/>
  <c r="R14" i="93"/>
  <c r="K14" i="93"/>
  <c r="J14" i="93"/>
  <c r="I14" i="93"/>
  <c r="E14" i="93"/>
  <c r="R13" i="93"/>
  <c r="K13" i="93"/>
  <c r="J13" i="93"/>
  <c r="I13" i="93"/>
  <c r="S13" i="93" s="1"/>
  <c r="E13" i="93"/>
  <c r="R12" i="93"/>
  <c r="K12" i="93"/>
  <c r="J12" i="93"/>
  <c r="I12" i="93"/>
  <c r="S12" i="93" s="1"/>
  <c r="E12" i="93"/>
  <c r="S11" i="93"/>
  <c r="R11" i="93"/>
  <c r="K11" i="93"/>
  <c r="J11" i="93"/>
  <c r="I11" i="93"/>
  <c r="E11" i="93"/>
  <c r="S10" i="93"/>
  <c r="R10" i="93"/>
  <c r="K10" i="93"/>
  <c r="L10" i="93" s="1"/>
  <c r="J10" i="93"/>
  <c r="I10" i="93"/>
  <c r="E10" i="93"/>
  <c r="S9" i="93"/>
  <c r="R9" i="93"/>
  <c r="K9" i="93"/>
  <c r="L9" i="93" s="1"/>
  <c r="J9" i="93"/>
  <c r="I9" i="93"/>
  <c r="E9" i="93"/>
  <c r="T8" i="93"/>
  <c r="R8" i="93"/>
  <c r="S8" i="93" s="1"/>
  <c r="U8" i="93" s="1"/>
  <c r="K8" i="93"/>
  <c r="L8" i="93" s="1"/>
  <c r="J8" i="93"/>
  <c r="I8" i="93"/>
  <c r="E8" i="93"/>
  <c r="R7" i="93"/>
  <c r="S7" i="93" s="1"/>
  <c r="L7" i="93"/>
  <c r="K7" i="93"/>
  <c r="J7" i="93"/>
  <c r="I7" i="93"/>
  <c r="E7" i="93"/>
  <c r="S6" i="93"/>
  <c r="R6" i="93"/>
  <c r="L6" i="93"/>
  <c r="K6" i="93"/>
  <c r="J6" i="93"/>
  <c r="I6" i="93"/>
  <c r="E6" i="93"/>
  <c r="S5" i="93"/>
  <c r="U5" i="93" s="1"/>
  <c r="R5" i="93"/>
  <c r="K5" i="93"/>
  <c r="J5" i="93"/>
  <c r="I5" i="93"/>
  <c r="E5" i="93"/>
  <c r="S4" i="93"/>
  <c r="U4" i="93" s="1"/>
  <c r="R4" i="93"/>
  <c r="K4" i="93"/>
  <c r="L4" i="93" s="1"/>
  <c r="J4" i="93"/>
  <c r="J21" i="93" s="1"/>
  <c r="I4" i="93"/>
  <c r="E4" i="93"/>
  <c r="U3" i="93"/>
  <c r="T3" i="93"/>
  <c r="R3" i="93"/>
  <c r="K3" i="93"/>
  <c r="J3" i="93"/>
  <c r="I3" i="93"/>
  <c r="S3" i="93" s="1"/>
  <c r="E3" i="93"/>
  <c r="E21" i="93" s="1"/>
  <c r="R21" i="92"/>
  <c r="H21" i="92"/>
  <c r="G21" i="92"/>
  <c r="F21" i="92"/>
  <c r="C21" i="92"/>
  <c r="R20" i="92"/>
  <c r="K20" i="92"/>
  <c r="J20" i="92"/>
  <c r="I20" i="92"/>
  <c r="E20" i="92"/>
  <c r="R19" i="92"/>
  <c r="K19" i="92"/>
  <c r="J19" i="92"/>
  <c r="I19" i="92"/>
  <c r="E19" i="92"/>
  <c r="R18" i="92"/>
  <c r="S18" i="92" s="1"/>
  <c r="K18" i="92"/>
  <c r="L18" i="92" s="1"/>
  <c r="J18" i="92"/>
  <c r="I18" i="92"/>
  <c r="E18" i="92"/>
  <c r="T17" i="92"/>
  <c r="S17" i="92"/>
  <c r="U17" i="92" s="1"/>
  <c r="R17" i="92"/>
  <c r="L17" i="92"/>
  <c r="K17" i="92"/>
  <c r="J17" i="92"/>
  <c r="I17" i="92"/>
  <c r="E17" i="92"/>
  <c r="U16" i="92"/>
  <c r="T16" i="92"/>
  <c r="R16" i="92"/>
  <c r="S16" i="92" s="1"/>
  <c r="K16" i="92"/>
  <c r="J16" i="92"/>
  <c r="I16" i="92"/>
  <c r="E16" i="92"/>
  <c r="L16" i="92" s="1"/>
  <c r="U15" i="92"/>
  <c r="S15" i="92"/>
  <c r="T15" i="92" s="1"/>
  <c r="R15" i="92"/>
  <c r="K15" i="92"/>
  <c r="J15" i="92"/>
  <c r="I15" i="92"/>
  <c r="E15" i="92"/>
  <c r="U14" i="92"/>
  <c r="S14" i="92"/>
  <c r="T14" i="92" s="1"/>
  <c r="R14" i="92"/>
  <c r="K14" i="92"/>
  <c r="J14" i="92"/>
  <c r="I14" i="92"/>
  <c r="E14" i="92"/>
  <c r="U13" i="92"/>
  <c r="S13" i="92"/>
  <c r="T13" i="92" s="1"/>
  <c r="R13" i="92"/>
  <c r="K13" i="92"/>
  <c r="J13" i="92"/>
  <c r="I13" i="92"/>
  <c r="E13" i="92"/>
  <c r="U12" i="92"/>
  <c r="S12" i="92"/>
  <c r="T12" i="92" s="1"/>
  <c r="R12" i="92"/>
  <c r="K12" i="92"/>
  <c r="J12" i="92"/>
  <c r="I12" i="92"/>
  <c r="E12" i="92"/>
  <c r="U11" i="92"/>
  <c r="S11" i="92"/>
  <c r="T11" i="92" s="1"/>
  <c r="R11" i="92"/>
  <c r="K11" i="92"/>
  <c r="J11" i="92"/>
  <c r="I11" i="92"/>
  <c r="E11" i="92"/>
  <c r="R10" i="92"/>
  <c r="K10" i="92"/>
  <c r="L10" i="92" s="1"/>
  <c r="J10" i="92"/>
  <c r="I10" i="92"/>
  <c r="S10" i="92" s="1"/>
  <c r="E10" i="92"/>
  <c r="R9" i="92"/>
  <c r="K9" i="92"/>
  <c r="L9" i="92" s="1"/>
  <c r="J9" i="92"/>
  <c r="I9" i="92"/>
  <c r="S9" i="92" s="1"/>
  <c r="E9" i="92"/>
  <c r="R8" i="92"/>
  <c r="K8" i="92"/>
  <c r="L8" i="92" s="1"/>
  <c r="J8" i="92"/>
  <c r="I8" i="92"/>
  <c r="S8" i="92" s="1"/>
  <c r="E8" i="92"/>
  <c r="R7" i="92"/>
  <c r="L7" i="92"/>
  <c r="K7" i="92"/>
  <c r="J7" i="92"/>
  <c r="I7" i="92"/>
  <c r="S7" i="92" s="1"/>
  <c r="E7" i="92"/>
  <c r="R6" i="92"/>
  <c r="S6" i="92" s="1"/>
  <c r="L6" i="92"/>
  <c r="K6" i="92"/>
  <c r="J6" i="92"/>
  <c r="I6" i="92"/>
  <c r="E6" i="92"/>
  <c r="S5" i="92"/>
  <c r="R5" i="92"/>
  <c r="K5" i="92"/>
  <c r="J5" i="92"/>
  <c r="I5" i="92"/>
  <c r="E5" i="92"/>
  <c r="R4" i="92"/>
  <c r="S4" i="92" s="1"/>
  <c r="K4" i="92"/>
  <c r="L4" i="92" s="1"/>
  <c r="J4" i="92"/>
  <c r="I4" i="92"/>
  <c r="E4" i="92"/>
  <c r="S3" i="92"/>
  <c r="U3" i="92" s="1"/>
  <c r="R3" i="92"/>
  <c r="L3" i="92"/>
  <c r="K3" i="92"/>
  <c r="J3" i="92"/>
  <c r="I3" i="92"/>
  <c r="E3" i="92"/>
  <c r="R21" i="91"/>
  <c r="H21" i="91"/>
  <c r="G21" i="91"/>
  <c r="F21" i="91"/>
  <c r="C21" i="91"/>
  <c r="R20" i="91"/>
  <c r="K20" i="91"/>
  <c r="J20" i="91"/>
  <c r="I20" i="91"/>
  <c r="S20" i="91" s="1"/>
  <c r="E20" i="91"/>
  <c r="R19" i="91"/>
  <c r="K19" i="91"/>
  <c r="J19" i="91"/>
  <c r="I19" i="91"/>
  <c r="S19" i="91" s="1"/>
  <c r="E19" i="91"/>
  <c r="R18" i="91"/>
  <c r="K18" i="91"/>
  <c r="L18" i="91" s="1"/>
  <c r="J18" i="91"/>
  <c r="I18" i="91"/>
  <c r="S18" i="91" s="1"/>
  <c r="E18" i="91"/>
  <c r="R17" i="91"/>
  <c r="L17" i="91"/>
  <c r="K17" i="91"/>
  <c r="J17" i="91"/>
  <c r="I17" i="91"/>
  <c r="S17" i="91" s="1"/>
  <c r="E17" i="91"/>
  <c r="R16" i="91"/>
  <c r="S16" i="91" s="1"/>
  <c r="L16" i="91"/>
  <c r="K16" i="91"/>
  <c r="J16" i="91"/>
  <c r="I16" i="91"/>
  <c r="E16" i="91"/>
  <c r="R15" i="91"/>
  <c r="S15" i="91" s="1"/>
  <c r="K15" i="91"/>
  <c r="J15" i="91"/>
  <c r="I15" i="91"/>
  <c r="E15" i="91"/>
  <c r="R14" i="91"/>
  <c r="S14" i="91" s="1"/>
  <c r="K14" i="91"/>
  <c r="J14" i="91"/>
  <c r="I14" i="91"/>
  <c r="E14" i="91"/>
  <c r="S13" i="91"/>
  <c r="R13" i="91"/>
  <c r="K13" i="91"/>
  <c r="J13" i="91"/>
  <c r="I13" i="91"/>
  <c r="E13" i="91"/>
  <c r="S12" i="91"/>
  <c r="R12" i="91"/>
  <c r="K12" i="91"/>
  <c r="J12" i="91"/>
  <c r="I12" i="91"/>
  <c r="E12" i="91"/>
  <c r="R11" i="91"/>
  <c r="S11" i="91" s="1"/>
  <c r="K11" i="91"/>
  <c r="J11" i="91"/>
  <c r="I11" i="91"/>
  <c r="E11" i="91"/>
  <c r="R10" i="91"/>
  <c r="S10" i="91" s="1"/>
  <c r="K10" i="91"/>
  <c r="L10" i="91" s="1"/>
  <c r="J10" i="91"/>
  <c r="I10" i="91"/>
  <c r="E10" i="91"/>
  <c r="T9" i="91"/>
  <c r="S9" i="91"/>
  <c r="U9" i="91" s="1"/>
  <c r="R9" i="91"/>
  <c r="L9" i="91"/>
  <c r="K9" i="91"/>
  <c r="J9" i="91"/>
  <c r="I9" i="91"/>
  <c r="E9" i="91"/>
  <c r="U8" i="91"/>
  <c r="T8" i="91"/>
  <c r="R8" i="91"/>
  <c r="S8" i="91" s="1"/>
  <c r="K8" i="91"/>
  <c r="J8" i="91"/>
  <c r="I8" i="91"/>
  <c r="E8" i="91"/>
  <c r="L8" i="91" s="1"/>
  <c r="R7" i="91"/>
  <c r="K7" i="91"/>
  <c r="J7" i="91"/>
  <c r="I7" i="91"/>
  <c r="S7" i="91" s="1"/>
  <c r="T7" i="91" s="1"/>
  <c r="E7" i="91"/>
  <c r="E21" i="91" s="1"/>
  <c r="R6" i="91"/>
  <c r="K6" i="91"/>
  <c r="J6" i="91"/>
  <c r="I6" i="91"/>
  <c r="S6" i="91" s="1"/>
  <c r="E6" i="91"/>
  <c r="L6" i="91" s="1"/>
  <c r="R5" i="91"/>
  <c r="K5" i="91"/>
  <c r="J5" i="91"/>
  <c r="I5" i="91"/>
  <c r="S5" i="91" s="1"/>
  <c r="E5" i="91"/>
  <c r="R4" i="91"/>
  <c r="K4" i="91"/>
  <c r="L4" i="91" s="1"/>
  <c r="J4" i="91"/>
  <c r="I4" i="91"/>
  <c r="S4" i="91" s="1"/>
  <c r="E4" i="91"/>
  <c r="R3" i="91"/>
  <c r="K3" i="91"/>
  <c r="J3" i="91"/>
  <c r="I3" i="91"/>
  <c r="E3" i="91"/>
  <c r="R21" i="90"/>
  <c r="H21" i="90"/>
  <c r="G21" i="90"/>
  <c r="F21" i="90"/>
  <c r="C21" i="90"/>
  <c r="R20" i="90"/>
  <c r="S20" i="90" s="1"/>
  <c r="U20" i="90" s="1"/>
  <c r="K20" i="90"/>
  <c r="J20" i="90"/>
  <c r="I20" i="90"/>
  <c r="E20" i="90"/>
  <c r="U19" i="90"/>
  <c r="T19" i="90"/>
  <c r="R19" i="90"/>
  <c r="S19" i="90" s="1"/>
  <c r="K19" i="90"/>
  <c r="J19" i="90"/>
  <c r="I19" i="90"/>
  <c r="E19" i="90"/>
  <c r="T18" i="90"/>
  <c r="R18" i="90"/>
  <c r="S18" i="90" s="1"/>
  <c r="U18" i="90" s="1"/>
  <c r="K18" i="90"/>
  <c r="J18" i="90"/>
  <c r="I18" i="90"/>
  <c r="E18" i="90"/>
  <c r="U17" i="90"/>
  <c r="R17" i="90"/>
  <c r="K17" i="90"/>
  <c r="L17" i="90" s="1"/>
  <c r="J17" i="90"/>
  <c r="I17" i="90"/>
  <c r="S17" i="90" s="1"/>
  <c r="T17" i="90" s="1"/>
  <c r="E17" i="90"/>
  <c r="R16" i="90"/>
  <c r="K16" i="90"/>
  <c r="J16" i="90"/>
  <c r="I16" i="90"/>
  <c r="S16" i="90" s="1"/>
  <c r="E16" i="90"/>
  <c r="L16" i="90" s="1"/>
  <c r="R15" i="90"/>
  <c r="K15" i="90"/>
  <c r="J15" i="90"/>
  <c r="I15" i="90"/>
  <c r="S15" i="90" s="1"/>
  <c r="E15" i="90"/>
  <c r="R14" i="90"/>
  <c r="K14" i="90"/>
  <c r="J14" i="90"/>
  <c r="I14" i="90"/>
  <c r="S14" i="90" s="1"/>
  <c r="E14" i="90"/>
  <c r="R13" i="90"/>
  <c r="K13" i="90"/>
  <c r="J13" i="90"/>
  <c r="I13" i="90"/>
  <c r="S13" i="90" s="1"/>
  <c r="E13" i="90"/>
  <c r="R12" i="90"/>
  <c r="K12" i="90"/>
  <c r="J12" i="90"/>
  <c r="I12" i="90"/>
  <c r="S12" i="90" s="1"/>
  <c r="E12" i="90"/>
  <c r="R11" i="90"/>
  <c r="K11" i="90"/>
  <c r="J11" i="90"/>
  <c r="I11" i="90"/>
  <c r="S11" i="90" s="1"/>
  <c r="E11" i="90"/>
  <c r="R10" i="90"/>
  <c r="K10" i="90"/>
  <c r="L10" i="90" s="1"/>
  <c r="J10" i="90"/>
  <c r="J21" i="90" s="1"/>
  <c r="I10" i="90"/>
  <c r="S10" i="90" s="1"/>
  <c r="E10" i="90"/>
  <c r="R9" i="90"/>
  <c r="L9" i="90"/>
  <c r="K9" i="90"/>
  <c r="J9" i="90"/>
  <c r="I9" i="90"/>
  <c r="S9" i="90" s="1"/>
  <c r="E9" i="90"/>
  <c r="R8" i="90"/>
  <c r="S8" i="90" s="1"/>
  <c r="L8" i="90"/>
  <c r="K8" i="90"/>
  <c r="J8" i="90"/>
  <c r="I8" i="90"/>
  <c r="E8" i="90"/>
  <c r="S7" i="90"/>
  <c r="R7" i="90"/>
  <c r="K7" i="90"/>
  <c r="L7" i="90" s="1"/>
  <c r="J7" i="90"/>
  <c r="I7" i="90"/>
  <c r="E7" i="90"/>
  <c r="T6" i="90"/>
  <c r="S6" i="90"/>
  <c r="U6" i="90" s="1"/>
  <c r="R6" i="90"/>
  <c r="L6" i="90"/>
  <c r="K6" i="90"/>
  <c r="J6" i="90"/>
  <c r="I6" i="90"/>
  <c r="E6" i="90"/>
  <c r="R5" i="90"/>
  <c r="S5" i="90" s="1"/>
  <c r="U5" i="90" s="1"/>
  <c r="K5" i="90"/>
  <c r="J5" i="90"/>
  <c r="I5" i="90"/>
  <c r="E5" i="90"/>
  <c r="U4" i="90"/>
  <c r="T4" i="90"/>
  <c r="R4" i="90"/>
  <c r="S4" i="90" s="1"/>
  <c r="K4" i="90"/>
  <c r="J4" i="90"/>
  <c r="I4" i="90"/>
  <c r="E4" i="90"/>
  <c r="L4" i="90" s="1"/>
  <c r="R3" i="90"/>
  <c r="K3" i="90"/>
  <c r="J3" i="90"/>
  <c r="I3" i="90"/>
  <c r="E3" i="90"/>
  <c r="R21" i="89"/>
  <c r="H21" i="89"/>
  <c r="G21" i="89"/>
  <c r="F21" i="89"/>
  <c r="C21" i="89"/>
  <c r="R20" i="89"/>
  <c r="K20" i="89"/>
  <c r="J20" i="89"/>
  <c r="I20" i="89"/>
  <c r="S20" i="89" s="1"/>
  <c r="E20" i="89"/>
  <c r="R19" i="89"/>
  <c r="K19" i="89"/>
  <c r="J19" i="89"/>
  <c r="I19" i="89"/>
  <c r="E19" i="89"/>
  <c r="R18" i="89"/>
  <c r="S18" i="89" s="1"/>
  <c r="L18" i="89"/>
  <c r="K18" i="89"/>
  <c r="J18" i="89"/>
  <c r="I18" i="89"/>
  <c r="E18" i="89"/>
  <c r="R17" i="89"/>
  <c r="S17" i="89" s="1"/>
  <c r="K17" i="89"/>
  <c r="L17" i="89" s="1"/>
  <c r="J17" i="89"/>
  <c r="I17" i="89"/>
  <c r="E17" i="89"/>
  <c r="T16" i="89"/>
  <c r="S16" i="89"/>
  <c r="U16" i="89" s="1"/>
  <c r="R16" i="89"/>
  <c r="L16" i="89"/>
  <c r="K16" i="89"/>
  <c r="J16" i="89"/>
  <c r="I16" i="89"/>
  <c r="E16" i="89"/>
  <c r="U15" i="89"/>
  <c r="T15" i="89"/>
  <c r="R15" i="89"/>
  <c r="S15" i="89" s="1"/>
  <c r="K15" i="89"/>
  <c r="J15" i="89"/>
  <c r="I15" i="89"/>
  <c r="E15" i="89"/>
  <c r="T14" i="89"/>
  <c r="R14" i="89"/>
  <c r="S14" i="89" s="1"/>
  <c r="U14" i="89" s="1"/>
  <c r="K14" i="89"/>
  <c r="J14" i="89"/>
  <c r="I14" i="89"/>
  <c r="E14" i="89"/>
  <c r="R13" i="89"/>
  <c r="S13" i="89" s="1"/>
  <c r="K13" i="89"/>
  <c r="J13" i="89"/>
  <c r="I13" i="89"/>
  <c r="E13" i="89"/>
  <c r="U12" i="89"/>
  <c r="T12" i="89"/>
  <c r="R12" i="89"/>
  <c r="S12" i="89" s="1"/>
  <c r="K12" i="89"/>
  <c r="J12" i="89"/>
  <c r="I12" i="89"/>
  <c r="E12" i="89"/>
  <c r="R11" i="89"/>
  <c r="S11" i="89" s="1"/>
  <c r="K11" i="89"/>
  <c r="J11" i="89"/>
  <c r="I11" i="89"/>
  <c r="E11" i="89"/>
  <c r="R10" i="89"/>
  <c r="S10" i="89" s="1"/>
  <c r="U10" i="89" s="1"/>
  <c r="K10" i="89"/>
  <c r="J10" i="89"/>
  <c r="I10" i="89"/>
  <c r="E10" i="89"/>
  <c r="L10" i="89" s="1"/>
  <c r="S9" i="89"/>
  <c r="T9" i="89" s="1"/>
  <c r="R9" i="89"/>
  <c r="K9" i="89"/>
  <c r="J9" i="89"/>
  <c r="I9" i="89"/>
  <c r="E9" i="89"/>
  <c r="R8" i="89"/>
  <c r="K8" i="89"/>
  <c r="J8" i="89"/>
  <c r="I8" i="89"/>
  <c r="S8" i="89" s="1"/>
  <c r="U8" i="89" s="1"/>
  <c r="E8" i="89"/>
  <c r="L8" i="89" s="1"/>
  <c r="R7" i="89"/>
  <c r="K7" i="89"/>
  <c r="L7" i="89" s="1"/>
  <c r="J7" i="89"/>
  <c r="I7" i="89"/>
  <c r="S7" i="89" s="1"/>
  <c r="T7" i="89" s="1"/>
  <c r="E7" i="89"/>
  <c r="R6" i="89"/>
  <c r="L6" i="89"/>
  <c r="K6" i="89"/>
  <c r="J6" i="89"/>
  <c r="I6" i="89"/>
  <c r="S6" i="89" s="1"/>
  <c r="E6" i="89"/>
  <c r="R5" i="89"/>
  <c r="K5" i="89"/>
  <c r="J5" i="89"/>
  <c r="I5" i="89"/>
  <c r="S5" i="89" s="1"/>
  <c r="E5" i="89"/>
  <c r="R4" i="89"/>
  <c r="S4" i="89" s="1"/>
  <c r="L4" i="89"/>
  <c r="K4" i="89"/>
  <c r="J4" i="89"/>
  <c r="I4" i="89"/>
  <c r="E4" i="89"/>
  <c r="S3" i="89"/>
  <c r="R3" i="89"/>
  <c r="K3" i="89"/>
  <c r="J3" i="89"/>
  <c r="I3" i="89"/>
  <c r="E3" i="89"/>
  <c r="R21" i="88"/>
  <c r="H21" i="88"/>
  <c r="G21" i="88"/>
  <c r="F21" i="88"/>
  <c r="C21" i="88"/>
  <c r="R20" i="88"/>
  <c r="K20" i="88"/>
  <c r="J20" i="88"/>
  <c r="I20" i="88"/>
  <c r="S20" i="88" s="1"/>
  <c r="E20" i="88"/>
  <c r="R19" i="88"/>
  <c r="K19" i="88"/>
  <c r="J19" i="88"/>
  <c r="I19" i="88"/>
  <c r="S19" i="88" s="1"/>
  <c r="E19" i="88"/>
  <c r="T18" i="88"/>
  <c r="R18" i="88"/>
  <c r="K18" i="88"/>
  <c r="J18" i="88"/>
  <c r="I18" i="88"/>
  <c r="S18" i="88" s="1"/>
  <c r="U18" i="88" s="1"/>
  <c r="E18" i="88"/>
  <c r="L18" i="88" s="1"/>
  <c r="U17" i="88"/>
  <c r="R17" i="88"/>
  <c r="K17" i="88"/>
  <c r="L17" i="88" s="1"/>
  <c r="J17" i="88"/>
  <c r="I17" i="88"/>
  <c r="S17" i="88" s="1"/>
  <c r="T17" i="88" s="1"/>
  <c r="E17" i="88"/>
  <c r="R16" i="88"/>
  <c r="K16" i="88"/>
  <c r="L16" i="88" s="1"/>
  <c r="J16" i="88"/>
  <c r="I16" i="88"/>
  <c r="S16" i="88" s="1"/>
  <c r="E16" i="88"/>
  <c r="R15" i="88"/>
  <c r="K15" i="88"/>
  <c r="J15" i="88"/>
  <c r="I15" i="88"/>
  <c r="S15" i="88" s="1"/>
  <c r="E15" i="88"/>
  <c r="R14" i="88"/>
  <c r="K14" i="88"/>
  <c r="J14" i="88"/>
  <c r="I14" i="88"/>
  <c r="E14" i="88"/>
  <c r="R13" i="88"/>
  <c r="K13" i="88"/>
  <c r="J13" i="88"/>
  <c r="I13" i="88"/>
  <c r="E13" i="88"/>
  <c r="R12" i="88"/>
  <c r="K12" i="88"/>
  <c r="J12" i="88"/>
  <c r="I12" i="88"/>
  <c r="S12" i="88" s="1"/>
  <c r="E12" i="88"/>
  <c r="R11" i="88"/>
  <c r="K11" i="88"/>
  <c r="J11" i="88"/>
  <c r="I11" i="88"/>
  <c r="E11" i="88"/>
  <c r="R10" i="88"/>
  <c r="S10" i="88" s="1"/>
  <c r="L10" i="88"/>
  <c r="K10" i="88"/>
  <c r="J10" i="88"/>
  <c r="I10" i="88"/>
  <c r="E10" i="88"/>
  <c r="S9" i="88"/>
  <c r="R9" i="88"/>
  <c r="K9" i="88"/>
  <c r="L9" i="88" s="1"/>
  <c r="J9" i="88"/>
  <c r="I9" i="88"/>
  <c r="E9" i="88"/>
  <c r="S8" i="88"/>
  <c r="R8" i="88"/>
  <c r="L8" i="88"/>
  <c r="K8" i="88"/>
  <c r="J8" i="88"/>
  <c r="I8" i="88"/>
  <c r="E8" i="88"/>
  <c r="T7" i="88"/>
  <c r="R7" i="88"/>
  <c r="S7" i="88" s="1"/>
  <c r="U7" i="88" s="1"/>
  <c r="K7" i="88"/>
  <c r="J7" i="88"/>
  <c r="I7" i="88"/>
  <c r="E7" i="88"/>
  <c r="U6" i="88"/>
  <c r="R6" i="88"/>
  <c r="K6" i="88"/>
  <c r="L6" i="88" s="1"/>
  <c r="J6" i="88"/>
  <c r="I6" i="88"/>
  <c r="S6" i="88" s="1"/>
  <c r="T6" i="88" s="1"/>
  <c r="E6" i="88"/>
  <c r="T5" i="88"/>
  <c r="R5" i="88"/>
  <c r="K5" i="88"/>
  <c r="J5" i="88"/>
  <c r="I5" i="88"/>
  <c r="S5" i="88" s="1"/>
  <c r="U5" i="88" s="1"/>
  <c r="E5" i="88"/>
  <c r="T4" i="88"/>
  <c r="R4" i="88"/>
  <c r="K4" i="88"/>
  <c r="J4" i="88"/>
  <c r="J21" i="88" s="1"/>
  <c r="I4" i="88"/>
  <c r="S4" i="88" s="1"/>
  <c r="U4" i="88" s="1"/>
  <c r="E4" i="88"/>
  <c r="L4" i="88" s="1"/>
  <c r="R3" i="88"/>
  <c r="K3" i="88"/>
  <c r="J3" i="88"/>
  <c r="I3" i="88"/>
  <c r="E3" i="88"/>
  <c r="E21" i="88" s="1"/>
  <c r="R21" i="87"/>
  <c r="J21" i="87"/>
  <c r="H21" i="87"/>
  <c r="G21" i="87"/>
  <c r="F21" i="87"/>
  <c r="C21" i="87"/>
  <c r="T20" i="87"/>
  <c r="S20" i="87"/>
  <c r="U20" i="87" s="1"/>
  <c r="R20" i="87"/>
  <c r="K20" i="87"/>
  <c r="J20" i="87"/>
  <c r="I20" i="87"/>
  <c r="E20" i="87"/>
  <c r="S19" i="87"/>
  <c r="R19" i="87"/>
  <c r="K19" i="87"/>
  <c r="J19" i="87"/>
  <c r="I19" i="87"/>
  <c r="E19" i="87"/>
  <c r="S18" i="87"/>
  <c r="U18" i="87" s="1"/>
  <c r="R18" i="87"/>
  <c r="L18" i="87"/>
  <c r="K18" i="87"/>
  <c r="J18" i="87"/>
  <c r="I18" i="87"/>
  <c r="E18" i="87"/>
  <c r="R17" i="87"/>
  <c r="S17" i="87" s="1"/>
  <c r="K17" i="87"/>
  <c r="L17" i="87" s="1"/>
  <c r="J17" i="87"/>
  <c r="I17" i="87"/>
  <c r="E17" i="87"/>
  <c r="R16" i="87"/>
  <c r="K16" i="87"/>
  <c r="L16" i="87" s="1"/>
  <c r="J16" i="87"/>
  <c r="I16" i="87"/>
  <c r="S16" i="87" s="1"/>
  <c r="E16" i="87"/>
  <c r="R15" i="87"/>
  <c r="K15" i="87"/>
  <c r="J15" i="87"/>
  <c r="I15" i="87"/>
  <c r="S15" i="87" s="1"/>
  <c r="E15" i="87"/>
  <c r="T14" i="87"/>
  <c r="R14" i="87"/>
  <c r="K14" i="87"/>
  <c r="J14" i="87"/>
  <c r="I14" i="87"/>
  <c r="S14" i="87" s="1"/>
  <c r="U14" i="87" s="1"/>
  <c r="E14" i="87"/>
  <c r="T13" i="87"/>
  <c r="R13" i="87"/>
  <c r="K13" i="87"/>
  <c r="J13" i="87"/>
  <c r="I13" i="87"/>
  <c r="S13" i="87" s="1"/>
  <c r="U13" i="87" s="1"/>
  <c r="E13" i="87"/>
  <c r="R12" i="87"/>
  <c r="K12" i="87"/>
  <c r="J12" i="87"/>
  <c r="I12" i="87"/>
  <c r="S12" i="87" s="1"/>
  <c r="E12" i="87"/>
  <c r="R11" i="87"/>
  <c r="K11" i="87"/>
  <c r="J11" i="87"/>
  <c r="I11" i="87"/>
  <c r="S11" i="87" s="1"/>
  <c r="E11" i="87"/>
  <c r="T10" i="87"/>
  <c r="R10" i="87"/>
  <c r="K10" i="87"/>
  <c r="J10" i="87"/>
  <c r="I10" i="87"/>
  <c r="S10" i="87" s="1"/>
  <c r="U10" i="87" s="1"/>
  <c r="E10" i="87"/>
  <c r="L10" i="87" s="1"/>
  <c r="U9" i="87"/>
  <c r="R9" i="87"/>
  <c r="K9" i="87"/>
  <c r="L9" i="87" s="1"/>
  <c r="J9" i="87"/>
  <c r="I9" i="87"/>
  <c r="S9" i="87" s="1"/>
  <c r="T9" i="87" s="1"/>
  <c r="E9" i="87"/>
  <c r="R8" i="87"/>
  <c r="K8" i="87"/>
  <c r="L8" i="87" s="1"/>
  <c r="J8" i="87"/>
  <c r="I8" i="87"/>
  <c r="E8" i="87"/>
  <c r="R7" i="87"/>
  <c r="L7" i="87"/>
  <c r="K7" i="87"/>
  <c r="J7" i="87"/>
  <c r="I7" i="87"/>
  <c r="S7" i="87" s="1"/>
  <c r="E7" i="87"/>
  <c r="S6" i="87"/>
  <c r="R6" i="87"/>
  <c r="K6" i="87"/>
  <c r="L6" i="87" s="1"/>
  <c r="J6" i="87"/>
  <c r="I6" i="87"/>
  <c r="E6" i="87"/>
  <c r="T5" i="87"/>
  <c r="S5" i="87"/>
  <c r="U5" i="87" s="1"/>
  <c r="R5" i="87"/>
  <c r="K5" i="87"/>
  <c r="J5" i="87"/>
  <c r="I5" i="87"/>
  <c r="E5" i="87"/>
  <c r="S4" i="87"/>
  <c r="R4" i="87"/>
  <c r="L4" i="87"/>
  <c r="K4" i="87"/>
  <c r="J4" i="87"/>
  <c r="I4" i="87"/>
  <c r="E4" i="87"/>
  <c r="U3" i="87"/>
  <c r="T3" i="87"/>
  <c r="R3" i="87"/>
  <c r="S3" i="87" s="1"/>
  <c r="K3" i="87"/>
  <c r="L3" i="87" s="1"/>
  <c r="J3" i="87"/>
  <c r="I3" i="87"/>
  <c r="E3" i="87"/>
  <c r="E21" i="87" s="1"/>
  <c r="R21" i="86"/>
  <c r="H21" i="86"/>
  <c r="G21" i="86"/>
  <c r="F21" i="86"/>
  <c r="C21" i="86"/>
  <c r="R20" i="86"/>
  <c r="K20" i="86"/>
  <c r="L20" i="86" s="1"/>
  <c r="J20" i="86"/>
  <c r="I20" i="86"/>
  <c r="S20" i="86" s="1"/>
  <c r="E20" i="86"/>
  <c r="R19" i="86"/>
  <c r="K19" i="86"/>
  <c r="J19" i="86"/>
  <c r="I19" i="86"/>
  <c r="E19" i="86"/>
  <c r="K18" i="86"/>
  <c r="L18" i="86" s="1"/>
  <c r="J18" i="86"/>
  <c r="I18" i="86"/>
  <c r="E18" i="86"/>
  <c r="K17" i="86"/>
  <c r="L17" i="86" s="1"/>
  <c r="J17" i="86"/>
  <c r="I17" i="86"/>
  <c r="E17" i="86"/>
  <c r="T16" i="86"/>
  <c r="S16" i="86"/>
  <c r="U16" i="86" s="1"/>
  <c r="R16" i="86"/>
  <c r="L16" i="86"/>
  <c r="K16" i="86"/>
  <c r="J16" i="86"/>
  <c r="I16" i="86"/>
  <c r="E16" i="86"/>
  <c r="U15" i="86"/>
  <c r="R15" i="86"/>
  <c r="S15" i="86" s="1"/>
  <c r="T15" i="86" s="1"/>
  <c r="K15" i="86"/>
  <c r="J15" i="86"/>
  <c r="I15" i="86"/>
  <c r="E15" i="86"/>
  <c r="U14" i="86"/>
  <c r="T14" i="86"/>
  <c r="R14" i="86"/>
  <c r="S14" i="86" s="1"/>
  <c r="K14" i="86"/>
  <c r="J14" i="86"/>
  <c r="I14" i="86"/>
  <c r="E14" i="86"/>
  <c r="R13" i="86"/>
  <c r="S13" i="86" s="1"/>
  <c r="K13" i="86"/>
  <c r="J13" i="86"/>
  <c r="I13" i="86"/>
  <c r="E13" i="86"/>
  <c r="R12" i="86"/>
  <c r="S12" i="86" s="1"/>
  <c r="U12" i="86" s="1"/>
  <c r="K12" i="86"/>
  <c r="J12" i="86"/>
  <c r="I12" i="86"/>
  <c r="E12" i="86"/>
  <c r="T11" i="86"/>
  <c r="R11" i="86"/>
  <c r="S11" i="86" s="1"/>
  <c r="U11" i="86" s="1"/>
  <c r="K11" i="86"/>
  <c r="J11" i="86"/>
  <c r="I11" i="86"/>
  <c r="E11" i="86"/>
  <c r="R10" i="86"/>
  <c r="K10" i="86"/>
  <c r="L10" i="86" s="1"/>
  <c r="J10" i="86"/>
  <c r="I10" i="86"/>
  <c r="S10" i="86" s="1"/>
  <c r="E10" i="86"/>
  <c r="T9" i="86"/>
  <c r="R9" i="86"/>
  <c r="K9" i="86"/>
  <c r="J9" i="86"/>
  <c r="I9" i="86"/>
  <c r="S9" i="86" s="1"/>
  <c r="U9" i="86" s="1"/>
  <c r="E9" i="86"/>
  <c r="L9" i="86" s="1"/>
  <c r="U8" i="86"/>
  <c r="R8" i="86"/>
  <c r="K8" i="86"/>
  <c r="L8" i="86" s="1"/>
  <c r="J8" i="86"/>
  <c r="I8" i="86"/>
  <c r="S8" i="86" s="1"/>
  <c r="T8" i="86" s="1"/>
  <c r="E8" i="86"/>
  <c r="R7" i="86"/>
  <c r="K7" i="86"/>
  <c r="L7" i="86" s="1"/>
  <c r="J7" i="86"/>
  <c r="I7" i="86"/>
  <c r="S7" i="86" s="1"/>
  <c r="E7" i="86"/>
  <c r="R6" i="86"/>
  <c r="S6" i="86" s="1"/>
  <c r="L6" i="86"/>
  <c r="K6" i="86"/>
  <c r="J6" i="86"/>
  <c r="I6" i="86"/>
  <c r="E6" i="86"/>
  <c r="S5" i="86"/>
  <c r="R5" i="86"/>
  <c r="K5" i="86"/>
  <c r="J5" i="86"/>
  <c r="I5" i="86"/>
  <c r="E5" i="86"/>
  <c r="S4" i="86"/>
  <c r="R4" i="86"/>
  <c r="K4" i="86"/>
  <c r="L4" i="86" s="1"/>
  <c r="J4" i="86"/>
  <c r="I4" i="86"/>
  <c r="E4" i="86"/>
  <c r="S3" i="86"/>
  <c r="U3" i="86" s="1"/>
  <c r="R3" i="86"/>
  <c r="L3" i="86"/>
  <c r="K3" i="86"/>
  <c r="K21" i="86" s="1"/>
  <c r="J3" i="86"/>
  <c r="I3" i="86"/>
  <c r="E3" i="86"/>
  <c r="R21" i="85"/>
  <c r="H21" i="85"/>
  <c r="G21" i="85"/>
  <c r="F21" i="85"/>
  <c r="C21" i="85"/>
  <c r="R20" i="85"/>
  <c r="K20" i="85"/>
  <c r="L20" i="85" s="1"/>
  <c r="J20" i="85"/>
  <c r="I20" i="85"/>
  <c r="S20" i="85" s="1"/>
  <c r="E20" i="85"/>
  <c r="R19" i="85"/>
  <c r="K19" i="85"/>
  <c r="J19" i="85"/>
  <c r="I19" i="85"/>
  <c r="S19" i="85" s="1"/>
  <c r="E19" i="85"/>
  <c r="K18" i="85"/>
  <c r="L18" i="85" s="1"/>
  <c r="J18" i="85"/>
  <c r="I18" i="85"/>
  <c r="E18" i="85"/>
  <c r="L17" i="85"/>
  <c r="K17" i="85"/>
  <c r="J17" i="85"/>
  <c r="I17" i="85"/>
  <c r="E17" i="85"/>
  <c r="S16" i="85"/>
  <c r="R16" i="85"/>
  <c r="K16" i="85"/>
  <c r="L16" i="85" s="1"/>
  <c r="J16" i="85"/>
  <c r="I16" i="85"/>
  <c r="E16" i="85"/>
  <c r="T15" i="85"/>
  <c r="S15" i="85"/>
  <c r="U15" i="85" s="1"/>
  <c r="R15" i="85"/>
  <c r="K15" i="85"/>
  <c r="J15" i="85"/>
  <c r="I15" i="85"/>
  <c r="E15" i="85"/>
  <c r="S14" i="85"/>
  <c r="R14" i="85"/>
  <c r="K14" i="85"/>
  <c r="J14" i="85"/>
  <c r="I14" i="85"/>
  <c r="E14" i="85"/>
  <c r="S13" i="85"/>
  <c r="U13" i="85" s="1"/>
  <c r="R13" i="85"/>
  <c r="K13" i="85"/>
  <c r="J13" i="85"/>
  <c r="I13" i="85"/>
  <c r="E13" i="85"/>
  <c r="T12" i="85"/>
  <c r="S12" i="85"/>
  <c r="U12" i="85" s="1"/>
  <c r="R12" i="85"/>
  <c r="K12" i="85"/>
  <c r="J12" i="85"/>
  <c r="I12" i="85"/>
  <c r="E12" i="85"/>
  <c r="S11" i="85"/>
  <c r="U11" i="85" s="1"/>
  <c r="R11" i="85"/>
  <c r="L11" i="85"/>
  <c r="K11" i="85"/>
  <c r="J11" i="85"/>
  <c r="I11" i="85"/>
  <c r="E11" i="85"/>
  <c r="T10" i="85"/>
  <c r="R10" i="85"/>
  <c r="S10" i="85" s="1"/>
  <c r="U10" i="85" s="1"/>
  <c r="K10" i="85"/>
  <c r="J10" i="85"/>
  <c r="I10" i="85"/>
  <c r="E10" i="85"/>
  <c r="L10" i="85" s="1"/>
  <c r="R9" i="85"/>
  <c r="K9" i="85"/>
  <c r="L9" i="85" s="1"/>
  <c r="J9" i="85"/>
  <c r="I9" i="85"/>
  <c r="S9" i="85" s="1"/>
  <c r="E9" i="85"/>
  <c r="T8" i="85"/>
  <c r="R8" i="85"/>
  <c r="K8" i="85"/>
  <c r="J8" i="85"/>
  <c r="I8" i="85"/>
  <c r="S8" i="85" s="1"/>
  <c r="U8" i="85" s="1"/>
  <c r="E8" i="85"/>
  <c r="L8" i="85" s="1"/>
  <c r="U7" i="85"/>
  <c r="R7" i="85"/>
  <c r="K7" i="85"/>
  <c r="L7" i="85" s="1"/>
  <c r="J7" i="85"/>
  <c r="I7" i="85"/>
  <c r="S7" i="85" s="1"/>
  <c r="T7" i="85" s="1"/>
  <c r="E7" i="85"/>
  <c r="E21" i="85" s="1"/>
  <c r="R6" i="85"/>
  <c r="K6" i="85"/>
  <c r="L6" i="85" s="1"/>
  <c r="J6" i="85"/>
  <c r="I6" i="85"/>
  <c r="S6" i="85" s="1"/>
  <c r="E6" i="85"/>
  <c r="R5" i="85"/>
  <c r="K5" i="85"/>
  <c r="J5" i="85"/>
  <c r="I5" i="85"/>
  <c r="S5" i="85" s="1"/>
  <c r="E5" i="85"/>
  <c r="R4" i="85"/>
  <c r="L4" i="85"/>
  <c r="K4" i="85"/>
  <c r="J4" i="85"/>
  <c r="I4" i="85"/>
  <c r="S4" i="85" s="1"/>
  <c r="E4" i="85"/>
  <c r="R3" i="85"/>
  <c r="S3" i="85" s="1"/>
  <c r="K3" i="85"/>
  <c r="L3" i="85" s="1"/>
  <c r="J3" i="85"/>
  <c r="J21" i="85" s="1"/>
  <c r="I3" i="85"/>
  <c r="E3" i="85"/>
  <c r="R21" i="84"/>
  <c r="H21" i="84"/>
  <c r="G21" i="84"/>
  <c r="F21" i="84"/>
  <c r="C21" i="84"/>
  <c r="T20" i="84"/>
  <c r="R20" i="84"/>
  <c r="K20" i="84"/>
  <c r="J20" i="84"/>
  <c r="I20" i="84"/>
  <c r="S20" i="84" s="1"/>
  <c r="U20" i="84" s="1"/>
  <c r="E20" i="84"/>
  <c r="L20" i="84" s="1"/>
  <c r="R19" i="84"/>
  <c r="K19" i="84"/>
  <c r="J19" i="84"/>
  <c r="I19" i="84"/>
  <c r="S19" i="84" s="1"/>
  <c r="T19" i="84" s="1"/>
  <c r="E19" i="84"/>
  <c r="K18" i="84"/>
  <c r="J18" i="84"/>
  <c r="I18" i="84"/>
  <c r="E18" i="84"/>
  <c r="K17" i="84"/>
  <c r="J17" i="84"/>
  <c r="I17" i="84"/>
  <c r="E17" i="84"/>
  <c r="R16" i="84"/>
  <c r="K16" i="84"/>
  <c r="J16" i="84"/>
  <c r="I16" i="84"/>
  <c r="S16" i="84" s="1"/>
  <c r="T16" i="84" s="1"/>
  <c r="E16" i="84"/>
  <c r="U15" i="84"/>
  <c r="R15" i="84"/>
  <c r="K15" i="84"/>
  <c r="J15" i="84"/>
  <c r="I15" i="84"/>
  <c r="S15" i="84" s="1"/>
  <c r="T15" i="84" s="1"/>
  <c r="E15" i="84"/>
  <c r="U14" i="84"/>
  <c r="R14" i="84"/>
  <c r="K14" i="84"/>
  <c r="J14" i="84"/>
  <c r="I14" i="84"/>
  <c r="S14" i="84" s="1"/>
  <c r="T14" i="84" s="1"/>
  <c r="E14" i="84"/>
  <c r="R13" i="84"/>
  <c r="K13" i="84"/>
  <c r="J13" i="84"/>
  <c r="I13" i="84"/>
  <c r="S13" i="84" s="1"/>
  <c r="T13" i="84" s="1"/>
  <c r="E13" i="84"/>
  <c r="R12" i="84"/>
  <c r="K12" i="84"/>
  <c r="J12" i="84"/>
  <c r="I12" i="84"/>
  <c r="S12" i="84" s="1"/>
  <c r="T12" i="84" s="1"/>
  <c r="E12" i="84"/>
  <c r="U11" i="84"/>
  <c r="R11" i="84"/>
  <c r="K11" i="84"/>
  <c r="L11" i="84" s="1"/>
  <c r="J11" i="84"/>
  <c r="I11" i="84"/>
  <c r="S11" i="84" s="1"/>
  <c r="T11" i="84" s="1"/>
  <c r="E11" i="84"/>
  <c r="R10" i="84"/>
  <c r="K10" i="84"/>
  <c r="L10" i="84" s="1"/>
  <c r="J10" i="84"/>
  <c r="I10" i="84"/>
  <c r="S10" i="84" s="1"/>
  <c r="E10" i="84"/>
  <c r="R9" i="84"/>
  <c r="S9" i="84" s="1"/>
  <c r="L9" i="84"/>
  <c r="K9" i="84"/>
  <c r="J9" i="84"/>
  <c r="I9" i="84"/>
  <c r="E9" i="84"/>
  <c r="R8" i="84"/>
  <c r="S8" i="84" s="1"/>
  <c r="K8" i="84"/>
  <c r="L8" i="84" s="1"/>
  <c r="J8" i="84"/>
  <c r="I8" i="84"/>
  <c r="E8" i="84"/>
  <c r="S7" i="84"/>
  <c r="R7" i="84"/>
  <c r="L7" i="84"/>
  <c r="K7" i="84"/>
  <c r="J7" i="84"/>
  <c r="I7" i="84"/>
  <c r="E7" i="84"/>
  <c r="U6" i="84"/>
  <c r="T6" i="84"/>
  <c r="R6" i="84"/>
  <c r="S6" i="84" s="1"/>
  <c r="K6" i="84"/>
  <c r="L6" i="84" s="1"/>
  <c r="J6" i="84"/>
  <c r="I6" i="84"/>
  <c r="E6" i="84"/>
  <c r="S5" i="84"/>
  <c r="T5" i="84" s="1"/>
  <c r="R5" i="84"/>
  <c r="K5" i="84"/>
  <c r="J5" i="84"/>
  <c r="I5" i="84"/>
  <c r="E5" i="84"/>
  <c r="R4" i="84"/>
  <c r="K4" i="84"/>
  <c r="L4" i="84" s="1"/>
  <c r="J4" i="84"/>
  <c r="I4" i="84"/>
  <c r="S4" i="84" s="1"/>
  <c r="E4" i="84"/>
  <c r="E21" i="84" s="1"/>
  <c r="R3" i="84"/>
  <c r="K3" i="84"/>
  <c r="J3" i="84"/>
  <c r="I3" i="84"/>
  <c r="E3" i="84"/>
  <c r="L3" i="84" s="1"/>
  <c r="R21" i="83"/>
  <c r="H21" i="83"/>
  <c r="G21" i="83"/>
  <c r="F21" i="83"/>
  <c r="C21" i="83"/>
  <c r="R20" i="83"/>
  <c r="S20" i="83" s="1"/>
  <c r="K20" i="83"/>
  <c r="L20" i="83" s="1"/>
  <c r="J20" i="83"/>
  <c r="I20" i="83"/>
  <c r="E20" i="83"/>
  <c r="S19" i="83"/>
  <c r="R19" i="83"/>
  <c r="K19" i="83"/>
  <c r="J19" i="83"/>
  <c r="I19" i="83"/>
  <c r="E19" i="83"/>
  <c r="K18" i="83"/>
  <c r="J18" i="83"/>
  <c r="I18" i="83"/>
  <c r="E18" i="83"/>
  <c r="K17" i="83"/>
  <c r="J17" i="83"/>
  <c r="I17" i="83"/>
  <c r="E17" i="83"/>
  <c r="S16" i="83"/>
  <c r="U16" i="83" s="1"/>
  <c r="R16" i="83"/>
  <c r="K16" i="83"/>
  <c r="J16" i="83"/>
  <c r="I16" i="83"/>
  <c r="E16" i="83"/>
  <c r="T15" i="83"/>
  <c r="S15" i="83"/>
  <c r="U15" i="83" s="1"/>
  <c r="R15" i="83"/>
  <c r="K15" i="83"/>
  <c r="J15" i="83"/>
  <c r="I15" i="83"/>
  <c r="E15" i="83"/>
  <c r="S14" i="83"/>
  <c r="U14" i="83" s="1"/>
  <c r="R14" i="83"/>
  <c r="K14" i="83"/>
  <c r="J14" i="83"/>
  <c r="I14" i="83"/>
  <c r="E14" i="83"/>
  <c r="T13" i="83"/>
  <c r="S13" i="83"/>
  <c r="U13" i="83" s="1"/>
  <c r="R13" i="83"/>
  <c r="K13" i="83"/>
  <c r="J13" i="83"/>
  <c r="I13" i="83"/>
  <c r="E13" i="83"/>
  <c r="T12" i="83"/>
  <c r="S12" i="83"/>
  <c r="U12" i="83" s="1"/>
  <c r="R12" i="83"/>
  <c r="K12" i="83"/>
  <c r="J12" i="83"/>
  <c r="I12" i="83"/>
  <c r="E12" i="83"/>
  <c r="S11" i="83"/>
  <c r="R11" i="83"/>
  <c r="L11" i="83"/>
  <c r="K11" i="83"/>
  <c r="J11" i="83"/>
  <c r="I11" i="83"/>
  <c r="E11" i="83"/>
  <c r="T10" i="83"/>
  <c r="R10" i="83"/>
  <c r="S10" i="83" s="1"/>
  <c r="U10" i="83" s="1"/>
  <c r="K10" i="83"/>
  <c r="J10" i="83"/>
  <c r="I10" i="83"/>
  <c r="E10" i="83"/>
  <c r="L10" i="83" s="1"/>
  <c r="R9" i="83"/>
  <c r="K9" i="83"/>
  <c r="L9" i="83" s="1"/>
  <c r="J9" i="83"/>
  <c r="I9" i="83"/>
  <c r="S9" i="83" s="1"/>
  <c r="E9" i="83"/>
  <c r="T8" i="83"/>
  <c r="R8" i="83"/>
  <c r="K8" i="83"/>
  <c r="J8" i="83"/>
  <c r="I8" i="83"/>
  <c r="S8" i="83" s="1"/>
  <c r="U8" i="83" s="1"/>
  <c r="E8" i="83"/>
  <c r="L8" i="83" s="1"/>
  <c r="U7" i="83"/>
  <c r="R7" i="83"/>
  <c r="K7" i="83"/>
  <c r="J7" i="83"/>
  <c r="I7" i="83"/>
  <c r="S7" i="83" s="1"/>
  <c r="T7" i="83" s="1"/>
  <c r="E7" i="83"/>
  <c r="R6" i="83"/>
  <c r="K6" i="83"/>
  <c r="L6" i="83" s="1"/>
  <c r="J6" i="83"/>
  <c r="I6" i="83"/>
  <c r="S6" i="83" s="1"/>
  <c r="E6" i="83"/>
  <c r="R5" i="83"/>
  <c r="K5" i="83"/>
  <c r="J5" i="83"/>
  <c r="I5" i="83"/>
  <c r="E5" i="83"/>
  <c r="R4" i="83"/>
  <c r="L4" i="83"/>
  <c r="K4" i="83"/>
  <c r="J4" i="83"/>
  <c r="I4" i="83"/>
  <c r="S4" i="83" s="1"/>
  <c r="E4" i="83"/>
  <c r="R3" i="83"/>
  <c r="S3" i="83" s="1"/>
  <c r="K3" i="83"/>
  <c r="J3" i="83"/>
  <c r="I3" i="83"/>
  <c r="E3" i="83"/>
  <c r="R21" i="82"/>
  <c r="H21" i="82"/>
  <c r="G21" i="82"/>
  <c r="F21" i="82"/>
  <c r="C21" i="82"/>
  <c r="T20" i="82"/>
  <c r="R20" i="82"/>
  <c r="K20" i="82"/>
  <c r="J20" i="82"/>
  <c r="I20" i="82"/>
  <c r="S20" i="82" s="1"/>
  <c r="U20" i="82" s="1"/>
  <c r="E20" i="82"/>
  <c r="L20" i="82" s="1"/>
  <c r="U19" i="82"/>
  <c r="R19" i="82"/>
  <c r="K19" i="82"/>
  <c r="J19" i="82"/>
  <c r="I19" i="82"/>
  <c r="S19" i="82" s="1"/>
  <c r="T19" i="82" s="1"/>
  <c r="E19" i="82"/>
  <c r="K18" i="82"/>
  <c r="J18" i="82"/>
  <c r="I18" i="82"/>
  <c r="E18" i="82"/>
  <c r="K17" i="82"/>
  <c r="J17" i="82"/>
  <c r="I17" i="82"/>
  <c r="E17" i="82"/>
  <c r="R16" i="82"/>
  <c r="K16" i="82"/>
  <c r="J16" i="82"/>
  <c r="I16" i="82"/>
  <c r="S16" i="82" s="1"/>
  <c r="E16" i="82"/>
  <c r="R15" i="82"/>
  <c r="K15" i="82"/>
  <c r="J15" i="82"/>
  <c r="I15" i="82"/>
  <c r="S15" i="82" s="1"/>
  <c r="E15" i="82"/>
  <c r="U14" i="82"/>
  <c r="R14" i="82"/>
  <c r="K14" i="82"/>
  <c r="J14" i="82"/>
  <c r="I14" i="82"/>
  <c r="S14" i="82" s="1"/>
  <c r="T14" i="82" s="1"/>
  <c r="E14" i="82"/>
  <c r="U13" i="82"/>
  <c r="R13" i="82"/>
  <c r="K13" i="82"/>
  <c r="J13" i="82"/>
  <c r="I13" i="82"/>
  <c r="S13" i="82" s="1"/>
  <c r="T13" i="82" s="1"/>
  <c r="E13" i="82"/>
  <c r="R12" i="82"/>
  <c r="K12" i="82"/>
  <c r="J12" i="82"/>
  <c r="I12" i="82"/>
  <c r="S12" i="82" s="1"/>
  <c r="E12" i="82"/>
  <c r="R11" i="82"/>
  <c r="K11" i="82"/>
  <c r="J11" i="82"/>
  <c r="I11" i="82"/>
  <c r="S11" i="82" s="1"/>
  <c r="E11" i="82"/>
  <c r="R10" i="82"/>
  <c r="L10" i="82"/>
  <c r="K10" i="82"/>
  <c r="J10" i="82"/>
  <c r="I10" i="82"/>
  <c r="S10" i="82" s="1"/>
  <c r="E10" i="82"/>
  <c r="R9" i="82"/>
  <c r="S9" i="82" s="1"/>
  <c r="L9" i="82"/>
  <c r="K9" i="82"/>
  <c r="J9" i="82"/>
  <c r="I9" i="82"/>
  <c r="E9" i="82"/>
  <c r="R8" i="82"/>
  <c r="S8" i="82" s="1"/>
  <c r="K8" i="82"/>
  <c r="L8" i="82" s="1"/>
  <c r="J8" i="82"/>
  <c r="I8" i="82"/>
  <c r="E8" i="82"/>
  <c r="S7" i="82"/>
  <c r="U7" i="82" s="1"/>
  <c r="R7" i="82"/>
  <c r="L7" i="82"/>
  <c r="K7" i="82"/>
  <c r="J7" i="82"/>
  <c r="I7" i="82"/>
  <c r="E7" i="82"/>
  <c r="T6" i="82"/>
  <c r="R6" i="82"/>
  <c r="S6" i="82" s="1"/>
  <c r="U6" i="82" s="1"/>
  <c r="K6" i="82"/>
  <c r="J6" i="82"/>
  <c r="I6" i="82"/>
  <c r="E6" i="82"/>
  <c r="U5" i="82"/>
  <c r="S5" i="82"/>
  <c r="T5" i="82" s="1"/>
  <c r="R5" i="82"/>
  <c r="K5" i="82"/>
  <c r="J5" i="82"/>
  <c r="I5" i="82"/>
  <c r="E5" i="82"/>
  <c r="R4" i="82"/>
  <c r="K4" i="82"/>
  <c r="J4" i="82"/>
  <c r="I4" i="82"/>
  <c r="S4" i="82" s="1"/>
  <c r="E4" i="82"/>
  <c r="E21" i="82" s="1"/>
  <c r="R3" i="82"/>
  <c r="K3" i="82"/>
  <c r="J3" i="82"/>
  <c r="J21" i="82" s="1"/>
  <c r="I3" i="82"/>
  <c r="E3" i="82"/>
  <c r="L3" i="82" s="1"/>
  <c r="R21" i="81"/>
  <c r="H21" i="81"/>
  <c r="G21" i="81"/>
  <c r="F21" i="81"/>
  <c r="C21" i="81"/>
  <c r="R20" i="81"/>
  <c r="S20" i="81" s="1"/>
  <c r="K20" i="81"/>
  <c r="L20" i="81" s="1"/>
  <c r="J20" i="81"/>
  <c r="I20" i="81"/>
  <c r="E20" i="81"/>
  <c r="S19" i="81"/>
  <c r="U19" i="81" s="1"/>
  <c r="R19" i="81"/>
  <c r="K19" i="81"/>
  <c r="J19" i="81"/>
  <c r="I19" i="81"/>
  <c r="E19" i="81"/>
  <c r="K18" i="81"/>
  <c r="J18" i="81"/>
  <c r="I18" i="81"/>
  <c r="E18" i="81"/>
  <c r="K17" i="81"/>
  <c r="J17" i="81"/>
  <c r="I17" i="81"/>
  <c r="E17" i="81"/>
  <c r="T16" i="81"/>
  <c r="S16" i="81"/>
  <c r="U16" i="81" s="1"/>
  <c r="R16" i="81"/>
  <c r="K16" i="81"/>
  <c r="J16" i="81"/>
  <c r="I16" i="81"/>
  <c r="E16" i="81"/>
  <c r="T15" i="81"/>
  <c r="S15" i="81"/>
  <c r="U15" i="81" s="1"/>
  <c r="R15" i="81"/>
  <c r="K15" i="81"/>
  <c r="J15" i="81"/>
  <c r="I15" i="81"/>
  <c r="E15" i="81"/>
  <c r="S14" i="81"/>
  <c r="R14" i="81"/>
  <c r="K14" i="81"/>
  <c r="J14" i="81"/>
  <c r="I14" i="81"/>
  <c r="E14" i="81"/>
  <c r="T13" i="81"/>
  <c r="S13" i="81"/>
  <c r="U13" i="81" s="1"/>
  <c r="R13" i="81"/>
  <c r="K13" i="81"/>
  <c r="J13" i="81"/>
  <c r="I13" i="81"/>
  <c r="E13" i="81"/>
  <c r="S12" i="81"/>
  <c r="R12" i="81"/>
  <c r="K12" i="81"/>
  <c r="J12" i="81"/>
  <c r="I12" i="81"/>
  <c r="E12" i="81"/>
  <c r="S11" i="81"/>
  <c r="U11" i="81" s="1"/>
  <c r="R11" i="81"/>
  <c r="L11" i="81"/>
  <c r="K11" i="81"/>
  <c r="J11" i="81"/>
  <c r="I11" i="81"/>
  <c r="E11" i="81"/>
  <c r="R10" i="81"/>
  <c r="S10" i="81" s="1"/>
  <c r="K10" i="81"/>
  <c r="J10" i="81"/>
  <c r="I10" i="81"/>
  <c r="E10" i="81"/>
  <c r="L10" i="81" s="1"/>
  <c r="R9" i="81"/>
  <c r="K9" i="81"/>
  <c r="L9" i="81" s="1"/>
  <c r="J9" i="81"/>
  <c r="I9" i="81"/>
  <c r="S9" i="81" s="1"/>
  <c r="E9" i="81"/>
  <c r="R8" i="81"/>
  <c r="K8" i="81"/>
  <c r="J8" i="81"/>
  <c r="I8" i="81"/>
  <c r="S8" i="81" s="1"/>
  <c r="E8" i="81"/>
  <c r="L8" i="81" s="1"/>
  <c r="U7" i="81"/>
  <c r="R7" i="81"/>
  <c r="K7" i="81"/>
  <c r="J7" i="81"/>
  <c r="I7" i="81"/>
  <c r="S7" i="81" s="1"/>
  <c r="T7" i="81" s="1"/>
  <c r="E7" i="81"/>
  <c r="R6" i="81"/>
  <c r="K6" i="81"/>
  <c r="L6" i="81" s="1"/>
  <c r="J6" i="81"/>
  <c r="I6" i="81"/>
  <c r="S6" i="81" s="1"/>
  <c r="E6" i="81"/>
  <c r="R5" i="81"/>
  <c r="K5" i="81"/>
  <c r="J5" i="81"/>
  <c r="I5" i="81"/>
  <c r="S5" i="81" s="1"/>
  <c r="E5" i="81"/>
  <c r="R4" i="81"/>
  <c r="L4" i="81"/>
  <c r="K4" i="81"/>
  <c r="J4" i="81"/>
  <c r="I4" i="81"/>
  <c r="S4" i="81" s="1"/>
  <c r="E4" i="81"/>
  <c r="R3" i="81"/>
  <c r="S3" i="81" s="1"/>
  <c r="K3" i="81"/>
  <c r="J3" i="81"/>
  <c r="I3" i="81"/>
  <c r="E3" i="81"/>
  <c r="R21" i="80"/>
  <c r="H21" i="80"/>
  <c r="G21" i="80"/>
  <c r="F21" i="80"/>
  <c r="C21" i="80"/>
  <c r="T20" i="80"/>
  <c r="R20" i="80"/>
  <c r="K20" i="80"/>
  <c r="J20" i="80"/>
  <c r="I20" i="80"/>
  <c r="S20" i="80" s="1"/>
  <c r="U20" i="80" s="1"/>
  <c r="E20" i="80"/>
  <c r="L20" i="80" s="1"/>
  <c r="U19" i="80"/>
  <c r="R19" i="80"/>
  <c r="K19" i="80"/>
  <c r="J19" i="80"/>
  <c r="I19" i="80"/>
  <c r="S19" i="80" s="1"/>
  <c r="T19" i="80" s="1"/>
  <c r="E19" i="80"/>
  <c r="K18" i="80"/>
  <c r="J18" i="80"/>
  <c r="I18" i="80"/>
  <c r="E18" i="80"/>
  <c r="K17" i="80"/>
  <c r="J17" i="80"/>
  <c r="I17" i="80"/>
  <c r="E17" i="80"/>
  <c r="R16" i="80"/>
  <c r="K16" i="80"/>
  <c r="J16" i="80"/>
  <c r="I16" i="80"/>
  <c r="S16" i="80" s="1"/>
  <c r="T16" i="80" s="1"/>
  <c r="E16" i="80"/>
  <c r="R15" i="80"/>
  <c r="K15" i="80"/>
  <c r="J15" i="80"/>
  <c r="I15" i="80"/>
  <c r="S15" i="80" s="1"/>
  <c r="T15" i="80" s="1"/>
  <c r="E15" i="80"/>
  <c r="U14" i="80"/>
  <c r="R14" i="80"/>
  <c r="K14" i="80"/>
  <c r="J14" i="80"/>
  <c r="I14" i="80"/>
  <c r="S14" i="80" s="1"/>
  <c r="T14" i="80" s="1"/>
  <c r="E14" i="80"/>
  <c r="U13" i="80"/>
  <c r="R13" i="80"/>
  <c r="K13" i="80"/>
  <c r="J13" i="80"/>
  <c r="I13" i="80"/>
  <c r="S13" i="80" s="1"/>
  <c r="T13" i="80" s="1"/>
  <c r="E13" i="80"/>
  <c r="R12" i="80"/>
  <c r="K12" i="80"/>
  <c r="J12" i="80"/>
  <c r="I12" i="80"/>
  <c r="S12" i="80" s="1"/>
  <c r="T12" i="80" s="1"/>
  <c r="E12" i="80"/>
  <c r="R11" i="80"/>
  <c r="K11" i="80"/>
  <c r="L11" i="80" s="1"/>
  <c r="J11" i="80"/>
  <c r="I11" i="80"/>
  <c r="S11" i="80" s="1"/>
  <c r="T11" i="80" s="1"/>
  <c r="E11" i="80"/>
  <c r="R10" i="80"/>
  <c r="L10" i="80"/>
  <c r="K10" i="80"/>
  <c r="J10" i="80"/>
  <c r="I10" i="80"/>
  <c r="S10" i="80" s="1"/>
  <c r="E10" i="80"/>
  <c r="R9" i="80"/>
  <c r="S9" i="80" s="1"/>
  <c r="L9" i="80"/>
  <c r="K9" i="80"/>
  <c r="J9" i="80"/>
  <c r="I9" i="80"/>
  <c r="E9" i="80"/>
  <c r="S8" i="80"/>
  <c r="R8" i="80"/>
  <c r="K8" i="80"/>
  <c r="L8" i="80" s="1"/>
  <c r="J8" i="80"/>
  <c r="I8" i="80"/>
  <c r="E8" i="80"/>
  <c r="S7" i="80"/>
  <c r="R7" i="80"/>
  <c r="L7" i="80"/>
  <c r="K7" i="80"/>
  <c r="J7" i="80"/>
  <c r="I7" i="80"/>
  <c r="E7" i="80"/>
  <c r="T6" i="80"/>
  <c r="R6" i="80"/>
  <c r="S6" i="80" s="1"/>
  <c r="U6" i="80" s="1"/>
  <c r="K6" i="80"/>
  <c r="J6" i="80"/>
  <c r="I6" i="80"/>
  <c r="E6" i="80"/>
  <c r="U5" i="80"/>
  <c r="S5" i="80"/>
  <c r="T5" i="80" s="1"/>
  <c r="R5" i="80"/>
  <c r="K5" i="80"/>
  <c r="J5" i="80"/>
  <c r="I5" i="80"/>
  <c r="E5" i="80"/>
  <c r="S4" i="80"/>
  <c r="R4" i="80"/>
  <c r="K4" i="80"/>
  <c r="L4" i="80" s="1"/>
  <c r="J4" i="80"/>
  <c r="I4" i="80"/>
  <c r="E4" i="80"/>
  <c r="E21" i="80" s="1"/>
  <c r="R3" i="80"/>
  <c r="K3" i="80"/>
  <c r="K21" i="80" s="1"/>
  <c r="L21" i="80" s="1"/>
  <c r="J3" i="80"/>
  <c r="I3" i="80"/>
  <c r="E3" i="80"/>
  <c r="L3" i="80" s="1"/>
  <c r="R21" i="79"/>
  <c r="H21" i="79"/>
  <c r="G21" i="79"/>
  <c r="F21" i="79"/>
  <c r="C21" i="79"/>
  <c r="S20" i="79"/>
  <c r="R20" i="79"/>
  <c r="K20" i="79"/>
  <c r="L20" i="79" s="1"/>
  <c r="J20" i="79"/>
  <c r="I20" i="79"/>
  <c r="E20" i="79"/>
  <c r="S19" i="79"/>
  <c r="R19" i="79"/>
  <c r="K19" i="79"/>
  <c r="J19" i="79"/>
  <c r="I19" i="79"/>
  <c r="E19" i="79"/>
  <c r="K18" i="79"/>
  <c r="J18" i="79"/>
  <c r="I18" i="79"/>
  <c r="E18" i="79"/>
  <c r="K17" i="79"/>
  <c r="J17" i="79"/>
  <c r="I17" i="79"/>
  <c r="E17" i="79"/>
  <c r="T16" i="79"/>
  <c r="S16" i="79"/>
  <c r="U16" i="79" s="1"/>
  <c r="R16" i="79"/>
  <c r="K16" i="79"/>
  <c r="J16" i="79"/>
  <c r="I16" i="79"/>
  <c r="E16" i="79"/>
  <c r="S15" i="79"/>
  <c r="R15" i="79"/>
  <c r="K15" i="79"/>
  <c r="J15" i="79"/>
  <c r="I15" i="79"/>
  <c r="E15" i="79"/>
  <c r="S14" i="79"/>
  <c r="U14" i="79" s="1"/>
  <c r="R14" i="79"/>
  <c r="K14" i="79"/>
  <c r="J14" i="79"/>
  <c r="I14" i="79"/>
  <c r="E14" i="79"/>
  <c r="T13" i="79"/>
  <c r="S13" i="79"/>
  <c r="U13" i="79" s="1"/>
  <c r="R13" i="79"/>
  <c r="K13" i="79"/>
  <c r="J13" i="79"/>
  <c r="I13" i="79"/>
  <c r="E13" i="79"/>
  <c r="S12" i="79"/>
  <c r="U12" i="79" s="1"/>
  <c r="R12" i="79"/>
  <c r="K12" i="79"/>
  <c r="J12" i="79"/>
  <c r="I12" i="79"/>
  <c r="E12" i="79"/>
  <c r="T11" i="79"/>
  <c r="S11" i="79"/>
  <c r="U11" i="79" s="1"/>
  <c r="R11" i="79"/>
  <c r="L11" i="79"/>
  <c r="K11" i="79"/>
  <c r="J11" i="79"/>
  <c r="I11" i="79"/>
  <c r="E11" i="79"/>
  <c r="R10" i="79"/>
  <c r="S10" i="79" s="1"/>
  <c r="U10" i="79" s="1"/>
  <c r="K10" i="79"/>
  <c r="J10" i="79"/>
  <c r="I10" i="79"/>
  <c r="E10" i="79"/>
  <c r="U9" i="79"/>
  <c r="R9" i="79"/>
  <c r="K9" i="79"/>
  <c r="J9" i="79"/>
  <c r="I9" i="79"/>
  <c r="S9" i="79" s="1"/>
  <c r="T9" i="79" s="1"/>
  <c r="E9" i="79"/>
  <c r="R8" i="79"/>
  <c r="K8" i="79"/>
  <c r="J8" i="79"/>
  <c r="I8" i="79"/>
  <c r="S8" i="79" s="1"/>
  <c r="U8" i="79" s="1"/>
  <c r="E8" i="79"/>
  <c r="L8" i="79" s="1"/>
  <c r="U7" i="79"/>
  <c r="R7" i="79"/>
  <c r="K7" i="79"/>
  <c r="L7" i="79" s="1"/>
  <c r="J7" i="79"/>
  <c r="I7" i="79"/>
  <c r="S7" i="79" s="1"/>
  <c r="T7" i="79" s="1"/>
  <c r="E7" i="79"/>
  <c r="R6" i="79"/>
  <c r="K6" i="79"/>
  <c r="L6" i="79" s="1"/>
  <c r="J6" i="79"/>
  <c r="I6" i="79"/>
  <c r="S6" i="79" s="1"/>
  <c r="E6" i="79"/>
  <c r="R5" i="79"/>
  <c r="K5" i="79"/>
  <c r="J5" i="79"/>
  <c r="I5" i="79"/>
  <c r="E5" i="79"/>
  <c r="R4" i="79"/>
  <c r="L4" i="79"/>
  <c r="K4" i="79"/>
  <c r="J4" i="79"/>
  <c r="I4" i="79"/>
  <c r="E4" i="79"/>
  <c r="R3" i="79"/>
  <c r="S3" i="79" s="1"/>
  <c r="K3" i="79"/>
  <c r="J3" i="79"/>
  <c r="I3" i="79"/>
  <c r="E3" i="79"/>
  <c r="R21" i="78"/>
  <c r="H21" i="78"/>
  <c r="G21" i="78"/>
  <c r="F21" i="78"/>
  <c r="C21" i="78"/>
  <c r="R20" i="78"/>
  <c r="K20" i="78"/>
  <c r="J20" i="78"/>
  <c r="I20" i="78"/>
  <c r="S20" i="78" s="1"/>
  <c r="E20" i="78"/>
  <c r="L20" i="78" s="1"/>
  <c r="U19" i="78"/>
  <c r="R19" i="78"/>
  <c r="K19" i="78"/>
  <c r="J19" i="78"/>
  <c r="I19" i="78"/>
  <c r="S19" i="78" s="1"/>
  <c r="T19" i="78" s="1"/>
  <c r="E19" i="78"/>
  <c r="K18" i="78"/>
  <c r="J18" i="78"/>
  <c r="I18" i="78"/>
  <c r="E18" i="78"/>
  <c r="K17" i="78"/>
  <c r="J17" i="78"/>
  <c r="I17" i="78"/>
  <c r="E17" i="78"/>
  <c r="U16" i="78"/>
  <c r="R16" i="78"/>
  <c r="K16" i="78"/>
  <c r="J16" i="78"/>
  <c r="I16" i="78"/>
  <c r="S16" i="78" s="1"/>
  <c r="T16" i="78" s="1"/>
  <c r="E16" i="78"/>
  <c r="R15" i="78"/>
  <c r="K15" i="78"/>
  <c r="J15" i="78"/>
  <c r="I15" i="78"/>
  <c r="S15" i="78" s="1"/>
  <c r="E15" i="78"/>
  <c r="R14" i="78"/>
  <c r="K14" i="78"/>
  <c r="J14" i="78"/>
  <c r="I14" i="78"/>
  <c r="S14" i="78" s="1"/>
  <c r="E14" i="78"/>
  <c r="U13" i="78"/>
  <c r="R13" i="78"/>
  <c r="K13" i="78"/>
  <c r="J13" i="78"/>
  <c r="I13" i="78"/>
  <c r="S13" i="78" s="1"/>
  <c r="T13" i="78" s="1"/>
  <c r="E13" i="78"/>
  <c r="R12" i="78"/>
  <c r="K12" i="78"/>
  <c r="J12" i="78"/>
  <c r="I12" i="78"/>
  <c r="E12" i="78"/>
  <c r="R11" i="78"/>
  <c r="K11" i="78"/>
  <c r="L11" i="78" s="1"/>
  <c r="J11" i="78"/>
  <c r="I11" i="78"/>
  <c r="S11" i="78" s="1"/>
  <c r="E11" i="78"/>
  <c r="R10" i="78"/>
  <c r="K10" i="78"/>
  <c r="L10" i="78" s="1"/>
  <c r="J10" i="78"/>
  <c r="I10" i="78"/>
  <c r="S10" i="78" s="1"/>
  <c r="E10" i="78"/>
  <c r="T9" i="78"/>
  <c r="R9" i="78"/>
  <c r="S9" i="78" s="1"/>
  <c r="U9" i="78" s="1"/>
  <c r="L9" i="78"/>
  <c r="K9" i="78"/>
  <c r="J9" i="78"/>
  <c r="I9" i="78"/>
  <c r="E9" i="78"/>
  <c r="U8" i="78"/>
  <c r="S8" i="78"/>
  <c r="T8" i="78" s="1"/>
  <c r="R8" i="78"/>
  <c r="L8" i="78"/>
  <c r="K8" i="78"/>
  <c r="J8" i="78"/>
  <c r="I8" i="78"/>
  <c r="E8" i="78"/>
  <c r="T7" i="78"/>
  <c r="R7" i="78"/>
  <c r="L7" i="78"/>
  <c r="K7" i="78"/>
  <c r="J7" i="78"/>
  <c r="I7" i="78"/>
  <c r="S7" i="78" s="1"/>
  <c r="U7" i="78" s="1"/>
  <c r="E7" i="78"/>
  <c r="U6" i="78"/>
  <c r="R6" i="78"/>
  <c r="K6" i="78"/>
  <c r="J6" i="78"/>
  <c r="I6" i="78"/>
  <c r="S6" i="78" s="1"/>
  <c r="T6" i="78" s="1"/>
  <c r="E6" i="78"/>
  <c r="R5" i="78"/>
  <c r="K5" i="78"/>
  <c r="J5" i="78"/>
  <c r="I5" i="78"/>
  <c r="S5" i="78" s="1"/>
  <c r="T5" i="78" s="1"/>
  <c r="E5" i="78"/>
  <c r="R4" i="78"/>
  <c r="K4" i="78"/>
  <c r="J4" i="78"/>
  <c r="I4" i="78"/>
  <c r="S4" i="78" s="1"/>
  <c r="T4" i="78" s="1"/>
  <c r="E4" i="78"/>
  <c r="E21" i="78" s="1"/>
  <c r="R3" i="78"/>
  <c r="K3" i="78"/>
  <c r="J3" i="78"/>
  <c r="I3" i="78"/>
  <c r="E3" i="78"/>
  <c r="R21" i="77"/>
  <c r="H21" i="77"/>
  <c r="G21" i="77"/>
  <c r="F21" i="77"/>
  <c r="C21" i="77"/>
  <c r="T20" i="77"/>
  <c r="R20" i="77"/>
  <c r="S20" i="77" s="1"/>
  <c r="U20" i="77" s="1"/>
  <c r="K20" i="77"/>
  <c r="J20" i="77"/>
  <c r="I20" i="77"/>
  <c r="E20" i="77"/>
  <c r="L20" i="77" s="1"/>
  <c r="U19" i="77"/>
  <c r="S19" i="77"/>
  <c r="T19" i="77" s="1"/>
  <c r="R19" i="77"/>
  <c r="K19" i="77"/>
  <c r="J19" i="77"/>
  <c r="I19" i="77"/>
  <c r="E19" i="77"/>
  <c r="K18" i="77"/>
  <c r="J18" i="77"/>
  <c r="I18" i="77"/>
  <c r="E18" i="77"/>
  <c r="K17" i="77"/>
  <c r="J17" i="77"/>
  <c r="I17" i="77"/>
  <c r="E17" i="77"/>
  <c r="S16" i="77"/>
  <c r="R16" i="77"/>
  <c r="K16" i="77"/>
  <c r="J16" i="77"/>
  <c r="I16" i="77"/>
  <c r="E16" i="77"/>
  <c r="S15" i="77"/>
  <c r="T15" i="77" s="1"/>
  <c r="R15" i="77"/>
  <c r="K15" i="77"/>
  <c r="J15" i="77"/>
  <c r="I15" i="77"/>
  <c r="E15" i="77"/>
  <c r="S14" i="77"/>
  <c r="T14" i="77" s="1"/>
  <c r="R14" i="77"/>
  <c r="K14" i="77"/>
  <c r="J14" i="77"/>
  <c r="I14" i="77"/>
  <c r="E14" i="77"/>
  <c r="S13" i="77"/>
  <c r="T13" i="77" s="1"/>
  <c r="R13" i="77"/>
  <c r="K13" i="77"/>
  <c r="J13" i="77"/>
  <c r="I13" i="77"/>
  <c r="E13" i="77"/>
  <c r="S12" i="77"/>
  <c r="T12" i="77" s="1"/>
  <c r="R12" i="77"/>
  <c r="K12" i="77"/>
  <c r="J12" i="77"/>
  <c r="I12" i="77"/>
  <c r="E12" i="77"/>
  <c r="U11" i="77"/>
  <c r="S11" i="77"/>
  <c r="T11" i="77" s="1"/>
  <c r="R11" i="77"/>
  <c r="K11" i="77"/>
  <c r="J11" i="77"/>
  <c r="I11" i="77"/>
  <c r="E11" i="77"/>
  <c r="R10" i="77"/>
  <c r="L10" i="77"/>
  <c r="K10" i="77"/>
  <c r="J10" i="77"/>
  <c r="I10" i="77"/>
  <c r="S10" i="77" s="1"/>
  <c r="U10" i="77" s="1"/>
  <c r="E10" i="77"/>
  <c r="U9" i="77"/>
  <c r="R9" i="77"/>
  <c r="K9" i="77"/>
  <c r="L9" i="77" s="1"/>
  <c r="J9" i="77"/>
  <c r="I9" i="77"/>
  <c r="S9" i="77" s="1"/>
  <c r="T9" i="77" s="1"/>
  <c r="E9" i="77"/>
  <c r="R8" i="77"/>
  <c r="K8" i="77"/>
  <c r="L8" i="77" s="1"/>
  <c r="J8" i="77"/>
  <c r="I8" i="77"/>
  <c r="S8" i="77" s="1"/>
  <c r="E8" i="77"/>
  <c r="R7" i="77"/>
  <c r="L7" i="77"/>
  <c r="K7" i="77"/>
  <c r="J7" i="77"/>
  <c r="J21" i="77" s="1"/>
  <c r="I7" i="77"/>
  <c r="S7" i="77" s="1"/>
  <c r="E7" i="77"/>
  <c r="R6" i="77"/>
  <c r="S6" i="77" s="1"/>
  <c r="K6" i="77"/>
  <c r="L6" i="77" s="1"/>
  <c r="J6" i="77"/>
  <c r="I6" i="77"/>
  <c r="E6" i="77"/>
  <c r="S5" i="77"/>
  <c r="R5" i="77"/>
  <c r="K5" i="77"/>
  <c r="K21" i="77" s="1"/>
  <c r="J5" i="77"/>
  <c r="I5" i="77"/>
  <c r="E5" i="77"/>
  <c r="S4" i="77"/>
  <c r="R4" i="77"/>
  <c r="L4" i="77"/>
  <c r="K4" i="77"/>
  <c r="J4" i="77"/>
  <c r="I4" i="77"/>
  <c r="E4" i="77"/>
  <c r="R3" i="77"/>
  <c r="S3" i="77" s="1"/>
  <c r="U3" i="77" s="1"/>
  <c r="K3" i="77"/>
  <c r="J3" i="77"/>
  <c r="I3" i="77"/>
  <c r="I21" i="77" s="1"/>
  <c r="E3" i="77"/>
  <c r="L3" i="77" s="1"/>
  <c r="R21" i="76"/>
  <c r="H21" i="76"/>
  <c r="G21" i="76"/>
  <c r="F21" i="76"/>
  <c r="C21" i="76"/>
  <c r="R20" i="76"/>
  <c r="K20" i="76"/>
  <c r="L20" i="76" s="1"/>
  <c r="J20" i="76"/>
  <c r="I20" i="76"/>
  <c r="S20" i="76" s="1"/>
  <c r="E20" i="76"/>
  <c r="R19" i="76"/>
  <c r="K19" i="76"/>
  <c r="J19" i="76"/>
  <c r="I19" i="76"/>
  <c r="S19" i="76" s="1"/>
  <c r="E19" i="76"/>
  <c r="K18" i="76"/>
  <c r="I18" i="76"/>
  <c r="K17" i="76"/>
  <c r="I17" i="76"/>
  <c r="U16" i="76"/>
  <c r="S16" i="76"/>
  <c r="T16" i="76" s="1"/>
  <c r="R16" i="76"/>
  <c r="K16" i="76"/>
  <c r="J16" i="76"/>
  <c r="I16" i="76"/>
  <c r="E16" i="76"/>
  <c r="S15" i="76"/>
  <c r="T15" i="76" s="1"/>
  <c r="R15" i="76"/>
  <c r="K15" i="76"/>
  <c r="J15" i="76"/>
  <c r="I15" i="76"/>
  <c r="E15" i="76"/>
  <c r="S14" i="76"/>
  <c r="T14" i="76" s="1"/>
  <c r="R14" i="76"/>
  <c r="K14" i="76"/>
  <c r="J14" i="76"/>
  <c r="I14" i="76"/>
  <c r="E14" i="76"/>
  <c r="S13" i="76"/>
  <c r="T13" i="76" s="1"/>
  <c r="R13" i="76"/>
  <c r="K13" i="76"/>
  <c r="J13" i="76"/>
  <c r="I13" i="76"/>
  <c r="E13" i="76"/>
  <c r="U12" i="76"/>
  <c r="S12" i="76"/>
  <c r="T12" i="76" s="1"/>
  <c r="R12" i="76"/>
  <c r="K12" i="76"/>
  <c r="J12" i="76"/>
  <c r="I12" i="76"/>
  <c r="E12" i="76"/>
  <c r="S11" i="76"/>
  <c r="R11" i="76"/>
  <c r="K11" i="76"/>
  <c r="J11" i="76"/>
  <c r="I11" i="76"/>
  <c r="E11" i="76"/>
  <c r="T10" i="76"/>
  <c r="R10" i="76"/>
  <c r="L10" i="76"/>
  <c r="K10" i="76"/>
  <c r="J10" i="76"/>
  <c r="I10" i="76"/>
  <c r="S10" i="76" s="1"/>
  <c r="U10" i="76" s="1"/>
  <c r="E10" i="76"/>
  <c r="U9" i="76"/>
  <c r="R9" i="76"/>
  <c r="K9" i="76"/>
  <c r="J9" i="76"/>
  <c r="I9" i="76"/>
  <c r="S9" i="76" s="1"/>
  <c r="T9" i="76" s="1"/>
  <c r="E9" i="76"/>
  <c r="R8" i="76"/>
  <c r="K8" i="76"/>
  <c r="L8" i="76" s="1"/>
  <c r="J8" i="76"/>
  <c r="I8" i="76"/>
  <c r="S8" i="76" s="1"/>
  <c r="E8" i="76"/>
  <c r="R7" i="76"/>
  <c r="L7" i="76"/>
  <c r="K7" i="76"/>
  <c r="J7" i="76"/>
  <c r="I7" i="76"/>
  <c r="S7" i="76" s="1"/>
  <c r="E7" i="76"/>
  <c r="R6" i="76"/>
  <c r="S6" i="76" s="1"/>
  <c r="K6" i="76"/>
  <c r="L6" i="76" s="1"/>
  <c r="J6" i="76"/>
  <c r="I6" i="76"/>
  <c r="E6" i="76"/>
  <c r="S5" i="76"/>
  <c r="R5" i="76"/>
  <c r="K5" i="76"/>
  <c r="J5" i="76"/>
  <c r="I5" i="76"/>
  <c r="E5" i="76"/>
  <c r="S4" i="76"/>
  <c r="R4" i="76"/>
  <c r="L4" i="76"/>
  <c r="K4" i="76"/>
  <c r="J4" i="76"/>
  <c r="I4" i="76"/>
  <c r="I21" i="76" s="1"/>
  <c r="S21" i="76" s="1"/>
  <c r="E4" i="76"/>
  <c r="T3" i="76"/>
  <c r="R3" i="76"/>
  <c r="S3" i="76" s="1"/>
  <c r="U3" i="76" s="1"/>
  <c r="K3" i="76"/>
  <c r="J3" i="76"/>
  <c r="I3" i="76"/>
  <c r="E3" i="76"/>
  <c r="L3" i="76" s="1"/>
  <c r="R21" i="75"/>
  <c r="H21" i="75"/>
  <c r="G21" i="75"/>
  <c r="F21" i="75"/>
  <c r="C21" i="75"/>
  <c r="R20" i="75"/>
  <c r="K20" i="75"/>
  <c r="L20" i="75" s="1"/>
  <c r="J20" i="75"/>
  <c r="I20" i="75"/>
  <c r="S20" i="75" s="1"/>
  <c r="E20" i="75"/>
  <c r="R19" i="75"/>
  <c r="K19" i="75"/>
  <c r="J19" i="75"/>
  <c r="I19" i="75"/>
  <c r="S19" i="75" s="1"/>
  <c r="E19" i="75"/>
  <c r="K18" i="75"/>
  <c r="I18" i="75"/>
  <c r="K17" i="75"/>
  <c r="I17" i="75"/>
  <c r="S16" i="75"/>
  <c r="T16" i="75" s="1"/>
  <c r="R16" i="75"/>
  <c r="K16" i="75"/>
  <c r="J16" i="75"/>
  <c r="I16" i="75"/>
  <c r="E16" i="75"/>
  <c r="S15" i="75"/>
  <c r="T15" i="75" s="1"/>
  <c r="R15" i="75"/>
  <c r="K15" i="75"/>
  <c r="J15" i="75"/>
  <c r="I15" i="75"/>
  <c r="E15" i="75"/>
  <c r="U14" i="75"/>
  <c r="S14" i="75"/>
  <c r="T14" i="75" s="1"/>
  <c r="R14" i="75"/>
  <c r="K14" i="75"/>
  <c r="J14" i="75"/>
  <c r="I14" i="75"/>
  <c r="E14" i="75"/>
  <c r="U13" i="75"/>
  <c r="S13" i="75"/>
  <c r="T13" i="75" s="1"/>
  <c r="R13" i="75"/>
  <c r="K13" i="75"/>
  <c r="J13" i="75"/>
  <c r="I13" i="75"/>
  <c r="E13" i="75"/>
  <c r="S12" i="75"/>
  <c r="R12" i="75"/>
  <c r="K12" i="75"/>
  <c r="J12" i="75"/>
  <c r="I12" i="75"/>
  <c r="E12" i="75"/>
  <c r="U11" i="75"/>
  <c r="S11" i="75"/>
  <c r="T11" i="75" s="1"/>
  <c r="R11" i="75"/>
  <c r="K11" i="75"/>
  <c r="J11" i="75"/>
  <c r="I11" i="75"/>
  <c r="E11" i="75"/>
  <c r="T10" i="75"/>
  <c r="R10" i="75"/>
  <c r="L10" i="75"/>
  <c r="K10" i="75"/>
  <c r="J10" i="75"/>
  <c r="I10" i="75"/>
  <c r="S10" i="75" s="1"/>
  <c r="U10" i="75" s="1"/>
  <c r="E10" i="75"/>
  <c r="R9" i="75"/>
  <c r="K9" i="75"/>
  <c r="L9" i="75" s="1"/>
  <c r="J9" i="75"/>
  <c r="I9" i="75"/>
  <c r="S9" i="75" s="1"/>
  <c r="E9" i="75"/>
  <c r="R8" i="75"/>
  <c r="K8" i="75"/>
  <c r="L8" i="75" s="1"/>
  <c r="J8" i="75"/>
  <c r="I8" i="75"/>
  <c r="S8" i="75" s="1"/>
  <c r="E8" i="75"/>
  <c r="R7" i="75"/>
  <c r="L7" i="75"/>
  <c r="K7" i="75"/>
  <c r="J7" i="75"/>
  <c r="I7" i="75"/>
  <c r="S7" i="75" s="1"/>
  <c r="E7" i="75"/>
  <c r="R6" i="75"/>
  <c r="S6" i="75" s="1"/>
  <c r="K6" i="75"/>
  <c r="L6" i="75" s="1"/>
  <c r="J6" i="75"/>
  <c r="I6" i="75"/>
  <c r="E6" i="75"/>
  <c r="S5" i="75"/>
  <c r="R5" i="75"/>
  <c r="K5" i="75"/>
  <c r="J5" i="75"/>
  <c r="I5" i="75"/>
  <c r="E5" i="75"/>
  <c r="S4" i="75"/>
  <c r="R4" i="75"/>
  <c r="L4" i="75"/>
  <c r="K4" i="75"/>
  <c r="J4" i="75"/>
  <c r="I4" i="75"/>
  <c r="E4" i="75"/>
  <c r="R3" i="75"/>
  <c r="S3" i="75" s="1"/>
  <c r="K3" i="75"/>
  <c r="J3" i="75"/>
  <c r="J21" i="75" s="1"/>
  <c r="I3" i="75"/>
  <c r="E3" i="75"/>
  <c r="L3" i="75" s="1"/>
  <c r="R21" i="74"/>
  <c r="H21" i="74"/>
  <c r="G21" i="74"/>
  <c r="F21" i="74"/>
  <c r="C21" i="74"/>
  <c r="R20" i="74"/>
  <c r="K20" i="74"/>
  <c r="L20" i="74" s="1"/>
  <c r="J20" i="74"/>
  <c r="I20" i="74"/>
  <c r="S20" i="74" s="1"/>
  <c r="E20" i="74"/>
  <c r="R19" i="74"/>
  <c r="K19" i="74"/>
  <c r="J19" i="74"/>
  <c r="I19" i="74"/>
  <c r="S19" i="74" s="1"/>
  <c r="E19" i="74"/>
  <c r="K18" i="74"/>
  <c r="I18" i="74"/>
  <c r="K17" i="74"/>
  <c r="I17" i="74"/>
  <c r="S16" i="74"/>
  <c r="T16" i="74" s="1"/>
  <c r="R16" i="74"/>
  <c r="K16" i="74"/>
  <c r="J16" i="74"/>
  <c r="I16" i="74"/>
  <c r="E16" i="74"/>
  <c r="S15" i="74"/>
  <c r="T15" i="74" s="1"/>
  <c r="R15" i="74"/>
  <c r="K15" i="74"/>
  <c r="J15" i="74"/>
  <c r="I15" i="74"/>
  <c r="E15" i="74"/>
  <c r="U14" i="74"/>
  <c r="S14" i="74"/>
  <c r="T14" i="74" s="1"/>
  <c r="R14" i="74"/>
  <c r="K14" i="74"/>
  <c r="J14" i="74"/>
  <c r="I14" i="74"/>
  <c r="E14" i="74"/>
  <c r="S13" i="74"/>
  <c r="R13" i="74"/>
  <c r="K13" i="74"/>
  <c r="J13" i="74"/>
  <c r="I13" i="74"/>
  <c r="E13" i="74"/>
  <c r="U12" i="74"/>
  <c r="S12" i="74"/>
  <c r="T12" i="74" s="1"/>
  <c r="R12" i="74"/>
  <c r="K12" i="74"/>
  <c r="J12" i="74"/>
  <c r="I12" i="74"/>
  <c r="E12" i="74"/>
  <c r="S11" i="74"/>
  <c r="R11" i="74"/>
  <c r="K11" i="74"/>
  <c r="L11" i="74" s="1"/>
  <c r="J11" i="74"/>
  <c r="I11" i="74"/>
  <c r="E11" i="74"/>
  <c r="T10" i="74"/>
  <c r="R10" i="74"/>
  <c r="L10" i="74"/>
  <c r="K10" i="74"/>
  <c r="J10" i="74"/>
  <c r="I10" i="74"/>
  <c r="S10" i="74" s="1"/>
  <c r="U10" i="74" s="1"/>
  <c r="E10" i="74"/>
  <c r="U9" i="74"/>
  <c r="T9" i="74"/>
  <c r="S9" i="74"/>
  <c r="R9" i="74"/>
  <c r="K9" i="74"/>
  <c r="J9" i="74"/>
  <c r="I9" i="74"/>
  <c r="E9" i="74"/>
  <c r="R8" i="74"/>
  <c r="K8" i="74"/>
  <c r="L8" i="74" s="1"/>
  <c r="J8" i="74"/>
  <c r="I8" i="74"/>
  <c r="S8" i="74" s="1"/>
  <c r="E8" i="74"/>
  <c r="R7" i="74"/>
  <c r="L7" i="74"/>
  <c r="K7" i="74"/>
  <c r="J7" i="74"/>
  <c r="I7" i="74"/>
  <c r="S7" i="74" s="1"/>
  <c r="E7" i="74"/>
  <c r="R6" i="74"/>
  <c r="S6" i="74" s="1"/>
  <c r="K6" i="74"/>
  <c r="L6" i="74" s="1"/>
  <c r="J6" i="74"/>
  <c r="I6" i="74"/>
  <c r="E6" i="74"/>
  <c r="S5" i="74"/>
  <c r="R5" i="74"/>
  <c r="K5" i="74"/>
  <c r="J5" i="74"/>
  <c r="I5" i="74"/>
  <c r="E5" i="74"/>
  <c r="S4" i="74"/>
  <c r="R4" i="74"/>
  <c r="L4" i="74"/>
  <c r="K4" i="74"/>
  <c r="J4" i="74"/>
  <c r="I4" i="74"/>
  <c r="E4" i="74"/>
  <c r="T3" i="74"/>
  <c r="R3" i="74"/>
  <c r="S3" i="74" s="1"/>
  <c r="U3" i="74" s="1"/>
  <c r="K3" i="74"/>
  <c r="J3" i="74"/>
  <c r="I3" i="74"/>
  <c r="E3" i="74"/>
  <c r="L3" i="74" s="1"/>
  <c r="R21" i="73"/>
  <c r="H21" i="73"/>
  <c r="G21" i="73"/>
  <c r="F21" i="73"/>
  <c r="C21" i="73"/>
  <c r="R20" i="73"/>
  <c r="K20" i="73"/>
  <c r="L20" i="73" s="1"/>
  <c r="J20" i="73"/>
  <c r="I20" i="73"/>
  <c r="S20" i="73" s="1"/>
  <c r="E20" i="73"/>
  <c r="R19" i="73"/>
  <c r="K19" i="73"/>
  <c r="J19" i="73"/>
  <c r="I19" i="73"/>
  <c r="S19" i="73" s="1"/>
  <c r="E19" i="73"/>
  <c r="R16" i="73"/>
  <c r="K16" i="73"/>
  <c r="J16" i="73"/>
  <c r="I16" i="73"/>
  <c r="S16" i="73" s="1"/>
  <c r="E16" i="73"/>
  <c r="R15" i="73"/>
  <c r="K15" i="73"/>
  <c r="J15" i="73"/>
  <c r="I15" i="73"/>
  <c r="S15" i="73" s="1"/>
  <c r="E15" i="73"/>
  <c r="R14" i="73"/>
  <c r="K14" i="73"/>
  <c r="J14" i="73"/>
  <c r="I14" i="73"/>
  <c r="S14" i="73" s="1"/>
  <c r="E14" i="73"/>
  <c r="R13" i="73"/>
  <c r="K13" i="73"/>
  <c r="J13" i="73"/>
  <c r="I13" i="73"/>
  <c r="S13" i="73" s="1"/>
  <c r="E13" i="73"/>
  <c r="R12" i="73"/>
  <c r="K12" i="73"/>
  <c r="J12" i="73"/>
  <c r="I12" i="73"/>
  <c r="S12" i="73" s="1"/>
  <c r="E12" i="73"/>
  <c r="R11" i="73"/>
  <c r="L11" i="73"/>
  <c r="K11" i="73"/>
  <c r="J11" i="73"/>
  <c r="I11" i="73"/>
  <c r="S11" i="73" s="1"/>
  <c r="E11" i="73"/>
  <c r="R10" i="73"/>
  <c r="S10" i="73" s="1"/>
  <c r="K10" i="73"/>
  <c r="L10" i="73" s="1"/>
  <c r="J10" i="73"/>
  <c r="I10" i="73"/>
  <c r="E10" i="73"/>
  <c r="S9" i="73"/>
  <c r="R9" i="73"/>
  <c r="L9" i="73"/>
  <c r="K9" i="73"/>
  <c r="J9" i="73"/>
  <c r="I9" i="73"/>
  <c r="E9" i="73"/>
  <c r="R8" i="73"/>
  <c r="S8" i="73" s="1"/>
  <c r="U8" i="73" s="1"/>
  <c r="K8" i="73"/>
  <c r="J8" i="73"/>
  <c r="I8" i="73"/>
  <c r="E8" i="73"/>
  <c r="L8" i="73" s="1"/>
  <c r="U7" i="73"/>
  <c r="S7" i="73"/>
  <c r="T7" i="73" s="1"/>
  <c r="R7" i="73"/>
  <c r="K7" i="73"/>
  <c r="J7" i="73"/>
  <c r="I7" i="73"/>
  <c r="E7" i="73"/>
  <c r="R6" i="73"/>
  <c r="K6" i="73"/>
  <c r="J6" i="73"/>
  <c r="I6" i="73"/>
  <c r="S6" i="73" s="1"/>
  <c r="U6" i="73" s="1"/>
  <c r="E6" i="73"/>
  <c r="L6" i="73" s="1"/>
  <c r="U5" i="73"/>
  <c r="R5" i="73"/>
  <c r="K5" i="73"/>
  <c r="J5" i="73"/>
  <c r="I5" i="73"/>
  <c r="S5" i="73" s="1"/>
  <c r="T5" i="73" s="1"/>
  <c r="E5" i="73"/>
  <c r="U4" i="73"/>
  <c r="R4" i="73"/>
  <c r="K4" i="73"/>
  <c r="J4" i="73"/>
  <c r="I4" i="73"/>
  <c r="S4" i="73" s="1"/>
  <c r="T4" i="73" s="1"/>
  <c r="E4" i="73"/>
  <c r="R3" i="73"/>
  <c r="K3" i="73"/>
  <c r="J3" i="73"/>
  <c r="I3" i="73"/>
  <c r="E3" i="73"/>
  <c r="R19" i="72"/>
  <c r="H19" i="72"/>
  <c r="G19" i="72"/>
  <c r="F19" i="72"/>
  <c r="C19" i="72"/>
  <c r="R18" i="72"/>
  <c r="K18" i="72"/>
  <c r="L18" i="72" s="1"/>
  <c r="J18" i="72"/>
  <c r="I18" i="72"/>
  <c r="S18" i="72" s="1"/>
  <c r="E18" i="72"/>
  <c r="S17" i="72"/>
  <c r="T17" i="72" s="1"/>
  <c r="R17" i="72"/>
  <c r="K17" i="72"/>
  <c r="J17" i="72"/>
  <c r="I17" i="72"/>
  <c r="E17" i="72"/>
  <c r="U16" i="72"/>
  <c r="S16" i="72"/>
  <c r="T16" i="72" s="1"/>
  <c r="R16" i="72"/>
  <c r="K16" i="72"/>
  <c r="J16" i="72"/>
  <c r="I16" i="72"/>
  <c r="E16" i="72"/>
  <c r="U15" i="72"/>
  <c r="S15" i="72"/>
  <c r="T15" i="72" s="1"/>
  <c r="R15" i="72"/>
  <c r="K15" i="72"/>
  <c r="J15" i="72"/>
  <c r="I15" i="72"/>
  <c r="E15" i="72"/>
  <c r="S14" i="72"/>
  <c r="R14" i="72"/>
  <c r="K14" i="72"/>
  <c r="J14" i="72"/>
  <c r="I14" i="72"/>
  <c r="E14" i="72"/>
  <c r="U13" i="72"/>
  <c r="S13" i="72"/>
  <c r="T13" i="72" s="1"/>
  <c r="R13" i="72"/>
  <c r="K13" i="72"/>
  <c r="J13" i="72"/>
  <c r="I13" i="72"/>
  <c r="E13" i="72"/>
  <c r="S12" i="72"/>
  <c r="R12" i="72"/>
  <c r="K12" i="72"/>
  <c r="J12" i="72"/>
  <c r="I12" i="72"/>
  <c r="E12" i="72"/>
  <c r="U11" i="72"/>
  <c r="S11" i="72"/>
  <c r="T11" i="72" s="1"/>
  <c r="R11" i="72"/>
  <c r="K11" i="72"/>
  <c r="J11" i="72"/>
  <c r="I11" i="72"/>
  <c r="E11" i="72"/>
  <c r="L11" i="72" s="1"/>
  <c r="R10" i="72"/>
  <c r="L10" i="72"/>
  <c r="K10" i="72"/>
  <c r="J10" i="72"/>
  <c r="I10" i="72"/>
  <c r="S10" i="72" s="1"/>
  <c r="E10" i="72"/>
  <c r="U9" i="72"/>
  <c r="S9" i="72"/>
  <c r="T9" i="72" s="1"/>
  <c r="R9" i="72"/>
  <c r="K9" i="72"/>
  <c r="J9" i="72"/>
  <c r="I9" i="72"/>
  <c r="E9" i="72"/>
  <c r="R8" i="72"/>
  <c r="K8" i="72"/>
  <c r="L8" i="72" s="1"/>
  <c r="J8" i="72"/>
  <c r="I8" i="72"/>
  <c r="S8" i="72" s="1"/>
  <c r="E8" i="72"/>
  <c r="R7" i="72"/>
  <c r="L7" i="72"/>
  <c r="K7" i="72"/>
  <c r="J7" i="72"/>
  <c r="I7" i="72"/>
  <c r="S7" i="72" s="1"/>
  <c r="E7" i="72"/>
  <c r="R6" i="72"/>
  <c r="S6" i="72" s="1"/>
  <c r="K6" i="72"/>
  <c r="L6" i="72" s="1"/>
  <c r="J6" i="72"/>
  <c r="I6" i="72"/>
  <c r="E6" i="72"/>
  <c r="S5" i="72"/>
  <c r="R5" i="72"/>
  <c r="K5" i="72"/>
  <c r="J5" i="72"/>
  <c r="I5" i="72"/>
  <c r="E5" i="72"/>
  <c r="S4" i="72"/>
  <c r="R4" i="72"/>
  <c r="L4" i="72"/>
  <c r="K4" i="72"/>
  <c r="J4" i="72"/>
  <c r="I4" i="72"/>
  <c r="E4" i="72"/>
  <c r="T3" i="72"/>
  <c r="R3" i="72"/>
  <c r="S3" i="72" s="1"/>
  <c r="U3" i="72" s="1"/>
  <c r="K3" i="72"/>
  <c r="L3" i="72" s="1"/>
  <c r="J3" i="72"/>
  <c r="I3" i="72"/>
  <c r="E3" i="72"/>
  <c r="R19" i="71"/>
  <c r="H19" i="71"/>
  <c r="G19" i="71"/>
  <c r="F19" i="71"/>
  <c r="C19" i="71"/>
  <c r="R18" i="71"/>
  <c r="K18" i="71"/>
  <c r="L18" i="71" s="1"/>
  <c r="J18" i="71"/>
  <c r="I18" i="71"/>
  <c r="S18" i="71" s="1"/>
  <c r="E18" i="71"/>
  <c r="R17" i="71"/>
  <c r="K17" i="71"/>
  <c r="J17" i="71"/>
  <c r="I17" i="71"/>
  <c r="S17" i="71" s="1"/>
  <c r="E17" i="71"/>
  <c r="R16" i="71"/>
  <c r="K16" i="71"/>
  <c r="J16" i="71"/>
  <c r="I16" i="71"/>
  <c r="S16" i="71" s="1"/>
  <c r="E16" i="71"/>
  <c r="R15" i="71"/>
  <c r="K15" i="71"/>
  <c r="J15" i="71"/>
  <c r="I15" i="71"/>
  <c r="S15" i="71" s="1"/>
  <c r="E15" i="71"/>
  <c r="R14" i="71"/>
  <c r="K14" i="71"/>
  <c r="J14" i="71"/>
  <c r="I14" i="71"/>
  <c r="S14" i="71" s="1"/>
  <c r="E14" i="71"/>
  <c r="R13" i="71"/>
  <c r="K13" i="71"/>
  <c r="J13" i="71"/>
  <c r="I13" i="71"/>
  <c r="S13" i="71" s="1"/>
  <c r="E13" i="71"/>
  <c r="R12" i="71"/>
  <c r="K12" i="71"/>
  <c r="J12" i="71"/>
  <c r="I12" i="71"/>
  <c r="S12" i="71" s="1"/>
  <c r="E12" i="71"/>
  <c r="R11" i="71"/>
  <c r="L11" i="71"/>
  <c r="K11" i="71"/>
  <c r="J11" i="71"/>
  <c r="I11" i="71"/>
  <c r="S11" i="71" s="1"/>
  <c r="E11" i="71"/>
  <c r="R10" i="71"/>
  <c r="S10" i="71" s="1"/>
  <c r="K10" i="71"/>
  <c r="L10" i="71" s="1"/>
  <c r="J10" i="71"/>
  <c r="I10" i="71"/>
  <c r="E10" i="71"/>
  <c r="S9" i="71"/>
  <c r="R9" i="71"/>
  <c r="L9" i="71"/>
  <c r="K9" i="71"/>
  <c r="J9" i="71"/>
  <c r="I9" i="71"/>
  <c r="E9" i="71"/>
  <c r="T8" i="71"/>
  <c r="R8" i="71"/>
  <c r="S8" i="71" s="1"/>
  <c r="U8" i="71" s="1"/>
  <c r="K8" i="71"/>
  <c r="J8" i="71"/>
  <c r="I8" i="71"/>
  <c r="E8" i="71"/>
  <c r="L8" i="71" s="1"/>
  <c r="U7" i="71"/>
  <c r="S7" i="71"/>
  <c r="T7" i="71" s="1"/>
  <c r="R7" i="71"/>
  <c r="K7" i="71"/>
  <c r="J7" i="71"/>
  <c r="I7" i="71"/>
  <c r="E7" i="71"/>
  <c r="L7" i="71" s="1"/>
  <c r="T6" i="71"/>
  <c r="R6" i="71"/>
  <c r="K6" i="71"/>
  <c r="J6" i="71"/>
  <c r="I6" i="71"/>
  <c r="S6" i="71" s="1"/>
  <c r="U6" i="71" s="1"/>
  <c r="E6" i="71"/>
  <c r="L6" i="71" s="1"/>
  <c r="U5" i="71"/>
  <c r="R5" i="71"/>
  <c r="K5" i="71"/>
  <c r="J5" i="71"/>
  <c r="I5" i="71"/>
  <c r="S5" i="71" s="1"/>
  <c r="T5" i="71" s="1"/>
  <c r="E5" i="71"/>
  <c r="R4" i="71"/>
  <c r="K4" i="71"/>
  <c r="J4" i="71"/>
  <c r="I4" i="71"/>
  <c r="S4" i="71" s="1"/>
  <c r="T4" i="71" s="1"/>
  <c r="E4" i="71"/>
  <c r="R3" i="71"/>
  <c r="K3" i="71"/>
  <c r="J3" i="71"/>
  <c r="I3" i="71"/>
  <c r="E3" i="71"/>
  <c r="R19" i="70"/>
  <c r="H19" i="70"/>
  <c r="G19" i="70"/>
  <c r="F19" i="70"/>
  <c r="C19" i="70"/>
  <c r="R18" i="70"/>
  <c r="K18" i="70"/>
  <c r="L18" i="70" s="1"/>
  <c r="J18" i="70"/>
  <c r="I18" i="70"/>
  <c r="S18" i="70" s="1"/>
  <c r="E18" i="70"/>
  <c r="U17" i="70"/>
  <c r="S17" i="70"/>
  <c r="T17" i="70" s="1"/>
  <c r="R17" i="70"/>
  <c r="K17" i="70"/>
  <c r="J17" i="70"/>
  <c r="I17" i="70"/>
  <c r="E17" i="70"/>
  <c r="S16" i="70"/>
  <c r="R16" i="70"/>
  <c r="K16" i="70"/>
  <c r="J16" i="70"/>
  <c r="I16" i="70"/>
  <c r="E16" i="70"/>
  <c r="U15" i="70"/>
  <c r="S15" i="70"/>
  <c r="T15" i="70" s="1"/>
  <c r="R15" i="70"/>
  <c r="K15" i="70"/>
  <c r="J15" i="70"/>
  <c r="I15" i="70"/>
  <c r="E15" i="70"/>
  <c r="S14" i="70"/>
  <c r="R14" i="70"/>
  <c r="K14" i="70"/>
  <c r="J14" i="70"/>
  <c r="I14" i="70"/>
  <c r="E14" i="70"/>
  <c r="U13" i="70"/>
  <c r="S13" i="70"/>
  <c r="T13" i="70" s="1"/>
  <c r="R13" i="70"/>
  <c r="K13" i="70"/>
  <c r="J13" i="70"/>
  <c r="I13" i="70"/>
  <c r="E13" i="70"/>
  <c r="U12" i="70"/>
  <c r="S12" i="70"/>
  <c r="T12" i="70" s="1"/>
  <c r="R12" i="70"/>
  <c r="K12" i="70"/>
  <c r="J12" i="70"/>
  <c r="I12" i="70"/>
  <c r="E12" i="70"/>
  <c r="S11" i="70"/>
  <c r="T11" i="70" s="1"/>
  <c r="R11" i="70"/>
  <c r="K11" i="70"/>
  <c r="J11" i="70"/>
  <c r="I11" i="70"/>
  <c r="E11" i="70"/>
  <c r="L11" i="70" s="1"/>
  <c r="R10" i="70"/>
  <c r="L10" i="70"/>
  <c r="K10" i="70"/>
  <c r="J10" i="70"/>
  <c r="I10" i="70"/>
  <c r="S10" i="70" s="1"/>
  <c r="E10" i="70"/>
  <c r="U9" i="70"/>
  <c r="S9" i="70"/>
  <c r="T9" i="70" s="1"/>
  <c r="R9" i="70"/>
  <c r="K9" i="70"/>
  <c r="J9" i="70"/>
  <c r="J19" i="70" s="1"/>
  <c r="I9" i="70"/>
  <c r="E9" i="70"/>
  <c r="R8" i="70"/>
  <c r="K8" i="70"/>
  <c r="L8" i="70" s="1"/>
  <c r="J8" i="70"/>
  <c r="I8" i="70"/>
  <c r="S8" i="70" s="1"/>
  <c r="E8" i="70"/>
  <c r="R7" i="70"/>
  <c r="L7" i="70"/>
  <c r="K7" i="70"/>
  <c r="J7" i="70"/>
  <c r="I7" i="70"/>
  <c r="S7" i="70" s="1"/>
  <c r="E7" i="70"/>
  <c r="R6" i="70"/>
  <c r="S6" i="70" s="1"/>
  <c r="K6" i="70"/>
  <c r="L6" i="70" s="1"/>
  <c r="J6" i="70"/>
  <c r="I6" i="70"/>
  <c r="E6" i="70"/>
  <c r="S5" i="70"/>
  <c r="R5" i="70"/>
  <c r="K5" i="70"/>
  <c r="J5" i="70"/>
  <c r="I5" i="70"/>
  <c r="E5" i="70"/>
  <c r="S4" i="70"/>
  <c r="R4" i="70"/>
  <c r="L4" i="70"/>
  <c r="K4" i="70"/>
  <c r="J4" i="70"/>
  <c r="I4" i="70"/>
  <c r="E4" i="70"/>
  <c r="R3" i="70"/>
  <c r="K3" i="70"/>
  <c r="L3" i="70" s="1"/>
  <c r="J3" i="70"/>
  <c r="I3" i="70"/>
  <c r="I19" i="70" s="1"/>
  <c r="E3" i="70"/>
  <c r="R19" i="69"/>
  <c r="H19" i="69"/>
  <c r="G19" i="69"/>
  <c r="F19" i="69"/>
  <c r="C19" i="69"/>
  <c r="R18" i="69"/>
  <c r="K18" i="69"/>
  <c r="L18" i="69" s="1"/>
  <c r="J18" i="69"/>
  <c r="I18" i="69"/>
  <c r="S18" i="69" s="1"/>
  <c r="E18" i="69"/>
  <c r="R17" i="69"/>
  <c r="K17" i="69"/>
  <c r="J17" i="69"/>
  <c r="I17" i="69"/>
  <c r="S17" i="69" s="1"/>
  <c r="E17" i="69"/>
  <c r="R16" i="69"/>
  <c r="K16" i="69"/>
  <c r="J16" i="69"/>
  <c r="I16" i="69"/>
  <c r="S16" i="69" s="1"/>
  <c r="E16" i="69"/>
  <c r="R15" i="69"/>
  <c r="K15" i="69"/>
  <c r="J15" i="69"/>
  <c r="I15" i="69"/>
  <c r="S15" i="69" s="1"/>
  <c r="E15" i="69"/>
  <c r="R14" i="69"/>
  <c r="K14" i="69"/>
  <c r="J14" i="69"/>
  <c r="I14" i="69"/>
  <c r="S14" i="69" s="1"/>
  <c r="E14" i="69"/>
  <c r="R13" i="69"/>
  <c r="K13" i="69"/>
  <c r="J13" i="69"/>
  <c r="I13" i="69"/>
  <c r="S13" i="69" s="1"/>
  <c r="E13" i="69"/>
  <c r="R12" i="69"/>
  <c r="K12" i="69"/>
  <c r="J12" i="69"/>
  <c r="I12" i="69"/>
  <c r="S12" i="69" s="1"/>
  <c r="E12" i="69"/>
  <c r="R11" i="69"/>
  <c r="L11" i="69"/>
  <c r="K11" i="69"/>
  <c r="J11" i="69"/>
  <c r="I11" i="69"/>
  <c r="S11" i="69" s="1"/>
  <c r="E11" i="69"/>
  <c r="R10" i="69"/>
  <c r="S10" i="69" s="1"/>
  <c r="K10" i="69"/>
  <c r="L10" i="69" s="1"/>
  <c r="J10" i="69"/>
  <c r="I10" i="69"/>
  <c r="E10" i="69"/>
  <c r="S9" i="69"/>
  <c r="R9" i="69"/>
  <c r="L9" i="69"/>
  <c r="K9" i="69"/>
  <c r="J9" i="69"/>
  <c r="I9" i="69"/>
  <c r="E9" i="69"/>
  <c r="T8" i="69"/>
  <c r="R8" i="69"/>
  <c r="K8" i="69"/>
  <c r="J8" i="69"/>
  <c r="I8" i="69"/>
  <c r="S8" i="69" s="1"/>
  <c r="U8" i="69" s="1"/>
  <c r="E8" i="69"/>
  <c r="L8" i="69" s="1"/>
  <c r="U7" i="69"/>
  <c r="S7" i="69"/>
  <c r="T7" i="69" s="1"/>
  <c r="R7" i="69"/>
  <c r="K7" i="69"/>
  <c r="J7" i="69"/>
  <c r="I7" i="69"/>
  <c r="E7" i="69"/>
  <c r="L7" i="69" s="1"/>
  <c r="T6" i="69"/>
  <c r="R6" i="69"/>
  <c r="K6" i="69"/>
  <c r="L6" i="69" s="1"/>
  <c r="J6" i="69"/>
  <c r="I6" i="69"/>
  <c r="S6" i="69" s="1"/>
  <c r="U6" i="69" s="1"/>
  <c r="E6" i="69"/>
  <c r="R5" i="69"/>
  <c r="K5" i="69"/>
  <c r="J5" i="69"/>
  <c r="I5" i="69"/>
  <c r="S5" i="69" s="1"/>
  <c r="T5" i="69" s="1"/>
  <c r="E5" i="69"/>
  <c r="U4" i="69"/>
  <c r="S4" i="69"/>
  <c r="T4" i="69" s="1"/>
  <c r="R4" i="69"/>
  <c r="K4" i="69"/>
  <c r="J4" i="69"/>
  <c r="I4" i="69"/>
  <c r="E4" i="69"/>
  <c r="R3" i="69"/>
  <c r="K3" i="69"/>
  <c r="J3" i="69"/>
  <c r="J19" i="69" s="1"/>
  <c r="I3" i="69"/>
  <c r="E3" i="69"/>
  <c r="R19" i="68"/>
  <c r="H19" i="68"/>
  <c r="G19" i="68"/>
  <c r="F19" i="68"/>
  <c r="C19" i="68"/>
  <c r="R18" i="68"/>
  <c r="K18" i="68"/>
  <c r="L18" i="68" s="1"/>
  <c r="J18" i="68"/>
  <c r="I18" i="68"/>
  <c r="S18" i="68" s="1"/>
  <c r="U18" i="68" s="1"/>
  <c r="E18" i="68"/>
  <c r="S17" i="68"/>
  <c r="R17" i="68"/>
  <c r="K17" i="68"/>
  <c r="J17" i="68"/>
  <c r="I17" i="68"/>
  <c r="E17" i="68"/>
  <c r="U16" i="68"/>
  <c r="S16" i="68"/>
  <c r="T16" i="68" s="1"/>
  <c r="R16" i="68"/>
  <c r="K16" i="68"/>
  <c r="J16" i="68"/>
  <c r="I16" i="68"/>
  <c r="E16" i="68"/>
  <c r="S15" i="68"/>
  <c r="R15" i="68"/>
  <c r="K15" i="68"/>
  <c r="J15" i="68"/>
  <c r="I15" i="68"/>
  <c r="E15" i="68"/>
  <c r="U14" i="68"/>
  <c r="S14" i="68"/>
  <c r="T14" i="68" s="1"/>
  <c r="R14" i="68"/>
  <c r="K14" i="68"/>
  <c r="J14" i="68"/>
  <c r="I14" i="68"/>
  <c r="E14" i="68"/>
  <c r="U13" i="68"/>
  <c r="S13" i="68"/>
  <c r="T13" i="68" s="1"/>
  <c r="R13" i="68"/>
  <c r="K13" i="68"/>
  <c r="J13" i="68"/>
  <c r="I13" i="68"/>
  <c r="E13" i="68"/>
  <c r="S12" i="68"/>
  <c r="T12" i="68" s="1"/>
  <c r="R12" i="68"/>
  <c r="K12" i="68"/>
  <c r="J12" i="68"/>
  <c r="I12" i="68"/>
  <c r="E12" i="68"/>
  <c r="S11" i="68"/>
  <c r="T11" i="68" s="1"/>
  <c r="R11" i="68"/>
  <c r="K11" i="68"/>
  <c r="L11" i="68" s="1"/>
  <c r="J11" i="68"/>
  <c r="I11" i="68"/>
  <c r="E11" i="68"/>
  <c r="T10" i="68"/>
  <c r="R10" i="68"/>
  <c r="K10" i="68"/>
  <c r="L10" i="68" s="1"/>
  <c r="J10" i="68"/>
  <c r="I10" i="68"/>
  <c r="S10" i="68" s="1"/>
  <c r="U10" i="68" s="1"/>
  <c r="E10" i="68"/>
  <c r="U9" i="68"/>
  <c r="R9" i="68"/>
  <c r="S9" i="68" s="1"/>
  <c r="T9" i="68" s="1"/>
  <c r="K9" i="68"/>
  <c r="L9" i="68" s="1"/>
  <c r="J9" i="68"/>
  <c r="I9" i="68"/>
  <c r="E9" i="68"/>
  <c r="R8" i="68"/>
  <c r="K8" i="68"/>
  <c r="L8" i="68" s="1"/>
  <c r="J8" i="68"/>
  <c r="I8" i="68"/>
  <c r="S8" i="68" s="1"/>
  <c r="E8" i="68"/>
  <c r="R7" i="68"/>
  <c r="L7" i="68"/>
  <c r="K7" i="68"/>
  <c r="J7" i="68"/>
  <c r="J19" i="68" s="1"/>
  <c r="I7" i="68"/>
  <c r="S7" i="68" s="1"/>
  <c r="E7" i="68"/>
  <c r="R6" i="68"/>
  <c r="S6" i="68" s="1"/>
  <c r="K6" i="68"/>
  <c r="L6" i="68" s="1"/>
  <c r="J6" i="68"/>
  <c r="I6" i="68"/>
  <c r="E6" i="68"/>
  <c r="S5" i="68"/>
  <c r="R5" i="68"/>
  <c r="K5" i="68"/>
  <c r="J5" i="68"/>
  <c r="I5" i="68"/>
  <c r="E5" i="68"/>
  <c r="S4" i="68"/>
  <c r="R4" i="68"/>
  <c r="L4" i="68"/>
  <c r="K4" i="68"/>
  <c r="J4" i="68"/>
  <c r="I4" i="68"/>
  <c r="E4" i="68"/>
  <c r="R3" i="68"/>
  <c r="K3" i="68"/>
  <c r="L3" i="68" s="1"/>
  <c r="J3" i="68"/>
  <c r="I3" i="68"/>
  <c r="E3" i="68"/>
  <c r="E19" i="68" s="1"/>
  <c r="R19" i="67"/>
  <c r="H19" i="67"/>
  <c r="G19" i="67"/>
  <c r="F19" i="67"/>
  <c r="C19" i="67"/>
  <c r="R18" i="67"/>
  <c r="K18" i="67"/>
  <c r="L18" i="67" s="1"/>
  <c r="J18" i="67"/>
  <c r="I18" i="67"/>
  <c r="S18" i="67" s="1"/>
  <c r="E18" i="67"/>
  <c r="R17" i="67"/>
  <c r="K17" i="67"/>
  <c r="J17" i="67"/>
  <c r="I17" i="67"/>
  <c r="S17" i="67" s="1"/>
  <c r="E17" i="67"/>
  <c r="R16" i="67"/>
  <c r="K16" i="67"/>
  <c r="J16" i="67"/>
  <c r="I16" i="67"/>
  <c r="S16" i="67" s="1"/>
  <c r="E16" i="67"/>
  <c r="R15" i="67"/>
  <c r="K15" i="67"/>
  <c r="J15" i="67"/>
  <c r="I15" i="67"/>
  <c r="S15" i="67" s="1"/>
  <c r="E15" i="67"/>
  <c r="R14" i="67"/>
  <c r="K14" i="67"/>
  <c r="J14" i="67"/>
  <c r="I14" i="67"/>
  <c r="S14" i="67" s="1"/>
  <c r="E14" i="67"/>
  <c r="R13" i="67"/>
  <c r="K13" i="67"/>
  <c r="J13" i="67"/>
  <c r="I13" i="67"/>
  <c r="S13" i="67" s="1"/>
  <c r="E13" i="67"/>
  <c r="R12" i="67"/>
  <c r="K12" i="67"/>
  <c r="J12" i="67"/>
  <c r="I12" i="67"/>
  <c r="S12" i="67" s="1"/>
  <c r="E12" i="67"/>
  <c r="R11" i="67"/>
  <c r="L11" i="67"/>
  <c r="K11" i="67"/>
  <c r="J11" i="67"/>
  <c r="I11" i="67"/>
  <c r="S11" i="67" s="1"/>
  <c r="E11" i="67"/>
  <c r="R10" i="67"/>
  <c r="S10" i="67" s="1"/>
  <c r="K10" i="67"/>
  <c r="L10" i="67" s="1"/>
  <c r="J10" i="67"/>
  <c r="I10" i="67"/>
  <c r="E10" i="67"/>
  <c r="S9" i="67"/>
  <c r="R9" i="67"/>
  <c r="L9" i="67"/>
  <c r="K9" i="67"/>
  <c r="J9" i="67"/>
  <c r="I9" i="67"/>
  <c r="E9" i="67"/>
  <c r="T8" i="67"/>
  <c r="R8" i="67"/>
  <c r="S8" i="67" s="1"/>
  <c r="U8" i="67" s="1"/>
  <c r="K8" i="67"/>
  <c r="J8" i="67"/>
  <c r="I8" i="67"/>
  <c r="E8" i="67"/>
  <c r="L8" i="67" s="1"/>
  <c r="S7" i="67"/>
  <c r="T7" i="67" s="1"/>
  <c r="R7" i="67"/>
  <c r="K7" i="67"/>
  <c r="L7" i="67" s="1"/>
  <c r="J7" i="67"/>
  <c r="I7" i="67"/>
  <c r="E7" i="67"/>
  <c r="T6" i="67"/>
  <c r="R6" i="67"/>
  <c r="L6" i="67"/>
  <c r="K6" i="67"/>
  <c r="J6" i="67"/>
  <c r="I6" i="67"/>
  <c r="S6" i="67" s="1"/>
  <c r="U6" i="67" s="1"/>
  <c r="E6" i="67"/>
  <c r="R5" i="67"/>
  <c r="K5" i="67"/>
  <c r="J5" i="67"/>
  <c r="I5" i="67"/>
  <c r="S5" i="67" s="1"/>
  <c r="T5" i="67" s="1"/>
  <c r="E5" i="67"/>
  <c r="R4" i="67"/>
  <c r="S4" i="67" s="1"/>
  <c r="K4" i="67"/>
  <c r="J4" i="67"/>
  <c r="I4" i="67"/>
  <c r="E4" i="67"/>
  <c r="R3" i="67"/>
  <c r="K3" i="67"/>
  <c r="J3" i="67"/>
  <c r="I3" i="67"/>
  <c r="E3" i="67"/>
  <c r="R19" i="66"/>
  <c r="H19" i="66"/>
  <c r="G19" i="66"/>
  <c r="F19" i="66"/>
  <c r="C19" i="66"/>
  <c r="T18" i="66"/>
  <c r="R18" i="66"/>
  <c r="K18" i="66"/>
  <c r="L18" i="66" s="1"/>
  <c r="J18" i="66"/>
  <c r="I18" i="66"/>
  <c r="S18" i="66" s="1"/>
  <c r="U18" i="66" s="1"/>
  <c r="E18" i="66"/>
  <c r="U17" i="66"/>
  <c r="S17" i="66"/>
  <c r="T17" i="66" s="1"/>
  <c r="R17" i="66"/>
  <c r="K17" i="66"/>
  <c r="J17" i="66"/>
  <c r="I17" i="66"/>
  <c r="E17" i="66"/>
  <c r="U16" i="66"/>
  <c r="S16" i="66"/>
  <c r="T16" i="66" s="1"/>
  <c r="R16" i="66"/>
  <c r="K16" i="66"/>
  <c r="J16" i="66"/>
  <c r="I16" i="66"/>
  <c r="E16" i="66"/>
  <c r="S15" i="66"/>
  <c r="T15" i="66" s="1"/>
  <c r="R15" i="66"/>
  <c r="K15" i="66"/>
  <c r="J15" i="66"/>
  <c r="I15" i="66"/>
  <c r="E15" i="66"/>
  <c r="S14" i="66"/>
  <c r="T14" i="66" s="1"/>
  <c r="R14" i="66"/>
  <c r="K14" i="66"/>
  <c r="J14" i="66"/>
  <c r="I14" i="66"/>
  <c r="E14" i="66"/>
  <c r="U13" i="66"/>
  <c r="S13" i="66"/>
  <c r="T13" i="66" s="1"/>
  <c r="R13" i="66"/>
  <c r="K13" i="66"/>
  <c r="J13" i="66"/>
  <c r="I13" i="66"/>
  <c r="E13" i="66"/>
  <c r="S12" i="66"/>
  <c r="R12" i="66"/>
  <c r="K12" i="66"/>
  <c r="J12" i="66"/>
  <c r="I12" i="66"/>
  <c r="E12" i="66"/>
  <c r="U11" i="66"/>
  <c r="S11" i="66"/>
  <c r="T11" i="66" s="1"/>
  <c r="R11" i="66"/>
  <c r="K11" i="66"/>
  <c r="J11" i="66"/>
  <c r="I11" i="66"/>
  <c r="E11" i="66"/>
  <c r="T10" i="66"/>
  <c r="R10" i="66"/>
  <c r="L10" i="66"/>
  <c r="K10" i="66"/>
  <c r="J10" i="66"/>
  <c r="I10" i="66"/>
  <c r="S10" i="66" s="1"/>
  <c r="U10" i="66" s="1"/>
  <c r="E10" i="66"/>
  <c r="U9" i="66"/>
  <c r="R9" i="66"/>
  <c r="S9" i="66" s="1"/>
  <c r="T9" i="66" s="1"/>
  <c r="K9" i="66"/>
  <c r="L9" i="66" s="1"/>
  <c r="J9" i="66"/>
  <c r="I9" i="66"/>
  <c r="E9" i="66"/>
  <c r="R8" i="66"/>
  <c r="K8" i="66"/>
  <c r="L8" i="66" s="1"/>
  <c r="J8" i="66"/>
  <c r="I8" i="66"/>
  <c r="S8" i="66" s="1"/>
  <c r="E8" i="66"/>
  <c r="R7" i="66"/>
  <c r="L7" i="66"/>
  <c r="K7" i="66"/>
  <c r="J7" i="66"/>
  <c r="J19" i="66" s="1"/>
  <c r="I7" i="66"/>
  <c r="S7" i="66" s="1"/>
  <c r="E7" i="66"/>
  <c r="R6" i="66"/>
  <c r="S6" i="66" s="1"/>
  <c r="K6" i="66"/>
  <c r="L6" i="66" s="1"/>
  <c r="J6" i="66"/>
  <c r="I6" i="66"/>
  <c r="E6" i="66"/>
  <c r="S5" i="66"/>
  <c r="R5" i="66"/>
  <c r="K5" i="66"/>
  <c r="J5" i="66"/>
  <c r="I5" i="66"/>
  <c r="E5" i="66"/>
  <c r="S4" i="66"/>
  <c r="R4" i="66"/>
  <c r="L4" i="66"/>
  <c r="K4" i="66"/>
  <c r="J4" i="66"/>
  <c r="I4" i="66"/>
  <c r="E4" i="66"/>
  <c r="R3" i="66"/>
  <c r="K3" i="66"/>
  <c r="J3" i="66"/>
  <c r="I3" i="66"/>
  <c r="I19" i="66" s="1"/>
  <c r="E3" i="66"/>
  <c r="L3" i="66" s="1"/>
  <c r="R19" i="65"/>
  <c r="H19" i="65"/>
  <c r="G19" i="65"/>
  <c r="F19" i="65"/>
  <c r="C19" i="65"/>
  <c r="R18" i="65"/>
  <c r="K18" i="65"/>
  <c r="L18" i="65" s="1"/>
  <c r="J18" i="65"/>
  <c r="I18" i="65"/>
  <c r="S18" i="65" s="1"/>
  <c r="E18" i="65"/>
  <c r="R17" i="65"/>
  <c r="K17" i="65"/>
  <c r="J17" i="65"/>
  <c r="I17" i="65"/>
  <c r="S17" i="65" s="1"/>
  <c r="E17" i="65"/>
  <c r="R16" i="65"/>
  <c r="K16" i="65"/>
  <c r="J16" i="65"/>
  <c r="I16" i="65"/>
  <c r="S16" i="65" s="1"/>
  <c r="E16" i="65"/>
  <c r="R15" i="65"/>
  <c r="K15" i="65"/>
  <c r="J15" i="65"/>
  <c r="I15" i="65"/>
  <c r="S15" i="65" s="1"/>
  <c r="E15" i="65"/>
  <c r="R14" i="65"/>
  <c r="K14" i="65"/>
  <c r="J14" i="65"/>
  <c r="I14" i="65"/>
  <c r="S14" i="65" s="1"/>
  <c r="E14" i="65"/>
  <c r="R13" i="65"/>
  <c r="K13" i="65"/>
  <c r="J13" i="65"/>
  <c r="I13" i="65"/>
  <c r="S13" i="65" s="1"/>
  <c r="E13" i="65"/>
  <c r="R12" i="65"/>
  <c r="K12" i="65"/>
  <c r="J12" i="65"/>
  <c r="I12" i="65"/>
  <c r="S12" i="65" s="1"/>
  <c r="E12" i="65"/>
  <c r="R11" i="65"/>
  <c r="L11" i="65"/>
  <c r="K11" i="65"/>
  <c r="J11" i="65"/>
  <c r="I11" i="65"/>
  <c r="S11" i="65" s="1"/>
  <c r="E11" i="65"/>
  <c r="R10" i="65"/>
  <c r="S10" i="65" s="1"/>
  <c r="K10" i="65"/>
  <c r="L10" i="65" s="1"/>
  <c r="J10" i="65"/>
  <c r="I10" i="65"/>
  <c r="E10" i="65"/>
  <c r="S9" i="65"/>
  <c r="R9" i="65"/>
  <c r="L9" i="65"/>
  <c r="K9" i="65"/>
  <c r="J9" i="65"/>
  <c r="I9" i="65"/>
  <c r="E9" i="65"/>
  <c r="R8" i="65"/>
  <c r="S8" i="65" s="1"/>
  <c r="U8" i="65" s="1"/>
  <c r="K8" i="65"/>
  <c r="J8" i="65"/>
  <c r="I8" i="65"/>
  <c r="E8" i="65"/>
  <c r="L8" i="65" s="1"/>
  <c r="U7" i="65"/>
  <c r="R7" i="65"/>
  <c r="K7" i="65"/>
  <c r="J7" i="65"/>
  <c r="I7" i="65"/>
  <c r="S7" i="65" s="1"/>
  <c r="T7" i="65" s="1"/>
  <c r="E7" i="65"/>
  <c r="S6" i="65"/>
  <c r="R6" i="65"/>
  <c r="K6" i="65"/>
  <c r="J6" i="65"/>
  <c r="I6" i="65"/>
  <c r="E6" i="65"/>
  <c r="L6" i="65" s="1"/>
  <c r="U5" i="65"/>
  <c r="R5" i="65"/>
  <c r="K5" i="65"/>
  <c r="J5" i="65"/>
  <c r="I5" i="65"/>
  <c r="S5" i="65" s="1"/>
  <c r="T5" i="65" s="1"/>
  <c r="E5" i="65"/>
  <c r="U4" i="65"/>
  <c r="T4" i="65"/>
  <c r="R4" i="65"/>
  <c r="K4" i="65"/>
  <c r="L4" i="65" s="1"/>
  <c r="J4" i="65"/>
  <c r="I4" i="65"/>
  <c r="S4" i="65" s="1"/>
  <c r="E4" i="65"/>
  <c r="U3" i="65"/>
  <c r="S3" i="65"/>
  <c r="T3" i="65" s="1"/>
  <c r="R3" i="65"/>
  <c r="K3" i="65"/>
  <c r="J3" i="65"/>
  <c r="I3" i="65"/>
  <c r="E3" i="65"/>
  <c r="R19" i="64"/>
  <c r="H19" i="64"/>
  <c r="G19" i="64"/>
  <c r="F19" i="64"/>
  <c r="C19" i="64"/>
  <c r="T18" i="64"/>
  <c r="R18" i="64"/>
  <c r="L18" i="64"/>
  <c r="K18" i="64"/>
  <c r="J18" i="64"/>
  <c r="I18" i="64"/>
  <c r="S18" i="64" s="1"/>
  <c r="U18" i="64" s="1"/>
  <c r="E18" i="64"/>
  <c r="R17" i="64"/>
  <c r="K17" i="64"/>
  <c r="J17" i="64"/>
  <c r="I17" i="64"/>
  <c r="S17" i="64" s="1"/>
  <c r="T17" i="64" s="1"/>
  <c r="E17" i="64"/>
  <c r="R16" i="64"/>
  <c r="K16" i="64"/>
  <c r="J16" i="64"/>
  <c r="I16" i="64"/>
  <c r="S16" i="64" s="1"/>
  <c r="E16" i="64"/>
  <c r="U15" i="64"/>
  <c r="R15" i="64"/>
  <c r="K15" i="64"/>
  <c r="J15" i="64"/>
  <c r="I15" i="64"/>
  <c r="S15" i="64" s="1"/>
  <c r="T15" i="64" s="1"/>
  <c r="E15" i="64"/>
  <c r="U14" i="64"/>
  <c r="R14" i="64"/>
  <c r="K14" i="64"/>
  <c r="J14" i="64"/>
  <c r="I14" i="64"/>
  <c r="S14" i="64" s="1"/>
  <c r="T14" i="64" s="1"/>
  <c r="E14" i="64"/>
  <c r="R13" i="64"/>
  <c r="K13" i="64"/>
  <c r="J13" i="64"/>
  <c r="I13" i="64"/>
  <c r="S13" i="64" s="1"/>
  <c r="T13" i="64" s="1"/>
  <c r="E13" i="64"/>
  <c r="R12" i="64"/>
  <c r="K12" i="64"/>
  <c r="J12" i="64"/>
  <c r="I12" i="64"/>
  <c r="S12" i="64" s="1"/>
  <c r="E12" i="64"/>
  <c r="R11" i="64"/>
  <c r="S11" i="64" s="1"/>
  <c r="T11" i="64" s="1"/>
  <c r="K11" i="64"/>
  <c r="J11" i="64"/>
  <c r="I11" i="64"/>
  <c r="E11" i="64"/>
  <c r="L11" i="64" s="1"/>
  <c r="R10" i="64"/>
  <c r="K10" i="64"/>
  <c r="L10" i="64" s="1"/>
  <c r="J10" i="64"/>
  <c r="I10" i="64"/>
  <c r="S10" i="64" s="1"/>
  <c r="E10" i="64"/>
  <c r="T9" i="64"/>
  <c r="S9" i="64"/>
  <c r="U9" i="64" s="1"/>
  <c r="R9" i="64"/>
  <c r="L9" i="64"/>
  <c r="K9" i="64"/>
  <c r="J9" i="64"/>
  <c r="J19" i="64" s="1"/>
  <c r="I9" i="64"/>
  <c r="E9" i="64"/>
  <c r="R8" i="64"/>
  <c r="S8" i="64" s="1"/>
  <c r="K8" i="64"/>
  <c r="L8" i="64" s="1"/>
  <c r="J8" i="64"/>
  <c r="I8" i="64"/>
  <c r="E8" i="64"/>
  <c r="S7" i="64"/>
  <c r="R7" i="64"/>
  <c r="L7" i="64"/>
  <c r="K7" i="64"/>
  <c r="J7" i="64"/>
  <c r="I7" i="64"/>
  <c r="E7" i="64"/>
  <c r="T6" i="64"/>
  <c r="R6" i="64"/>
  <c r="K6" i="64"/>
  <c r="L6" i="64" s="1"/>
  <c r="J6" i="64"/>
  <c r="I6" i="64"/>
  <c r="S6" i="64" s="1"/>
  <c r="U6" i="64" s="1"/>
  <c r="E6" i="64"/>
  <c r="S5" i="64"/>
  <c r="R5" i="64"/>
  <c r="K5" i="64"/>
  <c r="J5" i="64"/>
  <c r="I5" i="64"/>
  <c r="E5" i="64"/>
  <c r="S4" i="64"/>
  <c r="T4" i="64" s="1"/>
  <c r="R4" i="64"/>
  <c r="K4" i="64"/>
  <c r="L4" i="64" s="1"/>
  <c r="J4" i="64"/>
  <c r="I4" i="64"/>
  <c r="E4" i="64"/>
  <c r="R3" i="64"/>
  <c r="L3" i="64"/>
  <c r="K3" i="64"/>
  <c r="J3" i="64"/>
  <c r="I3" i="64"/>
  <c r="E3" i="64"/>
  <c r="R19" i="63"/>
  <c r="H19" i="63"/>
  <c r="G19" i="63"/>
  <c r="F19" i="63"/>
  <c r="C19" i="63"/>
  <c r="R18" i="63"/>
  <c r="S18" i="63" s="1"/>
  <c r="K18" i="63"/>
  <c r="L18" i="63" s="1"/>
  <c r="J18" i="63"/>
  <c r="I18" i="63"/>
  <c r="E18" i="63"/>
  <c r="S17" i="63"/>
  <c r="R17" i="63"/>
  <c r="K17" i="63"/>
  <c r="J17" i="63"/>
  <c r="I17" i="63"/>
  <c r="E17" i="63"/>
  <c r="S16" i="63"/>
  <c r="R16" i="63"/>
  <c r="K16" i="63"/>
  <c r="J16" i="63"/>
  <c r="I16" i="63"/>
  <c r="E16" i="63"/>
  <c r="S15" i="63"/>
  <c r="R15" i="63"/>
  <c r="K15" i="63"/>
  <c r="J15" i="63"/>
  <c r="I15" i="63"/>
  <c r="E15" i="63"/>
  <c r="S14" i="63"/>
  <c r="R14" i="63"/>
  <c r="K14" i="63"/>
  <c r="J14" i="63"/>
  <c r="I14" i="63"/>
  <c r="E14" i="63"/>
  <c r="S13" i="63"/>
  <c r="R13" i="63"/>
  <c r="K13" i="63"/>
  <c r="J13" i="63"/>
  <c r="I13" i="63"/>
  <c r="E13" i="63"/>
  <c r="S12" i="63"/>
  <c r="R12" i="63"/>
  <c r="K12" i="63"/>
  <c r="J12" i="63"/>
  <c r="I12" i="63"/>
  <c r="E12" i="63"/>
  <c r="S11" i="63"/>
  <c r="R11" i="63"/>
  <c r="L11" i="63"/>
  <c r="K11" i="63"/>
  <c r="J11" i="63"/>
  <c r="I11" i="63"/>
  <c r="E11" i="63"/>
  <c r="R10" i="63"/>
  <c r="K10" i="63"/>
  <c r="J10" i="63"/>
  <c r="I10" i="63"/>
  <c r="E10" i="63"/>
  <c r="L10" i="63" s="1"/>
  <c r="S9" i="63"/>
  <c r="R9" i="63"/>
  <c r="K9" i="63"/>
  <c r="L9" i="63" s="1"/>
  <c r="J9" i="63"/>
  <c r="I9" i="63"/>
  <c r="E9" i="63"/>
  <c r="T8" i="63"/>
  <c r="R8" i="63"/>
  <c r="L8" i="63"/>
  <c r="K8" i="63"/>
  <c r="J8" i="63"/>
  <c r="I8" i="63"/>
  <c r="S8" i="63" s="1"/>
  <c r="U8" i="63" s="1"/>
  <c r="E8" i="63"/>
  <c r="R7" i="63"/>
  <c r="K7" i="63"/>
  <c r="J7" i="63"/>
  <c r="I7" i="63"/>
  <c r="S7" i="63" s="1"/>
  <c r="T7" i="63" s="1"/>
  <c r="E7" i="63"/>
  <c r="L7" i="63" s="1"/>
  <c r="R6" i="63"/>
  <c r="K6" i="63"/>
  <c r="L6" i="63" s="1"/>
  <c r="J6" i="63"/>
  <c r="I6" i="63"/>
  <c r="S6" i="63" s="1"/>
  <c r="E6" i="63"/>
  <c r="R5" i="63"/>
  <c r="K5" i="63"/>
  <c r="J5" i="63"/>
  <c r="I5" i="63"/>
  <c r="S5" i="63" s="1"/>
  <c r="E5" i="63"/>
  <c r="T4" i="63"/>
  <c r="S4" i="63"/>
  <c r="U4" i="63" s="1"/>
  <c r="R4" i="63"/>
  <c r="L4" i="63"/>
  <c r="K4" i="63"/>
  <c r="J4" i="63"/>
  <c r="I4" i="63"/>
  <c r="E4" i="63"/>
  <c r="R3" i="63"/>
  <c r="S3" i="63" s="1"/>
  <c r="K3" i="63"/>
  <c r="J3" i="63"/>
  <c r="I3" i="63"/>
  <c r="I19" i="63" s="1"/>
  <c r="S19" i="63" s="1"/>
  <c r="E3" i="63"/>
  <c r="R19" i="62"/>
  <c r="H19" i="62"/>
  <c r="G19" i="62"/>
  <c r="F19" i="62"/>
  <c r="C19" i="62"/>
  <c r="R18" i="62"/>
  <c r="L18" i="62"/>
  <c r="K18" i="62"/>
  <c r="J18" i="62"/>
  <c r="I18" i="62"/>
  <c r="S18" i="62" s="1"/>
  <c r="U18" i="62" s="1"/>
  <c r="E18" i="62"/>
  <c r="U17" i="62"/>
  <c r="R17" i="62"/>
  <c r="K17" i="62"/>
  <c r="J17" i="62"/>
  <c r="I17" i="62"/>
  <c r="S17" i="62" s="1"/>
  <c r="T17" i="62" s="1"/>
  <c r="E17" i="62"/>
  <c r="U16" i="62"/>
  <c r="R16" i="62"/>
  <c r="K16" i="62"/>
  <c r="J16" i="62"/>
  <c r="I16" i="62"/>
  <c r="S16" i="62" s="1"/>
  <c r="T16" i="62" s="1"/>
  <c r="E16" i="62"/>
  <c r="R15" i="62"/>
  <c r="K15" i="62"/>
  <c r="J15" i="62"/>
  <c r="I15" i="62"/>
  <c r="S15" i="62" s="1"/>
  <c r="E15" i="62"/>
  <c r="R14" i="62"/>
  <c r="K14" i="62"/>
  <c r="J14" i="62"/>
  <c r="I14" i="62"/>
  <c r="S14" i="62" s="1"/>
  <c r="T14" i="62" s="1"/>
  <c r="E14" i="62"/>
  <c r="U13" i="62"/>
  <c r="R13" i="62"/>
  <c r="K13" i="62"/>
  <c r="J13" i="62"/>
  <c r="I13" i="62"/>
  <c r="S13" i="62" s="1"/>
  <c r="T13" i="62" s="1"/>
  <c r="E13" i="62"/>
  <c r="U12" i="62"/>
  <c r="R12" i="62"/>
  <c r="K12" i="62"/>
  <c r="J12" i="62"/>
  <c r="I12" i="62"/>
  <c r="S12" i="62" s="1"/>
  <c r="T12" i="62" s="1"/>
  <c r="E12" i="62"/>
  <c r="R11" i="62"/>
  <c r="K11" i="62"/>
  <c r="J11" i="62"/>
  <c r="I11" i="62"/>
  <c r="S11" i="62" s="1"/>
  <c r="E11" i="62"/>
  <c r="L11" i="62" s="1"/>
  <c r="R10" i="62"/>
  <c r="K10" i="62"/>
  <c r="L10" i="62" s="1"/>
  <c r="J10" i="62"/>
  <c r="I10" i="62"/>
  <c r="S10" i="62" s="1"/>
  <c r="E10" i="62"/>
  <c r="T9" i="62"/>
  <c r="S9" i="62"/>
  <c r="U9" i="62" s="1"/>
  <c r="R9" i="62"/>
  <c r="L9" i="62"/>
  <c r="K9" i="62"/>
  <c r="J9" i="62"/>
  <c r="I9" i="62"/>
  <c r="E9" i="62"/>
  <c r="R8" i="62"/>
  <c r="S8" i="62" s="1"/>
  <c r="K8" i="62"/>
  <c r="L8" i="62" s="1"/>
  <c r="J8" i="62"/>
  <c r="I8" i="62"/>
  <c r="E8" i="62"/>
  <c r="S7" i="62"/>
  <c r="R7" i="62"/>
  <c r="L7" i="62"/>
  <c r="K7" i="62"/>
  <c r="J7" i="62"/>
  <c r="I7" i="62"/>
  <c r="E7" i="62"/>
  <c r="R6" i="62"/>
  <c r="K6" i="62"/>
  <c r="L6" i="62" s="1"/>
  <c r="J6" i="62"/>
  <c r="I6" i="62"/>
  <c r="S6" i="62" s="1"/>
  <c r="E6" i="62"/>
  <c r="S5" i="62"/>
  <c r="T5" i="62" s="1"/>
  <c r="R5" i="62"/>
  <c r="K5" i="62"/>
  <c r="J5" i="62"/>
  <c r="I5" i="62"/>
  <c r="E5" i="62"/>
  <c r="U4" i="62"/>
  <c r="S4" i="62"/>
  <c r="T4" i="62" s="1"/>
  <c r="R4" i="62"/>
  <c r="K4" i="62"/>
  <c r="J4" i="62"/>
  <c r="I4" i="62"/>
  <c r="E4" i="62"/>
  <c r="R3" i="62"/>
  <c r="L3" i="62"/>
  <c r="K3" i="62"/>
  <c r="J3" i="62"/>
  <c r="I3" i="62"/>
  <c r="E3" i="62"/>
  <c r="R19" i="61"/>
  <c r="H19" i="61"/>
  <c r="G19" i="61"/>
  <c r="F19" i="61"/>
  <c r="C19" i="61"/>
  <c r="R18" i="61"/>
  <c r="S18" i="61" s="1"/>
  <c r="K18" i="61"/>
  <c r="L18" i="61" s="1"/>
  <c r="J18" i="61"/>
  <c r="I18" i="61"/>
  <c r="E18" i="61"/>
  <c r="S17" i="61"/>
  <c r="R17" i="61"/>
  <c r="K17" i="61"/>
  <c r="J17" i="61"/>
  <c r="I17" i="61"/>
  <c r="E17" i="61"/>
  <c r="S16" i="61"/>
  <c r="R16" i="61"/>
  <c r="K16" i="61"/>
  <c r="J16" i="61"/>
  <c r="I16" i="61"/>
  <c r="E16" i="61"/>
  <c r="S15" i="61"/>
  <c r="R15" i="61"/>
  <c r="K15" i="61"/>
  <c r="J15" i="61"/>
  <c r="I15" i="61"/>
  <c r="E15" i="61"/>
  <c r="S14" i="61"/>
  <c r="R14" i="61"/>
  <c r="K14" i="61"/>
  <c r="J14" i="61"/>
  <c r="I14" i="61"/>
  <c r="E14" i="61"/>
  <c r="S13" i="61"/>
  <c r="R13" i="61"/>
  <c r="K13" i="61"/>
  <c r="J13" i="61"/>
  <c r="I13" i="61"/>
  <c r="E13" i="61"/>
  <c r="S12" i="61"/>
  <c r="R12" i="61"/>
  <c r="K12" i="61"/>
  <c r="J12" i="61"/>
  <c r="I12" i="61"/>
  <c r="E12" i="61"/>
  <c r="S11" i="61"/>
  <c r="R11" i="61"/>
  <c r="L11" i="61"/>
  <c r="K11" i="61"/>
  <c r="J11" i="61"/>
  <c r="I11" i="61"/>
  <c r="E11" i="61"/>
  <c r="R10" i="61"/>
  <c r="K10" i="61"/>
  <c r="J10" i="61"/>
  <c r="I10" i="61"/>
  <c r="S10" i="61" s="1"/>
  <c r="E10" i="61"/>
  <c r="L10" i="61" s="1"/>
  <c r="U9" i="61"/>
  <c r="S9" i="61"/>
  <c r="T9" i="61" s="1"/>
  <c r="R9" i="61"/>
  <c r="K9" i="61"/>
  <c r="J9" i="61"/>
  <c r="I9" i="61"/>
  <c r="E9" i="61"/>
  <c r="R8" i="61"/>
  <c r="L8" i="61"/>
  <c r="K8" i="61"/>
  <c r="J8" i="61"/>
  <c r="I8" i="61"/>
  <c r="S8" i="61" s="1"/>
  <c r="U8" i="61" s="1"/>
  <c r="E8" i="61"/>
  <c r="U7" i="61"/>
  <c r="R7" i="61"/>
  <c r="K7" i="61"/>
  <c r="J7" i="61"/>
  <c r="I7" i="61"/>
  <c r="S7" i="61" s="1"/>
  <c r="T7" i="61" s="1"/>
  <c r="E7" i="61"/>
  <c r="L7" i="61" s="1"/>
  <c r="R6" i="61"/>
  <c r="K6" i="61"/>
  <c r="L6" i="61" s="1"/>
  <c r="J6" i="61"/>
  <c r="I6" i="61"/>
  <c r="S6" i="61" s="1"/>
  <c r="E6" i="61"/>
  <c r="R5" i="61"/>
  <c r="K5" i="61"/>
  <c r="J5" i="61"/>
  <c r="I5" i="61"/>
  <c r="S5" i="61" s="1"/>
  <c r="E5" i="61"/>
  <c r="T4" i="61"/>
  <c r="S4" i="61"/>
  <c r="U4" i="61" s="1"/>
  <c r="R4" i="61"/>
  <c r="L4" i="61"/>
  <c r="K4" i="61"/>
  <c r="J4" i="61"/>
  <c r="I4" i="61"/>
  <c r="E4" i="61"/>
  <c r="R3" i="61"/>
  <c r="S3" i="61" s="1"/>
  <c r="K3" i="61"/>
  <c r="J3" i="61"/>
  <c r="J19" i="61" s="1"/>
  <c r="I3" i="61"/>
  <c r="E3" i="61"/>
  <c r="R19" i="60"/>
  <c r="H19" i="60"/>
  <c r="G19" i="60"/>
  <c r="F19" i="60"/>
  <c r="C19" i="60"/>
  <c r="T18" i="60"/>
  <c r="R18" i="60"/>
  <c r="L18" i="60"/>
  <c r="K18" i="60"/>
  <c r="J18" i="60"/>
  <c r="I18" i="60"/>
  <c r="S18" i="60" s="1"/>
  <c r="U18" i="60" s="1"/>
  <c r="E18" i="60"/>
  <c r="R17" i="60"/>
  <c r="K17" i="60"/>
  <c r="J17" i="60"/>
  <c r="I17" i="60"/>
  <c r="S17" i="60" s="1"/>
  <c r="E17" i="60"/>
  <c r="U16" i="60"/>
  <c r="R16" i="60"/>
  <c r="K16" i="60"/>
  <c r="J16" i="60"/>
  <c r="I16" i="60"/>
  <c r="S16" i="60" s="1"/>
  <c r="T16" i="60" s="1"/>
  <c r="E16" i="60"/>
  <c r="U15" i="60"/>
  <c r="R15" i="60"/>
  <c r="K15" i="60"/>
  <c r="J15" i="60"/>
  <c r="I15" i="60"/>
  <c r="S15" i="60" s="1"/>
  <c r="T15" i="60" s="1"/>
  <c r="E15" i="60"/>
  <c r="R14" i="60"/>
  <c r="K14" i="60"/>
  <c r="J14" i="60"/>
  <c r="I14" i="60"/>
  <c r="S14" i="60" s="1"/>
  <c r="T14" i="60" s="1"/>
  <c r="E14" i="60"/>
  <c r="R13" i="60"/>
  <c r="K13" i="60"/>
  <c r="J13" i="60"/>
  <c r="I13" i="60"/>
  <c r="S13" i="60" s="1"/>
  <c r="E13" i="60"/>
  <c r="U12" i="60"/>
  <c r="R12" i="60"/>
  <c r="K12" i="60"/>
  <c r="J12" i="60"/>
  <c r="I12" i="60"/>
  <c r="S12" i="60" s="1"/>
  <c r="T12" i="60" s="1"/>
  <c r="E12" i="60"/>
  <c r="U11" i="60"/>
  <c r="R11" i="60"/>
  <c r="K11" i="60"/>
  <c r="J11" i="60"/>
  <c r="I11" i="60"/>
  <c r="S11" i="60" s="1"/>
  <c r="T11" i="60" s="1"/>
  <c r="E11" i="60"/>
  <c r="L11" i="60" s="1"/>
  <c r="R10" i="60"/>
  <c r="K10" i="60"/>
  <c r="L10" i="60" s="1"/>
  <c r="J10" i="60"/>
  <c r="I10" i="60"/>
  <c r="S10" i="60" s="1"/>
  <c r="E10" i="60"/>
  <c r="T9" i="60"/>
  <c r="S9" i="60"/>
  <c r="U9" i="60" s="1"/>
  <c r="R9" i="60"/>
  <c r="L9" i="60"/>
  <c r="K9" i="60"/>
  <c r="J9" i="60"/>
  <c r="J19" i="60" s="1"/>
  <c r="I9" i="60"/>
  <c r="E9" i="60"/>
  <c r="R8" i="60"/>
  <c r="S8" i="60" s="1"/>
  <c r="K8" i="60"/>
  <c r="L8" i="60" s="1"/>
  <c r="J8" i="60"/>
  <c r="I8" i="60"/>
  <c r="E8" i="60"/>
  <c r="S7" i="60"/>
  <c r="R7" i="60"/>
  <c r="L7" i="60"/>
  <c r="K7" i="60"/>
  <c r="J7" i="60"/>
  <c r="I7" i="60"/>
  <c r="E7" i="60"/>
  <c r="R6" i="60"/>
  <c r="K6" i="60"/>
  <c r="L6" i="60" s="1"/>
  <c r="J6" i="60"/>
  <c r="I6" i="60"/>
  <c r="E6" i="60"/>
  <c r="U5" i="60"/>
  <c r="S5" i="60"/>
  <c r="T5" i="60" s="1"/>
  <c r="R5" i="60"/>
  <c r="K5" i="60"/>
  <c r="J5" i="60"/>
  <c r="I5" i="60"/>
  <c r="E5" i="60"/>
  <c r="S4" i="60"/>
  <c r="T4" i="60" s="1"/>
  <c r="R4" i="60"/>
  <c r="K4" i="60"/>
  <c r="L4" i="60" s="1"/>
  <c r="J4" i="60"/>
  <c r="I4" i="60"/>
  <c r="E4" i="60"/>
  <c r="R3" i="60"/>
  <c r="L3" i="60"/>
  <c r="K3" i="60"/>
  <c r="J3" i="60"/>
  <c r="I3" i="60"/>
  <c r="E3" i="60"/>
  <c r="E19" i="60" s="1"/>
  <c r="R19" i="59"/>
  <c r="H19" i="59"/>
  <c r="G19" i="59"/>
  <c r="F19" i="59"/>
  <c r="C19" i="59"/>
  <c r="R18" i="59"/>
  <c r="K18" i="59"/>
  <c r="L18" i="59" s="1"/>
  <c r="J18" i="59"/>
  <c r="I18" i="59"/>
  <c r="E18" i="59"/>
  <c r="S17" i="59"/>
  <c r="R17" i="59"/>
  <c r="K17" i="59"/>
  <c r="J17" i="59"/>
  <c r="I17" i="59"/>
  <c r="E17" i="59"/>
  <c r="S16" i="59"/>
  <c r="R16" i="59"/>
  <c r="K16" i="59"/>
  <c r="J16" i="59"/>
  <c r="I16" i="59"/>
  <c r="E16" i="59"/>
  <c r="S15" i="59"/>
  <c r="R15" i="59"/>
  <c r="K15" i="59"/>
  <c r="J15" i="59"/>
  <c r="I15" i="59"/>
  <c r="E15" i="59"/>
  <c r="S14" i="59"/>
  <c r="R14" i="59"/>
  <c r="K14" i="59"/>
  <c r="J14" i="59"/>
  <c r="I14" i="59"/>
  <c r="E14" i="59"/>
  <c r="S13" i="59"/>
  <c r="R13" i="59"/>
  <c r="K13" i="59"/>
  <c r="J13" i="59"/>
  <c r="I13" i="59"/>
  <c r="E13" i="59"/>
  <c r="S12" i="59"/>
  <c r="R12" i="59"/>
  <c r="K12" i="59"/>
  <c r="J12" i="59"/>
  <c r="I12" i="59"/>
  <c r="E12" i="59"/>
  <c r="S11" i="59"/>
  <c r="R11" i="59"/>
  <c r="L11" i="59"/>
  <c r="K11" i="59"/>
  <c r="J11" i="59"/>
  <c r="I11" i="59"/>
  <c r="E11" i="59"/>
  <c r="R10" i="59"/>
  <c r="S10" i="59" s="1"/>
  <c r="U10" i="59" s="1"/>
  <c r="K10" i="59"/>
  <c r="L10" i="59" s="1"/>
  <c r="J10" i="59"/>
  <c r="I10" i="59"/>
  <c r="E10" i="59"/>
  <c r="S9" i="59"/>
  <c r="T9" i="59" s="1"/>
  <c r="R9" i="59"/>
  <c r="K9" i="59"/>
  <c r="L9" i="59" s="1"/>
  <c r="J9" i="59"/>
  <c r="I9" i="59"/>
  <c r="E9" i="59"/>
  <c r="T8" i="59"/>
  <c r="R8" i="59"/>
  <c r="L8" i="59"/>
  <c r="K8" i="59"/>
  <c r="J8" i="59"/>
  <c r="I8" i="59"/>
  <c r="S8" i="59" s="1"/>
  <c r="U8" i="59" s="1"/>
  <c r="E8" i="59"/>
  <c r="R7" i="59"/>
  <c r="K7" i="59"/>
  <c r="J7" i="59"/>
  <c r="I7" i="59"/>
  <c r="S7" i="59" s="1"/>
  <c r="E7" i="59"/>
  <c r="L7" i="59" s="1"/>
  <c r="R6" i="59"/>
  <c r="K6" i="59"/>
  <c r="L6" i="59" s="1"/>
  <c r="J6" i="59"/>
  <c r="I6" i="59"/>
  <c r="S6" i="59" s="1"/>
  <c r="E6" i="59"/>
  <c r="R5" i="59"/>
  <c r="K5" i="59"/>
  <c r="J5" i="59"/>
  <c r="I5" i="59"/>
  <c r="S5" i="59" s="1"/>
  <c r="E5" i="59"/>
  <c r="T4" i="59"/>
  <c r="S4" i="59"/>
  <c r="U4" i="59" s="1"/>
  <c r="R4" i="59"/>
  <c r="L4" i="59"/>
  <c r="K4" i="59"/>
  <c r="J4" i="59"/>
  <c r="I4" i="59"/>
  <c r="E4" i="59"/>
  <c r="R3" i="59"/>
  <c r="S3" i="59" s="1"/>
  <c r="K3" i="59"/>
  <c r="J3" i="59"/>
  <c r="I3" i="59"/>
  <c r="I19" i="59" s="1"/>
  <c r="S19" i="59" s="1"/>
  <c r="E3" i="59"/>
  <c r="E19" i="59" s="1"/>
  <c r="R19" i="58"/>
  <c r="H19" i="58"/>
  <c r="G19" i="58"/>
  <c r="F19" i="58"/>
  <c r="C19" i="58"/>
  <c r="T18" i="58"/>
  <c r="R18" i="58"/>
  <c r="L18" i="58"/>
  <c r="K18" i="58"/>
  <c r="J18" i="58"/>
  <c r="I18" i="58"/>
  <c r="S18" i="58" s="1"/>
  <c r="U18" i="58" s="1"/>
  <c r="E18" i="58"/>
  <c r="U17" i="58"/>
  <c r="R17" i="58"/>
  <c r="K17" i="58"/>
  <c r="J17" i="58"/>
  <c r="I17" i="58"/>
  <c r="S17" i="58" s="1"/>
  <c r="T17" i="58" s="1"/>
  <c r="E17" i="58"/>
  <c r="R16" i="58"/>
  <c r="K16" i="58"/>
  <c r="J16" i="58"/>
  <c r="I16" i="58"/>
  <c r="S16" i="58" s="1"/>
  <c r="E16" i="58"/>
  <c r="U15" i="58"/>
  <c r="R15" i="58"/>
  <c r="S15" i="58" s="1"/>
  <c r="T15" i="58" s="1"/>
  <c r="K15" i="58"/>
  <c r="J15" i="58"/>
  <c r="E15" i="58"/>
  <c r="T14" i="58"/>
  <c r="R14" i="58"/>
  <c r="K14" i="58"/>
  <c r="J14" i="58"/>
  <c r="I14" i="58"/>
  <c r="S14" i="58" s="1"/>
  <c r="U14" i="58" s="1"/>
  <c r="E14" i="58"/>
  <c r="R13" i="58"/>
  <c r="K13" i="58"/>
  <c r="J13" i="58"/>
  <c r="I13" i="58"/>
  <c r="S13" i="58" s="1"/>
  <c r="U13" i="58" s="1"/>
  <c r="E13" i="58"/>
  <c r="R12" i="58"/>
  <c r="K12" i="58"/>
  <c r="J12" i="58"/>
  <c r="I12" i="58"/>
  <c r="S12" i="58" s="1"/>
  <c r="E12" i="58"/>
  <c r="R11" i="58"/>
  <c r="L11" i="58"/>
  <c r="K11" i="58"/>
  <c r="J11" i="58"/>
  <c r="I11" i="58"/>
  <c r="S11" i="58" s="1"/>
  <c r="U11" i="58" s="1"/>
  <c r="E11" i="58"/>
  <c r="U10" i="58"/>
  <c r="R10" i="58"/>
  <c r="K10" i="58"/>
  <c r="J10" i="58"/>
  <c r="I10" i="58"/>
  <c r="S10" i="58" s="1"/>
  <c r="T10" i="58" s="1"/>
  <c r="E10" i="58"/>
  <c r="L10" i="58" s="1"/>
  <c r="R9" i="58"/>
  <c r="K9" i="58"/>
  <c r="L9" i="58" s="1"/>
  <c r="J9" i="58"/>
  <c r="I9" i="58"/>
  <c r="S9" i="58" s="1"/>
  <c r="E9" i="58"/>
  <c r="T8" i="58"/>
  <c r="S8" i="58"/>
  <c r="U8" i="58" s="1"/>
  <c r="R8" i="58"/>
  <c r="L8" i="58"/>
  <c r="K8" i="58"/>
  <c r="J8" i="58"/>
  <c r="J19" i="58" s="1"/>
  <c r="I8" i="58"/>
  <c r="E8" i="58"/>
  <c r="R7" i="58"/>
  <c r="S7" i="58" s="1"/>
  <c r="K7" i="58"/>
  <c r="L7" i="58" s="1"/>
  <c r="J7" i="58"/>
  <c r="I7" i="58"/>
  <c r="E7" i="58"/>
  <c r="S6" i="58"/>
  <c r="R6" i="58"/>
  <c r="L6" i="58"/>
  <c r="K6" i="58"/>
  <c r="J6" i="58"/>
  <c r="I6" i="58"/>
  <c r="E6" i="58"/>
  <c r="R5" i="58"/>
  <c r="K5" i="58"/>
  <c r="J5" i="58"/>
  <c r="I5" i="58"/>
  <c r="E5" i="58"/>
  <c r="R4" i="58"/>
  <c r="K4" i="58"/>
  <c r="L4" i="58" s="1"/>
  <c r="J4" i="58"/>
  <c r="I4" i="58"/>
  <c r="E4" i="58"/>
  <c r="S3" i="58"/>
  <c r="T3" i="58" s="1"/>
  <c r="R3" i="58"/>
  <c r="K3" i="58"/>
  <c r="L3" i="58" s="1"/>
  <c r="J3" i="58"/>
  <c r="I3" i="58"/>
  <c r="E3" i="58"/>
  <c r="R19" i="57"/>
  <c r="H19" i="57"/>
  <c r="G19" i="57"/>
  <c r="F19" i="57"/>
  <c r="E19" i="57"/>
  <c r="C19" i="57"/>
  <c r="R18" i="57"/>
  <c r="L18" i="57"/>
  <c r="K18" i="57"/>
  <c r="J18" i="57"/>
  <c r="I18" i="57"/>
  <c r="S18" i="57" s="1"/>
  <c r="E18" i="57"/>
  <c r="R17" i="57"/>
  <c r="K17" i="57"/>
  <c r="J17" i="57"/>
  <c r="I17" i="57"/>
  <c r="E17" i="57"/>
  <c r="R16" i="57"/>
  <c r="K16" i="57"/>
  <c r="J16" i="57"/>
  <c r="I16" i="57"/>
  <c r="S16" i="57" s="1"/>
  <c r="E16" i="57"/>
  <c r="R15" i="57"/>
  <c r="S15" i="57" s="1"/>
  <c r="K15" i="57"/>
  <c r="J15" i="57"/>
  <c r="E15" i="57"/>
  <c r="R14" i="57"/>
  <c r="K14" i="57"/>
  <c r="J14" i="57"/>
  <c r="I14" i="57"/>
  <c r="S14" i="57" s="1"/>
  <c r="E14" i="57"/>
  <c r="R13" i="57"/>
  <c r="K13" i="57"/>
  <c r="J13" i="57"/>
  <c r="I13" i="57"/>
  <c r="S13" i="57" s="1"/>
  <c r="E13" i="57"/>
  <c r="R12" i="57"/>
  <c r="K12" i="57"/>
  <c r="J12" i="57"/>
  <c r="I12" i="57"/>
  <c r="S12" i="57" s="1"/>
  <c r="E12" i="57"/>
  <c r="R11" i="57"/>
  <c r="L11" i="57"/>
  <c r="K11" i="57"/>
  <c r="J11" i="57"/>
  <c r="I11" i="57"/>
  <c r="S11" i="57" s="1"/>
  <c r="E11" i="57"/>
  <c r="R10" i="57"/>
  <c r="S10" i="57" s="1"/>
  <c r="K10" i="57"/>
  <c r="L10" i="57" s="1"/>
  <c r="J10" i="57"/>
  <c r="I10" i="57"/>
  <c r="E10" i="57"/>
  <c r="S9" i="57"/>
  <c r="R9" i="57"/>
  <c r="L9" i="57"/>
  <c r="K9" i="57"/>
  <c r="J9" i="57"/>
  <c r="I9" i="57"/>
  <c r="E9" i="57"/>
  <c r="R8" i="57"/>
  <c r="S8" i="57" s="1"/>
  <c r="K8" i="57"/>
  <c r="J8" i="57"/>
  <c r="I8" i="57"/>
  <c r="E8" i="57"/>
  <c r="L8" i="57" s="1"/>
  <c r="S7" i="57"/>
  <c r="T7" i="57" s="1"/>
  <c r="R7" i="57"/>
  <c r="K7" i="57"/>
  <c r="L7" i="57" s="1"/>
  <c r="J7" i="57"/>
  <c r="I7" i="57"/>
  <c r="E7" i="57"/>
  <c r="R6" i="57"/>
  <c r="K6" i="57"/>
  <c r="L6" i="57" s="1"/>
  <c r="J6" i="57"/>
  <c r="I6" i="57"/>
  <c r="S6" i="57" s="1"/>
  <c r="E6" i="57"/>
  <c r="U5" i="57"/>
  <c r="R5" i="57"/>
  <c r="K5" i="57"/>
  <c r="J5" i="57"/>
  <c r="I5" i="57"/>
  <c r="S5" i="57" s="1"/>
  <c r="T5" i="57" s="1"/>
  <c r="E5" i="57"/>
  <c r="U4" i="57"/>
  <c r="R4" i="57"/>
  <c r="K4" i="57"/>
  <c r="L4" i="57" s="1"/>
  <c r="J4" i="57"/>
  <c r="I4" i="57"/>
  <c r="S4" i="57" s="1"/>
  <c r="T4" i="57" s="1"/>
  <c r="E4" i="57"/>
  <c r="R3" i="57"/>
  <c r="K3" i="57"/>
  <c r="J3" i="57"/>
  <c r="I3" i="57"/>
  <c r="E3" i="57"/>
  <c r="R19" i="56"/>
  <c r="H19" i="56"/>
  <c r="G19" i="56"/>
  <c r="F19" i="56"/>
  <c r="C19" i="56"/>
  <c r="R18" i="56"/>
  <c r="K18" i="56"/>
  <c r="L18" i="56" s="1"/>
  <c r="J18" i="56"/>
  <c r="I18" i="56"/>
  <c r="E18" i="56"/>
  <c r="S17" i="56"/>
  <c r="R17" i="56"/>
  <c r="K17" i="56"/>
  <c r="J17" i="56"/>
  <c r="I17" i="56"/>
  <c r="E17" i="56"/>
  <c r="U16" i="56"/>
  <c r="S16" i="56"/>
  <c r="T16" i="56" s="1"/>
  <c r="R16" i="56"/>
  <c r="K16" i="56"/>
  <c r="J16" i="56"/>
  <c r="I16" i="56"/>
  <c r="E16" i="56"/>
  <c r="S15" i="56"/>
  <c r="T15" i="56" s="1"/>
  <c r="R15" i="56"/>
  <c r="K15" i="56"/>
  <c r="J15" i="56"/>
  <c r="E15" i="56"/>
  <c r="R14" i="56"/>
  <c r="K14" i="56"/>
  <c r="J14" i="56"/>
  <c r="I14" i="56"/>
  <c r="E14" i="56"/>
  <c r="R13" i="56"/>
  <c r="K13" i="56"/>
  <c r="J13" i="56"/>
  <c r="I13" i="56"/>
  <c r="E13" i="56"/>
  <c r="R12" i="56"/>
  <c r="K12" i="56"/>
  <c r="J12" i="56"/>
  <c r="I12" i="56"/>
  <c r="E12" i="56"/>
  <c r="R11" i="56"/>
  <c r="L11" i="56"/>
  <c r="K11" i="56"/>
  <c r="J11" i="56"/>
  <c r="I11" i="56"/>
  <c r="S11" i="56" s="1"/>
  <c r="E11" i="56"/>
  <c r="U10" i="56"/>
  <c r="S10" i="56"/>
  <c r="T10" i="56" s="1"/>
  <c r="R10" i="56"/>
  <c r="K10" i="56"/>
  <c r="J10" i="56"/>
  <c r="I10" i="56"/>
  <c r="E10" i="56"/>
  <c r="T9" i="56"/>
  <c r="R9" i="56"/>
  <c r="K9" i="56"/>
  <c r="L9" i="56" s="1"/>
  <c r="J9" i="56"/>
  <c r="I9" i="56"/>
  <c r="S9" i="56" s="1"/>
  <c r="U9" i="56" s="1"/>
  <c r="E9" i="56"/>
  <c r="U8" i="56"/>
  <c r="R8" i="56"/>
  <c r="S8" i="56" s="1"/>
  <c r="T8" i="56" s="1"/>
  <c r="K8" i="56"/>
  <c r="J8" i="56"/>
  <c r="I8" i="56"/>
  <c r="E8" i="56"/>
  <c r="R7" i="56"/>
  <c r="K7" i="56"/>
  <c r="L7" i="56" s="1"/>
  <c r="J7" i="56"/>
  <c r="I7" i="56"/>
  <c r="S7" i="56" s="1"/>
  <c r="E7" i="56"/>
  <c r="R6" i="56"/>
  <c r="L6" i="56"/>
  <c r="K6" i="56"/>
  <c r="J6" i="56"/>
  <c r="I6" i="56"/>
  <c r="S6" i="56" s="1"/>
  <c r="E6" i="56"/>
  <c r="R5" i="56"/>
  <c r="K5" i="56"/>
  <c r="J5" i="56"/>
  <c r="J19" i="56" s="1"/>
  <c r="I5" i="56"/>
  <c r="E5" i="56"/>
  <c r="R4" i="56"/>
  <c r="K4" i="56"/>
  <c r="L4" i="56" s="1"/>
  <c r="J4" i="56"/>
  <c r="I4" i="56"/>
  <c r="S4" i="56" s="1"/>
  <c r="E4" i="56"/>
  <c r="R3" i="56"/>
  <c r="S3" i="56" s="1"/>
  <c r="L3" i="56"/>
  <c r="K3" i="56"/>
  <c r="J3" i="56"/>
  <c r="I3" i="56"/>
  <c r="I19" i="56" s="1"/>
  <c r="E3" i="56"/>
  <c r="R19" i="55"/>
  <c r="H19" i="55"/>
  <c r="G19" i="55"/>
  <c r="F19" i="55"/>
  <c r="E19" i="55"/>
  <c r="C19" i="55"/>
  <c r="R18" i="55"/>
  <c r="K18" i="55"/>
  <c r="J18" i="55"/>
  <c r="I18" i="55"/>
  <c r="S18" i="55" s="1"/>
  <c r="E18" i="55"/>
  <c r="R17" i="55"/>
  <c r="K17" i="55"/>
  <c r="J17" i="55"/>
  <c r="I17" i="55"/>
  <c r="S17" i="55" s="1"/>
  <c r="E17" i="55"/>
  <c r="R16" i="55"/>
  <c r="K16" i="55"/>
  <c r="J16" i="55"/>
  <c r="I16" i="55"/>
  <c r="S16" i="55" s="1"/>
  <c r="E16" i="55"/>
  <c r="R15" i="55"/>
  <c r="S15" i="55" s="1"/>
  <c r="K15" i="55"/>
  <c r="J15" i="55"/>
  <c r="E15" i="55"/>
  <c r="U14" i="55"/>
  <c r="R14" i="55"/>
  <c r="K14" i="55"/>
  <c r="J14" i="55"/>
  <c r="I14" i="55"/>
  <c r="S14" i="55" s="1"/>
  <c r="T14" i="55" s="1"/>
  <c r="E14" i="55"/>
  <c r="R13" i="55"/>
  <c r="K13" i="55"/>
  <c r="J13" i="55"/>
  <c r="I13" i="55"/>
  <c r="S13" i="55" s="1"/>
  <c r="E13" i="55"/>
  <c r="R12" i="55"/>
  <c r="K12" i="55"/>
  <c r="J12" i="55"/>
  <c r="I12" i="55"/>
  <c r="S12" i="55" s="1"/>
  <c r="E12" i="55"/>
  <c r="U11" i="55"/>
  <c r="R11" i="55"/>
  <c r="K11" i="55"/>
  <c r="L11" i="55" s="1"/>
  <c r="J11" i="55"/>
  <c r="I11" i="55"/>
  <c r="S11" i="55" s="1"/>
  <c r="T11" i="55" s="1"/>
  <c r="E11" i="55"/>
  <c r="R10" i="55"/>
  <c r="K10" i="55"/>
  <c r="L10" i="55" s="1"/>
  <c r="J10" i="55"/>
  <c r="I10" i="55"/>
  <c r="S10" i="55" s="1"/>
  <c r="E10" i="55"/>
  <c r="S9" i="55"/>
  <c r="U9" i="55" s="1"/>
  <c r="R9" i="55"/>
  <c r="K9" i="55"/>
  <c r="L9" i="55" s="1"/>
  <c r="J9" i="55"/>
  <c r="I9" i="55"/>
  <c r="E9" i="55"/>
  <c r="R8" i="55"/>
  <c r="S8" i="55" s="1"/>
  <c r="K8" i="55"/>
  <c r="L8" i="55" s="1"/>
  <c r="J8" i="55"/>
  <c r="I8" i="55"/>
  <c r="E8" i="55"/>
  <c r="S7" i="55"/>
  <c r="R7" i="55"/>
  <c r="L7" i="55"/>
  <c r="K7" i="55"/>
  <c r="J7" i="55"/>
  <c r="I7" i="55"/>
  <c r="E7" i="55"/>
  <c r="T6" i="55"/>
  <c r="S6" i="55"/>
  <c r="U6" i="55" s="1"/>
  <c r="R6" i="55"/>
  <c r="K6" i="55"/>
  <c r="J6" i="55"/>
  <c r="I6" i="55"/>
  <c r="E6" i="55"/>
  <c r="L6" i="55" s="1"/>
  <c r="T5" i="55"/>
  <c r="S5" i="55"/>
  <c r="U5" i="55" s="1"/>
  <c r="R5" i="55"/>
  <c r="K5" i="55"/>
  <c r="J5" i="55"/>
  <c r="I5" i="55"/>
  <c r="E5" i="55"/>
  <c r="T4" i="55"/>
  <c r="S4" i="55"/>
  <c r="U4" i="55" s="1"/>
  <c r="R4" i="55"/>
  <c r="K4" i="55"/>
  <c r="L4" i="55" s="1"/>
  <c r="J4" i="55"/>
  <c r="I4" i="55"/>
  <c r="E4" i="55"/>
  <c r="R3" i="55"/>
  <c r="K3" i="55"/>
  <c r="J3" i="55"/>
  <c r="I3" i="55"/>
  <c r="E3" i="55"/>
  <c r="R19" i="54"/>
  <c r="H19" i="54"/>
  <c r="G19" i="54"/>
  <c r="F19" i="54"/>
  <c r="C19" i="54"/>
  <c r="R18" i="54"/>
  <c r="S18" i="54" s="1"/>
  <c r="L18" i="54"/>
  <c r="K18" i="54"/>
  <c r="J18" i="54"/>
  <c r="I18" i="54"/>
  <c r="E18" i="54"/>
  <c r="R17" i="54"/>
  <c r="S17" i="54" s="1"/>
  <c r="K17" i="54"/>
  <c r="J17" i="54"/>
  <c r="I17" i="54"/>
  <c r="E17" i="54"/>
  <c r="S16" i="54"/>
  <c r="R16" i="54"/>
  <c r="K16" i="54"/>
  <c r="J16" i="54"/>
  <c r="I16" i="54"/>
  <c r="E16" i="54"/>
  <c r="R15" i="54"/>
  <c r="S15" i="54" s="1"/>
  <c r="K15" i="54"/>
  <c r="J15" i="54"/>
  <c r="E15" i="54"/>
  <c r="R14" i="54"/>
  <c r="S14" i="54" s="1"/>
  <c r="K14" i="54"/>
  <c r="J14" i="54"/>
  <c r="I14" i="54"/>
  <c r="E14" i="54"/>
  <c r="R13" i="54"/>
  <c r="S13" i="54" s="1"/>
  <c r="K13" i="54"/>
  <c r="J13" i="54"/>
  <c r="I13" i="54"/>
  <c r="E13" i="54"/>
  <c r="R12" i="54"/>
  <c r="S12" i="54" s="1"/>
  <c r="K12" i="54"/>
  <c r="J12" i="54"/>
  <c r="I12" i="54"/>
  <c r="E12" i="54"/>
  <c r="R11" i="54"/>
  <c r="S11" i="54" s="1"/>
  <c r="L11" i="54"/>
  <c r="K11" i="54"/>
  <c r="J11" i="54"/>
  <c r="I11" i="54"/>
  <c r="E11" i="54"/>
  <c r="R10" i="54"/>
  <c r="S10" i="54" s="1"/>
  <c r="L10" i="54"/>
  <c r="K10" i="54"/>
  <c r="J10" i="54"/>
  <c r="I10" i="54"/>
  <c r="E10" i="54"/>
  <c r="R9" i="54"/>
  <c r="S9" i="54" s="1"/>
  <c r="K9" i="54"/>
  <c r="J9" i="54"/>
  <c r="I9" i="54"/>
  <c r="E9" i="54"/>
  <c r="L9" i="54" s="1"/>
  <c r="S8" i="54"/>
  <c r="U8" i="54" s="1"/>
  <c r="R8" i="54"/>
  <c r="K8" i="54"/>
  <c r="J8" i="54"/>
  <c r="I8" i="54"/>
  <c r="E8" i="54"/>
  <c r="T7" i="54"/>
  <c r="R7" i="54"/>
  <c r="K7" i="54"/>
  <c r="L7" i="54" s="1"/>
  <c r="J7" i="54"/>
  <c r="I7" i="54"/>
  <c r="S7" i="54" s="1"/>
  <c r="U7" i="54" s="1"/>
  <c r="E7" i="54"/>
  <c r="R6" i="54"/>
  <c r="K6" i="54"/>
  <c r="L6" i="54" s="1"/>
  <c r="J6" i="54"/>
  <c r="I6" i="54"/>
  <c r="S6" i="54" s="1"/>
  <c r="E6" i="54"/>
  <c r="R5" i="54"/>
  <c r="K5" i="54"/>
  <c r="J5" i="54"/>
  <c r="I5" i="54"/>
  <c r="S5" i="54" s="1"/>
  <c r="E5" i="54"/>
  <c r="R4" i="54"/>
  <c r="K4" i="54"/>
  <c r="L4" i="54" s="1"/>
  <c r="J4" i="54"/>
  <c r="I4" i="54"/>
  <c r="S4" i="54" s="1"/>
  <c r="E4" i="54"/>
  <c r="S3" i="54"/>
  <c r="U3" i="54" s="1"/>
  <c r="R3" i="54"/>
  <c r="L3" i="54"/>
  <c r="K3" i="54"/>
  <c r="J3" i="54"/>
  <c r="I3" i="54"/>
  <c r="E3" i="54"/>
  <c r="R19" i="53"/>
  <c r="H19" i="53"/>
  <c r="G19" i="53"/>
  <c r="F19" i="53"/>
  <c r="C19" i="53"/>
  <c r="U18" i="53"/>
  <c r="T18" i="53"/>
  <c r="S18" i="53"/>
  <c r="R18" i="53"/>
  <c r="K18" i="53"/>
  <c r="L18" i="53" s="1"/>
  <c r="J18" i="53"/>
  <c r="I18" i="53"/>
  <c r="E18" i="53"/>
  <c r="R17" i="53"/>
  <c r="K17" i="53"/>
  <c r="J17" i="53"/>
  <c r="I17" i="53"/>
  <c r="S17" i="53" s="1"/>
  <c r="E17" i="53"/>
  <c r="R16" i="53"/>
  <c r="K16" i="53"/>
  <c r="J16" i="53"/>
  <c r="I16" i="53"/>
  <c r="S16" i="53" s="1"/>
  <c r="E16" i="53"/>
  <c r="T15" i="53"/>
  <c r="R15" i="53"/>
  <c r="S15" i="53" s="1"/>
  <c r="U15" i="53" s="1"/>
  <c r="K15" i="53"/>
  <c r="J15" i="53"/>
  <c r="E15" i="53"/>
  <c r="U14" i="53"/>
  <c r="T14" i="53"/>
  <c r="S14" i="53"/>
  <c r="R14" i="53"/>
  <c r="K14" i="53"/>
  <c r="J14" i="53"/>
  <c r="I14" i="53"/>
  <c r="E14" i="53"/>
  <c r="U13" i="53"/>
  <c r="T13" i="53"/>
  <c r="S13" i="53"/>
  <c r="R13" i="53"/>
  <c r="K13" i="53"/>
  <c r="J13" i="53"/>
  <c r="I13" i="53"/>
  <c r="E13" i="53"/>
  <c r="U12" i="53"/>
  <c r="T12" i="53"/>
  <c r="S12" i="53"/>
  <c r="R12" i="53"/>
  <c r="K12" i="53"/>
  <c r="J12" i="53"/>
  <c r="I12" i="53"/>
  <c r="E12" i="53"/>
  <c r="U11" i="53"/>
  <c r="T11" i="53"/>
  <c r="S11" i="53"/>
  <c r="R11" i="53"/>
  <c r="K11" i="53"/>
  <c r="J11" i="53"/>
  <c r="I11" i="53"/>
  <c r="E11" i="53"/>
  <c r="U10" i="53"/>
  <c r="T10" i="53"/>
  <c r="R10" i="53"/>
  <c r="K10" i="53"/>
  <c r="L10" i="53" s="1"/>
  <c r="J10" i="53"/>
  <c r="I10" i="53"/>
  <c r="S10" i="53" s="1"/>
  <c r="E10" i="53"/>
  <c r="U9" i="53"/>
  <c r="R9" i="53"/>
  <c r="K9" i="53"/>
  <c r="J9" i="53"/>
  <c r="I9" i="53"/>
  <c r="S9" i="53" s="1"/>
  <c r="T9" i="53" s="1"/>
  <c r="E9" i="53"/>
  <c r="L9" i="53" s="1"/>
  <c r="R8" i="53"/>
  <c r="K8" i="53"/>
  <c r="L8" i="53" s="1"/>
  <c r="J8" i="53"/>
  <c r="I8" i="53"/>
  <c r="S8" i="53" s="1"/>
  <c r="E8" i="53"/>
  <c r="S7" i="53"/>
  <c r="U7" i="53" s="1"/>
  <c r="R7" i="53"/>
  <c r="K7" i="53"/>
  <c r="L7" i="53" s="1"/>
  <c r="J7" i="53"/>
  <c r="J19" i="53" s="1"/>
  <c r="I7" i="53"/>
  <c r="E7" i="53"/>
  <c r="R6" i="53"/>
  <c r="K6" i="53"/>
  <c r="L6" i="53" s="1"/>
  <c r="J6" i="53"/>
  <c r="I6" i="53"/>
  <c r="E6" i="53"/>
  <c r="S5" i="53"/>
  <c r="R5" i="53"/>
  <c r="K5" i="53"/>
  <c r="K19" i="53" s="1"/>
  <c r="J5" i="53"/>
  <c r="I5" i="53"/>
  <c r="E5" i="53"/>
  <c r="S4" i="53"/>
  <c r="R4" i="53"/>
  <c r="L4" i="53"/>
  <c r="K4" i="53"/>
  <c r="J4" i="53"/>
  <c r="I4" i="53"/>
  <c r="E4" i="53"/>
  <c r="S3" i="53"/>
  <c r="U3" i="53" s="1"/>
  <c r="R3" i="53"/>
  <c r="K3" i="53"/>
  <c r="L3" i="53" s="1"/>
  <c r="J3" i="53"/>
  <c r="I3" i="53"/>
  <c r="E3" i="53"/>
  <c r="R19" i="52"/>
  <c r="H19" i="52"/>
  <c r="G19" i="52"/>
  <c r="F19" i="52"/>
  <c r="C19" i="52"/>
  <c r="R18" i="52"/>
  <c r="K18" i="52"/>
  <c r="L18" i="52" s="1"/>
  <c r="J18" i="52"/>
  <c r="I18" i="52"/>
  <c r="S18" i="52" s="1"/>
  <c r="E18" i="52"/>
  <c r="R17" i="52"/>
  <c r="K17" i="52"/>
  <c r="J17" i="52"/>
  <c r="I17" i="52"/>
  <c r="S17" i="52" s="1"/>
  <c r="E17" i="52"/>
  <c r="R16" i="52"/>
  <c r="K16" i="52"/>
  <c r="J16" i="52"/>
  <c r="I16" i="52"/>
  <c r="S16" i="52" s="1"/>
  <c r="E16" i="52"/>
  <c r="S15" i="52"/>
  <c r="U15" i="52" s="1"/>
  <c r="R15" i="52"/>
  <c r="K15" i="52"/>
  <c r="J15" i="52"/>
  <c r="E15" i="52"/>
  <c r="R14" i="52"/>
  <c r="K14" i="52"/>
  <c r="J14" i="52"/>
  <c r="I14" i="52"/>
  <c r="S14" i="52" s="1"/>
  <c r="E14" i="52"/>
  <c r="R13" i="52"/>
  <c r="K13" i="52"/>
  <c r="J13" i="52"/>
  <c r="I13" i="52"/>
  <c r="S13" i="52" s="1"/>
  <c r="E13" i="52"/>
  <c r="R12" i="52"/>
  <c r="K12" i="52"/>
  <c r="J12" i="52"/>
  <c r="I12" i="52"/>
  <c r="S12" i="52" s="1"/>
  <c r="E12" i="52"/>
  <c r="R11" i="52"/>
  <c r="K11" i="52"/>
  <c r="L11" i="52" s="1"/>
  <c r="J11" i="52"/>
  <c r="I11" i="52"/>
  <c r="S11" i="52" s="1"/>
  <c r="E11" i="52"/>
  <c r="S10" i="52"/>
  <c r="U10" i="52" s="1"/>
  <c r="R10" i="52"/>
  <c r="L10" i="52"/>
  <c r="K10" i="52"/>
  <c r="J10" i="52"/>
  <c r="I10" i="52"/>
  <c r="E10" i="52"/>
  <c r="R9" i="52"/>
  <c r="S9" i="52" s="1"/>
  <c r="L9" i="52"/>
  <c r="K9" i="52"/>
  <c r="J9" i="52"/>
  <c r="I9" i="52"/>
  <c r="E9" i="52"/>
  <c r="S8" i="52"/>
  <c r="R8" i="52"/>
  <c r="L8" i="52"/>
  <c r="K8" i="52"/>
  <c r="J8" i="52"/>
  <c r="I8" i="52"/>
  <c r="E8" i="52"/>
  <c r="S7" i="52"/>
  <c r="R7" i="52"/>
  <c r="K7" i="52"/>
  <c r="J7" i="52"/>
  <c r="I7" i="52"/>
  <c r="E7" i="52"/>
  <c r="L7" i="52" s="1"/>
  <c r="T6" i="52"/>
  <c r="S6" i="52"/>
  <c r="U6" i="52" s="1"/>
  <c r="R6" i="52"/>
  <c r="K6" i="52"/>
  <c r="J6" i="52"/>
  <c r="I6" i="52"/>
  <c r="E6" i="52"/>
  <c r="L6" i="52" s="1"/>
  <c r="T5" i="52"/>
  <c r="R5" i="52"/>
  <c r="K5" i="52"/>
  <c r="J5" i="52"/>
  <c r="I5" i="52"/>
  <c r="S5" i="52" s="1"/>
  <c r="U5" i="52" s="1"/>
  <c r="E5" i="52"/>
  <c r="U4" i="52"/>
  <c r="R4" i="52"/>
  <c r="K4" i="52"/>
  <c r="L4" i="52" s="1"/>
  <c r="J4" i="52"/>
  <c r="I4" i="52"/>
  <c r="S4" i="52" s="1"/>
  <c r="T4" i="52" s="1"/>
  <c r="E4" i="52"/>
  <c r="R3" i="52"/>
  <c r="K3" i="52"/>
  <c r="J3" i="52"/>
  <c r="I3" i="52"/>
  <c r="E3" i="52"/>
  <c r="L3" i="52" s="1"/>
  <c r="R19" i="51"/>
  <c r="H19" i="51"/>
  <c r="G19" i="51"/>
  <c r="F19" i="51"/>
  <c r="C19" i="51"/>
  <c r="S18" i="51"/>
  <c r="R18" i="51"/>
  <c r="L18" i="51"/>
  <c r="K18" i="51"/>
  <c r="J18" i="51"/>
  <c r="I18" i="51"/>
  <c r="E18" i="51"/>
  <c r="T17" i="51"/>
  <c r="S17" i="51"/>
  <c r="U17" i="51" s="1"/>
  <c r="R17" i="51"/>
  <c r="K17" i="51"/>
  <c r="J17" i="51"/>
  <c r="I17" i="51"/>
  <c r="E17" i="51"/>
  <c r="R16" i="51"/>
  <c r="S16" i="51" s="1"/>
  <c r="K16" i="51"/>
  <c r="J16" i="51"/>
  <c r="I16" i="51"/>
  <c r="E16" i="51"/>
  <c r="R15" i="51"/>
  <c r="S15" i="51" s="1"/>
  <c r="K15" i="51"/>
  <c r="J15" i="51"/>
  <c r="E15" i="51"/>
  <c r="S14" i="51"/>
  <c r="R14" i="51"/>
  <c r="K14" i="51"/>
  <c r="J14" i="51"/>
  <c r="I14" i="51"/>
  <c r="E14" i="51"/>
  <c r="S13" i="51"/>
  <c r="R13" i="51"/>
  <c r="K13" i="51"/>
  <c r="J13" i="51"/>
  <c r="I13" i="51"/>
  <c r="E13" i="51"/>
  <c r="R12" i="51"/>
  <c r="S12" i="51" s="1"/>
  <c r="K12" i="51"/>
  <c r="J12" i="51"/>
  <c r="I12" i="51"/>
  <c r="E12" i="51"/>
  <c r="S11" i="51"/>
  <c r="R11" i="51"/>
  <c r="L11" i="51"/>
  <c r="K11" i="51"/>
  <c r="J11" i="51"/>
  <c r="I11" i="51"/>
  <c r="E11" i="51"/>
  <c r="S10" i="51"/>
  <c r="U10" i="51" s="1"/>
  <c r="R10" i="51"/>
  <c r="L10" i="51"/>
  <c r="K10" i="51"/>
  <c r="J10" i="51"/>
  <c r="I10" i="51"/>
  <c r="E10" i="51"/>
  <c r="U9" i="51"/>
  <c r="T9" i="51"/>
  <c r="S9" i="51"/>
  <c r="R9" i="51"/>
  <c r="K9" i="51"/>
  <c r="J9" i="51"/>
  <c r="I9" i="51"/>
  <c r="E9" i="51"/>
  <c r="L9" i="51" s="1"/>
  <c r="R8" i="51"/>
  <c r="K8" i="51"/>
  <c r="L8" i="51" s="1"/>
  <c r="J8" i="51"/>
  <c r="I8" i="51"/>
  <c r="S8" i="51" s="1"/>
  <c r="E8" i="51"/>
  <c r="R7" i="51"/>
  <c r="K7" i="51"/>
  <c r="J7" i="51"/>
  <c r="I7" i="51"/>
  <c r="S7" i="51" s="1"/>
  <c r="E7" i="51"/>
  <c r="L7" i="51" s="1"/>
  <c r="R6" i="51"/>
  <c r="K6" i="51"/>
  <c r="L6" i="51" s="1"/>
  <c r="J6" i="51"/>
  <c r="I6" i="51"/>
  <c r="S6" i="51" s="1"/>
  <c r="E6" i="51"/>
  <c r="R5" i="51"/>
  <c r="K5" i="51"/>
  <c r="J5" i="51"/>
  <c r="I5" i="51"/>
  <c r="E5" i="51"/>
  <c r="R4" i="51"/>
  <c r="K4" i="51"/>
  <c r="L4" i="51" s="1"/>
  <c r="J4" i="51"/>
  <c r="I4" i="51"/>
  <c r="S4" i="51" s="1"/>
  <c r="E4" i="51"/>
  <c r="R3" i="51"/>
  <c r="S3" i="51" s="1"/>
  <c r="K3" i="51"/>
  <c r="J3" i="51"/>
  <c r="I3" i="51"/>
  <c r="E3" i="51"/>
  <c r="R19" i="50"/>
  <c r="H19" i="50"/>
  <c r="G19" i="50"/>
  <c r="F19" i="50"/>
  <c r="C19" i="50"/>
  <c r="U18" i="50"/>
  <c r="T18" i="50"/>
  <c r="R18" i="50"/>
  <c r="K18" i="50"/>
  <c r="J18" i="50"/>
  <c r="I18" i="50"/>
  <c r="S18" i="50" s="1"/>
  <c r="E18" i="50"/>
  <c r="R17" i="50"/>
  <c r="K17" i="50"/>
  <c r="J17" i="50"/>
  <c r="I17" i="50"/>
  <c r="S17" i="50" s="1"/>
  <c r="T17" i="50" s="1"/>
  <c r="E17" i="50"/>
  <c r="R16" i="50"/>
  <c r="K16" i="50"/>
  <c r="J16" i="50"/>
  <c r="I16" i="50"/>
  <c r="S16" i="50" s="1"/>
  <c r="E16" i="50"/>
  <c r="R15" i="50"/>
  <c r="S15" i="50" s="1"/>
  <c r="T15" i="50" s="1"/>
  <c r="K15" i="50"/>
  <c r="J15" i="50"/>
  <c r="E15" i="50"/>
  <c r="U14" i="50"/>
  <c r="T14" i="50"/>
  <c r="R14" i="50"/>
  <c r="K14" i="50"/>
  <c r="J14" i="50"/>
  <c r="I14" i="50"/>
  <c r="S14" i="50" s="1"/>
  <c r="E14" i="50"/>
  <c r="T13" i="50"/>
  <c r="R13" i="50"/>
  <c r="K13" i="50"/>
  <c r="J13" i="50"/>
  <c r="I13" i="50"/>
  <c r="S13" i="50" s="1"/>
  <c r="U13" i="50" s="1"/>
  <c r="E13" i="50"/>
  <c r="U12" i="50"/>
  <c r="R12" i="50"/>
  <c r="K12" i="50"/>
  <c r="J12" i="50"/>
  <c r="I12" i="50"/>
  <c r="S12" i="50" s="1"/>
  <c r="T12" i="50" s="1"/>
  <c r="E12" i="50"/>
  <c r="R11" i="50"/>
  <c r="K11" i="50"/>
  <c r="L11" i="50" s="1"/>
  <c r="J11" i="50"/>
  <c r="I11" i="50"/>
  <c r="S11" i="50" s="1"/>
  <c r="E11" i="50"/>
  <c r="R10" i="50"/>
  <c r="K10" i="50"/>
  <c r="J10" i="50"/>
  <c r="I10" i="50"/>
  <c r="S10" i="50" s="1"/>
  <c r="E10" i="50"/>
  <c r="L10" i="50" s="1"/>
  <c r="R9" i="50"/>
  <c r="K9" i="50"/>
  <c r="L9" i="50" s="1"/>
  <c r="J9" i="50"/>
  <c r="I9" i="50"/>
  <c r="S9" i="50" s="1"/>
  <c r="E9" i="50"/>
  <c r="S8" i="50"/>
  <c r="U8" i="50" s="1"/>
  <c r="R8" i="50"/>
  <c r="K8" i="50"/>
  <c r="L8" i="50" s="1"/>
  <c r="J8" i="50"/>
  <c r="J19" i="50" s="1"/>
  <c r="I8" i="50"/>
  <c r="E8" i="50"/>
  <c r="R7" i="50"/>
  <c r="S7" i="50" s="1"/>
  <c r="K7" i="50"/>
  <c r="L7" i="50" s="1"/>
  <c r="J7" i="50"/>
  <c r="I7" i="50"/>
  <c r="E7" i="50"/>
  <c r="S6" i="50"/>
  <c r="R6" i="50"/>
  <c r="L6" i="50"/>
  <c r="K6" i="50"/>
  <c r="J6" i="50"/>
  <c r="I6" i="50"/>
  <c r="E6" i="50"/>
  <c r="S5" i="50"/>
  <c r="U5" i="50" s="1"/>
  <c r="R5" i="50"/>
  <c r="K5" i="50"/>
  <c r="J5" i="50"/>
  <c r="I5" i="50"/>
  <c r="E5" i="50"/>
  <c r="T4" i="50"/>
  <c r="R4" i="50"/>
  <c r="S4" i="50" s="1"/>
  <c r="U4" i="50" s="1"/>
  <c r="K4" i="50"/>
  <c r="L4" i="50" s="1"/>
  <c r="J4" i="50"/>
  <c r="I4" i="50"/>
  <c r="E4" i="50"/>
  <c r="U3" i="50"/>
  <c r="T3" i="50"/>
  <c r="S3" i="50"/>
  <c r="R3" i="50"/>
  <c r="K3" i="50"/>
  <c r="J3" i="50"/>
  <c r="I3" i="50"/>
  <c r="E3" i="50"/>
  <c r="R19" i="49"/>
  <c r="H19" i="49"/>
  <c r="G19" i="49"/>
  <c r="F19" i="49"/>
  <c r="C19" i="49"/>
  <c r="S18" i="49"/>
  <c r="U18" i="49" s="1"/>
  <c r="R18" i="49"/>
  <c r="L18" i="49"/>
  <c r="K18" i="49"/>
  <c r="J18" i="49"/>
  <c r="I18" i="49"/>
  <c r="E18" i="49"/>
  <c r="R17" i="49"/>
  <c r="S17" i="49" s="1"/>
  <c r="K17" i="49"/>
  <c r="J17" i="49"/>
  <c r="I17" i="49"/>
  <c r="E17" i="49"/>
  <c r="R16" i="49"/>
  <c r="K16" i="49"/>
  <c r="J16" i="49"/>
  <c r="I16" i="49"/>
  <c r="E16" i="49"/>
  <c r="R15" i="49"/>
  <c r="S15" i="49" s="1"/>
  <c r="K15" i="49"/>
  <c r="J15" i="49"/>
  <c r="E15" i="49"/>
  <c r="R14" i="49"/>
  <c r="K14" i="49"/>
  <c r="J14" i="49"/>
  <c r="I14" i="49"/>
  <c r="S14" i="49" s="1"/>
  <c r="E14" i="49"/>
  <c r="R13" i="49"/>
  <c r="K13" i="49"/>
  <c r="J13" i="49"/>
  <c r="I13" i="49"/>
  <c r="S13" i="49" s="1"/>
  <c r="E13" i="49"/>
  <c r="R12" i="49"/>
  <c r="K12" i="49"/>
  <c r="J12" i="49"/>
  <c r="I12" i="49"/>
  <c r="S12" i="49" s="1"/>
  <c r="E12" i="49"/>
  <c r="R11" i="49"/>
  <c r="S11" i="49" s="1"/>
  <c r="K11" i="49"/>
  <c r="L11" i="49" s="1"/>
  <c r="J11" i="49"/>
  <c r="I11" i="49"/>
  <c r="E11" i="49"/>
  <c r="R10" i="49"/>
  <c r="S10" i="49" s="1"/>
  <c r="K10" i="49"/>
  <c r="L10" i="49" s="1"/>
  <c r="J10" i="49"/>
  <c r="I10" i="49"/>
  <c r="E10" i="49"/>
  <c r="S9" i="49"/>
  <c r="R9" i="49"/>
  <c r="L9" i="49"/>
  <c r="K9" i="49"/>
  <c r="J9" i="49"/>
  <c r="I9" i="49"/>
  <c r="E9" i="49"/>
  <c r="R8" i="49"/>
  <c r="S8" i="49" s="1"/>
  <c r="K8" i="49"/>
  <c r="J8" i="49"/>
  <c r="I8" i="49"/>
  <c r="E8" i="49"/>
  <c r="L8" i="49" s="1"/>
  <c r="S7" i="49"/>
  <c r="R7" i="49"/>
  <c r="K7" i="49"/>
  <c r="J7" i="49"/>
  <c r="I7" i="49"/>
  <c r="E7" i="49"/>
  <c r="L7" i="49" s="1"/>
  <c r="U6" i="49"/>
  <c r="R6" i="49"/>
  <c r="K6" i="49"/>
  <c r="L6" i="49" s="1"/>
  <c r="J6" i="49"/>
  <c r="I6" i="49"/>
  <c r="S6" i="49" s="1"/>
  <c r="T6" i="49" s="1"/>
  <c r="E6" i="49"/>
  <c r="R5" i="49"/>
  <c r="K5" i="49"/>
  <c r="J5" i="49"/>
  <c r="I5" i="49"/>
  <c r="S5" i="49" s="1"/>
  <c r="E5" i="49"/>
  <c r="U4" i="49"/>
  <c r="R4" i="49"/>
  <c r="K4" i="49"/>
  <c r="J4" i="49"/>
  <c r="I4" i="49"/>
  <c r="S4" i="49" s="1"/>
  <c r="T4" i="49" s="1"/>
  <c r="E4" i="49"/>
  <c r="R3" i="49"/>
  <c r="K3" i="49"/>
  <c r="J3" i="49"/>
  <c r="I3" i="49"/>
  <c r="E3" i="49"/>
  <c r="R19" i="48"/>
  <c r="H19" i="48"/>
  <c r="G19" i="48"/>
  <c r="F19" i="48"/>
  <c r="C19" i="48"/>
  <c r="S18" i="48"/>
  <c r="U18" i="48" s="1"/>
  <c r="R18" i="48"/>
  <c r="K18" i="48"/>
  <c r="J18" i="48"/>
  <c r="I18" i="48"/>
  <c r="E18" i="48"/>
  <c r="L18" i="48" s="1"/>
  <c r="S17" i="48"/>
  <c r="U17" i="48" s="1"/>
  <c r="R17" i="48"/>
  <c r="K17" i="48"/>
  <c r="J17" i="48"/>
  <c r="I17" i="48"/>
  <c r="E17" i="48"/>
  <c r="S16" i="48"/>
  <c r="U16" i="48" s="1"/>
  <c r="R16" i="48"/>
  <c r="K16" i="48"/>
  <c r="J16" i="48"/>
  <c r="I16" i="48"/>
  <c r="E16" i="48"/>
  <c r="S15" i="48"/>
  <c r="U15" i="48" s="1"/>
  <c r="R15" i="48"/>
  <c r="K15" i="48"/>
  <c r="J15" i="48"/>
  <c r="E15" i="48"/>
  <c r="R14" i="48"/>
  <c r="S14" i="48" s="1"/>
  <c r="K14" i="48"/>
  <c r="J14" i="48"/>
  <c r="I14" i="48"/>
  <c r="E14" i="48"/>
  <c r="R13" i="48"/>
  <c r="S13" i="48" s="1"/>
  <c r="U13" i="48" s="1"/>
  <c r="K13" i="48"/>
  <c r="J13" i="48"/>
  <c r="I13" i="48"/>
  <c r="E13" i="48"/>
  <c r="S12" i="48"/>
  <c r="U12" i="48" s="1"/>
  <c r="R12" i="48"/>
  <c r="K12" i="48"/>
  <c r="J12" i="48"/>
  <c r="I12" i="48"/>
  <c r="E12" i="48"/>
  <c r="T11" i="48"/>
  <c r="R11" i="48"/>
  <c r="S11" i="48" s="1"/>
  <c r="U11" i="48" s="1"/>
  <c r="K11" i="48"/>
  <c r="J11" i="48"/>
  <c r="I11" i="48"/>
  <c r="E11" i="48"/>
  <c r="L11" i="48" s="1"/>
  <c r="S10" i="48"/>
  <c r="R10" i="48"/>
  <c r="K10" i="48"/>
  <c r="J10" i="48"/>
  <c r="I10" i="48"/>
  <c r="E10" i="48"/>
  <c r="T9" i="48"/>
  <c r="R9" i="48"/>
  <c r="K9" i="48"/>
  <c r="L9" i="48" s="1"/>
  <c r="J9" i="48"/>
  <c r="I9" i="48"/>
  <c r="S9" i="48" s="1"/>
  <c r="U9" i="48" s="1"/>
  <c r="E9" i="48"/>
  <c r="R8" i="48"/>
  <c r="K8" i="48"/>
  <c r="J8" i="48"/>
  <c r="I8" i="48"/>
  <c r="S8" i="48" s="1"/>
  <c r="E8" i="48"/>
  <c r="L8" i="48" s="1"/>
  <c r="R7" i="48"/>
  <c r="K7" i="48"/>
  <c r="J7" i="48"/>
  <c r="I7" i="48"/>
  <c r="S7" i="48" s="1"/>
  <c r="E7" i="48"/>
  <c r="T6" i="48"/>
  <c r="R6" i="48"/>
  <c r="K6" i="48"/>
  <c r="L6" i="48" s="1"/>
  <c r="J6" i="48"/>
  <c r="I6" i="48"/>
  <c r="S6" i="48" s="1"/>
  <c r="U6" i="48" s="1"/>
  <c r="E6" i="48"/>
  <c r="R5" i="48"/>
  <c r="K5" i="48"/>
  <c r="J5" i="48"/>
  <c r="I5" i="48"/>
  <c r="S5" i="48" s="1"/>
  <c r="E5" i="48"/>
  <c r="R4" i="48"/>
  <c r="K4" i="48"/>
  <c r="J4" i="48"/>
  <c r="I4" i="48"/>
  <c r="S4" i="48" s="1"/>
  <c r="E4" i="48"/>
  <c r="L4" i="48" s="1"/>
  <c r="R3" i="48"/>
  <c r="K3" i="48"/>
  <c r="J3" i="48"/>
  <c r="I3" i="48"/>
  <c r="S3" i="48" s="1"/>
  <c r="E3" i="48"/>
  <c r="R19" i="47"/>
  <c r="J19" i="47"/>
  <c r="H19" i="47"/>
  <c r="G19" i="47"/>
  <c r="F19" i="47"/>
  <c r="C19" i="47"/>
  <c r="R18" i="47"/>
  <c r="S18" i="47" s="1"/>
  <c r="K18" i="47"/>
  <c r="L18" i="47" s="1"/>
  <c r="J18" i="47"/>
  <c r="I18" i="47"/>
  <c r="E18" i="47"/>
  <c r="T17" i="47"/>
  <c r="S17" i="47"/>
  <c r="U17" i="47" s="1"/>
  <c r="R17" i="47"/>
  <c r="K17" i="47"/>
  <c r="J17" i="47"/>
  <c r="I17" i="47"/>
  <c r="E17" i="47"/>
  <c r="T16" i="47"/>
  <c r="S16" i="47"/>
  <c r="U16" i="47" s="1"/>
  <c r="R16" i="47"/>
  <c r="K16" i="47"/>
  <c r="J16" i="47"/>
  <c r="I16" i="47"/>
  <c r="E16" i="47"/>
  <c r="T15" i="47"/>
  <c r="S15" i="47"/>
  <c r="U15" i="47" s="1"/>
  <c r="R15" i="47"/>
  <c r="K15" i="47"/>
  <c r="J15" i="47"/>
  <c r="I15" i="47"/>
  <c r="E15" i="47"/>
  <c r="T14" i="47"/>
  <c r="S14" i="47"/>
  <c r="U14" i="47" s="1"/>
  <c r="R14" i="47"/>
  <c r="K14" i="47"/>
  <c r="J14" i="47"/>
  <c r="I14" i="47"/>
  <c r="E14" i="47"/>
  <c r="T13" i="47"/>
  <c r="S13" i="47"/>
  <c r="U13" i="47" s="1"/>
  <c r="R13" i="47"/>
  <c r="K13" i="47"/>
  <c r="J13" i="47"/>
  <c r="I13" i="47"/>
  <c r="E13" i="47"/>
  <c r="T12" i="47"/>
  <c r="S12" i="47"/>
  <c r="U12" i="47" s="1"/>
  <c r="R12" i="47"/>
  <c r="K12" i="47"/>
  <c r="J12" i="47"/>
  <c r="I12" i="47"/>
  <c r="E12" i="47"/>
  <c r="T11" i="47"/>
  <c r="S11" i="47"/>
  <c r="U11" i="47" s="1"/>
  <c r="R11" i="47"/>
  <c r="K11" i="47"/>
  <c r="L11" i="47" s="1"/>
  <c r="J11" i="47"/>
  <c r="I11" i="47"/>
  <c r="E11" i="47"/>
  <c r="R10" i="47"/>
  <c r="K10" i="47"/>
  <c r="L10" i="47" s="1"/>
  <c r="J10" i="47"/>
  <c r="I10" i="47"/>
  <c r="S10" i="47" s="1"/>
  <c r="E10" i="47"/>
  <c r="R9" i="47"/>
  <c r="K9" i="47"/>
  <c r="J9" i="47"/>
  <c r="I9" i="47"/>
  <c r="S9" i="47" s="1"/>
  <c r="E9" i="47"/>
  <c r="L9" i="47" s="1"/>
  <c r="R8" i="47"/>
  <c r="K8" i="47"/>
  <c r="L8" i="47" s="1"/>
  <c r="J8" i="47"/>
  <c r="I8" i="47"/>
  <c r="S8" i="47" s="1"/>
  <c r="E8" i="47"/>
  <c r="S7" i="47"/>
  <c r="U7" i="47" s="1"/>
  <c r="R7" i="47"/>
  <c r="K7" i="47"/>
  <c r="L7" i="47" s="1"/>
  <c r="J7" i="47"/>
  <c r="I7" i="47"/>
  <c r="E7" i="47"/>
  <c r="R6" i="47"/>
  <c r="K6" i="47"/>
  <c r="L6" i="47" s="1"/>
  <c r="J6" i="47"/>
  <c r="I6" i="47"/>
  <c r="S6" i="47" s="1"/>
  <c r="E6" i="47"/>
  <c r="R5" i="47"/>
  <c r="S5" i="47" s="1"/>
  <c r="K5" i="47"/>
  <c r="J5" i="47"/>
  <c r="I5" i="47"/>
  <c r="E5" i="47"/>
  <c r="S4" i="47"/>
  <c r="R4" i="47"/>
  <c r="L4" i="47"/>
  <c r="K4" i="47"/>
  <c r="J4" i="47"/>
  <c r="I4" i="47"/>
  <c r="E4" i="47"/>
  <c r="E19" i="47" s="1"/>
  <c r="S3" i="47"/>
  <c r="R3" i="47"/>
  <c r="K3" i="47"/>
  <c r="L3" i="47" s="1"/>
  <c r="J3" i="47"/>
  <c r="I3" i="47"/>
  <c r="E3" i="47"/>
  <c r="R19" i="46"/>
  <c r="H19" i="46"/>
  <c r="G19" i="46"/>
  <c r="F19" i="46"/>
  <c r="C19" i="46"/>
  <c r="R18" i="46"/>
  <c r="K18" i="46"/>
  <c r="L18" i="46" s="1"/>
  <c r="J18" i="46"/>
  <c r="I18" i="46"/>
  <c r="S18" i="46" s="1"/>
  <c r="E18" i="46"/>
  <c r="R17" i="46"/>
  <c r="K17" i="46"/>
  <c r="J17" i="46"/>
  <c r="I17" i="46"/>
  <c r="S17" i="46" s="1"/>
  <c r="E17" i="46"/>
  <c r="R16" i="46"/>
  <c r="K16" i="46"/>
  <c r="J16" i="46"/>
  <c r="I16" i="46"/>
  <c r="S16" i="46" s="1"/>
  <c r="E16" i="46"/>
  <c r="R15" i="46"/>
  <c r="K15" i="46"/>
  <c r="J15" i="46"/>
  <c r="I15" i="46"/>
  <c r="S15" i="46" s="1"/>
  <c r="E15" i="46"/>
  <c r="R14" i="46"/>
  <c r="K14" i="46"/>
  <c r="J14" i="46"/>
  <c r="I14" i="46"/>
  <c r="S14" i="46" s="1"/>
  <c r="E14" i="46"/>
  <c r="R13" i="46"/>
  <c r="K13" i="46"/>
  <c r="J13" i="46"/>
  <c r="I13" i="46"/>
  <c r="S13" i="46" s="1"/>
  <c r="E13" i="46"/>
  <c r="R12" i="46"/>
  <c r="K12" i="46"/>
  <c r="J12" i="46"/>
  <c r="I12" i="46"/>
  <c r="S12" i="46" s="1"/>
  <c r="E12" i="46"/>
  <c r="S11" i="46"/>
  <c r="U11" i="46" s="1"/>
  <c r="R11" i="46"/>
  <c r="K11" i="46"/>
  <c r="L11" i="46" s="1"/>
  <c r="J11" i="46"/>
  <c r="I11" i="46"/>
  <c r="E11" i="46"/>
  <c r="R10" i="46"/>
  <c r="L10" i="46"/>
  <c r="K10" i="46"/>
  <c r="J10" i="46"/>
  <c r="I10" i="46"/>
  <c r="E10" i="46"/>
  <c r="S9" i="46"/>
  <c r="R9" i="46"/>
  <c r="L9" i="46"/>
  <c r="K9" i="46"/>
  <c r="J9" i="46"/>
  <c r="I9" i="46"/>
  <c r="E9" i="46"/>
  <c r="S8" i="46"/>
  <c r="R8" i="46"/>
  <c r="K8" i="46"/>
  <c r="L8" i="46" s="1"/>
  <c r="J8" i="46"/>
  <c r="I8" i="46"/>
  <c r="E8" i="46"/>
  <c r="S7" i="46"/>
  <c r="R7" i="46"/>
  <c r="K7" i="46"/>
  <c r="L7" i="46" s="1"/>
  <c r="J7" i="46"/>
  <c r="I7" i="46"/>
  <c r="E7" i="46"/>
  <c r="U6" i="46"/>
  <c r="T6" i="46"/>
  <c r="R6" i="46"/>
  <c r="K6" i="46"/>
  <c r="L6" i="46" s="1"/>
  <c r="J6" i="46"/>
  <c r="I6" i="46"/>
  <c r="S6" i="46" s="1"/>
  <c r="E6" i="46"/>
  <c r="R5" i="46"/>
  <c r="K5" i="46"/>
  <c r="J5" i="46"/>
  <c r="I5" i="46"/>
  <c r="S5" i="46" s="1"/>
  <c r="T5" i="46" s="1"/>
  <c r="E5" i="46"/>
  <c r="R4" i="46"/>
  <c r="K4" i="46"/>
  <c r="J4" i="46"/>
  <c r="I4" i="46"/>
  <c r="S4" i="46" s="1"/>
  <c r="T4" i="46" s="1"/>
  <c r="E4" i="46"/>
  <c r="R3" i="46"/>
  <c r="K3" i="46"/>
  <c r="J3" i="46"/>
  <c r="I3" i="46"/>
  <c r="E3" i="46"/>
  <c r="R18" i="45"/>
  <c r="I18" i="45"/>
  <c r="S18" i="45" s="1"/>
  <c r="H18" i="45"/>
  <c r="G18" i="45"/>
  <c r="F18" i="45"/>
  <c r="C18" i="45"/>
  <c r="S17" i="45"/>
  <c r="U17" i="45" s="1"/>
  <c r="R17" i="45"/>
  <c r="K17" i="45"/>
  <c r="L17" i="45" s="1"/>
  <c r="J17" i="45"/>
  <c r="I17" i="45"/>
  <c r="E17" i="45"/>
  <c r="S16" i="45"/>
  <c r="U16" i="45" s="1"/>
  <c r="R16" i="45"/>
  <c r="K16" i="45"/>
  <c r="J16" i="45"/>
  <c r="I16" i="45"/>
  <c r="E16" i="45"/>
  <c r="S15" i="45"/>
  <c r="U15" i="45" s="1"/>
  <c r="R15" i="45"/>
  <c r="K15" i="45"/>
  <c r="J15" i="45"/>
  <c r="I15" i="45"/>
  <c r="E15" i="45"/>
  <c r="S14" i="45"/>
  <c r="U14" i="45" s="1"/>
  <c r="R14" i="45"/>
  <c r="K14" i="45"/>
  <c r="J14" i="45"/>
  <c r="I14" i="45"/>
  <c r="E14" i="45"/>
  <c r="S13" i="45"/>
  <c r="U13" i="45" s="1"/>
  <c r="R13" i="45"/>
  <c r="K13" i="45"/>
  <c r="J13" i="45"/>
  <c r="I13" i="45"/>
  <c r="E13" i="45"/>
  <c r="S12" i="45"/>
  <c r="U12" i="45" s="1"/>
  <c r="R12" i="45"/>
  <c r="K12" i="45"/>
  <c r="J12" i="45"/>
  <c r="I12" i="45"/>
  <c r="E12" i="45"/>
  <c r="S11" i="45"/>
  <c r="U11" i="45" s="1"/>
  <c r="R11" i="45"/>
  <c r="K11" i="45"/>
  <c r="L11" i="45" s="1"/>
  <c r="J11" i="45"/>
  <c r="I11" i="45"/>
  <c r="E11" i="45"/>
  <c r="R10" i="45"/>
  <c r="K10" i="45"/>
  <c r="J10" i="45"/>
  <c r="I10" i="45"/>
  <c r="S10" i="45" s="1"/>
  <c r="U10" i="45" s="1"/>
  <c r="E10" i="45"/>
  <c r="R9" i="45"/>
  <c r="K9" i="45"/>
  <c r="J9" i="45"/>
  <c r="I9" i="45"/>
  <c r="S9" i="45" s="1"/>
  <c r="T9" i="45" s="1"/>
  <c r="E9" i="45"/>
  <c r="L9" i="45" s="1"/>
  <c r="R8" i="45"/>
  <c r="K8" i="45"/>
  <c r="L8" i="45" s="1"/>
  <c r="J8" i="45"/>
  <c r="I8" i="45"/>
  <c r="S8" i="45" s="1"/>
  <c r="E8" i="45"/>
  <c r="S7" i="45"/>
  <c r="U7" i="45" s="1"/>
  <c r="R7" i="45"/>
  <c r="L7" i="45"/>
  <c r="K7" i="45"/>
  <c r="J7" i="45"/>
  <c r="J18" i="45" s="1"/>
  <c r="I7" i="45"/>
  <c r="E7" i="45"/>
  <c r="R6" i="45"/>
  <c r="L6" i="45"/>
  <c r="K6" i="45"/>
  <c r="J6" i="45"/>
  <c r="I6" i="45"/>
  <c r="S6" i="45" s="1"/>
  <c r="E6" i="45"/>
  <c r="R5" i="45"/>
  <c r="S5" i="45" s="1"/>
  <c r="K5" i="45"/>
  <c r="J5" i="45"/>
  <c r="I5" i="45"/>
  <c r="E5" i="45"/>
  <c r="R4" i="45"/>
  <c r="S4" i="45" s="1"/>
  <c r="L4" i="45"/>
  <c r="K4" i="45"/>
  <c r="J4" i="45"/>
  <c r="I4" i="45"/>
  <c r="E4" i="45"/>
  <c r="R3" i="45"/>
  <c r="S3" i="45" s="1"/>
  <c r="U3" i="45" s="1"/>
  <c r="K3" i="45"/>
  <c r="L3" i="45" s="1"/>
  <c r="J3" i="45"/>
  <c r="I3" i="45"/>
  <c r="E3" i="45"/>
  <c r="R18" i="44"/>
  <c r="H18" i="44"/>
  <c r="G18" i="44"/>
  <c r="F18" i="44"/>
  <c r="C18" i="44"/>
  <c r="R17" i="44"/>
  <c r="K17" i="44"/>
  <c r="L17" i="44" s="1"/>
  <c r="J17" i="44"/>
  <c r="I17" i="44"/>
  <c r="S17" i="44" s="1"/>
  <c r="E17" i="44"/>
  <c r="R16" i="44"/>
  <c r="K16" i="44"/>
  <c r="J16" i="44"/>
  <c r="I16" i="44"/>
  <c r="S16" i="44" s="1"/>
  <c r="E16" i="44"/>
  <c r="R15" i="44"/>
  <c r="K15" i="44"/>
  <c r="J15" i="44"/>
  <c r="I15" i="44"/>
  <c r="S15" i="44" s="1"/>
  <c r="E15" i="44"/>
  <c r="R14" i="44"/>
  <c r="K14" i="44"/>
  <c r="J14" i="44"/>
  <c r="I14" i="44"/>
  <c r="S14" i="44" s="1"/>
  <c r="E14" i="44"/>
  <c r="R13" i="44"/>
  <c r="K13" i="44"/>
  <c r="J13" i="44"/>
  <c r="I13" i="44"/>
  <c r="S13" i="44" s="1"/>
  <c r="E13" i="44"/>
  <c r="R12" i="44"/>
  <c r="K12" i="44"/>
  <c r="J12" i="44"/>
  <c r="I12" i="44"/>
  <c r="S12" i="44" s="1"/>
  <c r="E12" i="44"/>
  <c r="S11" i="44"/>
  <c r="U11" i="44" s="1"/>
  <c r="R11" i="44"/>
  <c r="K11" i="44"/>
  <c r="L11" i="44" s="1"/>
  <c r="J11" i="44"/>
  <c r="I11" i="44"/>
  <c r="E11" i="44"/>
  <c r="R10" i="44"/>
  <c r="K10" i="44"/>
  <c r="L10" i="44" s="1"/>
  <c r="J10" i="44"/>
  <c r="I10" i="44"/>
  <c r="S10" i="44" s="1"/>
  <c r="E10" i="44"/>
  <c r="S9" i="44"/>
  <c r="R9" i="44"/>
  <c r="L9" i="44"/>
  <c r="K9" i="44"/>
  <c r="J9" i="44"/>
  <c r="I9" i="44"/>
  <c r="E9" i="44"/>
  <c r="S8" i="44"/>
  <c r="R8" i="44"/>
  <c r="K8" i="44"/>
  <c r="L8" i="44" s="1"/>
  <c r="J8" i="44"/>
  <c r="I8" i="44"/>
  <c r="E8" i="44"/>
  <c r="S7" i="44"/>
  <c r="T7" i="44" s="1"/>
  <c r="R7" i="44"/>
  <c r="K7" i="44"/>
  <c r="J7" i="44"/>
  <c r="I7" i="44"/>
  <c r="E7" i="44"/>
  <c r="U6" i="44"/>
  <c r="R6" i="44"/>
  <c r="K6" i="44"/>
  <c r="J6" i="44"/>
  <c r="I6" i="44"/>
  <c r="S6" i="44" s="1"/>
  <c r="T6" i="44" s="1"/>
  <c r="E6" i="44"/>
  <c r="U5" i="44"/>
  <c r="R5" i="44"/>
  <c r="K5" i="44"/>
  <c r="J5" i="44"/>
  <c r="I5" i="44"/>
  <c r="S5" i="44" s="1"/>
  <c r="T5" i="44" s="1"/>
  <c r="E5" i="44"/>
  <c r="R4" i="44"/>
  <c r="K4" i="44"/>
  <c r="J4" i="44"/>
  <c r="I4" i="44"/>
  <c r="S4" i="44" s="1"/>
  <c r="T4" i="44" s="1"/>
  <c r="E4" i="44"/>
  <c r="R3" i="44"/>
  <c r="K3" i="44"/>
  <c r="J3" i="44"/>
  <c r="I3" i="44"/>
  <c r="E3" i="44"/>
  <c r="R18" i="43"/>
  <c r="I18" i="43"/>
  <c r="S18" i="43" s="1"/>
  <c r="H18" i="43"/>
  <c r="G18" i="43"/>
  <c r="F18" i="43"/>
  <c r="C18" i="43"/>
  <c r="S17" i="43"/>
  <c r="R17" i="43"/>
  <c r="K17" i="43"/>
  <c r="L17" i="43" s="1"/>
  <c r="J17" i="43"/>
  <c r="I17" i="43"/>
  <c r="E17" i="43"/>
  <c r="S16" i="43"/>
  <c r="R16" i="43"/>
  <c r="K16" i="43"/>
  <c r="J16" i="43"/>
  <c r="I16" i="43"/>
  <c r="E16" i="43"/>
  <c r="S15" i="43"/>
  <c r="R15" i="43"/>
  <c r="K15" i="43"/>
  <c r="J15" i="43"/>
  <c r="I15" i="43"/>
  <c r="E15" i="43"/>
  <c r="S14" i="43"/>
  <c r="R14" i="43"/>
  <c r="K14" i="43"/>
  <c r="J14" i="43"/>
  <c r="I14" i="43"/>
  <c r="E14" i="43"/>
  <c r="S13" i="43"/>
  <c r="R13" i="43"/>
  <c r="K13" i="43"/>
  <c r="J13" i="43"/>
  <c r="I13" i="43"/>
  <c r="E13" i="43"/>
  <c r="S12" i="43"/>
  <c r="R12" i="43"/>
  <c r="K12" i="43"/>
  <c r="J12" i="43"/>
  <c r="I12" i="43"/>
  <c r="E12" i="43"/>
  <c r="S11" i="43"/>
  <c r="R11" i="43"/>
  <c r="K11" i="43"/>
  <c r="L11" i="43" s="1"/>
  <c r="J11" i="43"/>
  <c r="I11" i="43"/>
  <c r="E11" i="43"/>
  <c r="U10" i="43"/>
  <c r="T10" i="43"/>
  <c r="R10" i="43"/>
  <c r="K10" i="43"/>
  <c r="L10" i="43" s="1"/>
  <c r="J10" i="43"/>
  <c r="I10" i="43"/>
  <c r="S10" i="43" s="1"/>
  <c r="E10" i="43"/>
  <c r="R9" i="43"/>
  <c r="K9" i="43"/>
  <c r="J9" i="43"/>
  <c r="I9" i="43"/>
  <c r="S9" i="43" s="1"/>
  <c r="T9" i="43" s="1"/>
  <c r="E9" i="43"/>
  <c r="L9" i="43" s="1"/>
  <c r="R8" i="43"/>
  <c r="K8" i="43"/>
  <c r="L8" i="43" s="1"/>
  <c r="J8" i="43"/>
  <c r="J18" i="43" s="1"/>
  <c r="I8" i="43"/>
  <c r="S8" i="43" s="1"/>
  <c r="E8" i="43"/>
  <c r="S7" i="43"/>
  <c r="U7" i="43" s="1"/>
  <c r="R7" i="43"/>
  <c r="L7" i="43"/>
  <c r="K7" i="43"/>
  <c r="J7" i="43"/>
  <c r="I7" i="43"/>
  <c r="E7" i="43"/>
  <c r="R6" i="43"/>
  <c r="L6" i="43"/>
  <c r="K6" i="43"/>
  <c r="J6" i="43"/>
  <c r="I6" i="43"/>
  <c r="E6" i="43"/>
  <c r="R5" i="43"/>
  <c r="S5" i="43" s="1"/>
  <c r="K5" i="43"/>
  <c r="J5" i="43"/>
  <c r="I5" i="43"/>
  <c r="E5" i="43"/>
  <c r="S4" i="43"/>
  <c r="R4" i="43"/>
  <c r="L4" i="43"/>
  <c r="K4" i="43"/>
  <c r="J4" i="43"/>
  <c r="I4" i="43"/>
  <c r="E4" i="43"/>
  <c r="T3" i="43"/>
  <c r="S3" i="43"/>
  <c r="U3" i="43" s="1"/>
  <c r="R3" i="43"/>
  <c r="K3" i="43"/>
  <c r="L3" i="43" s="1"/>
  <c r="J3" i="43"/>
  <c r="I3" i="43"/>
  <c r="E3" i="43"/>
  <c r="R18" i="42"/>
  <c r="H18" i="42"/>
  <c r="G18" i="42"/>
  <c r="F18" i="42"/>
  <c r="C18" i="42"/>
  <c r="R17" i="42"/>
  <c r="K17" i="42"/>
  <c r="L17" i="42" s="1"/>
  <c r="J17" i="42"/>
  <c r="I17" i="42"/>
  <c r="S17" i="42" s="1"/>
  <c r="E17" i="42"/>
  <c r="R16" i="42"/>
  <c r="K16" i="42"/>
  <c r="J16" i="42"/>
  <c r="I16" i="42"/>
  <c r="S16" i="42" s="1"/>
  <c r="E16" i="42"/>
  <c r="R15" i="42"/>
  <c r="K15" i="42"/>
  <c r="J15" i="42"/>
  <c r="I15" i="42"/>
  <c r="S15" i="42" s="1"/>
  <c r="E15" i="42"/>
  <c r="R14" i="42"/>
  <c r="K14" i="42"/>
  <c r="J14" i="42"/>
  <c r="I14" i="42"/>
  <c r="S14" i="42" s="1"/>
  <c r="E14" i="42"/>
  <c r="R13" i="42"/>
  <c r="K13" i="42"/>
  <c r="J13" i="42"/>
  <c r="I13" i="42"/>
  <c r="S13" i="42" s="1"/>
  <c r="E13" i="42"/>
  <c r="R12" i="42"/>
  <c r="K12" i="42"/>
  <c r="J12" i="42"/>
  <c r="I12" i="42"/>
  <c r="S12" i="42" s="1"/>
  <c r="E12" i="42"/>
  <c r="S11" i="42"/>
  <c r="U11" i="42" s="1"/>
  <c r="R11" i="42"/>
  <c r="K11" i="42"/>
  <c r="L11" i="42" s="1"/>
  <c r="J11" i="42"/>
  <c r="I11" i="42"/>
  <c r="E11" i="42"/>
  <c r="R10" i="42"/>
  <c r="K10" i="42"/>
  <c r="L10" i="42" s="1"/>
  <c r="J10" i="42"/>
  <c r="I10" i="42"/>
  <c r="S10" i="42" s="1"/>
  <c r="E10" i="42"/>
  <c r="R9" i="42"/>
  <c r="S9" i="42" s="1"/>
  <c r="L9" i="42"/>
  <c r="K9" i="42"/>
  <c r="J9" i="42"/>
  <c r="I9" i="42"/>
  <c r="E9" i="42"/>
  <c r="R8" i="42"/>
  <c r="S8" i="42" s="1"/>
  <c r="K8" i="42"/>
  <c r="L8" i="42" s="1"/>
  <c r="J8" i="42"/>
  <c r="I8" i="42"/>
  <c r="E8" i="42"/>
  <c r="U7" i="42"/>
  <c r="T7" i="42"/>
  <c r="S7" i="42"/>
  <c r="R7" i="42"/>
  <c r="K7" i="42"/>
  <c r="L7" i="42" s="1"/>
  <c r="J7" i="42"/>
  <c r="I7" i="42"/>
  <c r="E7" i="42"/>
  <c r="U6" i="42"/>
  <c r="R6" i="42"/>
  <c r="K6" i="42"/>
  <c r="J6" i="42"/>
  <c r="I6" i="42"/>
  <c r="S6" i="42" s="1"/>
  <c r="T6" i="42" s="1"/>
  <c r="E6" i="42"/>
  <c r="R5" i="42"/>
  <c r="K5" i="42"/>
  <c r="J5" i="42"/>
  <c r="I5" i="42"/>
  <c r="S5" i="42" s="1"/>
  <c r="T5" i="42" s="1"/>
  <c r="E5" i="42"/>
  <c r="U4" i="42"/>
  <c r="R4" i="42"/>
  <c r="K4" i="42"/>
  <c r="J4" i="42"/>
  <c r="I4" i="42"/>
  <c r="S4" i="42" s="1"/>
  <c r="T4" i="42" s="1"/>
  <c r="E4" i="42"/>
  <c r="L4" i="42" s="1"/>
  <c r="R3" i="42"/>
  <c r="K3" i="42"/>
  <c r="J3" i="42"/>
  <c r="I3" i="42"/>
  <c r="E3" i="42"/>
  <c r="R18" i="41"/>
  <c r="H18" i="41"/>
  <c r="G18" i="41"/>
  <c r="F18" i="41"/>
  <c r="C18" i="41"/>
  <c r="S17" i="41"/>
  <c r="R17" i="41"/>
  <c r="K17" i="41"/>
  <c r="L17" i="41" s="1"/>
  <c r="J17" i="41"/>
  <c r="I17" i="41"/>
  <c r="E17" i="41"/>
  <c r="U16" i="41"/>
  <c r="S16" i="41"/>
  <c r="T16" i="41" s="1"/>
  <c r="R16" i="41"/>
  <c r="K16" i="41"/>
  <c r="J16" i="41"/>
  <c r="I16" i="41"/>
  <c r="E16" i="41"/>
  <c r="S15" i="41"/>
  <c r="T15" i="41" s="1"/>
  <c r="R15" i="41"/>
  <c r="K15" i="41"/>
  <c r="J15" i="41"/>
  <c r="I15" i="41"/>
  <c r="E15" i="41"/>
  <c r="S14" i="41"/>
  <c r="T14" i="41" s="1"/>
  <c r="R14" i="41"/>
  <c r="K14" i="41"/>
  <c r="J14" i="41"/>
  <c r="I14" i="41"/>
  <c r="E14" i="41"/>
  <c r="U13" i="41"/>
  <c r="S13" i="41"/>
  <c r="T13" i="41" s="1"/>
  <c r="R13" i="41"/>
  <c r="K13" i="41"/>
  <c r="J13" i="41"/>
  <c r="I13" i="41"/>
  <c r="E13" i="41"/>
  <c r="U12" i="41"/>
  <c r="S12" i="41"/>
  <c r="T12" i="41" s="1"/>
  <c r="R12" i="41"/>
  <c r="K12" i="41"/>
  <c r="J12" i="41"/>
  <c r="I12" i="41"/>
  <c r="E12" i="41"/>
  <c r="S11" i="41"/>
  <c r="T11" i="41" s="1"/>
  <c r="R11" i="41"/>
  <c r="K11" i="41"/>
  <c r="J11" i="41"/>
  <c r="I11" i="41"/>
  <c r="E11" i="41"/>
  <c r="U10" i="41"/>
  <c r="R10" i="41"/>
  <c r="K10" i="41"/>
  <c r="J10" i="41"/>
  <c r="I10" i="41"/>
  <c r="S10" i="41" s="1"/>
  <c r="T10" i="41" s="1"/>
  <c r="E10" i="41"/>
  <c r="U9" i="41"/>
  <c r="R9" i="41"/>
  <c r="K9" i="41"/>
  <c r="J9" i="41"/>
  <c r="I9" i="41"/>
  <c r="S9" i="41" s="1"/>
  <c r="T9" i="41" s="1"/>
  <c r="E9" i="41"/>
  <c r="L9" i="41" s="1"/>
  <c r="R8" i="41"/>
  <c r="K8" i="41"/>
  <c r="L8" i="41" s="1"/>
  <c r="J8" i="41"/>
  <c r="I8" i="41"/>
  <c r="E8" i="41"/>
  <c r="S7" i="41"/>
  <c r="U7" i="41" s="1"/>
  <c r="R7" i="41"/>
  <c r="K7" i="41"/>
  <c r="L7" i="41" s="1"/>
  <c r="J7" i="41"/>
  <c r="I7" i="41"/>
  <c r="E7" i="41"/>
  <c r="R6" i="41"/>
  <c r="L6" i="41"/>
  <c r="K6" i="41"/>
  <c r="J6" i="41"/>
  <c r="I6" i="41"/>
  <c r="S6" i="41" s="1"/>
  <c r="E6" i="41"/>
  <c r="R5" i="41"/>
  <c r="S5" i="41" s="1"/>
  <c r="K5" i="41"/>
  <c r="J5" i="41"/>
  <c r="I5" i="41"/>
  <c r="E5" i="41"/>
  <c r="R4" i="41"/>
  <c r="S4" i="41" s="1"/>
  <c r="L4" i="41"/>
  <c r="K4" i="41"/>
  <c r="J4" i="41"/>
  <c r="I4" i="41"/>
  <c r="E4" i="41"/>
  <c r="R3" i="41"/>
  <c r="S3" i="41" s="1"/>
  <c r="K3" i="41"/>
  <c r="L3" i="41" s="1"/>
  <c r="J3" i="41"/>
  <c r="I3" i="41"/>
  <c r="E3" i="41"/>
  <c r="E18" i="41" s="1"/>
  <c r="R18" i="40"/>
  <c r="H18" i="40"/>
  <c r="G18" i="40"/>
  <c r="F18" i="40"/>
  <c r="C18" i="40"/>
  <c r="R17" i="40"/>
  <c r="K17" i="40"/>
  <c r="L17" i="40" s="1"/>
  <c r="J17" i="40"/>
  <c r="I17" i="40"/>
  <c r="S17" i="40" s="1"/>
  <c r="E17" i="40"/>
  <c r="S16" i="40"/>
  <c r="R16" i="40"/>
  <c r="K16" i="40"/>
  <c r="J16" i="40"/>
  <c r="I16" i="40"/>
  <c r="E16" i="40"/>
  <c r="R15" i="40"/>
  <c r="K15" i="40"/>
  <c r="J15" i="40"/>
  <c r="I15" i="40"/>
  <c r="S15" i="40" s="1"/>
  <c r="E15" i="40"/>
  <c r="R14" i="40"/>
  <c r="K14" i="40"/>
  <c r="J14" i="40"/>
  <c r="I14" i="40"/>
  <c r="S14" i="40" s="1"/>
  <c r="E14" i="40"/>
  <c r="S13" i="40"/>
  <c r="R13" i="40"/>
  <c r="K13" i="40"/>
  <c r="J13" i="40"/>
  <c r="I13" i="40"/>
  <c r="E13" i="40"/>
  <c r="S12" i="40"/>
  <c r="R12" i="40"/>
  <c r="K12" i="40"/>
  <c r="J12" i="40"/>
  <c r="I12" i="40"/>
  <c r="E12" i="40"/>
  <c r="S11" i="40"/>
  <c r="R11" i="40"/>
  <c r="L11" i="40"/>
  <c r="K11" i="40"/>
  <c r="J11" i="40"/>
  <c r="I11" i="40"/>
  <c r="E11" i="40"/>
  <c r="R10" i="40"/>
  <c r="S10" i="40" s="1"/>
  <c r="U10" i="40" s="1"/>
  <c r="K10" i="40"/>
  <c r="L10" i="40" s="1"/>
  <c r="J10" i="40"/>
  <c r="I10" i="40"/>
  <c r="E10" i="40"/>
  <c r="R9" i="40"/>
  <c r="S9" i="40" s="1"/>
  <c r="L9" i="40"/>
  <c r="K9" i="40"/>
  <c r="J9" i="40"/>
  <c r="I9" i="40"/>
  <c r="E9" i="40"/>
  <c r="R8" i="40"/>
  <c r="S8" i="40" s="1"/>
  <c r="K8" i="40"/>
  <c r="L8" i="40" s="1"/>
  <c r="J8" i="40"/>
  <c r="I8" i="40"/>
  <c r="E8" i="40"/>
  <c r="S7" i="40"/>
  <c r="U7" i="40" s="1"/>
  <c r="R7" i="40"/>
  <c r="K7" i="40"/>
  <c r="J7" i="40"/>
  <c r="I7" i="40"/>
  <c r="E7" i="40"/>
  <c r="R6" i="40"/>
  <c r="K6" i="40"/>
  <c r="L6" i="40" s="1"/>
  <c r="J6" i="40"/>
  <c r="I6" i="40"/>
  <c r="S6" i="40" s="1"/>
  <c r="E6" i="40"/>
  <c r="U5" i="40"/>
  <c r="R5" i="40"/>
  <c r="K5" i="40"/>
  <c r="J5" i="40"/>
  <c r="I5" i="40"/>
  <c r="S5" i="40" s="1"/>
  <c r="T5" i="40" s="1"/>
  <c r="E5" i="40"/>
  <c r="U4" i="40"/>
  <c r="R4" i="40"/>
  <c r="L4" i="40"/>
  <c r="K4" i="40"/>
  <c r="J4" i="40"/>
  <c r="I4" i="40"/>
  <c r="S4" i="40" s="1"/>
  <c r="T4" i="40" s="1"/>
  <c r="E4" i="40"/>
  <c r="E18" i="40" s="1"/>
  <c r="R3" i="40"/>
  <c r="K3" i="40"/>
  <c r="J3" i="40"/>
  <c r="I3" i="40"/>
  <c r="E3" i="40"/>
  <c r="R18" i="39"/>
  <c r="H18" i="39"/>
  <c r="G18" i="39"/>
  <c r="F18" i="39"/>
  <c r="C18" i="39"/>
  <c r="R17" i="39"/>
  <c r="S17" i="39" s="1"/>
  <c r="K17" i="39"/>
  <c r="L17" i="39" s="1"/>
  <c r="J17" i="39"/>
  <c r="I17" i="39"/>
  <c r="E17" i="39"/>
  <c r="S16" i="39"/>
  <c r="U16" i="39" s="1"/>
  <c r="R16" i="39"/>
  <c r="K16" i="39"/>
  <c r="J16" i="39"/>
  <c r="I16" i="39"/>
  <c r="E16" i="39"/>
  <c r="S15" i="39"/>
  <c r="U15" i="39" s="1"/>
  <c r="R15" i="39"/>
  <c r="K15" i="39"/>
  <c r="J15" i="39"/>
  <c r="I15" i="39"/>
  <c r="E15" i="39"/>
  <c r="S14" i="39"/>
  <c r="U14" i="39" s="1"/>
  <c r="R14" i="39"/>
  <c r="K14" i="39"/>
  <c r="J14" i="39"/>
  <c r="I14" i="39"/>
  <c r="E14" i="39"/>
  <c r="S13" i="39"/>
  <c r="U13" i="39" s="1"/>
  <c r="R13" i="39"/>
  <c r="K13" i="39"/>
  <c r="J13" i="39"/>
  <c r="I13" i="39"/>
  <c r="E13" i="39"/>
  <c r="S12" i="39"/>
  <c r="U12" i="39" s="1"/>
  <c r="R12" i="39"/>
  <c r="K12" i="39"/>
  <c r="J12" i="39"/>
  <c r="I12" i="39"/>
  <c r="E12" i="39"/>
  <c r="S11" i="39"/>
  <c r="U11" i="39" s="1"/>
  <c r="R11" i="39"/>
  <c r="K11" i="39"/>
  <c r="J11" i="39"/>
  <c r="I11" i="39"/>
  <c r="E11" i="39"/>
  <c r="R10" i="39"/>
  <c r="K10" i="39"/>
  <c r="L10" i="39" s="1"/>
  <c r="J10" i="39"/>
  <c r="I10" i="39"/>
  <c r="S10" i="39" s="1"/>
  <c r="E10" i="39"/>
  <c r="U9" i="39"/>
  <c r="R9" i="39"/>
  <c r="K9" i="39"/>
  <c r="J9" i="39"/>
  <c r="I9" i="39"/>
  <c r="S9" i="39" s="1"/>
  <c r="T9" i="39" s="1"/>
  <c r="E9" i="39"/>
  <c r="L9" i="39" s="1"/>
  <c r="R8" i="39"/>
  <c r="K8" i="39"/>
  <c r="L8" i="39" s="1"/>
  <c r="J8" i="39"/>
  <c r="I8" i="39"/>
  <c r="E8" i="39"/>
  <c r="S7" i="39"/>
  <c r="P7" i="39"/>
  <c r="R7" i="39" s="1"/>
  <c r="L7" i="39"/>
  <c r="K7" i="39"/>
  <c r="J7" i="39"/>
  <c r="I7" i="39"/>
  <c r="E7" i="39"/>
  <c r="S6" i="39"/>
  <c r="T6" i="39" s="1"/>
  <c r="R6" i="39"/>
  <c r="L6" i="39"/>
  <c r="K6" i="39"/>
  <c r="J6" i="39"/>
  <c r="I6" i="39"/>
  <c r="E6" i="39"/>
  <c r="S5" i="39"/>
  <c r="U5" i="39" s="1"/>
  <c r="R5" i="39"/>
  <c r="K5" i="39"/>
  <c r="J5" i="39"/>
  <c r="I5" i="39"/>
  <c r="E5" i="39"/>
  <c r="R4" i="39"/>
  <c r="S4" i="39" s="1"/>
  <c r="K4" i="39"/>
  <c r="L4" i="39" s="1"/>
  <c r="J4" i="39"/>
  <c r="I4" i="39"/>
  <c r="E4" i="39"/>
  <c r="S3" i="39"/>
  <c r="U3" i="39" s="1"/>
  <c r="R3" i="39"/>
  <c r="K3" i="39"/>
  <c r="J3" i="39"/>
  <c r="I3" i="39"/>
  <c r="E3" i="39"/>
  <c r="R18" i="38"/>
  <c r="H18" i="38"/>
  <c r="G18" i="38"/>
  <c r="F18" i="38"/>
  <c r="C18" i="38"/>
  <c r="S17" i="38"/>
  <c r="R17" i="38"/>
  <c r="K17" i="38"/>
  <c r="L17" i="38" s="1"/>
  <c r="J17" i="38"/>
  <c r="I17" i="38"/>
  <c r="E17" i="38"/>
  <c r="T16" i="38"/>
  <c r="R16" i="38"/>
  <c r="K16" i="38"/>
  <c r="J16" i="38"/>
  <c r="I16" i="38"/>
  <c r="S16" i="38" s="1"/>
  <c r="U16" i="38" s="1"/>
  <c r="E16" i="38"/>
  <c r="R15" i="38"/>
  <c r="K15" i="38"/>
  <c r="J15" i="38"/>
  <c r="I15" i="38"/>
  <c r="E15" i="38"/>
  <c r="R14" i="38"/>
  <c r="K14" i="38"/>
  <c r="J14" i="38"/>
  <c r="I14" i="38"/>
  <c r="S14" i="38" s="1"/>
  <c r="E14" i="38"/>
  <c r="R13" i="38"/>
  <c r="K13" i="38"/>
  <c r="J13" i="38"/>
  <c r="I13" i="38"/>
  <c r="S13" i="38" s="1"/>
  <c r="E13" i="38"/>
  <c r="T12" i="38"/>
  <c r="R12" i="38"/>
  <c r="K12" i="38"/>
  <c r="J12" i="38"/>
  <c r="I12" i="38"/>
  <c r="S12" i="38" s="1"/>
  <c r="U12" i="38" s="1"/>
  <c r="E12" i="38"/>
  <c r="T11" i="38"/>
  <c r="R11" i="38"/>
  <c r="L11" i="38"/>
  <c r="K11" i="38"/>
  <c r="J11" i="38"/>
  <c r="I11" i="38"/>
  <c r="S11" i="38" s="1"/>
  <c r="U11" i="38" s="1"/>
  <c r="E11" i="38"/>
  <c r="S10" i="38"/>
  <c r="R10" i="38"/>
  <c r="L10" i="38"/>
  <c r="K10" i="38"/>
  <c r="J10" i="38"/>
  <c r="I10" i="38"/>
  <c r="E10" i="38"/>
  <c r="S9" i="38"/>
  <c r="R9" i="38"/>
  <c r="K9" i="38"/>
  <c r="L9" i="38" s="1"/>
  <c r="J9" i="38"/>
  <c r="I9" i="38"/>
  <c r="E9" i="38"/>
  <c r="S8" i="38"/>
  <c r="R8" i="38"/>
  <c r="K8" i="38"/>
  <c r="L8" i="38" s="1"/>
  <c r="J8" i="38"/>
  <c r="I8" i="38"/>
  <c r="E8" i="38"/>
  <c r="P7" i="38"/>
  <c r="R7" i="38" s="1"/>
  <c r="K7" i="38"/>
  <c r="J7" i="38"/>
  <c r="I7" i="38"/>
  <c r="E7" i="38"/>
  <c r="E18" i="38" s="1"/>
  <c r="R6" i="38"/>
  <c r="K6" i="38"/>
  <c r="L6" i="38" s="1"/>
  <c r="J6" i="38"/>
  <c r="I6" i="38"/>
  <c r="E6" i="38"/>
  <c r="R5" i="38"/>
  <c r="K5" i="38"/>
  <c r="J5" i="38"/>
  <c r="I5" i="38"/>
  <c r="S5" i="38" s="1"/>
  <c r="E5" i="38"/>
  <c r="S4" i="38"/>
  <c r="R4" i="38"/>
  <c r="L4" i="38"/>
  <c r="K4" i="38"/>
  <c r="J4" i="38"/>
  <c r="I4" i="38"/>
  <c r="E4" i="38"/>
  <c r="T3" i="38"/>
  <c r="R3" i="38"/>
  <c r="L3" i="38"/>
  <c r="K3" i="38"/>
  <c r="J3" i="38"/>
  <c r="I3" i="38"/>
  <c r="S3" i="38" s="1"/>
  <c r="U3" i="38" s="1"/>
  <c r="E3" i="38"/>
  <c r="R18" i="37"/>
  <c r="K18" i="37"/>
  <c r="H18" i="37"/>
  <c r="G18" i="37"/>
  <c r="F18" i="37"/>
  <c r="C18" i="37"/>
  <c r="U17" i="37"/>
  <c r="R17" i="37"/>
  <c r="K17" i="37"/>
  <c r="J17" i="37"/>
  <c r="I17" i="37"/>
  <c r="S17" i="37" s="1"/>
  <c r="T17" i="37" s="1"/>
  <c r="E17" i="37"/>
  <c r="U16" i="37"/>
  <c r="R16" i="37"/>
  <c r="K16" i="37"/>
  <c r="J16" i="37"/>
  <c r="I16" i="37"/>
  <c r="S16" i="37" s="1"/>
  <c r="T16" i="37" s="1"/>
  <c r="E16" i="37"/>
  <c r="U15" i="37"/>
  <c r="R15" i="37"/>
  <c r="K15" i="37"/>
  <c r="J15" i="37"/>
  <c r="I15" i="37"/>
  <c r="S15" i="37" s="1"/>
  <c r="T15" i="37" s="1"/>
  <c r="E15" i="37"/>
  <c r="R14" i="37"/>
  <c r="K14" i="37"/>
  <c r="J14" i="37"/>
  <c r="I14" i="37"/>
  <c r="S14" i="37" s="1"/>
  <c r="T14" i="37" s="1"/>
  <c r="E14" i="37"/>
  <c r="R13" i="37"/>
  <c r="K13" i="37"/>
  <c r="J13" i="37"/>
  <c r="I13" i="37"/>
  <c r="S13" i="37" s="1"/>
  <c r="T13" i="37" s="1"/>
  <c r="E13" i="37"/>
  <c r="U12" i="37"/>
  <c r="R12" i="37"/>
  <c r="K12" i="37"/>
  <c r="J12" i="37"/>
  <c r="I12" i="37"/>
  <c r="S12" i="37" s="1"/>
  <c r="T12" i="37" s="1"/>
  <c r="E12" i="37"/>
  <c r="R11" i="37"/>
  <c r="L11" i="37"/>
  <c r="K11" i="37"/>
  <c r="J11" i="37"/>
  <c r="I11" i="37"/>
  <c r="S11" i="37" s="1"/>
  <c r="E11" i="37"/>
  <c r="R10" i="37"/>
  <c r="K10" i="37"/>
  <c r="L10" i="37" s="1"/>
  <c r="J10" i="37"/>
  <c r="I10" i="37"/>
  <c r="S10" i="37" s="1"/>
  <c r="E10" i="37"/>
  <c r="S9" i="37"/>
  <c r="R9" i="37"/>
  <c r="L9" i="37"/>
  <c r="K9" i="37"/>
  <c r="J9" i="37"/>
  <c r="I9" i="37"/>
  <c r="E9" i="37"/>
  <c r="T8" i="37"/>
  <c r="R8" i="37"/>
  <c r="L8" i="37"/>
  <c r="K8" i="37"/>
  <c r="J8" i="37"/>
  <c r="I8" i="37"/>
  <c r="S8" i="37" s="1"/>
  <c r="U8" i="37" s="1"/>
  <c r="E8" i="37"/>
  <c r="S7" i="37"/>
  <c r="P7" i="37"/>
  <c r="R7" i="37" s="1"/>
  <c r="K7" i="37"/>
  <c r="L7" i="37" s="1"/>
  <c r="J7" i="37"/>
  <c r="I7" i="37"/>
  <c r="E7" i="37"/>
  <c r="U6" i="37"/>
  <c r="T6" i="37"/>
  <c r="S6" i="37"/>
  <c r="R6" i="37"/>
  <c r="K6" i="37"/>
  <c r="J6" i="37"/>
  <c r="I6" i="37"/>
  <c r="E6" i="37"/>
  <c r="U5" i="37"/>
  <c r="T5" i="37"/>
  <c r="S5" i="37"/>
  <c r="R5" i="37"/>
  <c r="K5" i="37"/>
  <c r="J5" i="37"/>
  <c r="I5" i="37"/>
  <c r="E5" i="37"/>
  <c r="U4" i="37"/>
  <c r="T4" i="37"/>
  <c r="R4" i="37"/>
  <c r="K4" i="37"/>
  <c r="L4" i="37" s="1"/>
  <c r="J4" i="37"/>
  <c r="I4" i="37"/>
  <c r="S4" i="37" s="1"/>
  <c r="E4" i="37"/>
  <c r="R3" i="37"/>
  <c r="L3" i="37"/>
  <c r="K3" i="37"/>
  <c r="J3" i="37"/>
  <c r="J18" i="37" s="1"/>
  <c r="I3" i="37"/>
  <c r="E3" i="37"/>
  <c r="R18" i="36"/>
  <c r="H18" i="36"/>
  <c r="G18" i="36"/>
  <c r="F18" i="36"/>
  <c r="C18" i="36"/>
  <c r="R17" i="36"/>
  <c r="S17" i="36" s="1"/>
  <c r="L17" i="36"/>
  <c r="K17" i="36"/>
  <c r="J17" i="36"/>
  <c r="I17" i="36"/>
  <c r="E17" i="36"/>
  <c r="R16" i="36"/>
  <c r="S16" i="36" s="1"/>
  <c r="K16" i="36"/>
  <c r="J16" i="36"/>
  <c r="I16" i="36"/>
  <c r="E16" i="36"/>
  <c r="R15" i="36"/>
  <c r="S15" i="36" s="1"/>
  <c r="K15" i="36"/>
  <c r="J15" i="36"/>
  <c r="I15" i="36"/>
  <c r="E15" i="36"/>
  <c r="T14" i="36"/>
  <c r="S14" i="36"/>
  <c r="U14" i="36" s="1"/>
  <c r="R14" i="36"/>
  <c r="K14" i="36"/>
  <c r="J14" i="36"/>
  <c r="I14" i="36"/>
  <c r="E14" i="36"/>
  <c r="S13" i="36"/>
  <c r="R13" i="36"/>
  <c r="K13" i="36"/>
  <c r="J13" i="36"/>
  <c r="I13" i="36"/>
  <c r="E13" i="36"/>
  <c r="R12" i="36"/>
  <c r="S12" i="36" s="1"/>
  <c r="K12" i="36"/>
  <c r="J12" i="36"/>
  <c r="I12" i="36"/>
  <c r="E12" i="36"/>
  <c r="S11" i="36"/>
  <c r="R11" i="36"/>
  <c r="K11" i="36"/>
  <c r="L11" i="36" s="1"/>
  <c r="J11" i="36"/>
  <c r="I11" i="36"/>
  <c r="E11" i="36"/>
  <c r="S10" i="36"/>
  <c r="R10" i="36"/>
  <c r="K10" i="36"/>
  <c r="L10" i="36" s="1"/>
  <c r="J10" i="36"/>
  <c r="I10" i="36"/>
  <c r="E10" i="36"/>
  <c r="U9" i="36"/>
  <c r="T9" i="36"/>
  <c r="R9" i="36"/>
  <c r="K9" i="36"/>
  <c r="L9" i="36" s="1"/>
  <c r="J9" i="36"/>
  <c r="I9" i="36"/>
  <c r="S9" i="36" s="1"/>
  <c r="E9" i="36"/>
  <c r="R8" i="36"/>
  <c r="L8" i="36"/>
  <c r="K8" i="36"/>
  <c r="J8" i="36"/>
  <c r="I8" i="36"/>
  <c r="S8" i="36" s="1"/>
  <c r="E8" i="36"/>
  <c r="R7" i="36"/>
  <c r="S7" i="36" s="1"/>
  <c r="P7" i="36"/>
  <c r="L7" i="36"/>
  <c r="K7" i="36"/>
  <c r="J7" i="36"/>
  <c r="I7" i="36"/>
  <c r="E7" i="36"/>
  <c r="R6" i="36"/>
  <c r="K6" i="36"/>
  <c r="L6" i="36" s="1"/>
  <c r="J6" i="36"/>
  <c r="I6" i="36"/>
  <c r="S6" i="36" s="1"/>
  <c r="E6" i="36"/>
  <c r="U5" i="36"/>
  <c r="S5" i="36"/>
  <c r="T5" i="36" s="1"/>
  <c r="R5" i="36"/>
  <c r="K5" i="36"/>
  <c r="J5" i="36"/>
  <c r="I5" i="36"/>
  <c r="E5" i="36"/>
  <c r="S4" i="36"/>
  <c r="R4" i="36"/>
  <c r="K4" i="36"/>
  <c r="J4" i="36"/>
  <c r="I4" i="36"/>
  <c r="E4" i="36"/>
  <c r="L4" i="36" s="1"/>
  <c r="S3" i="36"/>
  <c r="R3" i="36"/>
  <c r="K3" i="36"/>
  <c r="L3" i="36" s="1"/>
  <c r="J3" i="36"/>
  <c r="I3" i="36"/>
  <c r="E3" i="36"/>
  <c r="R18" i="35"/>
  <c r="H18" i="35"/>
  <c r="G18" i="35"/>
  <c r="F18" i="35"/>
  <c r="C18" i="35"/>
  <c r="R17" i="35"/>
  <c r="K17" i="35"/>
  <c r="L17" i="35" s="1"/>
  <c r="J17" i="35"/>
  <c r="I17" i="35"/>
  <c r="E17" i="35"/>
  <c r="S16" i="35"/>
  <c r="R16" i="35"/>
  <c r="K16" i="35"/>
  <c r="J16" i="35"/>
  <c r="I16" i="35"/>
  <c r="E16" i="35"/>
  <c r="R15" i="35"/>
  <c r="K15" i="35"/>
  <c r="J15" i="35"/>
  <c r="I15" i="35"/>
  <c r="S15" i="35" s="1"/>
  <c r="E15" i="35"/>
  <c r="R14" i="35"/>
  <c r="K14" i="35"/>
  <c r="J14" i="35"/>
  <c r="I14" i="35"/>
  <c r="S14" i="35" s="1"/>
  <c r="E14" i="35"/>
  <c r="S13" i="35"/>
  <c r="R13" i="35"/>
  <c r="K13" i="35"/>
  <c r="J13" i="35"/>
  <c r="I13" i="35"/>
  <c r="E13" i="35"/>
  <c r="S12" i="35"/>
  <c r="R12" i="35"/>
  <c r="K12" i="35"/>
  <c r="J12" i="35"/>
  <c r="I12" i="35"/>
  <c r="E12" i="35"/>
  <c r="S11" i="35"/>
  <c r="R11" i="35"/>
  <c r="K11" i="35"/>
  <c r="L11" i="35" s="1"/>
  <c r="J11" i="35"/>
  <c r="I11" i="35"/>
  <c r="E11" i="35"/>
  <c r="T10" i="35"/>
  <c r="R10" i="35"/>
  <c r="S10" i="35" s="1"/>
  <c r="U10" i="35" s="1"/>
  <c r="K10" i="35"/>
  <c r="L10" i="35" s="1"/>
  <c r="J10" i="35"/>
  <c r="I10" i="35"/>
  <c r="E10" i="35"/>
  <c r="S9" i="35"/>
  <c r="R9" i="35"/>
  <c r="K9" i="35"/>
  <c r="J9" i="35"/>
  <c r="I9" i="35"/>
  <c r="E9" i="35"/>
  <c r="L9" i="35" s="1"/>
  <c r="S8" i="35"/>
  <c r="R8" i="35"/>
  <c r="K8" i="35"/>
  <c r="L8" i="35" s="1"/>
  <c r="J8" i="35"/>
  <c r="I8" i="35"/>
  <c r="E8" i="35"/>
  <c r="S7" i="35"/>
  <c r="T7" i="35" s="1"/>
  <c r="P7" i="35"/>
  <c r="R7" i="35" s="1"/>
  <c r="K7" i="35"/>
  <c r="J7" i="35"/>
  <c r="I7" i="35"/>
  <c r="E7" i="35"/>
  <c r="U6" i="35"/>
  <c r="R6" i="35"/>
  <c r="L6" i="35"/>
  <c r="K6" i="35"/>
  <c r="J6" i="35"/>
  <c r="I6" i="35"/>
  <c r="S6" i="35" s="1"/>
  <c r="T6" i="35" s="1"/>
  <c r="E6" i="35"/>
  <c r="R5" i="35"/>
  <c r="K5" i="35"/>
  <c r="J5" i="35"/>
  <c r="I5" i="35"/>
  <c r="S5" i="35" s="1"/>
  <c r="E5" i="35"/>
  <c r="R4" i="35"/>
  <c r="K4" i="35"/>
  <c r="L4" i="35" s="1"/>
  <c r="J4" i="35"/>
  <c r="I4" i="35"/>
  <c r="S4" i="35" s="1"/>
  <c r="E4" i="35"/>
  <c r="S3" i="35"/>
  <c r="R3" i="35"/>
  <c r="L3" i="35"/>
  <c r="K3" i="35"/>
  <c r="J3" i="35"/>
  <c r="I3" i="35"/>
  <c r="E3" i="35"/>
  <c r="R18" i="34"/>
  <c r="H18" i="34"/>
  <c r="G18" i="34"/>
  <c r="F18" i="34"/>
  <c r="C18" i="34"/>
  <c r="U17" i="34"/>
  <c r="T17" i="34"/>
  <c r="S17" i="34"/>
  <c r="R17" i="34"/>
  <c r="K17" i="34"/>
  <c r="J17" i="34"/>
  <c r="I17" i="34"/>
  <c r="E17" i="34"/>
  <c r="T16" i="34"/>
  <c r="R16" i="34"/>
  <c r="K16" i="34"/>
  <c r="J16" i="34"/>
  <c r="I16" i="34"/>
  <c r="S16" i="34" s="1"/>
  <c r="U16" i="34" s="1"/>
  <c r="E16" i="34"/>
  <c r="U15" i="34"/>
  <c r="R15" i="34"/>
  <c r="K15" i="34"/>
  <c r="J15" i="34"/>
  <c r="I15" i="34"/>
  <c r="S15" i="34" s="1"/>
  <c r="T15" i="34" s="1"/>
  <c r="E15" i="34"/>
  <c r="U14" i="34"/>
  <c r="T14" i="34"/>
  <c r="R14" i="34"/>
  <c r="K14" i="34"/>
  <c r="J14" i="34"/>
  <c r="I14" i="34"/>
  <c r="S14" i="34" s="1"/>
  <c r="E14" i="34"/>
  <c r="U13" i="34"/>
  <c r="T13" i="34"/>
  <c r="R13" i="34"/>
  <c r="K13" i="34"/>
  <c r="J13" i="34"/>
  <c r="J18" i="34" s="1"/>
  <c r="I13" i="34"/>
  <c r="S13" i="34" s="1"/>
  <c r="E13" i="34"/>
  <c r="R12" i="34"/>
  <c r="K12" i="34"/>
  <c r="J12" i="34"/>
  <c r="I12" i="34"/>
  <c r="S12" i="34" s="1"/>
  <c r="E12" i="34"/>
  <c r="T11" i="34"/>
  <c r="R11" i="34"/>
  <c r="K11" i="34"/>
  <c r="J11" i="34"/>
  <c r="I11" i="34"/>
  <c r="S11" i="34" s="1"/>
  <c r="U11" i="34" s="1"/>
  <c r="E11" i="34"/>
  <c r="R10" i="34"/>
  <c r="L10" i="34"/>
  <c r="K10" i="34"/>
  <c r="J10" i="34"/>
  <c r="I10" i="34"/>
  <c r="S10" i="34" s="1"/>
  <c r="E10" i="34"/>
  <c r="R9" i="34"/>
  <c r="K9" i="34"/>
  <c r="L9" i="34" s="1"/>
  <c r="J9" i="34"/>
  <c r="I9" i="34"/>
  <c r="E9" i="34"/>
  <c r="S8" i="34"/>
  <c r="R8" i="34"/>
  <c r="K8" i="34"/>
  <c r="L8" i="34" s="1"/>
  <c r="J8" i="34"/>
  <c r="I8" i="34"/>
  <c r="E8" i="34"/>
  <c r="P7" i="34"/>
  <c r="R7" i="34" s="1"/>
  <c r="K7" i="34"/>
  <c r="J7" i="34"/>
  <c r="I7" i="34"/>
  <c r="E7" i="34"/>
  <c r="L7" i="34" s="1"/>
  <c r="R6" i="34"/>
  <c r="S6" i="34" s="1"/>
  <c r="K6" i="34"/>
  <c r="L6" i="34" s="1"/>
  <c r="J6" i="34"/>
  <c r="I6" i="34"/>
  <c r="E6" i="34"/>
  <c r="U5" i="34"/>
  <c r="T5" i="34"/>
  <c r="S5" i="34"/>
  <c r="R5" i="34"/>
  <c r="K5" i="34"/>
  <c r="J5" i="34"/>
  <c r="I5" i="34"/>
  <c r="E5" i="34"/>
  <c r="U4" i="34"/>
  <c r="T4" i="34"/>
  <c r="S4" i="34"/>
  <c r="R4" i="34"/>
  <c r="K4" i="34"/>
  <c r="L4" i="34" s="1"/>
  <c r="J4" i="34"/>
  <c r="I4" i="34"/>
  <c r="E4" i="34"/>
  <c r="R3" i="34"/>
  <c r="K3" i="34"/>
  <c r="J3" i="34"/>
  <c r="I3" i="34"/>
  <c r="E3" i="34"/>
  <c r="R18" i="33"/>
  <c r="H18" i="33"/>
  <c r="G18" i="33"/>
  <c r="F18" i="33"/>
  <c r="C18" i="33"/>
  <c r="R17" i="33"/>
  <c r="K17" i="33"/>
  <c r="L17" i="33" s="1"/>
  <c r="J17" i="33"/>
  <c r="I17" i="33"/>
  <c r="S17" i="33" s="1"/>
  <c r="E17" i="33"/>
  <c r="U16" i="33"/>
  <c r="S16" i="33"/>
  <c r="T16" i="33" s="1"/>
  <c r="R16" i="33"/>
  <c r="K16" i="33"/>
  <c r="J16" i="33"/>
  <c r="I16" i="33"/>
  <c r="E16" i="33"/>
  <c r="S15" i="33"/>
  <c r="R15" i="33"/>
  <c r="K15" i="33"/>
  <c r="J15" i="33"/>
  <c r="I15" i="33"/>
  <c r="E15" i="33"/>
  <c r="U14" i="33"/>
  <c r="R14" i="33"/>
  <c r="S14" i="33" s="1"/>
  <c r="T14" i="33" s="1"/>
  <c r="K14" i="33"/>
  <c r="J14" i="33"/>
  <c r="I14" i="33"/>
  <c r="E14" i="33"/>
  <c r="S13" i="33"/>
  <c r="R13" i="33"/>
  <c r="K13" i="33"/>
  <c r="J13" i="33"/>
  <c r="I13" i="33"/>
  <c r="E13" i="33"/>
  <c r="R12" i="33"/>
  <c r="S12" i="33" s="1"/>
  <c r="K12" i="33"/>
  <c r="J12" i="33"/>
  <c r="I12" i="33"/>
  <c r="E12" i="33"/>
  <c r="S11" i="33"/>
  <c r="T11" i="33" s="1"/>
  <c r="R11" i="33"/>
  <c r="L11" i="33"/>
  <c r="K11" i="33"/>
  <c r="J11" i="33"/>
  <c r="I11" i="33"/>
  <c r="E11" i="33"/>
  <c r="R10" i="33"/>
  <c r="K10" i="33"/>
  <c r="L10" i="33" s="1"/>
  <c r="J10" i="33"/>
  <c r="I10" i="33"/>
  <c r="S10" i="33" s="1"/>
  <c r="E10" i="33"/>
  <c r="S9" i="33"/>
  <c r="U9" i="33" s="1"/>
  <c r="R9" i="33"/>
  <c r="K9" i="33"/>
  <c r="J9" i="33"/>
  <c r="I9" i="33"/>
  <c r="E9" i="33"/>
  <c r="L9" i="33" s="1"/>
  <c r="T8" i="33"/>
  <c r="R8" i="33"/>
  <c r="K8" i="33"/>
  <c r="J8" i="33"/>
  <c r="I8" i="33"/>
  <c r="S8" i="33" s="1"/>
  <c r="U8" i="33" s="1"/>
  <c r="E8" i="33"/>
  <c r="P7" i="33"/>
  <c r="R7" i="33" s="1"/>
  <c r="K7" i="33"/>
  <c r="L7" i="33" s="1"/>
  <c r="J7" i="33"/>
  <c r="I7" i="33"/>
  <c r="S7" i="33" s="1"/>
  <c r="T7" i="33" s="1"/>
  <c r="E7" i="33"/>
  <c r="S6" i="33"/>
  <c r="R6" i="33"/>
  <c r="L6" i="33"/>
  <c r="K6" i="33"/>
  <c r="J6" i="33"/>
  <c r="I6" i="33"/>
  <c r="E6" i="33"/>
  <c r="R5" i="33"/>
  <c r="K5" i="33"/>
  <c r="J5" i="33"/>
  <c r="I5" i="33"/>
  <c r="E5" i="33"/>
  <c r="R4" i="33"/>
  <c r="L4" i="33"/>
  <c r="K4" i="33"/>
  <c r="J4" i="33"/>
  <c r="I4" i="33"/>
  <c r="E4" i="33"/>
  <c r="S3" i="33"/>
  <c r="T3" i="33" s="1"/>
  <c r="R3" i="33"/>
  <c r="L3" i="33"/>
  <c r="K3" i="33"/>
  <c r="J3" i="33"/>
  <c r="J18" i="33" s="1"/>
  <c r="I3" i="33"/>
  <c r="E3" i="33"/>
  <c r="R18" i="32"/>
  <c r="H18" i="32"/>
  <c r="G18" i="32"/>
  <c r="F18" i="32"/>
  <c r="C18" i="32"/>
  <c r="S17" i="32"/>
  <c r="R17" i="32"/>
  <c r="L17" i="32"/>
  <c r="K17" i="32"/>
  <c r="J17" i="32"/>
  <c r="I17" i="32"/>
  <c r="E17" i="32"/>
  <c r="R16" i="32"/>
  <c r="K16" i="32"/>
  <c r="J16" i="32"/>
  <c r="I16" i="32"/>
  <c r="E16" i="32"/>
  <c r="T15" i="32"/>
  <c r="R15" i="32"/>
  <c r="K15" i="32"/>
  <c r="J15" i="32"/>
  <c r="I15" i="32"/>
  <c r="S15" i="32" s="1"/>
  <c r="U15" i="32" s="1"/>
  <c r="E15" i="32"/>
  <c r="R14" i="32"/>
  <c r="K14" i="32"/>
  <c r="J14" i="32"/>
  <c r="I14" i="32"/>
  <c r="E14" i="32"/>
  <c r="R13" i="32"/>
  <c r="K13" i="32"/>
  <c r="J13" i="32"/>
  <c r="I13" i="32"/>
  <c r="S13" i="32" s="1"/>
  <c r="E13" i="32"/>
  <c r="R12" i="32"/>
  <c r="K12" i="32"/>
  <c r="J12" i="32"/>
  <c r="I12" i="32"/>
  <c r="E12" i="32"/>
  <c r="T11" i="32"/>
  <c r="R11" i="32"/>
  <c r="K11" i="32"/>
  <c r="J11" i="32"/>
  <c r="I11" i="32"/>
  <c r="S11" i="32" s="1"/>
  <c r="U11" i="32" s="1"/>
  <c r="E11" i="32"/>
  <c r="L11" i="32" s="1"/>
  <c r="S10" i="32"/>
  <c r="R10" i="32"/>
  <c r="K10" i="32"/>
  <c r="J10" i="32"/>
  <c r="I10" i="32"/>
  <c r="E10" i="32"/>
  <c r="T9" i="32"/>
  <c r="R9" i="32"/>
  <c r="K9" i="32"/>
  <c r="L9" i="32" s="1"/>
  <c r="J9" i="32"/>
  <c r="I9" i="32"/>
  <c r="S9" i="32" s="1"/>
  <c r="U9" i="32" s="1"/>
  <c r="E9" i="32"/>
  <c r="R8" i="32"/>
  <c r="K8" i="32"/>
  <c r="J8" i="32"/>
  <c r="I8" i="32"/>
  <c r="S8" i="32" s="1"/>
  <c r="E8" i="32"/>
  <c r="L8" i="32" s="1"/>
  <c r="R7" i="32"/>
  <c r="S7" i="32" s="1"/>
  <c r="P7" i="32"/>
  <c r="L7" i="32"/>
  <c r="K7" i="32"/>
  <c r="J7" i="32"/>
  <c r="I7" i="32"/>
  <c r="E7" i="32"/>
  <c r="R6" i="32"/>
  <c r="S6" i="32" s="1"/>
  <c r="K6" i="32"/>
  <c r="L6" i="32" s="1"/>
  <c r="J6" i="32"/>
  <c r="I6" i="32"/>
  <c r="E6" i="32"/>
  <c r="S5" i="32"/>
  <c r="R5" i="32"/>
  <c r="K5" i="32"/>
  <c r="J5" i="32"/>
  <c r="I5" i="32"/>
  <c r="E5" i="32"/>
  <c r="S4" i="32"/>
  <c r="R4" i="32"/>
  <c r="L4" i="32"/>
  <c r="K4" i="32"/>
  <c r="J4" i="32"/>
  <c r="I4" i="32"/>
  <c r="E4" i="32"/>
  <c r="R3" i="32"/>
  <c r="K3" i="32"/>
  <c r="J3" i="32"/>
  <c r="I3" i="32"/>
  <c r="E3" i="32"/>
  <c r="L3" i="32" s="1"/>
  <c r="R18" i="31"/>
  <c r="H18" i="31"/>
  <c r="G18" i="31"/>
  <c r="F18" i="31"/>
  <c r="C18" i="31"/>
  <c r="R17" i="31"/>
  <c r="K17" i="31"/>
  <c r="L17" i="31" s="1"/>
  <c r="J17" i="31"/>
  <c r="I17" i="31"/>
  <c r="S17" i="31" s="1"/>
  <c r="E17" i="31"/>
  <c r="R16" i="31"/>
  <c r="K16" i="31"/>
  <c r="J16" i="31"/>
  <c r="I16" i="31"/>
  <c r="S16" i="31" s="1"/>
  <c r="E16" i="31"/>
  <c r="R15" i="31"/>
  <c r="K15" i="31"/>
  <c r="J15" i="31"/>
  <c r="I15" i="31"/>
  <c r="S15" i="31" s="1"/>
  <c r="E15" i="31"/>
  <c r="R14" i="31"/>
  <c r="K14" i="31"/>
  <c r="J14" i="31"/>
  <c r="I14" i="31"/>
  <c r="S14" i="31" s="1"/>
  <c r="E14" i="31"/>
  <c r="R13" i="31"/>
  <c r="K13" i="31"/>
  <c r="J13" i="31"/>
  <c r="I13" i="31"/>
  <c r="S13" i="31" s="1"/>
  <c r="E13" i="31"/>
  <c r="R12" i="31"/>
  <c r="K12" i="31"/>
  <c r="J12" i="31"/>
  <c r="I12" i="31"/>
  <c r="S12" i="31" s="1"/>
  <c r="E12" i="31"/>
  <c r="S11" i="31"/>
  <c r="U11" i="31" s="1"/>
  <c r="R11" i="31"/>
  <c r="L11" i="31"/>
  <c r="K11" i="31"/>
  <c r="J11" i="31"/>
  <c r="I11" i="31"/>
  <c r="E11" i="31"/>
  <c r="R10" i="31"/>
  <c r="S10" i="31" s="1"/>
  <c r="K10" i="31"/>
  <c r="L10" i="31" s="1"/>
  <c r="J10" i="31"/>
  <c r="I10" i="31"/>
  <c r="E10" i="31"/>
  <c r="S9" i="31"/>
  <c r="R9" i="31"/>
  <c r="L9" i="31"/>
  <c r="K9" i="31"/>
  <c r="J9" i="31"/>
  <c r="I9" i="31"/>
  <c r="E9" i="31"/>
  <c r="T8" i="31"/>
  <c r="R8" i="31"/>
  <c r="K8" i="31"/>
  <c r="L8" i="31" s="1"/>
  <c r="J8" i="31"/>
  <c r="I8" i="31"/>
  <c r="S8" i="31" s="1"/>
  <c r="U8" i="31" s="1"/>
  <c r="E8" i="31"/>
  <c r="S7" i="31"/>
  <c r="R7" i="31"/>
  <c r="P7" i="31"/>
  <c r="K7" i="31"/>
  <c r="L7" i="31" s="1"/>
  <c r="J7" i="31"/>
  <c r="I7" i="31"/>
  <c r="E7" i="31"/>
  <c r="R6" i="31"/>
  <c r="K6" i="31"/>
  <c r="J6" i="31"/>
  <c r="I6" i="31"/>
  <c r="S6" i="31" s="1"/>
  <c r="T6" i="31" s="1"/>
  <c r="E6" i="31"/>
  <c r="L6" i="31" s="1"/>
  <c r="R5" i="31"/>
  <c r="S5" i="31" s="1"/>
  <c r="K5" i="31"/>
  <c r="J5" i="31"/>
  <c r="I5" i="31"/>
  <c r="E5" i="31"/>
  <c r="R4" i="31"/>
  <c r="K4" i="31"/>
  <c r="L4" i="31" s="1"/>
  <c r="J4" i="31"/>
  <c r="I4" i="31"/>
  <c r="S4" i="31" s="1"/>
  <c r="E4" i="31"/>
  <c r="S3" i="31"/>
  <c r="U3" i="31" s="1"/>
  <c r="R3" i="31"/>
  <c r="L3" i="31"/>
  <c r="K3" i="31"/>
  <c r="J3" i="31"/>
  <c r="I3" i="31"/>
  <c r="E3" i="31"/>
  <c r="R18" i="30"/>
  <c r="I18" i="30"/>
  <c r="S18" i="30" s="1"/>
  <c r="H18" i="30"/>
  <c r="G18" i="30"/>
  <c r="F18" i="30"/>
  <c r="C18" i="30"/>
  <c r="U17" i="30"/>
  <c r="S17" i="30"/>
  <c r="T17" i="30" s="1"/>
  <c r="R17" i="30"/>
  <c r="K17" i="30"/>
  <c r="L17" i="30" s="1"/>
  <c r="J17" i="30"/>
  <c r="I17" i="30"/>
  <c r="E17" i="30"/>
  <c r="R16" i="30"/>
  <c r="K16" i="30"/>
  <c r="J16" i="30"/>
  <c r="I16" i="30"/>
  <c r="S16" i="30" s="1"/>
  <c r="E16" i="30"/>
  <c r="R15" i="30"/>
  <c r="K15" i="30"/>
  <c r="J15" i="30"/>
  <c r="I15" i="30"/>
  <c r="S15" i="30" s="1"/>
  <c r="U15" i="30" s="1"/>
  <c r="E15" i="30"/>
  <c r="T14" i="30"/>
  <c r="R14" i="30"/>
  <c r="K14" i="30"/>
  <c r="J14" i="30"/>
  <c r="I14" i="30"/>
  <c r="S14" i="30" s="1"/>
  <c r="U14" i="30" s="1"/>
  <c r="E14" i="30"/>
  <c r="T13" i="30"/>
  <c r="R13" i="30"/>
  <c r="K13" i="30"/>
  <c r="J13" i="30"/>
  <c r="I13" i="30"/>
  <c r="S13" i="30" s="1"/>
  <c r="U13" i="30" s="1"/>
  <c r="E13" i="30"/>
  <c r="R12" i="30"/>
  <c r="K12" i="30"/>
  <c r="J12" i="30"/>
  <c r="I12" i="30"/>
  <c r="S12" i="30" s="1"/>
  <c r="E12" i="30"/>
  <c r="R11" i="30"/>
  <c r="K11" i="30"/>
  <c r="L11" i="30" s="1"/>
  <c r="J11" i="30"/>
  <c r="I11" i="30"/>
  <c r="S11" i="30" s="1"/>
  <c r="U11" i="30" s="1"/>
  <c r="E11" i="30"/>
  <c r="U10" i="30"/>
  <c r="R10" i="30"/>
  <c r="S10" i="30" s="1"/>
  <c r="T10" i="30" s="1"/>
  <c r="K10" i="30"/>
  <c r="J10" i="30"/>
  <c r="I10" i="30"/>
  <c r="E10" i="30"/>
  <c r="L10" i="30" s="1"/>
  <c r="R9" i="30"/>
  <c r="K9" i="30"/>
  <c r="L9" i="30" s="1"/>
  <c r="J9" i="30"/>
  <c r="I9" i="30"/>
  <c r="S9" i="30" s="1"/>
  <c r="E9" i="30"/>
  <c r="S8" i="30"/>
  <c r="U8" i="30" s="1"/>
  <c r="R8" i="30"/>
  <c r="L8" i="30"/>
  <c r="K8" i="30"/>
  <c r="J8" i="30"/>
  <c r="I8" i="30"/>
  <c r="E8" i="30"/>
  <c r="R7" i="30"/>
  <c r="P7" i="30"/>
  <c r="L7" i="30"/>
  <c r="K7" i="30"/>
  <c r="J7" i="30"/>
  <c r="I7" i="30"/>
  <c r="E7" i="30"/>
  <c r="T6" i="30"/>
  <c r="R6" i="30"/>
  <c r="K6" i="30"/>
  <c r="L6" i="30" s="1"/>
  <c r="J6" i="30"/>
  <c r="I6" i="30"/>
  <c r="S6" i="30" s="1"/>
  <c r="U6" i="30" s="1"/>
  <c r="E6" i="30"/>
  <c r="S5" i="30"/>
  <c r="R5" i="30"/>
  <c r="K5" i="30"/>
  <c r="J5" i="30"/>
  <c r="I5" i="30"/>
  <c r="E5" i="30"/>
  <c r="U4" i="30"/>
  <c r="S4" i="30"/>
  <c r="T4" i="30" s="1"/>
  <c r="R4" i="30"/>
  <c r="K4" i="30"/>
  <c r="L4" i="30" s="1"/>
  <c r="J4" i="30"/>
  <c r="I4" i="30"/>
  <c r="E4" i="30"/>
  <c r="R3" i="30"/>
  <c r="K3" i="30"/>
  <c r="L3" i="30" s="1"/>
  <c r="J3" i="30"/>
  <c r="J18" i="30" s="1"/>
  <c r="I3" i="30"/>
  <c r="S3" i="30" s="1"/>
  <c r="E3" i="30"/>
  <c r="R18" i="29"/>
  <c r="H18" i="29"/>
  <c r="G18" i="29"/>
  <c r="F18" i="29"/>
  <c r="C18" i="29"/>
  <c r="R17" i="29"/>
  <c r="K17" i="29"/>
  <c r="L17" i="29" s="1"/>
  <c r="J17" i="29"/>
  <c r="I17" i="29"/>
  <c r="E17" i="29"/>
  <c r="S16" i="29"/>
  <c r="R16" i="29"/>
  <c r="K16" i="29"/>
  <c r="J16" i="29"/>
  <c r="I16" i="29"/>
  <c r="E16" i="29"/>
  <c r="S15" i="29"/>
  <c r="R15" i="29"/>
  <c r="K15" i="29"/>
  <c r="J15" i="29"/>
  <c r="I15" i="29"/>
  <c r="E15" i="29"/>
  <c r="S14" i="29"/>
  <c r="R14" i="29"/>
  <c r="K14" i="29"/>
  <c r="J14" i="29"/>
  <c r="I14" i="29"/>
  <c r="E14" i="29"/>
  <c r="S13" i="29"/>
  <c r="R13" i="29"/>
  <c r="K13" i="29"/>
  <c r="J13" i="29"/>
  <c r="I13" i="29"/>
  <c r="E13" i="29"/>
  <c r="S12" i="29"/>
  <c r="R12" i="29"/>
  <c r="K12" i="29"/>
  <c r="J12" i="29"/>
  <c r="I12" i="29"/>
  <c r="E12" i="29"/>
  <c r="S11" i="29"/>
  <c r="R11" i="29"/>
  <c r="L11" i="29"/>
  <c r="K11" i="29"/>
  <c r="J11" i="29"/>
  <c r="I11" i="29"/>
  <c r="E11" i="29"/>
  <c r="R10" i="29"/>
  <c r="L10" i="29"/>
  <c r="K10" i="29"/>
  <c r="J10" i="29"/>
  <c r="I10" i="29"/>
  <c r="S10" i="29" s="1"/>
  <c r="E10" i="29"/>
  <c r="U9" i="29"/>
  <c r="S9" i="29"/>
  <c r="T9" i="29" s="1"/>
  <c r="R9" i="29"/>
  <c r="K9" i="29"/>
  <c r="J9" i="29"/>
  <c r="I9" i="29"/>
  <c r="E9" i="29"/>
  <c r="T8" i="29"/>
  <c r="R8" i="29"/>
  <c r="K8" i="29"/>
  <c r="L8" i="29" s="1"/>
  <c r="J8" i="29"/>
  <c r="I8" i="29"/>
  <c r="S8" i="29" s="1"/>
  <c r="U8" i="29" s="1"/>
  <c r="E8" i="29"/>
  <c r="P7" i="29"/>
  <c r="R7" i="29" s="1"/>
  <c r="K7" i="29"/>
  <c r="L7" i="29" s="1"/>
  <c r="J7" i="29"/>
  <c r="I7" i="29"/>
  <c r="E7" i="29"/>
  <c r="S6" i="29"/>
  <c r="U6" i="29" s="1"/>
  <c r="R6" i="29"/>
  <c r="L6" i="29"/>
  <c r="K6" i="29"/>
  <c r="J6" i="29"/>
  <c r="I6" i="29"/>
  <c r="E6" i="29"/>
  <c r="R5" i="29"/>
  <c r="K5" i="29"/>
  <c r="J5" i="29"/>
  <c r="I5" i="29"/>
  <c r="E5" i="29"/>
  <c r="R4" i="29"/>
  <c r="K4" i="29"/>
  <c r="L4" i="29" s="1"/>
  <c r="J4" i="29"/>
  <c r="I4" i="29"/>
  <c r="E4" i="29"/>
  <c r="S3" i="29"/>
  <c r="O3" i="29"/>
  <c r="R3" i="29" s="1"/>
  <c r="N3" i="29"/>
  <c r="K3" i="29"/>
  <c r="L3" i="29" s="1"/>
  <c r="J3" i="29"/>
  <c r="I3" i="29"/>
  <c r="E3" i="29"/>
  <c r="R18" i="28"/>
  <c r="H18" i="28"/>
  <c r="G18" i="28"/>
  <c r="F18" i="28"/>
  <c r="E18" i="28"/>
  <c r="C18" i="28"/>
  <c r="S17" i="28"/>
  <c r="U17" i="28" s="1"/>
  <c r="R17" i="28"/>
  <c r="L17" i="28"/>
  <c r="K17" i="28"/>
  <c r="J17" i="28"/>
  <c r="I17" i="28"/>
  <c r="E17" i="28"/>
  <c r="R16" i="28"/>
  <c r="S16" i="28" s="1"/>
  <c r="K16" i="28"/>
  <c r="J16" i="28"/>
  <c r="I16" i="28"/>
  <c r="E16" i="28"/>
  <c r="R15" i="28"/>
  <c r="S15" i="28" s="1"/>
  <c r="K15" i="28"/>
  <c r="J15" i="28"/>
  <c r="I15" i="28"/>
  <c r="E15" i="28"/>
  <c r="R14" i="28"/>
  <c r="S14" i="28" s="1"/>
  <c r="K14" i="28"/>
  <c r="J14" i="28"/>
  <c r="I14" i="28"/>
  <c r="E14" i="28"/>
  <c r="R13" i="28"/>
  <c r="S13" i="28" s="1"/>
  <c r="K13" i="28"/>
  <c r="J13" i="28"/>
  <c r="I13" i="28"/>
  <c r="E13" i="28"/>
  <c r="R12" i="28"/>
  <c r="S12" i="28" s="1"/>
  <c r="K12" i="28"/>
  <c r="J12" i="28"/>
  <c r="I12" i="28"/>
  <c r="E12" i="28"/>
  <c r="R11" i="28"/>
  <c r="S11" i="28" s="1"/>
  <c r="K11" i="28"/>
  <c r="L11" i="28" s="1"/>
  <c r="J11" i="28"/>
  <c r="I11" i="28"/>
  <c r="E11" i="28"/>
  <c r="S10" i="28"/>
  <c r="R10" i="28"/>
  <c r="L10" i="28"/>
  <c r="K10" i="28"/>
  <c r="J10" i="28"/>
  <c r="I10" i="28"/>
  <c r="E10" i="28"/>
  <c r="R9" i="28"/>
  <c r="K9" i="28"/>
  <c r="L9" i="28" s="1"/>
  <c r="J9" i="28"/>
  <c r="I9" i="28"/>
  <c r="E9" i="28"/>
  <c r="S8" i="28"/>
  <c r="T8" i="28" s="1"/>
  <c r="R8" i="28"/>
  <c r="K8" i="28"/>
  <c r="L8" i="28" s="1"/>
  <c r="J8" i="28"/>
  <c r="I8" i="28"/>
  <c r="E8" i="28"/>
  <c r="P7" i="28"/>
  <c r="R7" i="28" s="1"/>
  <c r="K7" i="28"/>
  <c r="J7" i="28"/>
  <c r="I7" i="28"/>
  <c r="S7" i="28" s="1"/>
  <c r="E7" i="28"/>
  <c r="L7" i="28" s="1"/>
  <c r="R6" i="28"/>
  <c r="K6" i="28"/>
  <c r="L6" i="28" s="1"/>
  <c r="J6" i="28"/>
  <c r="I6" i="28"/>
  <c r="S6" i="28" s="1"/>
  <c r="E6" i="28"/>
  <c r="R5" i="28"/>
  <c r="K5" i="28"/>
  <c r="J5" i="28"/>
  <c r="I5" i="28"/>
  <c r="S5" i="28" s="1"/>
  <c r="E5" i="28"/>
  <c r="S4" i="28"/>
  <c r="U4" i="28" s="1"/>
  <c r="R4" i="28"/>
  <c r="L4" i="28"/>
  <c r="K4" i="28"/>
  <c r="J4" i="28"/>
  <c r="I4" i="28"/>
  <c r="E4" i="28"/>
  <c r="O3" i="28"/>
  <c r="N3" i="28"/>
  <c r="R3" i="28" s="1"/>
  <c r="K3" i="28"/>
  <c r="L3" i="28" s="1"/>
  <c r="J3" i="28"/>
  <c r="I3" i="28"/>
  <c r="I18" i="28" s="1"/>
  <c r="E3" i="28"/>
  <c r="R18" i="27"/>
  <c r="H18" i="27"/>
  <c r="G18" i="27"/>
  <c r="F18" i="27"/>
  <c r="C18" i="27"/>
  <c r="R17" i="27"/>
  <c r="K17" i="27"/>
  <c r="L17" i="27" s="1"/>
  <c r="J17" i="27"/>
  <c r="I17" i="27"/>
  <c r="S17" i="27" s="1"/>
  <c r="E17" i="27"/>
  <c r="R16" i="27"/>
  <c r="K16" i="27"/>
  <c r="J16" i="27"/>
  <c r="I16" i="27"/>
  <c r="S16" i="27" s="1"/>
  <c r="E16" i="27"/>
  <c r="R15" i="27"/>
  <c r="K15" i="27"/>
  <c r="J15" i="27"/>
  <c r="I15" i="27"/>
  <c r="S15" i="27" s="1"/>
  <c r="E15" i="27"/>
  <c r="R14" i="27"/>
  <c r="K14" i="27"/>
  <c r="J14" i="27"/>
  <c r="I14" i="27"/>
  <c r="S14" i="27" s="1"/>
  <c r="E14" i="27"/>
  <c r="R13" i="27"/>
  <c r="K13" i="27"/>
  <c r="J13" i="27"/>
  <c r="I13" i="27"/>
  <c r="S13" i="27" s="1"/>
  <c r="E13" i="27"/>
  <c r="R12" i="27"/>
  <c r="K12" i="27"/>
  <c r="J12" i="27"/>
  <c r="I12" i="27"/>
  <c r="S12" i="27" s="1"/>
  <c r="E12" i="27"/>
  <c r="S11" i="27"/>
  <c r="U11" i="27" s="1"/>
  <c r="R11" i="27"/>
  <c r="L11" i="27"/>
  <c r="K11" i="27"/>
  <c r="J11" i="27"/>
  <c r="I11" i="27"/>
  <c r="E11" i="27"/>
  <c r="R10" i="27"/>
  <c r="S10" i="27" s="1"/>
  <c r="K10" i="27"/>
  <c r="L10" i="27" s="1"/>
  <c r="J10" i="27"/>
  <c r="I10" i="27"/>
  <c r="E10" i="27"/>
  <c r="S9" i="27"/>
  <c r="R9" i="27"/>
  <c r="L9" i="27"/>
  <c r="K9" i="27"/>
  <c r="J9" i="27"/>
  <c r="I9" i="27"/>
  <c r="E9" i="27"/>
  <c r="R8" i="27"/>
  <c r="K8" i="27"/>
  <c r="L8" i="27" s="1"/>
  <c r="J8" i="27"/>
  <c r="I8" i="27"/>
  <c r="S8" i="27" s="1"/>
  <c r="U8" i="27" s="1"/>
  <c r="E8" i="27"/>
  <c r="S7" i="27"/>
  <c r="T7" i="27" s="1"/>
  <c r="R7" i="27"/>
  <c r="K7" i="27"/>
  <c r="J7" i="27"/>
  <c r="I7" i="27"/>
  <c r="E7" i="27"/>
  <c r="L7" i="27" s="1"/>
  <c r="R6" i="27"/>
  <c r="K6" i="27"/>
  <c r="L6" i="27" s="1"/>
  <c r="J6" i="27"/>
  <c r="I6" i="27"/>
  <c r="S6" i="27" s="1"/>
  <c r="U6" i="27" s="1"/>
  <c r="E6" i="27"/>
  <c r="R5" i="27"/>
  <c r="K5" i="27"/>
  <c r="J5" i="27"/>
  <c r="I5" i="27"/>
  <c r="S5" i="27" s="1"/>
  <c r="E5" i="27"/>
  <c r="U4" i="27"/>
  <c r="R4" i="27"/>
  <c r="K4" i="27"/>
  <c r="J4" i="27"/>
  <c r="I4" i="27"/>
  <c r="S4" i="27" s="1"/>
  <c r="T4" i="27" s="1"/>
  <c r="E4" i="27"/>
  <c r="L4" i="27" s="1"/>
  <c r="R3" i="27"/>
  <c r="K3" i="27"/>
  <c r="J3" i="27"/>
  <c r="I3" i="27"/>
  <c r="E3" i="27"/>
  <c r="R18" i="26"/>
  <c r="H18" i="26"/>
  <c r="G18" i="26"/>
  <c r="F18" i="26"/>
  <c r="C18" i="26"/>
  <c r="R17" i="26"/>
  <c r="K17" i="26"/>
  <c r="L17" i="26" s="1"/>
  <c r="J17" i="26"/>
  <c r="I17" i="26"/>
  <c r="S17" i="26" s="1"/>
  <c r="E17" i="26"/>
  <c r="U16" i="26"/>
  <c r="S16" i="26"/>
  <c r="T16" i="26" s="1"/>
  <c r="R16" i="26"/>
  <c r="K16" i="26"/>
  <c r="J16" i="26"/>
  <c r="I16" i="26"/>
  <c r="E16" i="26"/>
  <c r="U15" i="26"/>
  <c r="S15" i="26"/>
  <c r="T15" i="26" s="1"/>
  <c r="R15" i="26"/>
  <c r="K15" i="26"/>
  <c r="J15" i="26"/>
  <c r="I15" i="26"/>
  <c r="E15" i="26"/>
  <c r="U14" i="26"/>
  <c r="S14" i="26"/>
  <c r="T14" i="26" s="1"/>
  <c r="R14" i="26"/>
  <c r="K14" i="26"/>
  <c r="J14" i="26"/>
  <c r="I14" i="26"/>
  <c r="E14" i="26"/>
  <c r="S13" i="26"/>
  <c r="R13" i="26"/>
  <c r="K13" i="26"/>
  <c r="J13" i="26"/>
  <c r="I13" i="26"/>
  <c r="E13" i="26"/>
  <c r="U12" i="26"/>
  <c r="S12" i="26"/>
  <c r="T12" i="26" s="1"/>
  <c r="R12" i="26"/>
  <c r="K12" i="26"/>
  <c r="J12" i="26"/>
  <c r="I12" i="26"/>
  <c r="E12" i="26"/>
  <c r="S11" i="26"/>
  <c r="T11" i="26" s="1"/>
  <c r="R11" i="26"/>
  <c r="K11" i="26"/>
  <c r="L11" i="26" s="1"/>
  <c r="J11" i="26"/>
  <c r="I11" i="26"/>
  <c r="E11" i="26"/>
  <c r="R10" i="26"/>
  <c r="K10" i="26"/>
  <c r="L10" i="26" s="1"/>
  <c r="J10" i="26"/>
  <c r="I10" i="26"/>
  <c r="S10" i="26" s="1"/>
  <c r="E10" i="26"/>
  <c r="U9" i="26"/>
  <c r="T9" i="26"/>
  <c r="S9" i="26"/>
  <c r="R9" i="26"/>
  <c r="K9" i="26"/>
  <c r="J9" i="26"/>
  <c r="I9" i="26"/>
  <c r="E9" i="26"/>
  <c r="L9" i="26" s="1"/>
  <c r="R8" i="26"/>
  <c r="K8" i="26"/>
  <c r="L8" i="26" s="1"/>
  <c r="J8" i="26"/>
  <c r="I8" i="26"/>
  <c r="S8" i="26" s="1"/>
  <c r="E8" i="26"/>
  <c r="S7" i="26"/>
  <c r="U7" i="26" s="1"/>
  <c r="R7" i="26"/>
  <c r="L7" i="26"/>
  <c r="K7" i="26"/>
  <c r="J7" i="26"/>
  <c r="J18" i="26" s="1"/>
  <c r="I7" i="26"/>
  <c r="E7" i="26"/>
  <c r="R6" i="26"/>
  <c r="S6" i="26" s="1"/>
  <c r="K6" i="26"/>
  <c r="L6" i="26" s="1"/>
  <c r="J6" i="26"/>
  <c r="I6" i="26"/>
  <c r="E6" i="26"/>
  <c r="S5" i="26"/>
  <c r="R5" i="26"/>
  <c r="K5" i="26"/>
  <c r="J5" i="26"/>
  <c r="I5" i="26"/>
  <c r="E5" i="26"/>
  <c r="S4" i="26"/>
  <c r="R4" i="26"/>
  <c r="L4" i="26"/>
  <c r="K4" i="26"/>
  <c r="J4" i="26"/>
  <c r="I4" i="26"/>
  <c r="E4" i="26"/>
  <c r="R3" i="26"/>
  <c r="L3" i="26"/>
  <c r="K3" i="26"/>
  <c r="J3" i="26"/>
  <c r="I3" i="26"/>
  <c r="E3" i="26"/>
  <c r="R18" i="25"/>
  <c r="H18" i="25"/>
  <c r="G18" i="25"/>
  <c r="F18" i="25"/>
  <c r="C18" i="25"/>
  <c r="R17" i="25"/>
  <c r="K17" i="25"/>
  <c r="L17" i="25" s="1"/>
  <c r="J17" i="25"/>
  <c r="I17" i="25"/>
  <c r="S17" i="25" s="1"/>
  <c r="E17" i="25"/>
  <c r="R16" i="25"/>
  <c r="K16" i="25"/>
  <c r="J16" i="25"/>
  <c r="I16" i="25"/>
  <c r="S16" i="25" s="1"/>
  <c r="E16" i="25"/>
  <c r="R15" i="25"/>
  <c r="K15" i="25"/>
  <c r="J15" i="25"/>
  <c r="I15" i="25"/>
  <c r="S15" i="25" s="1"/>
  <c r="E15" i="25"/>
  <c r="R14" i="25"/>
  <c r="K14" i="25"/>
  <c r="J14" i="25"/>
  <c r="I14" i="25"/>
  <c r="S14" i="25" s="1"/>
  <c r="E14" i="25"/>
  <c r="R13" i="25"/>
  <c r="K13" i="25"/>
  <c r="J13" i="25"/>
  <c r="I13" i="25"/>
  <c r="S13" i="25" s="1"/>
  <c r="E13" i="25"/>
  <c r="R12" i="25"/>
  <c r="K12" i="25"/>
  <c r="J12" i="25"/>
  <c r="I12" i="25"/>
  <c r="S12" i="25" s="1"/>
  <c r="E12" i="25"/>
  <c r="R11" i="25"/>
  <c r="S11" i="25" s="1"/>
  <c r="L11" i="25"/>
  <c r="K11" i="25"/>
  <c r="J11" i="25"/>
  <c r="I11" i="25"/>
  <c r="E11" i="25"/>
  <c r="R10" i="25"/>
  <c r="S10" i="25" s="1"/>
  <c r="K10" i="25"/>
  <c r="L10" i="25" s="1"/>
  <c r="J10" i="25"/>
  <c r="I10" i="25"/>
  <c r="E10" i="25"/>
  <c r="S9" i="25"/>
  <c r="R9" i="25"/>
  <c r="L9" i="25"/>
  <c r="K9" i="25"/>
  <c r="J9" i="25"/>
  <c r="I9" i="25"/>
  <c r="E9" i="25"/>
  <c r="T8" i="25"/>
  <c r="R8" i="25"/>
  <c r="K8" i="25"/>
  <c r="J8" i="25"/>
  <c r="I8" i="25"/>
  <c r="S8" i="25" s="1"/>
  <c r="U8" i="25" s="1"/>
  <c r="E8" i="25"/>
  <c r="L8" i="25" s="1"/>
  <c r="S7" i="25"/>
  <c r="T7" i="25" s="1"/>
  <c r="R7" i="25"/>
  <c r="K7" i="25"/>
  <c r="J7" i="25"/>
  <c r="I7" i="25"/>
  <c r="E7" i="25"/>
  <c r="R6" i="25"/>
  <c r="K6" i="25"/>
  <c r="L6" i="25" s="1"/>
  <c r="J6" i="25"/>
  <c r="I6" i="25"/>
  <c r="S6" i="25" s="1"/>
  <c r="U6" i="25" s="1"/>
  <c r="E6" i="25"/>
  <c r="U5" i="25"/>
  <c r="R5" i="25"/>
  <c r="K5" i="25"/>
  <c r="J5" i="25"/>
  <c r="I5" i="25"/>
  <c r="S5" i="25" s="1"/>
  <c r="T5" i="25" s="1"/>
  <c r="E5" i="25"/>
  <c r="U4" i="25"/>
  <c r="R4" i="25"/>
  <c r="K4" i="25"/>
  <c r="J4" i="25"/>
  <c r="I4" i="25"/>
  <c r="S4" i="25" s="1"/>
  <c r="T4" i="25" s="1"/>
  <c r="E4" i="25"/>
  <c r="L4" i="25" s="1"/>
  <c r="R3" i="25"/>
  <c r="K3" i="25"/>
  <c r="J3" i="25"/>
  <c r="I3" i="25"/>
  <c r="E3" i="25"/>
  <c r="E18" i="25" s="1"/>
  <c r="R18" i="24"/>
  <c r="H18" i="24"/>
  <c r="G18" i="24"/>
  <c r="F18" i="24"/>
  <c r="C18" i="24"/>
  <c r="R17" i="24"/>
  <c r="K17" i="24"/>
  <c r="J17" i="24"/>
  <c r="I17" i="24"/>
  <c r="E17" i="24"/>
  <c r="L17" i="24" s="1"/>
  <c r="U16" i="24"/>
  <c r="S16" i="24"/>
  <c r="T16" i="24" s="1"/>
  <c r="R16" i="24"/>
  <c r="K16" i="24"/>
  <c r="J16" i="24"/>
  <c r="I16" i="24"/>
  <c r="E16" i="24"/>
  <c r="U15" i="24"/>
  <c r="S15" i="24"/>
  <c r="T15" i="24" s="1"/>
  <c r="R15" i="24"/>
  <c r="K15" i="24"/>
  <c r="J15" i="24"/>
  <c r="I15" i="24"/>
  <c r="E15" i="24"/>
  <c r="S14" i="24"/>
  <c r="T14" i="24" s="1"/>
  <c r="R14" i="24"/>
  <c r="K14" i="24"/>
  <c r="J14" i="24"/>
  <c r="I14" i="24"/>
  <c r="E14" i="24"/>
  <c r="S13" i="24"/>
  <c r="T13" i="24" s="1"/>
  <c r="R13" i="24"/>
  <c r="K13" i="24"/>
  <c r="J13" i="24"/>
  <c r="I13" i="24"/>
  <c r="E13" i="24"/>
  <c r="U12" i="24"/>
  <c r="S12" i="24"/>
  <c r="T12" i="24" s="1"/>
  <c r="R12" i="24"/>
  <c r="K12" i="24"/>
  <c r="J12" i="24"/>
  <c r="I12" i="24"/>
  <c r="E12" i="24"/>
  <c r="U11" i="24"/>
  <c r="S11" i="24"/>
  <c r="T11" i="24" s="1"/>
  <c r="R11" i="24"/>
  <c r="K11" i="24"/>
  <c r="L11" i="24" s="1"/>
  <c r="J11" i="24"/>
  <c r="I11" i="24"/>
  <c r="E11" i="24"/>
  <c r="T10" i="24"/>
  <c r="R10" i="24"/>
  <c r="K10" i="24"/>
  <c r="L10" i="24" s="1"/>
  <c r="J10" i="24"/>
  <c r="I10" i="24"/>
  <c r="S10" i="24" s="1"/>
  <c r="U10" i="24" s="1"/>
  <c r="E10" i="24"/>
  <c r="U9" i="24"/>
  <c r="R9" i="24"/>
  <c r="S9" i="24" s="1"/>
  <c r="T9" i="24" s="1"/>
  <c r="K9" i="24"/>
  <c r="J9" i="24"/>
  <c r="I9" i="24"/>
  <c r="E9" i="24"/>
  <c r="L9" i="24" s="1"/>
  <c r="R8" i="24"/>
  <c r="K8" i="24"/>
  <c r="L8" i="24" s="1"/>
  <c r="J8" i="24"/>
  <c r="I8" i="24"/>
  <c r="S8" i="24" s="1"/>
  <c r="E8" i="24"/>
  <c r="S7" i="24"/>
  <c r="U7" i="24" s="1"/>
  <c r="R7" i="24"/>
  <c r="L7" i="24"/>
  <c r="K7" i="24"/>
  <c r="J7" i="24"/>
  <c r="I7" i="24"/>
  <c r="E7" i="24"/>
  <c r="R6" i="24"/>
  <c r="K6" i="24"/>
  <c r="L6" i="24" s="1"/>
  <c r="J6" i="24"/>
  <c r="I6" i="24"/>
  <c r="E6" i="24"/>
  <c r="S5" i="24"/>
  <c r="R5" i="24"/>
  <c r="K5" i="24"/>
  <c r="J5" i="24"/>
  <c r="I5" i="24"/>
  <c r="E5" i="24"/>
  <c r="S4" i="24"/>
  <c r="R4" i="24"/>
  <c r="L4" i="24"/>
  <c r="K4" i="24"/>
  <c r="J4" i="24"/>
  <c r="I4" i="24"/>
  <c r="E4" i="24"/>
  <c r="L3" i="24"/>
  <c r="K3" i="24"/>
  <c r="J3" i="24"/>
  <c r="I3" i="24"/>
  <c r="I18" i="24" s="1"/>
  <c r="E3" i="24"/>
  <c r="E18" i="24" s="1"/>
  <c r="R18" i="23"/>
  <c r="K18" i="23"/>
  <c r="H18" i="23"/>
  <c r="G18" i="23"/>
  <c r="F18" i="23"/>
  <c r="C18" i="23"/>
  <c r="R17" i="23"/>
  <c r="S17" i="23" s="1"/>
  <c r="K17" i="23"/>
  <c r="J17" i="23"/>
  <c r="I17" i="23"/>
  <c r="E17" i="23"/>
  <c r="L17" i="23" s="1"/>
  <c r="R16" i="23"/>
  <c r="S16" i="23" s="1"/>
  <c r="K16" i="23"/>
  <c r="J16" i="23"/>
  <c r="I16" i="23"/>
  <c r="E16" i="23"/>
  <c r="R15" i="23"/>
  <c r="S15" i="23" s="1"/>
  <c r="K15" i="23"/>
  <c r="J15" i="23"/>
  <c r="I15" i="23"/>
  <c r="E15" i="23"/>
  <c r="R14" i="23"/>
  <c r="S14" i="23" s="1"/>
  <c r="K14" i="23"/>
  <c r="J14" i="23"/>
  <c r="I14" i="23"/>
  <c r="E14" i="23"/>
  <c r="R13" i="23"/>
  <c r="S13" i="23" s="1"/>
  <c r="K13" i="23"/>
  <c r="J13" i="23"/>
  <c r="I13" i="23"/>
  <c r="E13" i="23"/>
  <c r="R12" i="23"/>
  <c r="S12" i="23" s="1"/>
  <c r="K12" i="23"/>
  <c r="J12" i="23"/>
  <c r="I12" i="23"/>
  <c r="E12" i="23"/>
  <c r="R11" i="23"/>
  <c r="K11" i="23"/>
  <c r="L11" i="23" s="1"/>
  <c r="J11" i="23"/>
  <c r="I11" i="23"/>
  <c r="S11" i="23" s="1"/>
  <c r="E11" i="23"/>
  <c r="S10" i="23"/>
  <c r="U10" i="23" s="1"/>
  <c r="R10" i="23"/>
  <c r="L10" i="23"/>
  <c r="K10" i="23"/>
  <c r="J10" i="23"/>
  <c r="I10" i="23"/>
  <c r="E10" i="23"/>
  <c r="R9" i="23"/>
  <c r="S9" i="23" s="1"/>
  <c r="K9" i="23"/>
  <c r="L9" i="23" s="1"/>
  <c r="J9" i="23"/>
  <c r="I9" i="23"/>
  <c r="E9" i="23"/>
  <c r="S8" i="23"/>
  <c r="R8" i="23"/>
  <c r="L8" i="23"/>
  <c r="K8" i="23"/>
  <c r="J8" i="23"/>
  <c r="I8" i="23"/>
  <c r="E8" i="23"/>
  <c r="R7" i="23"/>
  <c r="K7" i="23"/>
  <c r="J7" i="23"/>
  <c r="I7" i="23"/>
  <c r="E7" i="23"/>
  <c r="L7" i="23" s="1"/>
  <c r="S6" i="23"/>
  <c r="T6" i="23" s="1"/>
  <c r="R6" i="23"/>
  <c r="K6" i="23"/>
  <c r="L6" i="23" s="1"/>
  <c r="J6" i="23"/>
  <c r="I6" i="23"/>
  <c r="E6" i="23"/>
  <c r="R5" i="23"/>
  <c r="K5" i="23"/>
  <c r="J5" i="23"/>
  <c r="I5" i="23"/>
  <c r="S5" i="23" s="1"/>
  <c r="U5" i="23" s="1"/>
  <c r="E5" i="23"/>
  <c r="T4" i="23"/>
  <c r="R4" i="23"/>
  <c r="K4" i="23"/>
  <c r="L4" i="23" s="1"/>
  <c r="J4" i="23"/>
  <c r="I4" i="23"/>
  <c r="S4" i="23" s="1"/>
  <c r="U4" i="23" s="1"/>
  <c r="E4" i="23"/>
  <c r="K3" i="23"/>
  <c r="L3" i="23" s="1"/>
  <c r="J3" i="23"/>
  <c r="I3" i="23"/>
  <c r="E3" i="23"/>
  <c r="R18" i="22"/>
  <c r="H18" i="22"/>
  <c r="G18" i="22"/>
  <c r="F18" i="22"/>
  <c r="C18" i="22"/>
  <c r="R17" i="22"/>
  <c r="K17" i="22"/>
  <c r="L17" i="22" s="1"/>
  <c r="J17" i="22"/>
  <c r="I17" i="22"/>
  <c r="S17" i="22" s="1"/>
  <c r="E17" i="22"/>
  <c r="S16" i="22"/>
  <c r="R16" i="22"/>
  <c r="K16" i="22"/>
  <c r="J16" i="22"/>
  <c r="I16" i="22"/>
  <c r="E16" i="22"/>
  <c r="S15" i="22"/>
  <c r="R15" i="22"/>
  <c r="K15" i="22"/>
  <c r="J15" i="22"/>
  <c r="I15" i="22"/>
  <c r="E15" i="22"/>
  <c r="S14" i="22"/>
  <c r="R14" i="22"/>
  <c r="K14" i="22"/>
  <c r="J14" i="22"/>
  <c r="I14" i="22"/>
  <c r="E14" i="22"/>
  <c r="S13" i="22"/>
  <c r="R13" i="22"/>
  <c r="K13" i="22"/>
  <c r="J13" i="22"/>
  <c r="I13" i="22"/>
  <c r="E13" i="22"/>
  <c r="S12" i="22"/>
  <c r="R12" i="22"/>
  <c r="K12" i="22"/>
  <c r="J12" i="22"/>
  <c r="I12" i="22"/>
  <c r="E12" i="22"/>
  <c r="S11" i="22"/>
  <c r="R11" i="22"/>
  <c r="L11" i="22"/>
  <c r="K11" i="22"/>
  <c r="J11" i="22"/>
  <c r="I11" i="22"/>
  <c r="E11" i="22"/>
  <c r="R10" i="22"/>
  <c r="L10" i="22"/>
  <c r="K10" i="22"/>
  <c r="J10" i="22"/>
  <c r="I10" i="22"/>
  <c r="S10" i="22" s="1"/>
  <c r="E10" i="22"/>
  <c r="S9" i="22"/>
  <c r="T9" i="22" s="1"/>
  <c r="R9" i="22"/>
  <c r="K9" i="22"/>
  <c r="J9" i="22"/>
  <c r="I9" i="22"/>
  <c r="E9" i="22"/>
  <c r="L9" i="22" s="1"/>
  <c r="R8" i="22"/>
  <c r="K8" i="22"/>
  <c r="L8" i="22" s="1"/>
  <c r="J8" i="22"/>
  <c r="I8" i="22"/>
  <c r="S8" i="22" s="1"/>
  <c r="U8" i="22" s="1"/>
  <c r="E8" i="22"/>
  <c r="U7" i="22"/>
  <c r="T7" i="22"/>
  <c r="S7" i="22"/>
  <c r="R7" i="22"/>
  <c r="K7" i="22"/>
  <c r="J7" i="22"/>
  <c r="I7" i="22"/>
  <c r="E7" i="22"/>
  <c r="L7" i="22" s="1"/>
  <c r="R6" i="22"/>
  <c r="K6" i="22"/>
  <c r="L6" i="22" s="1"/>
  <c r="J6" i="22"/>
  <c r="I6" i="22"/>
  <c r="S6" i="22" s="1"/>
  <c r="E6" i="22"/>
  <c r="R5" i="22"/>
  <c r="K5" i="22"/>
  <c r="J5" i="22"/>
  <c r="I5" i="22"/>
  <c r="S5" i="22" s="1"/>
  <c r="E5" i="22"/>
  <c r="S4" i="22"/>
  <c r="U4" i="22" s="1"/>
  <c r="R4" i="22"/>
  <c r="L4" i="22"/>
  <c r="K4" i="22"/>
  <c r="J4" i="22"/>
  <c r="I4" i="22"/>
  <c r="E4" i="22"/>
  <c r="R3" i="22"/>
  <c r="K3" i="22"/>
  <c r="J3" i="22"/>
  <c r="I3" i="22"/>
  <c r="E3" i="22"/>
  <c r="R18" i="21"/>
  <c r="H18" i="21"/>
  <c r="G18" i="21"/>
  <c r="F18" i="21"/>
  <c r="C18" i="21"/>
  <c r="R17" i="21"/>
  <c r="K17" i="21"/>
  <c r="L17" i="21" s="1"/>
  <c r="J17" i="21"/>
  <c r="I17" i="21"/>
  <c r="S17" i="21" s="1"/>
  <c r="E17" i="21"/>
  <c r="R16" i="21"/>
  <c r="K16" i="21"/>
  <c r="J16" i="21"/>
  <c r="I16" i="21"/>
  <c r="S16" i="21" s="1"/>
  <c r="T16" i="21" s="1"/>
  <c r="E16" i="21"/>
  <c r="U15" i="21"/>
  <c r="R15" i="21"/>
  <c r="K15" i="21"/>
  <c r="J15" i="21"/>
  <c r="I15" i="21"/>
  <c r="S15" i="21" s="1"/>
  <c r="T15" i="21" s="1"/>
  <c r="E15" i="21"/>
  <c r="U14" i="21"/>
  <c r="R14" i="21"/>
  <c r="K14" i="21"/>
  <c r="J14" i="21"/>
  <c r="I14" i="21"/>
  <c r="S14" i="21" s="1"/>
  <c r="T14" i="21" s="1"/>
  <c r="E14" i="21"/>
  <c r="R13" i="21"/>
  <c r="K13" i="21"/>
  <c r="J13" i="21"/>
  <c r="I13" i="21"/>
  <c r="S13" i="21" s="1"/>
  <c r="E13" i="21"/>
  <c r="R12" i="21"/>
  <c r="K12" i="21"/>
  <c r="J12" i="21"/>
  <c r="I12" i="21"/>
  <c r="S12" i="21" s="1"/>
  <c r="T12" i="21" s="1"/>
  <c r="E12" i="21"/>
  <c r="U11" i="21"/>
  <c r="R11" i="21"/>
  <c r="K11" i="21"/>
  <c r="J11" i="21"/>
  <c r="I11" i="21"/>
  <c r="S11" i="21" s="1"/>
  <c r="T11" i="21" s="1"/>
  <c r="E11" i="21"/>
  <c r="L11" i="21" s="1"/>
  <c r="R10" i="21"/>
  <c r="K10" i="21"/>
  <c r="L10" i="21" s="1"/>
  <c r="J10" i="21"/>
  <c r="I10" i="21"/>
  <c r="S10" i="21" s="1"/>
  <c r="E10" i="21"/>
  <c r="S9" i="21"/>
  <c r="U9" i="21" s="1"/>
  <c r="R9" i="21"/>
  <c r="L9" i="21"/>
  <c r="K9" i="21"/>
  <c r="J9" i="21"/>
  <c r="J18" i="21" s="1"/>
  <c r="I9" i="21"/>
  <c r="E9" i="21"/>
  <c r="R8" i="21"/>
  <c r="S8" i="21" s="1"/>
  <c r="K8" i="21"/>
  <c r="L8" i="21" s="1"/>
  <c r="J8" i="21"/>
  <c r="I8" i="21"/>
  <c r="E8" i="21"/>
  <c r="S7" i="21"/>
  <c r="R7" i="21"/>
  <c r="L7" i="21"/>
  <c r="K7" i="21"/>
  <c r="J7" i="21"/>
  <c r="I7" i="21"/>
  <c r="E7" i="21"/>
  <c r="R6" i="21"/>
  <c r="K6" i="21"/>
  <c r="L6" i="21" s="1"/>
  <c r="J6" i="21"/>
  <c r="I6" i="21"/>
  <c r="E6" i="21"/>
  <c r="U5" i="21"/>
  <c r="S5" i="21"/>
  <c r="T5" i="21" s="1"/>
  <c r="R5" i="21"/>
  <c r="K5" i="21"/>
  <c r="J5" i="21"/>
  <c r="I5" i="21"/>
  <c r="E5" i="21"/>
  <c r="S4" i="21"/>
  <c r="T4" i="21" s="1"/>
  <c r="R4" i="21"/>
  <c r="K4" i="21"/>
  <c r="L4" i="21" s="1"/>
  <c r="J4" i="21"/>
  <c r="I4" i="21"/>
  <c r="E4" i="21"/>
  <c r="R3" i="21"/>
  <c r="K3" i="21"/>
  <c r="L3" i="21" s="1"/>
  <c r="J3" i="21"/>
  <c r="I3" i="21"/>
  <c r="E3" i="21"/>
  <c r="E18" i="21" s="1"/>
  <c r="R18" i="20"/>
  <c r="H18" i="20"/>
  <c r="G18" i="20"/>
  <c r="F18" i="20"/>
  <c r="C18" i="20"/>
  <c r="R17" i="20"/>
  <c r="K17" i="20"/>
  <c r="L17" i="20" s="1"/>
  <c r="J17" i="20"/>
  <c r="I17" i="20"/>
  <c r="E17" i="20"/>
  <c r="S16" i="20"/>
  <c r="R16" i="20"/>
  <c r="K16" i="20"/>
  <c r="J16" i="20"/>
  <c r="I16" i="20"/>
  <c r="E16" i="20"/>
  <c r="S15" i="20"/>
  <c r="R15" i="20"/>
  <c r="K15" i="20"/>
  <c r="J15" i="20"/>
  <c r="I15" i="20"/>
  <c r="E15" i="20"/>
  <c r="S14" i="20"/>
  <c r="R14" i="20"/>
  <c r="K14" i="20"/>
  <c r="J14" i="20"/>
  <c r="I14" i="20"/>
  <c r="E14" i="20"/>
  <c r="S13" i="20"/>
  <c r="R13" i="20"/>
  <c r="K13" i="20"/>
  <c r="J13" i="20"/>
  <c r="I13" i="20"/>
  <c r="E13" i="20"/>
  <c r="S12" i="20"/>
  <c r="R12" i="20"/>
  <c r="K12" i="20"/>
  <c r="J12" i="20"/>
  <c r="I12" i="20"/>
  <c r="E12" i="20"/>
  <c r="S11" i="20"/>
  <c r="R11" i="20"/>
  <c r="L11" i="20"/>
  <c r="K11" i="20"/>
  <c r="J11" i="20"/>
  <c r="I11" i="20"/>
  <c r="E11" i="20"/>
  <c r="T10" i="20"/>
  <c r="R10" i="20"/>
  <c r="L10" i="20"/>
  <c r="K10" i="20"/>
  <c r="J10" i="20"/>
  <c r="I10" i="20"/>
  <c r="S10" i="20" s="1"/>
  <c r="U10" i="20" s="1"/>
  <c r="E10" i="20"/>
  <c r="S9" i="20"/>
  <c r="T9" i="20" s="1"/>
  <c r="R9" i="20"/>
  <c r="K9" i="20"/>
  <c r="J9" i="20"/>
  <c r="I9" i="20"/>
  <c r="E9" i="20"/>
  <c r="L9" i="20" s="1"/>
  <c r="T8" i="20"/>
  <c r="R8" i="20"/>
  <c r="K8" i="20"/>
  <c r="L8" i="20" s="1"/>
  <c r="J8" i="20"/>
  <c r="I8" i="20"/>
  <c r="S8" i="20" s="1"/>
  <c r="U8" i="20" s="1"/>
  <c r="E8" i="20"/>
  <c r="U7" i="20"/>
  <c r="S7" i="20"/>
  <c r="T7" i="20" s="1"/>
  <c r="R7" i="20"/>
  <c r="K7" i="20"/>
  <c r="J7" i="20"/>
  <c r="I7" i="20"/>
  <c r="E7" i="20"/>
  <c r="L7" i="20" s="1"/>
  <c r="R6" i="20"/>
  <c r="K6" i="20"/>
  <c r="L6" i="20" s="1"/>
  <c r="J6" i="20"/>
  <c r="I6" i="20"/>
  <c r="S6" i="20" s="1"/>
  <c r="E6" i="20"/>
  <c r="R5" i="20"/>
  <c r="K5" i="20"/>
  <c r="J5" i="20"/>
  <c r="I5" i="20"/>
  <c r="S5" i="20" s="1"/>
  <c r="E5" i="20"/>
  <c r="S4" i="20"/>
  <c r="U4" i="20" s="1"/>
  <c r="R4" i="20"/>
  <c r="L4" i="20"/>
  <c r="K4" i="20"/>
  <c r="J4" i="20"/>
  <c r="I4" i="20"/>
  <c r="E4" i="20"/>
  <c r="R3" i="20"/>
  <c r="K3" i="20"/>
  <c r="J3" i="20"/>
  <c r="I3" i="20"/>
  <c r="I18" i="20" s="1"/>
  <c r="S18" i="20" s="1"/>
  <c r="E3" i="20"/>
  <c r="E18" i="20" s="1"/>
  <c r="R18" i="19"/>
  <c r="H18" i="19"/>
  <c r="G18" i="19"/>
  <c r="F18" i="19"/>
  <c r="C18" i="19"/>
  <c r="T17" i="19"/>
  <c r="R17" i="19"/>
  <c r="K17" i="19"/>
  <c r="L17" i="19" s="1"/>
  <c r="J17" i="19"/>
  <c r="I17" i="19"/>
  <c r="S17" i="19" s="1"/>
  <c r="U17" i="19" s="1"/>
  <c r="E17" i="19"/>
  <c r="R16" i="19"/>
  <c r="K16" i="19"/>
  <c r="J16" i="19"/>
  <c r="I16" i="19"/>
  <c r="S16" i="19" s="1"/>
  <c r="T16" i="19" s="1"/>
  <c r="E16" i="19"/>
  <c r="R15" i="19"/>
  <c r="K15" i="19"/>
  <c r="J15" i="19"/>
  <c r="I15" i="19"/>
  <c r="S15" i="19" s="1"/>
  <c r="E15" i="19"/>
  <c r="U14" i="19"/>
  <c r="R14" i="19"/>
  <c r="K14" i="19"/>
  <c r="J14" i="19"/>
  <c r="I14" i="19"/>
  <c r="S14" i="19" s="1"/>
  <c r="T14" i="19" s="1"/>
  <c r="E14" i="19"/>
  <c r="U13" i="19"/>
  <c r="R13" i="19"/>
  <c r="K13" i="19"/>
  <c r="J13" i="19"/>
  <c r="I13" i="19"/>
  <c r="S13" i="19" s="1"/>
  <c r="T13" i="19" s="1"/>
  <c r="E13" i="19"/>
  <c r="R12" i="19"/>
  <c r="K12" i="19"/>
  <c r="J12" i="19"/>
  <c r="I12" i="19"/>
  <c r="S12" i="19" s="1"/>
  <c r="T12" i="19" s="1"/>
  <c r="E12" i="19"/>
  <c r="R11" i="19"/>
  <c r="K11" i="19"/>
  <c r="J11" i="19"/>
  <c r="I11" i="19"/>
  <c r="S11" i="19" s="1"/>
  <c r="E11" i="19"/>
  <c r="L11" i="19" s="1"/>
  <c r="R10" i="19"/>
  <c r="K10" i="19"/>
  <c r="L10" i="19" s="1"/>
  <c r="J10" i="19"/>
  <c r="I10" i="19"/>
  <c r="S10" i="19" s="1"/>
  <c r="E10" i="19"/>
  <c r="S9" i="19"/>
  <c r="U9" i="19" s="1"/>
  <c r="R9" i="19"/>
  <c r="L9" i="19"/>
  <c r="K9" i="19"/>
  <c r="J9" i="19"/>
  <c r="I9" i="19"/>
  <c r="E9" i="19"/>
  <c r="R8" i="19"/>
  <c r="S8" i="19" s="1"/>
  <c r="K8" i="19"/>
  <c r="L8" i="19" s="1"/>
  <c r="J8" i="19"/>
  <c r="I8" i="19"/>
  <c r="E8" i="19"/>
  <c r="S7" i="19"/>
  <c r="R7" i="19"/>
  <c r="L7" i="19"/>
  <c r="K7" i="19"/>
  <c r="J7" i="19"/>
  <c r="I7" i="19"/>
  <c r="E7" i="19"/>
  <c r="R6" i="19"/>
  <c r="K6" i="19"/>
  <c r="L6" i="19" s="1"/>
  <c r="J6" i="19"/>
  <c r="I6" i="19"/>
  <c r="S6" i="19" s="1"/>
  <c r="U6" i="19" s="1"/>
  <c r="E6" i="19"/>
  <c r="U5" i="19"/>
  <c r="S5" i="19"/>
  <c r="T5" i="19" s="1"/>
  <c r="R5" i="19"/>
  <c r="K5" i="19"/>
  <c r="J5" i="19"/>
  <c r="I5" i="19"/>
  <c r="E5" i="19"/>
  <c r="S4" i="19"/>
  <c r="T4" i="19" s="1"/>
  <c r="R4" i="19"/>
  <c r="K4" i="19"/>
  <c r="J4" i="19"/>
  <c r="I4" i="19"/>
  <c r="E4" i="19"/>
  <c r="R3" i="19"/>
  <c r="K3" i="19"/>
  <c r="L3" i="19" s="1"/>
  <c r="J3" i="19"/>
  <c r="I3" i="19"/>
  <c r="E3" i="19"/>
  <c r="R18" i="18"/>
  <c r="H18" i="18"/>
  <c r="G18" i="18"/>
  <c r="F18" i="18"/>
  <c r="C18" i="18"/>
  <c r="R17" i="18"/>
  <c r="K17" i="18"/>
  <c r="L17" i="18" s="1"/>
  <c r="J17" i="18"/>
  <c r="I17" i="18"/>
  <c r="S17" i="18" s="1"/>
  <c r="E17" i="18"/>
  <c r="S16" i="18"/>
  <c r="R16" i="18"/>
  <c r="K16" i="18"/>
  <c r="J16" i="18"/>
  <c r="I16" i="18"/>
  <c r="E16" i="18"/>
  <c r="S15" i="18"/>
  <c r="R15" i="18"/>
  <c r="K15" i="18"/>
  <c r="J15" i="18"/>
  <c r="I15" i="18"/>
  <c r="E15" i="18"/>
  <c r="S14" i="18"/>
  <c r="R14" i="18"/>
  <c r="K14" i="18"/>
  <c r="J14" i="18"/>
  <c r="I14" i="18"/>
  <c r="E14" i="18"/>
  <c r="S13" i="18"/>
  <c r="R13" i="18"/>
  <c r="K13" i="18"/>
  <c r="J13" i="18"/>
  <c r="I13" i="18"/>
  <c r="E13" i="18"/>
  <c r="S12" i="18"/>
  <c r="R12" i="18"/>
  <c r="K12" i="18"/>
  <c r="J12" i="18"/>
  <c r="I12" i="18"/>
  <c r="E12" i="18"/>
  <c r="S11" i="18"/>
  <c r="R11" i="18"/>
  <c r="L11" i="18"/>
  <c r="K11" i="18"/>
  <c r="J11" i="18"/>
  <c r="I11" i="18"/>
  <c r="E11" i="18"/>
  <c r="R10" i="18"/>
  <c r="K10" i="18"/>
  <c r="L10" i="18" s="1"/>
  <c r="J10" i="18"/>
  <c r="I10" i="18"/>
  <c r="S10" i="18" s="1"/>
  <c r="E10" i="18"/>
  <c r="S9" i="18"/>
  <c r="U9" i="18" s="1"/>
  <c r="R9" i="18"/>
  <c r="K9" i="18"/>
  <c r="J9" i="18"/>
  <c r="I9" i="18"/>
  <c r="E9" i="18"/>
  <c r="L9" i="18" s="1"/>
  <c r="R8" i="18"/>
  <c r="K8" i="18"/>
  <c r="L8" i="18" s="1"/>
  <c r="J8" i="18"/>
  <c r="I8" i="18"/>
  <c r="S8" i="18" s="1"/>
  <c r="E8" i="18"/>
  <c r="S7" i="18"/>
  <c r="U7" i="18" s="1"/>
  <c r="R7" i="18"/>
  <c r="L7" i="18"/>
  <c r="K7" i="18"/>
  <c r="J7" i="18"/>
  <c r="I7" i="18"/>
  <c r="E7" i="18"/>
  <c r="T6" i="18"/>
  <c r="S6" i="18"/>
  <c r="U6" i="18" s="1"/>
  <c r="R6" i="18"/>
  <c r="K6" i="18"/>
  <c r="L6" i="18" s="1"/>
  <c r="J6" i="18"/>
  <c r="I6" i="18"/>
  <c r="E6" i="18"/>
  <c r="T5" i="18"/>
  <c r="S5" i="18"/>
  <c r="U5" i="18" s="1"/>
  <c r="R5" i="18"/>
  <c r="K5" i="18"/>
  <c r="J5" i="18"/>
  <c r="I5" i="18"/>
  <c r="E5" i="18"/>
  <c r="T4" i="18"/>
  <c r="S4" i="18"/>
  <c r="U4" i="18" s="1"/>
  <c r="R4" i="18"/>
  <c r="L4" i="18"/>
  <c r="K4" i="18"/>
  <c r="J4" i="18"/>
  <c r="I4" i="18"/>
  <c r="E4" i="18"/>
  <c r="R3" i="18"/>
  <c r="S3" i="18" s="1"/>
  <c r="L3" i="18"/>
  <c r="K3" i="18"/>
  <c r="J3" i="18"/>
  <c r="I3" i="18"/>
  <c r="E3" i="18"/>
  <c r="E18" i="18" s="1"/>
  <c r="R18" i="17"/>
  <c r="K18" i="17"/>
  <c r="H18" i="17"/>
  <c r="G18" i="17"/>
  <c r="F18" i="17"/>
  <c r="C18" i="17"/>
  <c r="R17" i="17"/>
  <c r="K17" i="17"/>
  <c r="J17" i="17"/>
  <c r="I17" i="17"/>
  <c r="S17" i="17" s="1"/>
  <c r="T17" i="17" s="1"/>
  <c r="E17" i="17"/>
  <c r="L17" i="17" s="1"/>
  <c r="R16" i="17"/>
  <c r="K16" i="17"/>
  <c r="J16" i="17"/>
  <c r="I16" i="17"/>
  <c r="S16" i="17" s="1"/>
  <c r="E16" i="17"/>
  <c r="R15" i="17"/>
  <c r="K15" i="17"/>
  <c r="J15" i="17"/>
  <c r="I15" i="17"/>
  <c r="S15" i="17" s="1"/>
  <c r="E15" i="17"/>
  <c r="R14" i="17"/>
  <c r="K14" i="17"/>
  <c r="J14" i="17"/>
  <c r="I14" i="17"/>
  <c r="S14" i="17" s="1"/>
  <c r="E14" i="17"/>
  <c r="R13" i="17"/>
  <c r="K13" i="17"/>
  <c r="J13" i="17"/>
  <c r="I13" i="17"/>
  <c r="S13" i="17" s="1"/>
  <c r="E13" i="17"/>
  <c r="R12" i="17"/>
  <c r="K12" i="17"/>
  <c r="J12" i="17"/>
  <c r="I12" i="17"/>
  <c r="S12" i="17" s="1"/>
  <c r="E12" i="17"/>
  <c r="R11" i="17"/>
  <c r="L11" i="17"/>
  <c r="K11" i="17"/>
  <c r="J11" i="17"/>
  <c r="I11" i="17"/>
  <c r="S11" i="17" s="1"/>
  <c r="E11" i="17"/>
  <c r="S10" i="17"/>
  <c r="U10" i="17" s="1"/>
  <c r="R10" i="17"/>
  <c r="K10" i="17"/>
  <c r="L10" i="17" s="1"/>
  <c r="J10" i="17"/>
  <c r="I10" i="17"/>
  <c r="E10" i="17"/>
  <c r="T9" i="17"/>
  <c r="S9" i="17"/>
  <c r="U9" i="17" s="1"/>
  <c r="R9" i="17"/>
  <c r="L9" i="17"/>
  <c r="K9" i="17"/>
  <c r="J9" i="17"/>
  <c r="I9" i="17"/>
  <c r="E9" i="17"/>
  <c r="R8" i="17"/>
  <c r="S8" i="17" s="1"/>
  <c r="L8" i="17"/>
  <c r="K8" i="17"/>
  <c r="J8" i="17"/>
  <c r="I8" i="17"/>
  <c r="E8" i="17"/>
  <c r="R7" i="17"/>
  <c r="S7" i="17" s="1"/>
  <c r="K7" i="17"/>
  <c r="L7" i="17" s="1"/>
  <c r="J7" i="17"/>
  <c r="I7" i="17"/>
  <c r="E7" i="17"/>
  <c r="T6" i="17"/>
  <c r="S6" i="17"/>
  <c r="U6" i="17" s="1"/>
  <c r="R6" i="17"/>
  <c r="K6" i="17"/>
  <c r="L6" i="17" s="1"/>
  <c r="J6" i="17"/>
  <c r="I6" i="17"/>
  <c r="E6" i="17"/>
  <c r="U5" i="17"/>
  <c r="R5" i="17"/>
  <c r="K5" i="17"/>
  <c r="J5" i="17"/>
  <c r="I5" i="17"/>
  <c r="S5" i="17" s="1"/>
  <c r="T5" i="17" s="1"/>
  <c r="E5" i="17"/>
  <c r="T4" i="17"/>
  <c r="R4" i="17"/>
  <c r="K4" i="17"/>
  <c r="J4" i="17"/>
  <c r="I4" i="17"/>
  <c r="S4" i="17" s="1"/>
  <c r="U4" i="17" s="1"/>
  <c r="E4" i="17"/>
  <c r="R3" i="17"/>
  <c r="K3" i="17"/>
  <c r="J3" i="17"/>
  <c r="I3" i="17"/>
  <c r="E3" i="17"/>
  <c r="R18" i="16"/>
  <c r="H18" i="16"/>
  <c r="G18" i="16"/>
  <c r="F18" i="16"/>
  <c r="C18" i="16"/>
  <c r="R17" i="16"/>
  <c r="L17" i="16"/>
  <c r="K17" i="16"/>
  <c r="J17" i="16"/>
  <c r="I17" i="16"/>
  <c r="S17" i="16" s="1"/>
  <c r="E17" i="16"/>
  <c r="R16" i="16"/>
  <c r="S16" i="16" s="1"/>
  <c r="K16" i="16"/>
  <c r="J16" i="16"/>
  <c r="I16" i="16"/>
  <c r="E16" i="16"/>
  <c r="R15" i="16"/>
  <c r="S15" i="16" s="1"/>
  <c r="K15" i="16"/>
  <c r="J15" i="16"/>
  <c r="I15" i="16"/>
  <c r="E15" i="16"/>
  <c r="R14" i="16"/>
  <c r="S14" i="16" s="1"/>
  <c r="K14" i="16"/>
  <c r="J14" i="16"/>
  <c r="I14" i="16"/>
  <c r="E14" i="16"/>
  <c r="R13" i="16"/>
  <c r="S13" i="16" s="1"/>
  <c r="K13" i="16"/>
  <c r="J13" i="16"/>
  <c r="I13" i="16"/>
  <c r="E13" i="16"/>
  <c r="R12" i="16"/>
  <c r="S12" i="16" s="1"/>
  <c r="K12" i="16"/>
  <c r="J12" i="16"/>
  <c r="I12" i="16"/>
  <c r="E12" i="16"/>
  <c r="R11" i="16"/>
  <c r="S11" i="16" s="1"/>
  <c r="K11" i="16"/>
  <c r="L11" i="16" s="1"/>
  <c r="J11" i="16"/>
  <c r="I11" i="16"/>
  <c r="E11" i="16"/>
  <c r="S10" i="16"/>
  <c r="U10" i="16" s="1"/>
  <c r="R10" i="16"/>
  <c r="L10" i="16"/>
  <c r="K10" i="16"/>
  <c r="J10" i="16"/>
  <c r="I10" i="16"/>
  <c r="E10" i="16"/>
  <c r="R9" i="16"/>
  <c r="S9" i="16" s="1"/>
  <c r="U9" i="16" s="1"/>
  <c r="K9" i="16"/>
  <c r="L9" i="16" s="1"/>
  <c r="J9" i="16"/>
  <c r="I9" i="16"/>
  <c r="E9" i="16"/>
  <c r="R8" i="16"/>
  <c r="K8" i="16"/>
  <c r="J8" i="16"/>
  <c r="I8" i="16"/>
  <c r="S8" i="16" s="1"/>
  <c r="T8" i="16" s="1"/>
  <c r="E8" i="16"/>
  <c r="L8" i="16" s="1"/>
  <c r="R7" i="16"/>
  <c r="L7" i="16"/>
  <c r="K7" i="16"/>
  <c r="J7" i="16"/>
  <c r="I7" i="16"/>
  <c r="S7" i="16" s="1"/>
  <c r="E7" i="16"/>
  <c r="S6" i="16"/>
  <c r="U6" i="16" s="1"/>
  <c r="R6" i="16"/>
  <c r="K6" i="16"/>
  <c r="L6" i="16" s="1"/>
  <c r="J6" i="16"/>
  <c r="I6" i="16"/>
  <c r="E6" i="16"/>
  <c r="T5" i="16"/>
  <c r="S5" i="16"/>
  <c r="U5" i="16" s="1"/>
  <c r="R5" i="16"/>
  <c r="K5" i="16"/>
  <c r="J5" i="16"/>
  <c r="J18" i="16" s="1"/>
  <c r="I5" i="16"/>
  <c r="E5" i="16"/>
  <c r="T4" i="16"/>
  <c r="S4" i="16"/>
  <c r="U4" i="16" s="1"/>
  <c r="R4" i="16"/>
  <c r="L4" i="16"/>
  <c r="K4" i="16"/>
  <c r="J4" i="16"/>
  <c r="I4" i="16"/>
  <c r="E4" i="16"/>
  <c r="R3" i="16"/>
  <c r="S3" i="16" s="1"/>
  <c r="L3" i="16"/>
  <c r="K3" i="16"/>
  <c r="J3" i="16"/>
  <c r="I3" i="16"/>
  <c r="E3" i="16"/>
  <c r="E18" i="16" s="1"/>
  <c r="R18" i="15"/>
  <c r="H18" i="15"/>
  <c r="G18" i="15"/>
  <c r="F18" i="15"/>
  <c r="C18" i="15"/>
  <c r="U17" i="15"/>
  <c r="R17" i="15"/>
  <c r="K17" i="15"/>
  <c r="J17" i="15"/>
  <c r="I17" i="15"/>
  <c r="S17" i="15" s="1"/>
  <c r="T17" i="15" s="1"/>
  <c r="E17" i="15"/>
  <c r="L17" i="15" s="1"/>
  <c r="R16" i="15"/>
  <c r="K16" i="15"/>
  <c r="J16" i="15"/>
  <c r="I16" i="15"/>
  <c r="S16" i="15" s="1"/>
  <c r="E16" i="15"/>
  <c r="R15" i="15"/>
  <c r="K15" i="15"/>
  <c r="J15" i="15"/>
  <c r="I15" i="15"/>
  <c r="S15" i="15" s="1"/>
  <c r="E15" i="15"/>
  <c r="R14" i="15"/>
  <c r="K14" i="15"/>
  <c r="J14" i="15"/>
  <c r="I14" i="15"/>
  <c r="S14" i="15" s="1"/>
  <c r="E14" i="15"/>
  <c r="R13" i="15"/>
  <c r="K13" i="15"/>
  <c r="J13" i="15"/>
  <c r="I13" i="15"/>
  <c r="S13" i="15" s="1"/>
  <c r="E13" i="15"/>
  <c r="R12" i="15"/>
  <c r="K12" i="15"/>
  <c r="J12" i="15"/>
  <c r="I12" i="15"/>
  <c r="S12" i="15" s="1"/>
  <c r="E12" i="15"/>
  <c r="R11" i="15"/>
  <c r="L11" i="15"/>
  <c r="K11" i="15"/>
  <c r="J11" i="15"/>
  <c r="I11" i="15"/>
  <c r="S11" i="15" s="1"/>
  <c r="E11" i="15"/>
  <c r="S10" i="15"/>
  <c r="U10" i="15" s="1"/>
  <c r="R10" i="15"/>
  <c r="K10" i="15"/>
  <c r="L10" i="15" s="1"/>
  <c r="J10" i="15"/>
  <c r="I10" i="15"/>
  <c r="E10" i="15"/>
  <c r="T9" i="15"/>
  <c r="S9" i="15"/>
  <c r="U9" i="15" s="1"/>
  <c r="R9" i="15"/>
  <c r="L9" i="15"/>
  <c r="K9" i="15"/>
  <c r="K18" i="15" s="1"/>
  <c r="J9" i="15"/>
  <c r="I9" i="15"/>
  <c r="E9" i="15"/>
  <c r="R8" i="15"/>
  <c r="S8" i="15" s="1"/>
  <c r="L8" i="15"/>
  <c r="K8" i="15"/>
  <c r="J8" i="15"/>
  <c r="I8" i="15"/>
  <c r="E8" i="15"/>
  <c r="R7" i="15"/>
  <c r="S7" i="15" s="1"/>
  <c r="K7" i="15"/>
  <c r="L7" i="15" s="1"/>
  <c r="J7" i="15"/>
  <c r="I7" i="15"/>
  <c r="E7" i="15"/>
  <c r="S6" i="15"/>
  <c r="U6" i="15" s="1"/>
  <c r="R6" i="15"/>
  <c r="K6" i="15"/>
  <c r="L6" i="15" s="1"/>
  <c r="J6" i="15"/>
  <c r="I6" i="15"/>
  <c r="E6" i="15"/>
  <c r="U5" i="15"/>
  <c r="T5" i="15"/>
  <c r="R5" i="15"/>
  <c r="K5" i="15"/>
  <c r="J5" i="15"/>
  <c r="I5" i="15"/>
  <c r="S5" i="15" s="1"/>
  <c r="E5" i="15"/>
  <c r="U4" i="15"/>
  <c r="T4" i="15"/>
  <c r="R4" i="15"/>
  <c r="K4" i="15"/>
  <c r="L4" i="15" s="1"/>
  <c r="J4" i="15"/>
  <c r="I4" i="15"/>
  <c r="S4" i="15" s="1"/>
  <c r="E4" i="15"/>
  <c r="R3" i="15"/>
  <c r="K3" i="15"/>
  <c r="J3" i="15"/>
  <c r="I3" i="15"/>
  <c r="E3" i="15"/>
  <c r="R18" i="14"/>
  <c r="H18" i="14"/>
  <c r="G18" i="14"/>
  <c r="C18" i="14"/>
  <c r="T17" i="14"/>
  <c r="S17" i="14"/>
  <c r="U17" i="14" s="1"/>
  <c r="R17" i="14"/>
  <c r="K17" i="14"/>
  <c r="L17" i="14" s="1"/>
  <c r="J17" i="14"/>
  <c r="I17" i="14"/>
  <c r="E17" i="14"/>
  <c r="R16" i="14"/>
  <c r="K16" i="14"/>
  <c r="J16" i="14"/>
  <c r="I16" i="14"/>
  <c r="E16" i="14"/>
  <c r="R15" i="14"/>
  <c r="K15" i="14"/>
  <c r="J15" i="14"/>
  <c r="I15" i="14"/>
  <c r="S15" i="14" s="1"/>
  <c r="E15" i="14"/>
  <c r="R14" i="14"/>
  <c r="K14" i="14"/>
  <c r="J14" i="14"/>
  <c r="I14" i="14"/>
  <c r="E14" i="14"/>
  <c r="R13" i="14"/>
  <c r="K13" i="14"/>
  <c r="J13" i="14"/>
  <c r="I13" i="14"/>
  <c r="S13" i="14" s="1"/>
  <c r="E13" i="14"/>
  <c r="R12" i="14"/>
  <c r="K12" i="14"/>
  <c r="J12" i="14"/>
  <c r="I12" i="14"/>
  <c r="S12" i="14" s="1"/>
  <c r="E12" i="14"/>
  <c r="R11" i="14"/>
  <c r="L11" i="14"/>
  <c r="K11" i="14"/>
  <c r="J11" i="14"/>
  <c r="I11" i="14"/>
  <c r="E11" i="14"/>
  <c r="R10" i="14"/>
  <c r="S10" i="14" s="1"/>
  <c r="K10" i="14"/>
  <c r="L10" i="14" s="1"/>
  <c r="J10" i="14"/>
  <c r="I10" i="14"/>
  <c r="E10" i="14"/>
  <c r="S9" i="14"/>
  <c r="U9" i="14" s="1"/>
  <c r="R9" i="14"/>
  <c r="L9" i="14"/>
  <c r="K9" i="14"/>
  <c r="J9" i="14"/>
  <c r="I9" i="14"/>
  <c r="E9" i="14"/>
  <c r="R8" i="14"/>
  <c r="K8" i="14"/>
  <c r="L8" i="14" s="1"/>
  <c r="J8" i="14"/>
  <c r="I8" i="14"/>
  <c r="S8" i="14" s="1"/>
  <c r="U8" i="14" s="1"/>
  <c r="E8" i="14"/>
  <c r="R7" i="14"/>
  <c r="K7" i="14"/>
  <c r="J7" i="14"/>
  <c r="I7" i="14"/>
  <c r="S7" i="14" s="1"/>
  <c r="T7" i="14" s="1"/>
  <c r="E7" i="14"/>
  <c r="L7" i="14" s="1"/>
  <c r="R6" i="14"/>
  <c r="L6" i="14"/>
  <c r="K6" i="14"/>
  <c r="J6" i="14"/>
  <c r="I6" i="14"/>
  <c r="S6" i="14" s="1"/>
  <c r="E6" i="14"/>
  <c r="R5" i="14"/>
  <c r="K5" i="14"/>
  <c r="J5" i="14"/>
  <c r="I5" i="14"/>
  <c r="S5" i="14" s="1"/>
  <c r="E5" i="14"/>
  <c r="S4" i="14"/>
  <c r="U4" i="14" s="1"/>
  <c r="R4" i="14"/>
  <c r="K4" i="14"/>
  <c r="L4" i="14" s="1"/>
  <c r="J4" i="14"/>
  <c r="I4" i="14"/>
  <c r="E4" i="14"/>
  <c r="T3" i="14"/>
  <c r="S3" i="14"/>
  <c r="U3" i="14" s="1"/>
  <c r="R3" i="14"/>
  <c r="K3" i="14"/>
  <c r="J3" i="14"/>
  <c r="I3" i="14"/>
  <c r="E3" i="14"/>
  <c r="E18" i="14" s="1"/>
  <c r="R18" i="13"/>
  <c r="H18" i="13"/>
  <c r="G18" i="13"/>
  <c r="C18" i="13"/>
  <c r="S17" i="13"/>
  <c r="U17" i="13" s="1"/>
  <c r="R17" i="13"/>
  <c r="K17" i="13"/>
  <c r="L17" i="13" s="1"/>
  <c r="J17" i="13"/>
  <c r="I17" i="13"/>
  <c r="E17" i="13"/>
  <c r="U16" i="13"/>
  <c r="R16" i="13"/>
  <c r="K16" i="13"/>
  <c r="J16" i="13"/>
  <c r="I16" i="13"/>
  <c r="S16" i="13" s="1"/>
  <c r="T16" i="13" s="1"/>
  <c r="E16" i="13"/>
  <c r="U15" i="13"/>
  <c r="T15" i="13"/>
  <c r="R15" i="13"/>
  <c r="K15" i="13"/>
  <c r="J15" i="13"/>
  <c r="I15" i="13"/>
  <c r="S15" i="13" s="1"/>
  <c r="E15" i="13"/>
  <c r="U14" i="13"/>
  <c r="T14" i="13"/>
  <c r="R14" i="13"/>
  <c r="K14" i="13"/>
  <c r="J14" i="13"/>
  <c r="I14" i="13"/>
  <c r="S14" i="13" s="1"/>
  <c r="E14" i="13"/>
  <c r="R13" i="13"/>
  <c r="K13" i="13"/>
  <c r="J13" i="13"/>
  <c r="I13" i="13"/>
  <c r="S13" i="13" s="1"/>
  <c r="U13" i="13" s="1"/>
  <c r="E13" i="13"/>
  <c r="U12" i="13"/>
  <c r="R12" i="13"/>
  <c r="K12" i="13"/>
  <c r="J12" i="13"/>
  <c r="I12" i="13"/>
  <c r="S12" i="13" s="1"/>
  <c r="T12" i="13" s="1"/>
  <c r="E12" i="13"/>
  <c r="R11" i="13"/>
  <c r="K11" i="13"/>
  <c r="L11" i="13" s="1"/>
  <c r="J11" i="13"/>
  <c r="I11" i="13"/>
  <c r="S11" i="13" s="1"/>
  <c r="U11" i="13" s="1"/>
  <c r="E11" i="13"/>
  <c r="U10" i="13"/>
  <c r="R10" i="13"/>
  <c r="K10" i="13"/>
  <c r="J10" i="13"/>
  <c r="I10" i="13"/>
  <c r="S10" i="13" s="1"/>
  <c r="T10" i="13" s="1"/>
  <c r="E10" i="13"/>
  <c r="L10" i="13" s="1"/>
  <c r="R9" i="13"/>
  <c r="L9" i="13"/>
  <c r="K9" i="13"/>
  <c r="J9" i="13"/>
  <c r="I9" i="13"/>
  <c r="E9" i="13"/>
  <c r="S8" i="13"/>
  <c r="R8" i="13"/>
  <c r="K8" i="13"/>
  <c r="L8" i="13" s="1"/>
  <c r="J8" i="13"/>
  <c r="I8" i="13"/>
  <c r="E8" i="13"/>
  <c r="T7" i="13"/>
  <c r="S7" i="13"/>
  <c r="U7" i="13" s="1"/>
  <c r="R7" i="13"/>
  <c r="L7" i="13"/>
  <c r="K7" i="13"/>
  <c r="K18" i="13" s="1"/>
  <c r="J7" i="13"/>
  <c r="I7" i="13"/>
  <c r="E7" i="13"/>
  <c r="R6" i="13"/>
  <c r="S6" i="13" s="1"/>
  <c r="T6" i="13" s="1"/>
  <c r="L6" i="13"/>
  <c r="K6" i="13"/>
  <c r="J6" i="13"/>
  <c r="I6" i="13"/>
  <c r="E6" i="13"/>
  <c r="S5" i="13"/>
  <c r="R5" i="13"/>
  <c r="K5" i="13"/>
  <c r="J5" i="13"/>
  <c r="I5" i="13"/>
  <c r="E5" i="13"/>
  <c r="S4" i="13"/>
  <c r="R4" i="13"/>
  <c r="K4" i="13"/>
  <c r="L4" i="13" s="1"/>
  <c r="J4" i="13"/>
  <c r="I4" i="13"/>
  <c r="E4" i="13"/>
  <c r="T3" i="13"/>
  <c r="S3" i="13"/>
  <c r="U3" i="13" s="1"/>
  <c r="R3" i="13"/>
  <c r="K3" i="13"/>
  <c r="J3" i="13"/>
  <c r="J18" i="13" s="1"/>
  <c r="I3" i="13"/>
  <c r="E3" i="13"/>
  <c r="L3" i="13" s="1"/>
  <c r="R18" i="12"/>
  <c r="H18" i="12"/>
  <c r="G18" i="12"/>
  <c r="C18" i="12"/>
  <c r="R17" i="12"/>
  <c r="L17" i="12"/>
  <c r="K17" i="12"/>
  <c r="J17" i="12"/>
  <c r="I17" i="12"/>
  <c r="S17" i="12" s="1"/>
  <c r="E17" i="12"/>
  <c r="R16" i="12"/>
  <c r="K16" i="12"/>
  <c r="J16" i="12"/>
  <c r="I16" i="12"/>
  <c r="S16" i="12" s="1"/>
  <c r="E16" i="12"/>
  <c r="S15" i="12"/>
  <c r="R15" i="12"/>
  <c r="K15" i="12"/>
  <c r="J15" i="12"/>
  <c r="I15" i="12"/>
  <c r="E15" i="12"/>
  <c r="S14" i="12"/>
  <c r="R14" i="12"/>
  <c r="K14" i="12"/>
  <c r="J14" i="12"/>
  <c r="I14" i="12"/>
  <c r="E14" i="12"/>
  <c r="R13" i="12"/>
  <c r="K13" i="12"/>
  <c r="J13" i="12"/>
  <c r="I13" i="12"/>
  <c r="S13" i="12" s="1"/>
  <c r="E13" i="12"/>
  <c r="R12" i="12"/>
  <c r="K12" i="12"/>
  <c r="J12" i="12"/>
  <c r="I12" i="12"/>
  <c r="S12" i="12" s="1"/>
  <c r="E12" i="12"/>
  <c r="S11" i="12"/>
  <c r="R11" i="12"/>
  <c r="K11" i="12"/>
  <c r="L11" i="12" s="1"/>
  <c r="J11" i="12"/>
  <c r="I11" i="12"/>
  <c r="E11" i="12"/>
  <c r="T10" i="12"/>
  <c r="S10" i="12"/>
  <c r="U10" i="12" s="1"/>
  <c r="R10" i="12"/>
  <c r="K10" i="12"/>
  <c r="L10" i="12" s="1"/>
  <c r="J10" i="12"/>
  <c r="I10" i="12"/>
  <c r="E10" i="12"/>
  <c r="R9" i="12"/>
  <c r="S9" i="12" s="1"/>
  <c r="U9" i="12" s="1"/>
  <c r="K9" i="12"/>
  <c r="J9" i="12"/>
  <c r="I9" i="12"/>
  <c r="E9" i="12"/>
  <c r="L9" i="12" s="1"/>
  <c r="R8" i="12"/>
  <c r="S8" i="12" s="1"/>
  <c r="K8" i="12"/>
  <c r="J8" i="12"/>
  <c r="I8" i="12"/>
  <c r="E8" i="12"/>
  <c r="L8" i="12" s="1"/>
  <c r="S7" i="12"/>
  <c r="U7" i="12" s="1"/>
  <c r="R7" i="12"/>
  <c r="K7" i="12"/>
  <c r="L7" i="12" s="1"/>
  <c r="J7" i="12"/>
  <c r="I7" i="12"/>
  <c r="E7" i="12"/>
  <c r="U6" i="12"/>
  <c r="T6" i="12"/>
  <c r="R6" i="12"/>
  <c r="K6" i="12"/>
  <c r="J6" i="12"/>
  <c r="I6" i="12"/>
  <c r="S6" i="12" s="1"/>
  <c r="E6" i="12"/>
  <c r="R5" i="12"/>
  <c r="K5" i="12"/>
  <c r="J5" i="12"/>
  <c r="I5" i="12"/>
  <c r="S5" i="12" s="1"/>
  <c r="T5" i="12" s="1"/>
  <c r="E5" i="12"/>
  <c r="R4" i="12"/>
  <c r="K4" i="12"/>
  <c r="L4" i="12" s="1"/>
  <c r="J4" i="12"/>
  <c r="I4" i="12"/>
  <c r="S4" i="12" s="1"/>
  <c r="T4" i="12" s="1"/>
  <c r="E4" i="12"/>
  <c r="E18" i="12" s="1"/>
  <c r="R3" i="12"/>
  <c r="L3" i="12"/>
  <c r="K3" i="12"/>
  <c r="J3" i="12"/>
  <c r="I3" i="12"/>
  <c r="I18" i="12" s="1"/>
  <c r="S18" i="12" s="1"/>
  <c r="E3" i="12"/>
  <c r="R18" i="11"/>
  <c r="H18" i="11"/>
  <c r="G18" i="11"/>
  <c r="C18" i="11"/>
  <c r="R17" i="11"/>
  <c r="K17" i="11"/>
  <c r="J17" i="11"/>
  <c r="I17" i="11"/>
  <c r="S17" i="11" s="1"/>
  <c r="E17" i="11"/>
  <c r="L17" i="11" s="1"/>
  <c r="S16" i="11"/>
  <c r="U16" i="11" s="1"/>
  <c r="R16" i="11"/>
  <c r="K16" i="11"/>
  <c r="J16" i="11"/>
  <c r="I16" i="11"/>
  <c r="E16" i="11"/>
  <c r="S15" i="11"/>
  <c r="U15" i="11" s="1"/>
  <c r="R15" i="11"/>
  <c r="K15" i="11"/>
  <c r="J15" i="11"/>
  <c r="I15" i="11"/>
  <c r="E15" i="11"/>
  <c r="S14" i="11"/>
  <c r="U14" i="11" s="1"/>
  <c r="R14" i="11"/>
  <c r="K14" i="11"/>
  <c r="J14" i="11"/>
  <c r="I14" i="11"/>
  <c r="E14" i="11"/>
  <c r="S13" i="11"/>
  <c r="U13" i="11" s="1"/>
  <c r="R13" i="11"/>
  <c r="K13" i="11"/>
  <c r="J13" i="11"/>
  <c r="I13" i="11"/>
  <c r="E13" i="11"/>
  <c r="S12" i="11"/>
  <c r="U12" i="11" s="1"/>
  <c r="R12" i="11"/>
  <c r="K12" i="11"/>
  <c r="J12" i="11"/>
  <c r="I12" i="11"/>
  <c r="E12" i="11"/>
  <c r="S11" i="11"/>
  <c r="U11" i="11" s="1"/>
  <c r="R11" i="11"/>
  <c r="K11" i="11"/>
  <c r="J11" i="11"/>
  <c r="I11" i="11"/>
  <c r="E11" i="11"/>
  <c r="L11" i="11" s="1"/>
  <c r="R10" i="11"/>
  <c r="K10" i="11"/>
  <c r="L10" i="11" s="1"/>
  <c r="J10" i="11"/>
  <c r="I10" i="11"/>
  <c r="S10" i="11" s="1"/>
  <c r="E10" i="11"/>
  <c r="U9" i="11"/>
  <c r="T9" i="11"/>
  <c r="S9" i="11"/>
  <c r="R9" i="11"/>
  <c r="K9" i="11"/>
  <c r="L9" i="11" s="1"/>
  <c r="J9" i="11"/>
  <c r="I9" i="11"/>
  <c r="E9" i="11"/>
  <c r="R8" i="11"/>
  <c r="K8" i="11"/>
  <c r="L8" i="11" s="1"/>
  <c r="J8" i="11"/>
  <c r="I8" i="11"/>
  <c r="S8" i="11" s="1"/>
  <c r="E8" i="11"/>
  <c r="R7" i="11"/>
  <c r="S7" i="11" s="1"/>
  <c r="L7" i="11"/>
  <c r="K7" i="11"/>
  <c r="J7" i="11"/>
  <c r="I7" i="11"/>
  <c r="E7" i="11"/>
  <c r="R6" i="11"/>
  <c r="S6" i="11" s="1"/>
  <c r="K6" i="11"/>
  <c r="L6" i="11" s="1"/>
  <c r="J6" i="11"/>
  <c r="I6" i="11"/>
  <c r="E6" i="11"/>
  <c r="S5" i="11"/>
  <c r="U5" i="11" s="1"/>
  <c r="R5" i="11"/>
  <c r="K5" i="11"/>
  <c r="K18" i="11" s="1"/>
  <c r="J5" i="11"/>
  <c r="I5" i="11"/>
  <c r="E5" i="11"/>
  <c r="S4" i="11"/>
  <c r="U4" i="11" s="1"/>
  <c r="R4" i="11"/>
  <c r="L4" i="11"/>
  <c r="K4" i="11"/>
  <c r="J4" i="11"/>
  <c r="I4" i="11"/>
  <c r="E4" i="11"/>
  <c r="R3" i="11"/>
  <c r="K3" i="11"/>
  <c r="J3" i="11"/>
  <c r="I3" i="11"/>
  <c r="I18" i="11" s="1"/>
  <c r="E3" i="11"/>
  <c r="R18" i="10"/>
  <c r="H18" i="10"/>
  <c r="G18" i="10"/>
  <c r="C18" i="10"/>
  <c r="R17" i="10"/>
  <c r="K17" i="10"/>
  <c r="L17" i="10" s="1"/>
  <c r="J17" i="10"/>
  <c r="I17" i="10"/>
  <c r="S17" i="10" s="1"/>
  <c r="E17" i="10"/>
  <c r="R16" i="10"/>
  <c r="K16" i="10"/>
  <c r="J16" i="10"/>
  <c r="I16" i="10"/>
  <c r="S16" i="10" s="1"/>
  <c r="E16" i="10"/>
  <c r="R15" i="10"/>
  <c r="K15" i="10"/>
  <c r="J15" i="10"/>
  <c r="I15" i="10"/>
  <c r="S15" i="10" s="1"/>
  <c r="E15" i="10"/>
  <c r="R14" i="10"/>
  <c r="K14" i="10"/>
  <c r="J14" i="10"/>
  <c r="I14" i="10"/>
  <c r="S14" i="10" s="1"/>
  <c r="E14" i="10"/>
  <c r="R13" i="10"/>
  <c r="K13" i="10"/>
  <c r="J13" i="10"/>
  <c r="I13" i="10"/>
  <c r="S13" i="10" s="1"/>
  <c r="E13" i="10"/>
  <c r="R12" i="10"/>
  <c r="K12" i="10"/>
  <c r="J12" i="10"/>
  <c r="I12" i="10"/>
  <c r="S12" i="10" s="1"/>
  <c r="E12" i="10"/>
  <c r="R11" i="10"/>
  <c r="K11" i="10"/>
  <c r="L11" i="10" s="1"/>
  <c r="J11" i="10"/>
  <c r="I11" i="10"/>
  <c r="S11" i="10" s="1"/>
  <c r="E11" i="10"/>
  <c r="R10" i="10"/>
  <c r="S10" i="10" s="1"/>
  <c r="L10" i="10"/>
  <c r="K10" i="10"/>
  <c r="J10" i="10"/>
  <c r="I10" i="10"/>
  <c r="E10" i="10"/>
  <c r="R9" i="10"/>
  <c r="S9" i="10" s="1"/>
  <c r="K9" i="10"/>
  <c r="L9" i="10" s="1"/>
  <c r="J9" i="10"/>
  <c r="I9" i="10"/>
  <c r="E9" i="10"/>
  <c r="S8" i="10"/>
  <c r="U8" i="10" s="1"/>
  <c r="R8" i="10"/>
  <c r="L8" i="10"/>
  <c r="K8" i="10"/>
  <c r="J8" i="10"/>
  <c r="I8" i="10"/>
  <c r="E8" i="10"/>
  <c r="R7" i="10"/>
  <c r="K7" i="10"/>
  <c r="J7" i="10"/>
  <c r="I7" i="10"/>
  <c r="S7" i="10" s="1"/>
  <c r="E7" i="10"/>
  <c r="L7" i="10" s="1"/>
  <c r="S6" i="10"/>
  <c r="U6" i="10" s="1"/>
  <c r="R6" i="10"/>
  <c r="K6" i="10"/>
  <c r="L6" i="10" s="1"/>
  <c r="J6" i="10"/>
  <c r="I6" i="10"/>
  <c r="E6" i="10"/>
  <c r="R5" i="10"/>
  <c r="K5" i="10"/>
  <c r="J5" i="10"/>
  <c r="I5" i="10"/>
  <c r="S5" i="10" s="1"/>
  <c r="E5" i="10"/>
  <c r="R4" i="10"/>
  <c r="K4" i="10"/>
  <c r="L4" i="10" s="1"/>
  <c r="J4" i="10"/>
  <c r="I4" i="10"/>
  <c r="S4" i="10" s="1"/>
  <c r="E4" i="10"/>
  <c r="R3" i="10"/>
  <c r="K3" i="10"/>
  <c r="K18" i="10" s="1"/>
  <c r="L18" i="10" s="1"/>
  <c r="J3" i="10"/>
  <c r="J18" i="10" s="1"/>
  <c r="I3" i="10"/>
  <c r="S3" i="10" s="1"/>
  <c r="E3" i="10"/>
  <c r="E18" i="10" s="1"/>
  <c r="R18" i="9"/>
  <c r="H18" i="9"/>
  <c r="G18" i="9"/>
  <c r="C18" i="9"/>
  <c r="R17" i="9"/>
  <c r="S17" i="9" s="1"/>
  <c r="K17" i="9"/>
  <c r="L17" i="9" s="1"/>
  <c r="J17" i="9"/>
  <c r="I17" i="9"/>
  <c r="E17" i="9"/>
  <c r="S16" i="9"/>
  <c r="U16" i="9" s="1"/>
  <c r="R16" i="9"/>
  <c r="K16" i="9"/>
  <c r="J16" i="9"/>
  <c r="I16" i="9"/>
  <c r="E16" i="9"/>
  <c r="S15" i="9"/>
  <c r="U15" i="9" s="1"/>
  <c r="R15" i="9"/>
  <c r="K15" i="9"/>
  <c r="J15" i="9"/>
  <c r="I15" i="9"/>
  <c r="E15" i="9"/>
  <c r="S14" i="9"/>
  <c r="U14" i="9" s="1"/>
  <c r="R14" i="9"/>
  <c r="K14" i="9"/>
  <c r="J14" i="9"/>
  <c r="I14" i="9"/>
  <c r="E14" i="9"/>
  <c r="S13" i="9"/>
  <c r="U13" i="9" s="1"/>
  <c r="R13" i="9"/>
  <c r="K13" i="9"/>
  <c r="J13" i="9"/>
  <c r="I13" i="9"/>
  <c r="E13" i="9"/>
  <c r="S12" i="9"/>
  <c r="U12" i="9" s="1"/>
  <c r="R12" i="9"/>
  <c r="K12" i="9"/>
  <c r="J12" i="9"/>
  <c r="I12" i="9"/>
  <c r="E12" i="9"/>
  <c r="S11" i="9"/>
  <c r="U11" i="9" s="1"/>
  <c r="R11" i="9"/>
  <c r="L11" i="9"/>
  <c r="K11" i="9"/>
  <c r="J11" i="9"/>
  <c r="I11" i="9"/>
  <c r="E11" i="9"/>
  <c r="R10" i="9"/>
  <c r="K10" i="9"/>
  <c r="L10" i="9" s="1"/>
  <c r="J10" i="9"/>
  <c r="I10" i="9"/>
  <c r="S10" i="9" s="1"/>
  <c r="E10" i="9"/>
  <c r="S9" i="9"/>
  <c r="U9" i="9" s="1"/>
  <c r="R9" i="9"/>
  <c r="K9" i="9"/>
  <c r="J9" i="9"/>
  <c r="I9" i="9"/>
  <c r="E9" i="9"/>
  <c r="L9" i="9" s="1"/>
  <c r="R8" i="9"/>
  <c r="K8" i="9"/>
  <c r="L8" i="9" s="1"/>
  <c r="J8" i="9"/>
  <c r="I8" i="9"/>
  <c r="S8" i="9" s="1"/>
  <c r="E8" i="9"/>
  <c r="P7" i="9"/>
  <c r="R7" i="9" s="1"/>
  <c r="K7" i="9"/>
  <c r="L7" i="9" s="1"/>
  <c r="J7" i="9"/>
  <c r="I7" i="9"/>
  <c r="S7" i="9" s="1"/>
  <c r="E7" i="9"/>
  <c r="R6" i="9"/>
  <c r="S6" i="9" s="1"/>
  <c r="L6" i="9"/>
  <c r="K6" i="9"/>
  <c r="J6" i="9"/>
  <c r="I6" i="9"/>
  <c r="E6" i="9"/>
  <c r="R5" i="9"/>
  <c r="S5" i="9" s="1"/>
  <c r="K5" i="9"/>
  <c r="J5" i="9"/>
  <c r="J18" i="9" s="1"/>
  <c r="I5" i="9"/>
  <c r="E5" i="9"/>
  <c r="R4" i="9"/>
  <c r="S4" i="9" s="1"/>
  <c r="K4" i="9"/>
  <c r="K18" i="9" s="1"/>
  <c r="J4" i="9"/>
  <c r="I4" i="9"/>
  <c r="E4" i="9"/>
  <c r="Q3" i="9"/>
  <c r="R3" i="9" s="1"/>
  <c r="S3" i="9" s="1"/>
  <c r="K3" i="9"/>
  <c r="L3" i="9" s="1"/>
  <c r="J3" i="9"/>
  <c r="I3" i="9"/>
  <c r="E3" i="9"/>
  <c r="E18" i="9" s="1"/>
  <c r="R18" i="8"/>
  <c r="H18" i="8"/>
  <c r="G18" i="8"/>
  <c r="C18" i="8"/>
  <c r="R17" i="8"/>
  <c r="K17" i="8"/>
  <c r="L17" i="8" s="1"/>
  <c r="J17" i="8"/>
  <c r="I17" i="8"/>
  <c r="S17" i="8" s="1"/>
  <c r="E17" i="8"/>
  <c r="R16" i="8"/>
  <c r="K16" i="8"/>
  <c r="J16" i="8"/>
  <c r="I16" i="8"/>
  <c r="S16" i="8" s="1"/>
  <c r="E16" i="8"/>
  <c r="R15" i="8"/>
  <c r="K15" i="8"/>
  <c r="J15" i="8"/>
  <c r="I15" i="8"/>
  <c r="S15" i="8" s="1"/>
  <c r="E15" i="8"/>
  <c r="R14" i="8"/>
  <c r="K14" i="8"/>
  <c r="J14" i="8"/>
  <c r="I14" i="8"/>
  <c r="S14" i="8" s="1"/>
  <c r="E14" i="8"/>
  <c r="R13" i="8"/>
  <c r="K13" i="8"/>
  <c r="J13" i="8"/>
  <c r="I13" i="8"/>
  <c r="S13" i="8" s="1"/>
  <c r="E13" i="8"/>
  <c r="R12" i="8"/>
  <c r="K12" i="8"/>
  <c r="J12" i="8"/>
  <c r="I12" i="8"/>
  <c r="S12" i="8" s="1"/>
  <c r="E12" i="8"/>
  <c r="R11" i="8"/>
  <c r="K11" i="8"/>
  <c r="L11" i="8" s="1"/>
  <c r="J11" i="8"/>
  <c r="I11" i="8"/>
  <c r="S11" i="8" s="1"/>
  <c r="E11" i="8"/>
  <c r="R10" i="8"/>
  <c r="S10" i="8" s="1"/>
  <c r="L10" i="8"/>
  <c r="K10" i="8"/>
  <c r="J10" i="8"/>
  <c r="I10" i="8"/>
  <c r="E10" i="8"/>
  <c r="R9" i="8"/>
  <c r="S9" i="8" s="1"/>
  <c r="K9" i="8"/>
  <c r="L9" i="8" s="1"/>
  <c r="J9" i="8"/>
  <c r="I9" i="8"/>
  <c r="E9" i="8"/>
  <c r="S8" i="8"/>
  <c r="U8" i="8" s="1"/>
  <c r="R8" i="8"/>
  <c r="L8" i="8"/>
  <c r="K8" i="8"/>
  <c r="J8" i="8"/>
  <c r="I8" i="8"/>
  <c r="E8" i="8"/>
  <c r="R7" i="8"/>
  <c r="P7" i="8"/>
  <c r="K7" i="8"/>
  <c r="L7" i="8" s="1"/>
  <c r="J7" i="8"/>
  <c r="I7" i="8"/>
  <c r="S7" i="8" s="1"/>
  <c r="E7" i="8"/>
  <c r="R6" i="8"/>
  <c r="K6" i="8"/>
  <c r="L6" i="8" s="1"/>
  <c r="J6" i="8"/>
  <c r="I6" i="8"/>
  <c r="S6" i="8" s="1"/>
  <c r="E6" i="8"/>
  <c r="R5" i="8"/>
  <c r="K5" i="8"/>
  <c r="J5" i="8"/>
  <c r="I5" i="8"/>
  <c r="S5" i="8" s="1"/>
  <c r="E5" i="8"/>
  <c r="R4" i="8"/>
  <c r="K4" i="8"/>
  <c r="L4" i="8" s="1"/>
  <c r="J4" i="8"/>
  <c r="I4" i="8"/>
  <c r="S4" i="8" s="1"/>
  <c r="E4" i="8"/>
  <c r="E18" i="8" s="1"/>
  <c r="Q3" i="8"/>
  <c r="R3" i="8" s="1"/>
  <c r="L3" i="8"/>
  <c r="K3" i="8"/>
  <c r="K18" i="8" s="1"/>
  <c r="J3" i="8"/>
  <c r="J18" i="8" s="1"/>
  <c r="I3" i="8"/>
  <c r="I18" i="8" s="1"/>
  <c r="S18" i="8" s="1"/>
  <c r="E3" i="8"/>
  <c r="R18" i="7"/>
  <c r="H18" i="7"/>
  <c r="G18" i="7"/>
  <c r="S18" i="7" s="1"/>
  <c r="C18" i="7"/>
  <c r="R17" i="7"/>
  <c r="K17" i="7"/>
  <c r="L17" i="7" s="1"/>
  <c r="J17" i="7"/>
  <c r="I17" i="7"/>
  <c r="S17" i="7" s="1"/>
  <c r="E17" i="7"/>
  <c r="S16" i="7"/>
  <c r="U16" i="7" s="1"/>
  <c r="R16" i="7"/>
  <c r="K16" i="7"/>
  <c r="J16" i="7"/>
  <c r="I16" i="7"/>
  <c r="E16" i="7"/>
  <c r="S15" i="7"/>
  <c r="U15" i="7" s="1"/>
  <c r="R15" i="7"/>
  <c r="K15" i="7"/>
  <c r="J15" i="7"/>
  <c r="I15" i="7"/>
  <c r="E15" i="7"/>
  <c r="S14" i="7"/>
  <c r="U14" i="7" s="1"/>
  <c r="R14" i="7"/>
  <c r="K14" i="7"/>
  <c r="J14" i="7"/>
  <c r="I14" i="7"/>
  <c r="E14" i="7"/>
  <c r="S13" i="7"/>
  <c r="U13" i="7" s="1"/>
  <c r="R13" i="7"/>
  <c r="K13" i="7"/>
  <c r="J13" i="7"/>
  <c r="I13" i="7"/>
  <c r="E13" i="7"/>
  <c r="S12" i="7"/>
  <c r="U12" i="7" s="1"/>
  <c r="R12" i="7"/>
  <c r="K12" i="7"/>
  <c r="J12" i="7"/>
  <c r="I12" i="7"/>
  <c r="E12" i="7"/>
  <c r="S11" i="7"/>
  <c r="U11" i="7" s="1"/>
  <c r="R11" i="7"/>
  <c r="K11" i="7"/>
  <c r="J11" i="7"/>
  <c r="I11" i="7"/>
  <c r="E11" i="7"/>
  <c r="L11" i="7" s="1"/>
  <c r="R10" i="7"/>
  <c r="K10" i="7"/>
  <c r="L10" i="7" s="1"/>
  <c r="J10" i="7"/>
  <c r="I10" i="7"/>
  <c r="S10" i="7" s="1"/>
  <c r="E10" i="7"/>
  <c r="U9" i="7"/>
  <c r="S9" i="7"/>
  <c r="T9" i="7" s="1"/>
  <c r="R9" i="7"/>
  <c r="K9" i="7"/>
  <c r="L9" i="7" s="1"/>
  <c r="J9" i="7"/>
  <c r="I9" i="7"/>
  <c r="E9" i="7"/>
  <c r="R8" i="7"/>
  <c r="K8" i="7"/>
  <c r="L8" i="7" s="1"/>
  <c r="J8" i="7"/>
  <c r="I8" i="7"/>
  <c r="I18" i="7" s="1"/>
  <c r="E8" i="7"/>
  <c r="P7" i="7"/>
  <c r="R7" i="7" s="1"/>
  <c r="S7" i="7" s="1"/>
  <c r="K7" i="7"/>
  <c r="K18" i="7" s="1"/>
  <c r="J7" i="7"/>
  <c r="I7" i="7"/>
  <c r="E7" i="7"/>
  <c r="S6" i="7"/>
  <c r="U6" i="7" s="1"/>
  <c r="R6" i="7"/>
  <c r="L6" i="7"/>
  <c r="K6" i="7"/>
  <c r="J6" i="7"/>
  <c r="I6" i="7"/>
  <c r="E6" i="7"/>
  <c r="R5" i="7"/>
  <c r="K5" i="7"/>
  <c r="J5" i="7"/>
  <c r="I5" i="7"/>
  <c r="S5" i="7" s="1"/>
  <c r="E5" i="7"/>
  <c r="R4" i="7"/>
  <c r="K4" i="7"/>
  <c r="L4" i="7" s="1"/>
  <c r="J4" i="7"/>
  <c r="I4" i="7"/>
  <c r="S4" i="7" s="1"/>
  <c r="E4" i="7"/>
  <c r="Q3" i="7"/>
  <c r="R3" i="7" s="1"/>
  <c r="S3" i="7" s="1"/>
  <c r="K3" i="7"/>
  <c r="L3" i="7" s="1"/>
  <c r="J3" i="7"/>
  <c r="J18" i="7" s="1"/>
  <c r="I3" i="7"/>
  <c r="E3" i="7"/>
  <c r="E18" i="7" s="1"/>
  <c r="R18" i="6"/>
  <c r="H18" i="6"/>
  <c r="G18" i="6"/>
  <c r="E18" i="6"/>
  <c r="C18" i="6"/>
  <c r="R17" i="6"/>
  <c r="S17" i="6" s="1"/>
  <c r="L17" i="6"/>
  <c r="K17" i="6"/>
  <c r="J17" i="6"/>
  <c r="I17" i="6"/>
  <c r="E17" i="6"/>
  <c r="R16" i="6"/>
  <c r="S16" i="6" s="1"/>
  <c r="K16" i="6"/>
  <c r="J16" i="6"/>
  <c r="I16" i="6"/>
  <c r="E16" i="6"/>
  <c r="R15" i="6"/>
  <c r="S15" i="6" s="1"/>
  <c r="K15" i="6"/>
  <c r="J15" i="6"/>
  <c r="I15" i="6"/>
  <c r="E15" i="6"/>
  <c r="R14" i="6"/>
  <c r="S14" i="6" s="1"/>
  <c r="K14" i="6"/>
  <c r="J14" i="6"/>
  <c r="I14" i="6"/>
  <c r="E14" i="6"/>
  <c r="R13" i="6"/>
  <c r="S13" i="6" s="1"/>
  <c r="K13" i="6"/>
  <c r="J13" i="6"/>
  <c r="I13" i="6"/>
  <c r="E13" i="6"/>
  <c r="R12" i="6"/>
  <c r="S12" i="6" s="1"/>
  <c r="K12" i="6"/>
  <c r="J12" i="6"/>
  <c r="I12" i="6"/>
  <c r="E12" i="6"/>
  <c r="R11" i="6"/>
  <c r="S11" i="6" s="1"/>
  <c r="K11" i="6"/>
  <c r="L11" i="6" s="1"/>
  <c r="J11" i="6"/>
  <c r="I11" i="6"/>
  <c r="E11" i="6"/>
  <c r="S10" i="6"/>
  <c r="U10" i="6" s="1"/>
  <c r="R10" i="6"/>
  <c r="L10" i="6"/>
  <c r="K10" i="6"/>
  <c r="J10" i="6"/>
  <c r="I10" i="6"/>
  <c r="E10" i="6"/>
  <c r="R9" i="6"/>
  <c r="K9" i="6"/>
  <c r="J9" i="6"/>
  <c r="I9" i="6"/>
  <c r="S9" i="6" s="1"/>
  <c r="E9" i="6"/>
  <c r="L9" i="6" s="1"/>
  <c r="S8" i="6"/>
  <c r="U8" i="6" s="1"/>
  <c r="R8" i="6"/>
  <c r="Q8" i="6"/>
  <c r="K8" i="6"/>
  <c r="L8" i="6" s="1"/>
  <c r="J8" i="6"/>
  <c r="I8" i="6"/>
  <c r="E8" i="6"/>
  <c r="P7" i="6"/>
  <c r="R7" i="6" s="1"/>
  <c r="K7" i="6"/>
  <c r="L7" i="6" s="1"/>
  <c r="J7" i="6"/>
  <c r="I7" i="6"/>
  <c r="S7" i="6" s="1"/>
  <c r="E7" i="6"/>
  <c r="R6" i="6"/>
  <c r="S6" i="6" s="1"/>
  <c r="L6" i="6"/>
  <c r="K6" i="6"/>
  <c r="J6" i="6"/>
  <c r="I6" i="6"/>
  <c r="E6" i="6"/>
  <c r="R5" i="6"/>
  <c r="S5" i="6" s="1"/>
  <c r="K5" i="6"/>
  <c r="J5" i="6"/>
  <c r="I5" i="6"/>
  <c r="E5" i="6"/>
  <c r="R4" i="6"/>
  <c r="S4" i="6" s="1"/>
  <c r="K4" i="6"/>
  <c r="L4" i="6" s="1"/>
  <c r="J4" i="6"/>
  <c r="J18" i="6" s="1"/>
  <c r="I4" i="6"/>
  <c r="E4" i="6"/>
  <c r="Q3" i="6"/>
  <c r="R3" i="6" s="1"/>
  <c r="S3" i="6" s="1"/>
  <c r="K3" i="6"/>
  <c r="K18" i="6" s="1"/>
  <c r="L18" i="6" s="1"/>
  <c r="J3" i="6"/>
  <c r="I3" i="6"/>
  <c r="I18" i="6" s="1"/>
  <c r="S18" i="6" s="1"/>
  <c r="E3" i="6"/>
  <c r="L3" i="6" s="1"/>
  <c r="J18" i="5"/>
  <c r="H18" i="5"/>
  <c r="G18" i="5"/>
  <c r="U18" i="5" s="1"/>
  <c r="V18" i="5" s="1"/>
  <c r="C18" i="5"/>
  <c r="W17" i="5"/>
  <c r="U17" i="5"/>
  <c r="V17" i="5" s="1"/>
  <c r="N17" i="5"/>
  <c r="O17" i="5" s="1"/>
  <c r="M17" i="5"/>
  <c r="L17" i="5"/>
  <c r="K17" i="5"/>
  <c r="I17" i="5"/>
  <c r="E17" i="5"/>
  <c r="V16" i="5"/>
  <c r="U16" i="5"/>
  <c r="N16" i="5"/>
  <c r="M16" i="5"/>
  <c r="L16" i="5"/>
  <c r="K16" i="5"/>
  <c r="I16" i="5"/>
  <c r="E16" i="5"/>
  <c r="V15" i="5"/>
  <c r="U15" i="5"/>
  <c r="N15" i="5"/>
  <c r="M15" i="5"/>
  <c r="L15" i="5"/>
  <c r="K15" i="5"/>
  <c r="I15" i="5"/>
  <c r="E15" i="5"/>
  <c r="V14" i="5"/>
  <c r="U14" i="5"/>
  <c r="N14" i="5"/>
  <c r="M14" i="5"/>
  <c r="L14" i="5"/>
  <c r="K14" i="5"/>
  <c r="I14" i="5"/>
  <c r="E14" i="5"/>
  <c r="V13" i="5"/>
  <c r="U13" i="5"/>
  <c r="N13" i="5"/>
  <c r="M13" i="5"/>
  <c r="L13" i="5"/>
  <c r="K13" i="5"/>
  <c r="I13" i="5"/>
  <c r="E13" i="5"/>
  <c r="V12" i="5"/>
  <c r="U12" i="5"/>
  <c r="N12" i="5"/>
  <c r="M12" i="5"/>
  <c r="L12" i="5"/>
  <c r="K12" i="5"/>
  <c r="I12" i="5"/>
  <c r="E12" i="5"/>
  <c r="U11" i="5"/>
  <c r="W11" i="5" s="1"/>
  <c r="N11" i="5"/>
  <c r="O11" i="5" s="1"/>
  <c r="M11" i="5"/>
  <c r="L11" i="5"/>
  <c r="K11" i="5"/>
  <c r="I11" i="5"/>
  <c r="E11" i="5"/>
  <c r="U10" i="5"/>
  <c r="W10" i="5" s="1"/>
  <c r="R10" i="5"/>
  <c r="O10" i="5"/>
  <c r="N10" i="5"/>
  <c r="M10" i="5"/>
  <c r="K10" i="5"/>
  <c r="L10" i="5" s="1"/>
  <c r="I10" i="5"/>
  <c r="E10" i="5"/>
  <c r="V9" i="5"/>
  <c r="U9" i="5"/>
  <c r="W9" i="5" s="1"/>
  <c r="N9" i="5"/>
  <c r="M9" i="5"/>
  <c r="K9" i="5"/>
  <c r="L9" i="5" s="1"/>
  <c r="I9" i="5"/>
  <c r="E9" i="5"/>
  <c r="O9" i="5" s="1"/>
  <c r="T8" i="5"/>
  <c r="S8" i="5"/>
  <c r="R8" i="5"/>
  <c r="U8" i="5" s="1"/>
  <c r="N8" i="5"/>
  <c r="O8" i="5" s="1"/>
  <c r="M8" i="5"/>
  <c r="K8" i="5"/>
  <c r="L8" i="5" s="1"/>
  <c r="I8" i="5"/>
  <c r="E8" i="5"/>
  <c r="U7" i="5"/>
  <c r="W7" i="5" s="1"/>
  <c r="S7" i="5"/>
  <c r="N7" i="5"/>
  <c r="O7" i="5" s="1"/>
  <c r="M7" i="5"/>
  <c r="K7" i="5"/>
  <c r="L7" i="5" s="1"/>
  <c r="I7" i="5"/>
  <c r="E7" i="5"/>
  <c r="E18" i="5" s="1"/>
  <c r="S6" i="5"/>
  <c r="U6" i="5" s="1"/>
  <c r="N6" i="5"/>
  <c r="O6" i="5" s="1"/>
  <c r="M6" i="5"/>
  <c r="L6" i="5"/>
  <c r="K6" i="5"/>
  <c r="I6" i="5"/>
  <c r="E6" i="5"/>
  <c r="U5" i="5"/>
  <c r="V5" i="5" s="1"/>
  <c r="N5" i="5"/>
  <c r="M5" i="5"/>
  <c r="L5" i="5"/>
  <c r="K5" i="5"/>
  <c r="I5" i="5"/>
  <c r="E5" i="5"/>
  <c r="U4" i="5"/>
  <c r="W4" i="5" s="1"/>
  <c r="N4" i="5"/>
  <c r="O4" i="5" s="1"/>
  <c r="M4" i="5"/>
  <c r="K4" i="5"/>
  <c r="L4" i="5" s="1"/>
  <c r="I4" i="5"/>
  <c r="E4" i="5"/>
  <c r="U3" i="5"/>
  <c r="W3" i="5" s="1"/>
  <c r="T3" i="5"/>
  <c r="S3" i="5"/>
  <c r="R3" i="5"/>
  <c r="N3" i="5"/>
  <c r="N18" i="5" s="1"/>
  <c r="O18" i="5" s="1"/>
  <c r="M3" i="5"/>
  <c r="M18" i="5" s="1"/>
  <c r="K3" i="5"/>
  <c r="L3" i="5" s="1"/>
  <c r="I3" i="5"/>
  <c r="E3" i="5"/>
  <c r="U18" i="4"/>
  <c r="V18" i="4" s="1"/>
  <c r="J18" i="4"/>
  <c r="H18" i="4"/>
  <c r="G18" i="4"/>
  <c r="C18" i="4"/>
  <c r="W17" i="4"/>
  <c r="V17" i="4"/>
  <c r="U17" i="4"/>
  <c r="O17" i="4"/>
  <c r="N17" i="4"/>
  <c r="M17" i="4"/>
  <c r="K17" i="4"/>
  <c r="L17" i="4" s="1"/>
  <c r="I17" i="4"/>
  <c r="E17" i="4"/>
  <c r="U16" i="4"/>
  <c r="V16" i="4" s="1"/>
  <c r="N16" i="4"/>
  <c r="M16" i="4"/>
  <c r="K16" i="4"/>
  <c r="L16" i="4" s="1"/>
  <c r="I16" i="4"/>
  <c r="E16" i="4"/>
  <c r="U15" i="4"/>
  <c r="V15" i="4" s="1"/>
  <c r="N15" i="4"/>
  <c r="M15" i="4"/>
  <c r="K15" i="4"/>
  <c r="L15" i="4" s="1"/>
  <c r="I15" i="4"/>
  <c r="E15" i="4"/>
  <c r="U14" i="4"/>
  <c r="V14" i="4" s="1"/>
  <c r="N14" i="4"/>
  <c r="M14" i="4"/>
  <c r="K14" i="4"/>
  <c r="L14" i="4" s="1"/>
  <c r="I14" i="4"/>
  <c r="E14" i="4"/>
  <c r="U13" i="4"/>
  <c r="V13" i="4" s="1"/>
  <c r="N13" i="4"/>
  <c r="M13" i="4"/>
  <c r="K13" i="4"/>
  <c r="L13" i="4" s="1"/>
  <c r="I13" i="4"/>
  <c r="E13" i="4"/>
  <c r="U12" i="4"/>
  <c r="V12" i="4" s="1"/>
  <c r="N12" i="4"/>
  <c r="M12" i="4"/>
  <c r="K12" i="4"/>
  <c r="L12" i="4" s="1"/>
  <c r="I12" i="4"/>
  <c r="E12" i="4"/>
  <c r="V11" i="4"/>
  <c r="U11" i="4"/>
  <c r="W11" i="4" s="1"/>
  <c r="N11" i="4"/>
  <c r="M11" i="4"/>
  <c r="K11" i="4"/>
  <c r="L11" i="4" s="1"/>
  <c r="I11" i="4"/>
  <c r="E11" i="4"/>
  <c r="O11" i="4" s="1"/>
  <c r="R10" i="4"/>
  <c r="U10" i="4" s="1"/>
  <c r="N10" i="4"/>
  <c r="O10" i="4" s="1"/>
  <c r="M10" i="4"/>
  <c r="L10" i="4"/>
  <c r="K10" i="4"/>
  <c r="I10" i="4"/>
  <c r="E10" i="4"/>
  <c r="U9" i="4"/>
  <c r="W9" i="4" s="1"/>
  <c r="N9" i="4"/>
  <c r="O9" i="4" s="1"/>
  <c r="M9" i="4"/>
  <c r="L9" i="4"/>
  <c r="K9" i="4"/>
  <c r="I9" i="4"/>
  <c r="E9" i="4"/>
  <c r="U8" i="4"/>
  <c r="W8" i="4" s="1"/>
  <c r="T8" i="4"/>
  <c r="S8" i="4"/>
  <c r="R8" i="4"/>
  <c r="N8" i="4"/>
  <c r="O8" i="4" s="1"/>
  <c r="M8" i="4"/>
  <c r="K8" i="4"/>
  <c r="L8" i="4" s="1"/>
  <c r="I8" i="4"/>
  <c r="E8" i="4"/>
  <c r="S7" i="4"/>
  <c r="U7" i="4" s="1"/>
  <c r="N7" i="4"/>
  <c r="N18" i="4" s="1"/>
  <c r="O18" i="4" s="1"/>
  <c r="M7" i="4"/>
  <c r="L7" i="4"/>
  <c r="K7" i="4"/>
  <c r="I7" i="4"/>
  <c r="E7" i="4"/>
  <c r="U6" i="4"/>
  <c r="W6" i="4" s="1"/>
  <c r="S6" i="4"/>
  <c r="N6" i="4"/>
  <c r="M6" i="4"/>
  <c r="K6" i="4"/>
  <c r="L6" i="4" s="1"/>
  <c r="I6" i="4"/>
  <c r="E6" i="4"/>
  <c r="O6" i="4" s="1"/>
  <c r="U5" i="4"/>
  <c r="V5" i="4" s="1"/>
  <c r="N5" i="4"/>
  <c r="M5" i="4"/>
  <c r="K5" i="4"/>
  <c r="L5" i="4" s="1"/>
  <c r="I5" i="4"/>
  <c r="E5" i="4"/>
  <c r="W4" i="4"/>
  <c r="V4" i="4"/>
  <c r="U4" i="4"/>
  <c r="N4" i="4"/>
  <c r="O4" i="4" s="1"/>
  <c r="M4" i="4"/>
  <c r="K4" i="4"/>
  <c r="L4" i="4" s="1"/>
  <c r="I4" i="4"/>
  <c r="E4" i="4"/>
  <c r="T3" i="4"/>
  <c r="S3" i="4"/>
  <c r="R3" i="4"/>
  <c r="U3" i="4" s="1"/>
  <c r="N3" i="4"/>
  <c r="O3" i="4" s="1"/>
  <c r="M3" i="4"/>
  <c r="M18" i="4" s="1"/>
  <c r="K3" i="4"/>
  <c r="L3" i="4" s="1"/>
  <c r="I3" i="4"/>
  <c r="E3" i="4"/>
  <c r="E18" i="4" s="1"/>
  <c r="V18" i="3"/>
  <c r="U18" i="3"/>
  <c r="J18" i="3"/>
  <c r="H18" i="3"/>
  <c r="G18" i="3"/>
  <c r="C18" i="3"/>
  <c r="U17" i="3"/>
  <c r="W17" i="3" s="1"/>
  <c r="N17" i="3"/>
  <c r="O17" i="3" s="1"/>
  <c r="M17" i="3"/>
  <c r="L17" i="3"/>
  <c r="K17" i="3"/>
  <c r="I17" i="3"/>
  <c r="E17" i="3"/>
  <c r="U16" i="3"/>
  <c r="V16" i="3" s="1"/>
  <c r="N16" i="3"/>
  <c r="M16" i="3"/>
  <c r="L16" i="3"/>
  <c r="K16" i="3"/>
  <c r="I16" i="3"/>
  <c r="E16" i="3"/>
  <c r="U15" i="3"/>
  <c r="V15" i="3" s="1"/>
  <c r="N15" i="3"/>
  <c r="M15" i="3"/>
  <c r="L15" i="3"/>
  <c r="K15" i="3"/>
  <c r="I15" i="3"/>
  <c r="E15" i="3"/>
  <c r="U14" i="3"/>
  <c r="V14" i="3" s="1"/>
  <c r="N14" i="3"/>
  <c r="M14" i="3"/>
  <c r="L14" i="3"/>
  <c r="K14" i="3"/>
  <c r="I14" i="3"/>
  <c r="E14" i="3"/>
  <c r="U13" i="3"/>
  <c r="V13" i="3" s="1"/>
  <c r="N13" i="3"/>
  <c r="M13" i="3"/>
  <c r="L13" i="3"/>
  <c r="K13" i="3"/>
  <c r="I13" i="3"/>
  <c r="E13" i="3"/>
  <c r="U12" i="3"/>
  <c r="V12" i="3" s="1"/>
  <c r="N12" i="3"/>
  <c r="M12" i="3"/>
  <c r="L12" i="3"/>
  <c r="K12" i="3"/>
  <c r="I12" i="3"/>
  <c r="E12" i="3"/>
  <c r="U11" i="3"/>
  <c r="W11" i="3" s="1"/>
  <c r="N11" i="3"/>
  <c r="O11" i="3" s="1"/>
  <c r="M11" i="3"/>
  <c r="L11" i="3"/>
  <c r="K11" i="3"/>
  <c r="I11" i="3"/>
  <c r="E11" i="3"/>
  <c r="U10" i="3"/>
  <c r="W10" i="3" s="1"/>
  <c r="R10" i="3"/>
  <c r="N10" i="3"/>
  <c r="M10" i="3"/>
  <c r="K10" i="3"/>
  <c r="L10" i="3" s="1"/>
  <c r="I10" i="3"/>
  <c r="E10" i="3"/>
  <c r="O10" i="3" s="1"/>
  <c r="W9" i="3"/>
  <c r="V9" i="3"/>
  <c r="U9" i="3"/>
  <c r="N9" i="3"/>
  <c r="O9" i="3" s="1"/>
  <c r="M9" i="3"/>
  <c r="K9" i="3"/>
  <c r="L9" i="3" s="1"/>
  <c r="I9" i="3"/>
  <c r="E9" i="3"/>
  <c r="T8" i="3"/>
  <c r="S8" i="3"/>
  <c r="R8" i="3"/>
  <c r="U8" i="3" s="1"/>
  <c r="O8" i="3"/>
  <c r="N8" i="3"/>
  <c r="M8" i="3"/>
  <c r="K8" i="3"/>
  <c r="L8" i="3" s="1"/>
  <c r="I8" i="3"/>
  <c r="E8" i="3"/>
  <c r="W7" i="3"/>
  <c r="V7" i="3"/>
  <c r="U7" i="3"/>
  <c r="S7" i="3"/>
  <c r="N7" i="3"/>
  <c r="O7" i="3" s="1"/>
  <c r="M7" i="3"/>
  <c r="K7" i="3"/>
  <c r="L7" i="3" s="1"/>
  <c r="I7" i="3"/>
  <c r="E7" i="3"/>
  <c r="S6" i="3"/>
  <c r="U6" i="3" s="1"/>
  <c r="N6" i="3"/>
  <c r="O6" i="3" s="1"/>
  <c r="M6" i="3"/>
  <c r="L6" i="3"/>
  <c r="K6" i="3"/>
  <c r="I6" i="3"/>
  <c r="E6" i="3"/>
  <c r="V5" i="3"/>
  <c r="U5" i="3"/>
  <c r="N5" i="3"/>
  <c r="M5" i="3"/>
  <c r="L5" i="3"/>
  <c r="K5" i="3"/>
  <c r="I5" i="3"/>
  <c r="E5" i="3"/>
  <c r="U4" i="3"/>
  <c r="W4" i="3" s="1"/>
  <c r="O4" i="3"/>
  <c r="N4" i="3"/>
  <c r="M4" i="3"/>
  <c r="K4" i="3"/>
  <c r="L4" i="3" s="1"/>
  <c r="I4" i="3"/>
  <c r="E4" i="3"/>
  <c r="T3" i="3"/>
  <c r="S3" i="3"/>
  <c r="R3" i="3"/>
  <c r="U3" i="3" s="1"/>
  <c r="O3" i="3"/>
  <c r="N3" i="3"/>
  <c r="N18" i="3" s="1"/>
  <c r="M3" i="3"/>
  <c r="M18" i="3" s="1"/>
  <c r="L3" i="3"/>
  <c r="K3" i="3"/>
  <c r="I3" i="3"/>
  <c r="E3" i="3"/>
  <c r="U18" i="2"/>
  <c r="V18" i="2" s="1"/>
  <c r="J18" i="2"/>
  <c r="H18" i="2"/>
  <c r="G18" i="2"/>
  <c r="C18" i="2"/>
  <c r="V17" i="2"/>
  <c r="U17" i="2"/>
  <c r="W17" i="2" s="1"/>
  <c r="N17" i="2"/>
  <c r="M17" i="2"/>
  <c r="K17" i="2"/>
  <c r="L17" i="2" s="1"/>
  <c r="I17" i="2"/>
  <c r="E17" i="2"/>
  <c r="O17" i="2" s="1"/>
  <c r="V16" i="2"/>
  <c r="U16" i="2"/>
  <c r="N16" i="2"/>
  <c r="M16" i="2"/>
  <c r="K16" i="2"/>
  <c r="L16" i="2" s="1"/>
  <c r="I16" i="2"/>
  <c r="E16" i="2"/>
  <c r="V15" i="2"/>
  <c r="U15" i="2"/>
  <c r="N15" i="2"/>
  <c r="M15" i="2"/>
  <c r="K15" i="2"/>
  <c r="L15" i="2" s="1"/>
  <c r="I15" i="2"/>
  <c r="E15" i="2"/>
  <c r="V14" i="2"/>
  <c r="U14" i="2"/>
  <c r="N14" i="2"/>
  <c r="M14" i="2"/>
  <c r="K14" i="2"/>
  <c r="L14" i="2" s="1"/>
  <c r="I14" i="2"/>
  <c r="E14" i="2"/>
  <c r="V13" i="2"/>
  <c r="U13" i="2"/>
  <c r="N13" i="2"/>
  <c r="M13" i="2"/>
  <c r="K13" i="2"/>
  <c r="L13" i="2" s="1"/>
  <c r="I13" i="2"/>
  <c r="E13" i="2"/>
  <c r="V12" i="2"/>
  <c r="U12" i="2"/>
  <c r="N12" i="2"/>
  <c r="M12" i="2"/>
  <c r="K12" i="2"/>
  <c r="L12" i="2" s="1"/>
  <c r="I12" i="2"/>
  <c r="E12" i="2"/>
  <c r="W11" i="2"/>
  <c r="V11" i="2"/>
  <c r="U11" i="2"/>
  <c r="N11" i="2"/>
  <c r="O11" i="2" s="1"/>
  <c r="M11" i="2"/>
  <c r="K11" i="2"/>
  <c r="L11" i="2" s="1"/>
  <c r="I11" i="2"/>
  <c r="E11" i="2"/>
  <c r="R10" i="2"/>
  <c r="U10" i="2" s="1"/>
  <c r="N10" i="2"/>
  <c r="N18" i="2" s="1"/>
  <c r="M10" i="2"/>
  <c r="L10" i="2"/>
  <c r="K10" i="2"/>
  <c r="I10" i="2"/>
  <c r="E10" i="2"/>
  <c r="U9" i="2"/>
  <c r="W9" i="2" s="1"/>
  <c r="O9" i="2"/>
  <c r="N9" i="2"/>
  <c r="M9" i="2"/>
  <c r="K9" i="2"/>
  <c r="L9" i="2" s="1"/>
  <c r="I9" i="2"/>
  <c r="E9" i="2"/>
  <c r="T8" i="2"/>
  <c r="S8" i="2"/>
  <c r="R8" i="2"/>
  <c r="U8" i="2" s="1"/>
  <c r="O8" i="2"/>
  <c r="N8" i="2"/>
  <c r="M8" i="2"/>
  <c r="L8" i="2"/>
  <c r="K8" i="2"/>
  <c r="I8" i="2"/>
  <c r="E8" i="2"/>
  <c r="S7" i="2"/>
  <c r="U7" i="2" s="1"/>
  <c r="O7" i="2"/>
  <c r="N7" i="2"/>
  <c r="M7" i="2"/>
  <c r="K7" i="2"/>
  <c r="L7" i="2" s="1"/>
  <c r="I7" i="2"/>
  <c r="E7" i="2"/>
  <c r="W6" i="2"/>
  <c r="V6" i="2"/>
  <c r="U6" i="2"/>
  <c r="S6" i="2"/>
  <c r="N6" i="2"/>
  <c r="O6" i="2" s="1"/>
  <c r="M6" i="2"/>
  <c r="K6" i="2"/>
  <c r="L6" i="2" s="1"/>
  <c r="I6" i="2"/>
  <c r="E6" i="2"/>
  <c r="U5" i="2"/>
  <c r="V5" i="2" s="1"/>
  <c r="N5" i="2"/>
  <c r="M5" i="2"/>
  <c r="K5" i="2"/>
  <c r="L5" i="2" s="1"/>
  <c r="I5" i="2"/>
  <c r="E5" i="2"/>
  <c r="U4" i="2"/>
  <c r="W4" i="2" s="1"/>
  <c r="O4" i="2"/>
  <c r="N4" i="2"/>
  <c r="M4" i="2"/>
  <c r="L4" i="2"/>
  <c r="K4" i="2"/>
  <c r="I4" i="2"/>
  <c r="E4" i="2"/>
  <c r="T3" i="2"/>
  <c r="S3" i="2"/>
  <c r="R3" i="2"/>
  <c r="U3" i="2" s="1"/>
  <c r="N3" i="2"/>
  <c r="O3" i="2" s="1"/>
  <c r="M3" i="2"/>
  <c r="M18" i="2" s="1"/>
  <c r="L3" i="2"/>
  <c r="K3" i="2"/>
  <c r="I3" i="2"/>
  <c r="E3" i="2"/>
  <c r="E18" i="2" s="1"/>
  <c r="N18" i="1"/>
  <c r="H18" i="1"/>
  <c r="G18" i="1"/>
  <c r="C18" i="1"/>
  <c r="R17" i="1"/>
  <c r="Q17" i="1"/>
  <c r="O17" i="1"/>
  <c r="P17" i="1" s="1"/>
  <c r="I17" i="1"/>
  <c r="E17" i="1"/>
  <c r="S17" i="1" s="1"/>
  <c r="S16" i="1"/>
  <c r="R16" i="1"/>
  <c r="Q16" i="1"/>
  <c r="O16" i="1"/>
  <c r="P16" i="1" s="1"/>
  <c r="I16" i="1"/>
  <c r="E16" i="1"/>
  <c r="S15" i="1"/>
  <c r="R15" i="1"/>
  <c r="Q15" i="1"/>
  <c r="O15" i="1"/>
  <c r="P15" i="1" s="1"/>
  <c r="I15" i="1"/>
  <c r="E15" i="1"/>
  <c r="R14" i="1"/>
  <c r="S14" i="1" s="1"/>
  <c r="Q14" i="1"/>
  <c r="P14" i="1"/>
  <c r="O14" i="1"/>
  <c r="I14" i="1"/>
  <c r="E14" i="1"/>
  <c r="S13" i="1"/>
  <c r="R13" i="1"/>
  <c r="Q13" i="1"/>
  <c r="P13" i="1"/>
  <c r="O13" i="1"/>
  <c r="I13" i="1"/>
  <c r="E13" i="1"/>
  <c r="R12" i="1"/>
  <c r="S12" i="1" s="1"/>
  <c r="Q12" i="1"/>
  <c r="P12" i="1"/>
  <c r="O12" i="1"/>
  <c r="I12" i="1"/>
  <c r="E12" i="1"/>
  <c r="R11" i="1"/>
  <c r="S11" i="1" s="1"/>
  <c r="Q11" i="1"/>
  <c r="O11" i="1"/>
  <c r="P11" i="1" s="1"/>
  <c r="I11" i="1"/>
  <c r="E11" i="1"/>
  <c r="R10" i="1"/>
  <c r="S10" i="1" s="1"/>
  <c r="Q10" i="1"/>
  <c r="P10" i="1"/>
  <c r="O10" i="1"/>
  <c r="I10" i="1"/>
  <c r="E10" i="1"/>
  <c r="R9" i="1"/>
  <c r="Q9" i="1"/>
  <c r="O9" i="1"/>
  <c r="P9" i="1" s="1"/>
  <c r="I9" i="1"/>
  <c r="E9" i="1"/>
  <c r="E18" i="1" s="1"/>
  <c r="S8" i="1"/>
  <c r="R8" i="1"/>
  <c r="Q8" i="1"/>
  <c r="O8" i="1"/>
  <c r="P8" i="1" s="1"/>
  <c r="I8" i="1"/>
  <c r="E8" i="1"/>
  <c r="S7" i="1"/>
  <c r="R7" i="1"/>
  <c r="Q7" i="1"/>
  <c r="O7" i="1"/>
  <c r="P7" i="1" s="1"/>
  <c r="I7" i="1"/>
  <c r="E7" i="1"/>
  <c r="R6" i="1"/>
  <c r="S6" i="1" s="1"/>
  <c r="Q6" i="1"/>
  <c r="P6" i="1"/>
  <c r="O6" i="1"/>
  <c r="I6" i="1"/>
  <c r="E6" i="1"/>
  <c r="S5" i="1"/>
  <c r="R5" i="1"/>
  <c r="Q5" i="1"/>
  <c r="P5" i="1"/>
  <c r="O5" i="1"/>
  <c r="I5" i="1"/>
  <c r="E5" i="1"/>
  <c r="R4" i="1"/>
  <c r="S4" i="1" s="1"/>
  <c r="Q4" i="1"/>
  <c r="P4" i="1"/>
  <c r="O4" i="1"/>
  <c r="I4" i="1"/>
  <c r="E4" i="1"/>
  <c r="R3" i="1"/>
  <c r="R18" i="1" s="1"/>
  <c r="S18" i="1" s="1"/>
  <c r="Q3" i="1"/>
  <c r="Q18" i="1" s="1"/>
  <c r="O3" i="1"/>
  <c r="P3" i="1" s="1"/>
  <c r="I3" i="1"/>
  <c r="E3" i="1"/>
  <c r="S18" i="148" l="1"/>
  <c r="S3" i="148"/>
  <c r="S14" i="147"/>
  <c r="S4" i="147"/>
  <c r="S7" i="147"/>
  <c r="S10" i="147"/>
  <c r="S13" i="147"/>
  <c r="Q18" i="147"/>
  <c r="S12" i="147"/>
  <c r="S15" i="147"/>
  <c r="E18" i="147"/>
  <c r="S18" i="147" s="1"/>
  <c r="T7" i="8"/>
  <c r="U7" i="8"/>
  <c r="U16" i="12"/>
  <c r="T16" i="12"/>
  <c r="U14" i="16"/>
  <c r="T14" i="16"/>
  <c r="W10" i="4"/>
  <c r="V10" i="4"/>
  <c r="T7" i="6"/>
  <c r="U7" i="6"/>
  <c r="T10" i="7"/>
  <c r="U10" i="7"/>
  <c r="U16" i="8"/>
  <c r="T16" i="8"/>
  <c r="U17" i="9"/>
  <c r="T17" i="9"/>
  <c r="T5" i="10"/>
  <c r="U5" i="10"/>
  <c r="U11" i="16"/>
  <c r="T11" i="16"/>
  <c r="W7" i="4"/>
  <c r="V7" i="4"/>
  <c r="L18" i="7"/>
  <c r="T17" i="7"/>
  <c r="U17" i="7"/>
  <c r="U13" i="8"/>
  <c r="T13" i="8"/>
  <c r="U3" i="9"/>
  <c r="T3" i="9"/>
  <c r="U6" i="9"/>
  <c r="T6" i="9"/>
  <c r="U14" i="10"/>
  <c r="T14" i="10"/>
  <c r="U12" i="12"/>
  <c r="T12" i="12"/>
  <c r="U16" i="16"/>
  <c r="T16" i="16"/>
  <c r="U7" i="17"/>
  <c r="T7" i="17"/>
  <c r="U15" i="6"/>
  <c r="T15" i="6"/>
  <c r="U11" i="8"/>
  <c r="T11" i="8"/>
  <c r="U12" i="10"/>
  <c r="T12" i="10"/>
  <c r="W6" i="5"/>
  <c r="V6" i="5"/>
  <c r="U5" i="6"/>
  <c r="T5" i="6"/>
  <c r="U12" i="6"/>
  <c r="T12" i="6"/>
  <c r="T4" i="8"/>
  <c r="U4" i="8"/>
  <c r="T8" i="9"/>
  <c r="U8" i="9"/>
  <c r="T17" i="10"/>
  <c r="U17" i="10"/>
  <c r="U14" i="6"/>
  <c r="T14" i="6"/>
  <c r="U17" i="6"/>
  <c r="T17" i="6"/>
  <c r="U7" i="7"/>
  <c r="T7" i="7"/>
  <c r="T6" i="8"/>
  <c r="U6" i="8"/>
  <c r="U9" i="10"/>
  <c r="T9" i="10"/>
  <c r="U11" i="10"/>
  <c r="T11" i="10"/>
  <c r="U13" i="16"/>
  <c r="T13" i="16"/>
  <c r="U11" i="6"/>
  <c r="T11" i="6"/>
  <c r="T5" i="7"/>
  <c r="U5" i="7"/>
  <c r="U15" i="8"/>
  <c r="T15" i="8"/>
  <c r="U5" i="9"/>
  <c r="T5" i="9"/>
  <c r="T7" i="9"/>
  <c r="U7" i="9"/>
  <c r="U10" i="9"/>
  <c r="T10" i="9"/>
  <c r="T4" i="10"/>
  <c r="U4" i="10"/>
  <c r="T7" i="10"/>
  <c r="U7" i="10"/>
  <c r="U16" i="10"/>
  <c r="T16" i="10"/>
  <c r="T10" i="11"/>
  <c r="U10" i="11"/>
  <c r="U10" i="14"/>
  <c r="T10" i="14"/>
  <c r="U7" i="15"/>
  <c r="T7" i="15"/>
  <c r="U9" i="8"/>
  <c r="T9" i="8"/>
  <c r="T9" i="6"/>
  <c r="U9" i="6"/>
  <c r="U16" i="6"/>
  <c r="T16" i="6"/>
  <c r="U3" i="7"/>
  <c r="T3" i="7"/>
  <c r="L18" i="8"/>
  <c r="U12" i="8"/>
  <c r="T12" i="8"/>
  <c r="U13" i="10"/>
  <c r="T13" i="10"/>
  <c r="U7" i="11"/>
  <c r="T7" i="11"/>
  <c r="T17" i="11"/>
  <c r="U17" i="11"/>
  <c r="U15" i="16"/>
  <c r="T15" i="16"/>
  <c r="U10" i="10"/>
  <c r="T10" i="10"/>
  <c r="W3" i="4"/>
  <c r="V3" i="4"/>
  <c r="U4" i="6"/>
  <c r="T4" i="6"/>
  <c r="O18" i="2"/>
  <c r="V3" i="3"/>
  <c r="W3" i="3"/>
  <c r="W6" i="3"/>
  <c r="V6" i="3"/>
  <c r="W8" i="3"/>
  <c r="V8" i="3"/>
  <c r="W8" i="5"/>
  <c r="V8" i="5"/>
  <c r="U13" i="6"/>
  <c r="T13" i="6"/>
  <c r="T5" i="8"/>
  <c r="U5" i="8"/>
  <c r="U10" i="8"/>
  <c r="T10" i="8"/>
  <c r="T17" i="8"/>
  <c r="U17" i="8"/>
  <c r="L18" i="9"/>
  <c r="T8" i="12"/>
  <c r="U8" i="12"/>
  <c r="U12" i="16"/>
  <c r="T12" i="16"/>
  <c r="V3" i="2"/>
  <c r="W3" i="2"/>
  <c r="V7" i="2"/>
  <c r="W7" i="2"/>
  <c r="V8" i="2"/>
  <c r="W8" i="2"/>
  <c r="W10" i="2"/>
  <c r="V10" i="2"/>
  <c r="U3" i="6"/>
  <c r="T3" i="6"/>
  <c r="U6" i="6"/>
  <c r="T6" i="6"/>
  <c r="T4" i="7"/>
  <c r="U4" i="7"/>
  <c r="U14" i="8"/>
  <c r="T14" i="8"/>
  <c r="U4" i="9"/>
  <c r="T4" i="9"/>
  <c r="T3" i="10"/>
  <c r="U3" i="10"/>
  <c r="U15" i="10"/>
  <c r="T15" i="10"/>
  <c r="U6" i="11"/>
  <c r="T6" i="11"/>
  <c r="U8" i="11"/>
  <c r="T8" i="11"/>
  <c r="U13" i="12"/>
  <c r="T13" i="12"/>
  <c r="L18" i="17"/>
  <c r="V9" i="2"/>
  <c r="O10" i="2"/>
  <c r="V4" i="3"/>
  <c r="V10" i="3"/>
  <c r="V6" i="4"/>
  <c r="O7" i="4"/>
  <c r="V8" i="4"/>
  <c r="V3" i="5"/>
  <c r="V7" i="5"/>
  <c r="T8" i="6"/>
  <c r="L7" i="7"/>
  <c r="T11" i="7"/>
  <c r="T12" i="7"/>
  <c r="T13" i="7"/>
  <c r="T14" i="7"/>
  <c r="T15" i="7"/>
  <c r="T16" i="7"/>
  <c r="L4" i="9"/>
  <c r="T9" i="9"/>
  <c r="T6" i="10"/>
  <c r="S3" i="11"/>
  <c r="T11" i="11"/>
  <c r="T12" i="11"/>
  <c r="T13" i="11"/>
  <c r="T14" i="11"/>
  <c r="T15" i="11"/>
  <c r="T16" i="11"/>
  <c r="L6" i="12"/>
  <c r="T9" i="12"/>
  <c r="E18" i="13"/>
  <c r="L18" i="13" s="1"/>
  <c r="T17" i="13"/>
  <c r="I18" i="14"/>
  <c r="S18" i="14" s="1"/>
  <c r="J18" i="15"/>
  <c r="T6" i="15"/>
  <c r="I18" i="16"/>
  <c r="K18" i="16"/>
  <c r="L18" i="16" s="1"/>
  <c r="U12" i="17"/>
  <c r="T12" i="17"/>
  <c r="S18" i="17"/>
  <c r="T11" i="19"/>
  <c r="U11" i="19"/>
  <c r="U7" i="21"/>
  <c r="T7" i="21"/>
  <c r="U10" i="22"/>
  <c r="T10" i="22"/>
  <c r="T13" i="26"/>
  <c r="U13" i="26"/>
  <c r="U3" i="30"/>
  <c r="T3" i="30"/>
  <c r="T5" i="30"/>
  <c r="U5" i="30"/>
  <c r="U16" i="31"/>
  <c r="T16" i="31"/>
  <c r="U13" i="36"/>
  <c r="T13" i="36"/>
  <c r="U5" i="38"/>
  <c r="T5" i="38"/>
  <c r="T10" i="38"/>
  <c r="U10" i="38"/>
  <c r="J18" i="39"/>
  <c r="U4" i="39"/>
  <c r="T4" i="39"/>
  <c r="U11" i="41"/>
  <c r="S3" i="57"/>
  <c r="I19" i="57"/>
  <c r="I18" i="9"/>
  <c r="S18" i="9" s="1"/>
  <c r="J18" i="14"/>
  <c r="T7" i="31"/>
  <c r="U7" i="31"/>
  <c r="V11" i="3"/>
  <c r="V9" i="4"/>
  <c r="V4" i="5"/>
  <c r="V10" i="5"/>
  <c r="T10" i="6"/>
  <c r="T6" i="7"/>
  <c r="T8" i="8"/>
  <c r="T11" i="9"/>
  <c r="T12" i="9"/>
  <c r="T13" i="9"/>
  <c r="T14" i="9"/>
  <c r="T15" i="9"/>
  <c r="T16" i="9"/>
  <c r="T8" i="10"/>
  <c r="E18" i="11"/>
  <c r="L18" i="11" s="1"/>
  <c r="T4" i="11"/>
  <c r="T5" i="11"/>
  <c r="T7" i="12"/>
  <c r="U8" i="13"/>
  <c r="T8" i="13"/>
  <c r="K18" i="14"/>
  <c r="L18" i="14" s="1"/>
  <c r="U12" i="14"/>
  <c r="T12" i="14"/>
  <c r="U12" i="15"/>
  <c r="T12" i="15"/>
  <c r="U17" i="16"/>
  <c r="T17" i="16"/>
  <c r="U8" i="17"/>
  <c r="T8" i="17"/>
  <c r="U11" i="17"/>
  <c r="T11" i="17"/>
  <c r="U14" i="17"/>
  <c r="T14" i="17"/>
  <c r="U3" i="18"/>
  <c r="T3" i="18"/>
  <c r="U4" i="19"/>
  <c r="U11" i="23"/>
  <c r="T11" i="23"/>
  <c r="U12" i="23"/>
  <c r="T12" i="23"/>
  <c r="U17" i="25"/>
  <c r="T17" i="25"/>
  <c r="U10" i="26"/>
  <c r="T10" i="26"/>
  <c r="U13" i="27"/>
  <c r="T13" i="27"/>
  <c r="U13" i="29"/>
  <c r="T13" i="29"/>
  <c r="U13" i="32"/>
  <c r="T13" i="32"/>
  <c r="U6" i="36"/>
  <c r="T6" i="36"/>
  <c r="U12" i="36"/>
  <c r="T12" i="36"/>
  <c r="U4" i="47"/>
  <c r="T4" i="47"/>
  <c r="U9" i="49"/>
  <c r="T9" i="49"/>
  <c r="T10" i="50"/>
  <c r="U10" i="50"/>
  <c r="U5" i="53"/>
  <c r="T5" i="53"/>
  <c r="U9" i="54"/>
  <c r="T9" i="54"/>
  <c r="U15" i="12"/>
  <c r="T15" i="12"/>
  <c r="U15" i="17"/>
  <c r="T15" i="17"/>
  <c r="U4" i="41"/>
  <c r="T4" i="41"/>
  <c r="U15" i="15"/>
  <c r="T15" i="15"/>
  <c r="U16" i="27"/>
  <c r="T16" i="27"/>
  <c r="U9" i="38"/>
  <c r="T9" i="38"/>
  <c r="S3" i="1"/>
  <c r="V4" i="2"/>
  <c r="O3" i="5"/>
  <c r="L3" i="10"/>
  <c r="S3" i="12"/>
  <c r="T13" i="13"/>
  <c r="L3" i="14"/>
  <c r="U6" i="14"/>
  <c r="T6" i="14"/>
  <c r="T8" i="14"/>
  <c r="U7" i="16"/>
  <c r="T7" i="16"/>
  <c r="T9" i="16"/>
  <c r="U9" i="20"/>
  <c r="U14" i="20"/>
  <c r="T14" i="20"/>
  <c r="U5" i="22"/>
  <c r="T5" i="22"/>
  <c r="T17" i="23"/>
  <c r="U17" i="23"/>
  <c r="J18" i="24"/>
  <c r="U14" i="25"/>
  <c r="T14" i="25"/>
  <c r="U7" i="27"/>
  <c r="U13" i="28"/>
  <c r="T13" i="28"/>
  <c r="U10" i="29"/>
  <c r="T10" i="29"/>
  <c r="T9" i="35"/>
  <c r="U9" i="35"/>
  <c r="U5" i="45"/>
  <c r="T5" i="45"/>
  <c r="K19" i="46"/>
  <c r="L3" i="46"/>
  <c r="U7" i="46"/>
  <c r="T7" i="46"/>
  <c r="U3" i="47"/>
  <c r="T3" i="47"/>
  <c r="U8" i="49"/>
  <c r="T8" i="49"/>
  <c r="U11" i="12"/>
  <c r="T11" i="12"/>
  <c r="U13" i="22"/>
  <c r="T13" i="22"/>
  <c r="U17" i="26"/>
  <c r="T17" i="26"/>
  <c r="U15" i="14"/>
  <c r="T15" i="14"/>
  <c r="U8" i="18"/>
  <c r="T8" i="18"/>
  <c r="U16" i="36"/>
  <c r="T16" i="36"/>
  <c r="V17" i="3"/>
  <c r="V11" i="5"/>
  <c r="S8" i="7"/>
  <c r="S3" i="8"/>
  <c r="I18" i="10"/>
  <c r="S18" i="10" s="1"/>
  <c r="J18" i="11"/>
  <c r="S18" i="11"/>
  <c r="J18" i="12"/>
  <c r="U5" i="12"/>
  <c r="I18" i="13"/>
  <c r="S18" i="13" s="1"/>
  <c r="U6" i="13"/>
  <c r="S9" i="13"/>
  <c r="T9" i="14"/>
  <c r="S11" i="14"/>
  <c r="S14" i="14"/>
  <c r="U8" i="15"/>
  <c r="T8" i="15"/>
  <c r="U11" i="15"/>
  <c r="T11" i="15"/>
  <c r="U14" i="15"/>
  <c r="T14" i="15"/>
  <c r="U3" i="16"/>
  <c r="T3" i="16"/>
  <c r="T10" i="16"/>
  <c r="L3" i="17"/>
  <c r="E18" i="17"/>
  <c r="U16" i="17"/>
  <c r="T16" i="17"/>
  <c r="U10" i="18"/>
  <c r="T10" i="18"/>
  <c r="U12" i="18"/>
  <c r="T12" i="18"/>
  <c r="U16" i="18"/>
  <c r="T16" i="18"/>
  <c r="U17" i="21"/>
  <c r="T17" i="21"/>
  <c r="T5" i="27"/>
  <c r="U5" i="27"/>
  <c r="U10" i="28"/>
  <c r="T10" i="28"/>
  <c r="U16" i="30"/>
  <c r="T16" i="30"/>
  <c r="E18" i="3"/>
  <c r="O18" i="3" s="1"/>
  <c r="U4" i="13"/>
  <c r="T4" i="13"/>
  <c r="U13" i="14"/>
  <c r="T13" i="14"/>
  <c r="I18" i="15"/>
  <c r="S18" i="15" s="1"/>
  <c r="S3" i="15"/>
  <c r="U13" i="15"/>
  <c r="T13" i="15"/>
  <c r="U7" i="28"/>
  <c r="T7" i="28"/>
  <c r="U19" i="83"/>
  <c r="T19" i="83"/>
  <c r="L21" i="86"/>
  <c r="T4" i="36"/>
  <c r="U4" i="36"/>
  <c r="S9" i="1"/>
  <c r="K18" i="12"/>
  <c r="L18" i="12" s="1"/>
  <c r="U5" i="13"/>
  <c r="T5" i="13"/>
  <c r="T11" i="13"/>
  <c r="U7" i="14"/>
  <c r="U8" i="16"/>
  <c r="I18" i="17"/>
  <c r="S3" i="17"/>
  <c r="L4" i="17"/>
  <c r="U13" i="17"/>
  <c r="T13" i="17"/>
  <c r="U17" i="17"/>
  <c r="J18" i="19"/>
  <c r="I18" i="25"/>
  <c r="S18" i="25" s="1"/>
  <c r="S3" i="25"/>
  <c r="U6" i="32"/>
  <c r="T6" i="32"/>
  <c r="T10" i="32"/>
  <c r="U10" i="32"/>
  <c r="U10" i="33"/>
  <c r="T10" i="33"/>
  <c r="U9" i="42"/>
  <c r="T9" i="42"/>
  <c r="U9" i="44"/>
  <c r="T9" i="44"/>
  <c r="U17" i="12"/>
  <c r="T17" i="12"/>
  <c r="T10" i="86"/>
  <c r="U10" i="86"/>
  <c r="U14" i="12"/>
  <c r="T14" i="12"/>
  <c r="S18" i="16"/>
  <c r="U4" i="26"/>
  <c r="T4" i="26"/>
  <c r="L3" i="11"/>
  <c r="U4" i="12"/>
  <c r="U5" i="14"/>
  <c r="T5" i="14"/>
  <c r="S16" i="14"/>
  <c r="L3" i="15"/>
  <c r="E18" i="15"/>
  <c r="L18" i="15" s="1"/>
  <c r="U16" i="15"/>
  <c r="T16" i="15"/>
  <c r="J18" i="17"/>
  <c r="T15" i="19"/>
  <c r="U15" i="19"/>
  <c r="T13" i="21"/>
  <c r="U13" i="21"/>
  <c r="J18" i="23"/>
  <c r="E18" i="23"/>
  <c r="L18" i="23" s="1"/>
  <c r="U9" i="30"/>
  <c r="T9" i="30"/>
  <c r="U12" i="30"/>
  <c r="T12" i="30"/>
  <c r="T8" i="32"/>
  <c r="U8" i="32"/>
  <c r="T15" i="33"/>
  <c r="U15" i="33"/>
  <c r="I18" i="42"/>
  <c r="S18" i="42" s="1"/>
  <c r="S3" i="42"/>
  <c r="U5" i="43"/>
  <c r="T5" i="43"/>
  <c r="U13" i="43"/>
  <c r="T13" i="43"/>
  <c r="U17" i="43"/>
  <c r="T17" i="43"/>
  <c r="U8" i="19"/>
  <c r="T8" i="19"/>
  <c r="U12" i="19"/>
  <c r="U16" i="19"/>
  <c r="J18" i="20"/>
  <c r="U6" i="20"/>
  <c r="T6" i="20"/>
  <c r="I18" i="21"/>
  <c r="S18" i="21" s="1"/>
  <c r="S3" i="21"/>
  <c r="U12" i="22"/>
  <c r="T12" i="22"/>
  <c r="U16" i="22"/>
  <c r="T16" i="22"/>
  <c r="U8" i="23"/>
  <c r="T8" i="23"/>
  <c r="U14" i="23"/>
  <c r="T14" i="23"/>
  <c r="U8" i="24"/>
  <c r="T8" i="24"/>
  <c r="J18" i="25"/>
  <c r="L7" i="25"/>
  <c r="U9" i="25"/>
  <c r="T9" i="25"/>
  <c r="T6" i="27"/>
  <c r="J18" i="28"/>
  <c r="U15" i="28"/>
  <c r="T15" i="28"/>
  <c r="S18" i="28"/>
  <c r="S5" i="29"/>
  <c r="S7" i="30"/>
  <c r="K18" i="30"/>
  <c r="U6" i="31"/>
  <c r="U13" i="31"/>
  <c r="T13" i="31"/>
  <c r="S3" i="32"/>
  <c r="S12" i="32"/>
  <c r="S16" i="32"/>
  <c r="I18" i="32"/>
  <c r="S18" i="32" s="1"/>
  <c r="U17" i="33"/>
  <c r="T17" i="33"/>
  <c r="U12" i="34"/>
  <c r="T12" i="34"/>
  <c r="U8" i="35"/>
  <c r="T8" i="35"/>
  <c r="U14" i="35"/>
  <c r="T14" i="35"/>
  <c r="U3" i="36"/>
  <c r="T3" i="36"/>
  <c r="U10" i="39"/>
  <c r="T10" i="39"/>
  <c r="U15" i="40"/>
  <c r="T15" i="40"/>
  <c r="U3" i="41"/>
  <c r="T3" i="41"/>
  <c r="U17" i="41"/>
  <c r="T17" i="41"/>
  <c r="U8" i="42"/>
  <c r="T8" i="42"/>
  <c r="U10" i="42"/>
  <c r="T10" i="42"/>
  <c r="U13" i="42"/>
  <c r="T13" i="42"/>
  <c r="U8" i="44"/>
  <c r="T8" i="44"/>
  <c r="L4" i="46"/>
  <c r="E19" i="46"/>
  <c r="U15" i="46"/>
  <c r="T15" i="46"/>
  <c r="T4" i="48"/>
  <c r="U4" i="48"/>
  <c r="K21" i="78"/>
  <c r="L21" i="78" s="1"/>
  <c r="L3" i="78"/>
  <c r="U11" i="18"/>
  <c r="T11" i="18"/>
  <c r="U15" i="18"/>
  <c r="T15" i="18"/>
  <c r="U17" i="18"/>
  <c r="T17" i="18"/>
  <c r="U10" i="19"/>
  <c r="T10" i="19"/>
  <c r="K18" i="20"/>
  <c r="L18" i="20" s="1"/>
  <c r="L3" i="20"/>
  <c r="U13" i="20"/>
  <c r="T13" i="20"/>
  <c r="K18" i="25"/>
  <c r="L18" i="25" s="1"/>
  <c r="L3" i="25"/>
  <c r="U16" i="25"/>
  <c r="T16" i="25"/>
  <c r="E18" i="26"/>
  <c r="U6" i="26"/>
  <c r="T6" i="26"/>
  <c r="U10" i="27"/>
  <c r="T10" i="27"/>
  <c r="U15" i="27"/>
  <c r="T15" i="27"/>
  <c r="U12" i="28"/>
  <c r="T12" i="28"/>
  <c r="U3" i="29"/>
  <c r="T3" i="29"/>
  <c r="U12" i="29"/>
  <c r="T12" i="29"/>
  <c r="U16" i="29"/>
  <c r="T16" i="29"/>
  <c r="U5" i="32"/>
  <c r="T5" i="32"/>
  <c r="E18" i="34"/>
  <c r="U5" i="35"/>
  <c r="T5" i="35"/>
  <c r="U8" i="38"/>
  <c r="T8" i="38"/>
  <c r="T9" i="40"/>
  <c r="U9" i="40"/>
  <c r="U13" i="40"/>
  <c r="T13" i="40"/>
  <c r="U16" i="40"/>
  <c r="T16" i="40"/>
  <c r="S8" i="41"/>
  <c r="I18" i="41"/>
  <c r="S18" i="41" s="1"/>
  <c r="E18" i="42"/>
  <c r="U12" i="43"/>
  <c r="T12" i="43"/>
  <c r="U16" i="43"/>
  <c r="T16" i="43"/>
  <c r="U10" i="44"/>
  <c r="T10" i="44"/>
  <c r="U4" i="45"/>
  <c r="T4" i="45"/>
  <c r="K19" i="56"/>
  <c r="L19" i="56" s="1"/>
  <c r="U8" i="62"/>
  <c r="T8" i="62"/>
  <c r="T9" i="63"/>
  <c r="U9" i="63"/>
  <c r="E18" i="22"/>
  <c r="U11" i="22"/>
  <c r="T11" i="22"/>
  <c r="U15" i="22"/>
  <c r="T15" i="22"/>
  <c r="U17" i="22"/>
  <c r="T17" i="22"/>
  <c r="U16" i="23"/>
  <c r="T16" i="23"/>
  <c r="U5" i="24"/>
  <c r="T5" i="24"/>
  <c r="S18" i="24"/>
  <c r="U13" i="25"/>
  <c r="T13" i="25"/>
  <c r="I18" i="26"/>
  <c r="S18" i="26" s="1"/>
  <c r="U8" i="26"/>
  <c r="T8" i="26"/>
  <c r="U11" i="26"/>
  <c r="E18" i="27"/>
  <c r="U12" i="27"/>
  <c r="T12" i="27"/>
  <c r="U6" i="28"/>
  <c r="T6" i="28"/>
  <c r="U8" i="28"/>
  <c r="L9" i="29"/>
  <c r="E18" i="31"/>
  <c r="U4" i="31"/>
  <c r="T4" i="31"/>
  <c r="U5" i="31"/>
  <c r="T5" i="31"/>
  <c r="U10" i="31"/>
  <c r="T10" i="31"/>
  <c r="U15" i="31"/>
  <c r="T15" i="31"/>
  <c r="K18" i="32"/>
  <c r="L18" i="32" s="1"/>
  <c r="S3" i="34"/>
  <c r="I18" i="34"/>
  <c r="S18" i="34" s="1"/>
  <c r="U6" i="34"/>
  <c r="T6" i="34"/>
  <c r="U7" i="35"/>
  <c r="U11" i="36"/>
  <c r="T11" i="36"/>
  <c r="U15" i="36"/>
  <c r="T15" i="36"/>
  <c r="T11" i="37"/>
  <c r="U11" i="37"/>
  <c r="U14" i="38"/>
  <c r="T14" i="38"/>
  <c r="U7" i="44"/>
  <c r="U17" i="46"/>
  <c r="T17" i="46"/>
  <c r="U10" i="47"/>
  <c r="T10" i="47"/>
  <c r="U14" i="48"/>
  <c r="T14" i="48"/>
  <c r="U16" i="51"/>
  <c r="T16" i="51"/>
  <c r="U8" i="52"/>
  <c r="T8" i="52"/>
  <c r="U16" i="52"/>
  <c r="T16" i="52"/>
  <c r="U10" i="60"/>
  <c r="T10" i="60"/>
  <c r="T4" i="14"/>
  <c r="T10" i="15"/>
  <c r="T6" i="16"/>
  <c r="T10" i="17"/>
  <c r="I18" i="18"/>
  <c r="S18" i="18" s="1"/>
  <c r="T7" i="18"/>
  <c r="T9" i="18"/>
  <c r="U14" i="18"/>
  <c r="T14" i="18"/>
  <c r="E18" i="19"/>
  <c r="U7" i="19"/>
  <c r="T7" i="19"/>
  <c r="U5" i="20"/>
  <c r="T5" i="20"/>
  <c r="U12" i="20"/>
  <c r="T12" i="20"/>
  <c r="U16" i="20"/>
  <c r="T16" i="20"/>
  <c r="U4" i="21"/>
  <c r="I18" i="22"/>
  <c r="S18" i="22" s="1"/>
  <c r="U6" i="23"/>
  <c r="U13" i="23"/>
  <c r="T13" i="23"/>
  <c r="K18" i="24"/>
  <c r="L18" i="24" s="1"/>
  <c r="U14" i="24"/>
  <c r="S17" i="24"/>
  <c r="U7" i="25"/>
  <c r="U11" i="25"/>
  <c r="T11" i="25"/>
  <c r="I18" i="27"/>
  <c r="S18" i="27" s="1"/>
  <c r="S3" i="27"/>
  <c r="U17" i="27"/>
  <c r="T17" i="27"/>
  <c r="U14" i="28"/>
  <c r="T14" i="28"/>
  <c r="E18" i="29"/>
  <c r="S4" i="29"/>
  <c r="U11" i="29"/>
  <c r="T11" i="29"/>
  <c r="U15" i="29"/>
  <c r="T15" i="29"/>
  <c r="S17" i="29"/>
  <c r="E18" i="30"/>
  <c r="I18" i="31"/>
  <c r="S18" i="31" s="1"/>
  <c r="U12" i="31"/>
  <c r="T12" i="31"/>
  <c r="U4" i="32"/>
  <c r="T4" i="32"/>
  <c r="U17" i="32"/>
  <c r="T17" i="32"/>
  <c r="T13" i="33"/>
  <c r="U13" i="33"/>
  <c r="T8" i="36"/>
  <c r="U8" i="36"/>
  <c r="I18" i="40"/>
  <c r="S18" i="40" s="1"/>
  <c r="S3" i="40"/>
  <c r="U8" i="40"/>
  <c r="T8" i="40"/>
  <c r="U12" i="40"/>
  <c r="T12" i="40"/>
  <c r="U14" i="40"/>
  <c r="T14" i="40"/>
  <c r="U5" i="41"/>
  <c r="T5" i="41"/>
  <c r="U15" i="41"/>
  <c r="U11" i="43"/>
  <c r="T11" i="43"/>
  <c r="U15" i="43"/>
  <c r="T15" i="43"/>
  <c r="L4" i="44"/>
  <c r="E18" i="44"/>
  <c r="T3" i="45"/>
  <c r="U9" i="46"/>
  <c r="T9" i="46"/>
  <c r="U5" i="47"/>
  <c r="T5" i="47"/>
  <c r="U18" i="47"/>
  <c r="T18" i="47"/>
  <c r="U4" i="51"/>
  <c r="T4" i="51"/>
  <c r="U7" i="52"/>
  <c r="T7" i="52"/>
  <c r="J18" i="18"/>
  <c r="I18" i="19"/>
  <c r="S18" i="19" s="1"/>
  <c r="S3" i="19"/>
  <c r="L4" i="19"/>
  <c r="T6" i="19"/>
  <c r="S6" i="21"/>
  <c r="U8" i="21"/>
  <c r="T8" i="21"/>
  <c r="U12" i="21"/>
  <c r="U16" i="21"/>
  <c r="J18" i="22"/>
  <c r="U6" i="22"/>
  <c r="T6" i="22"/>
  <c r="U9" i="22"/>
  <c r="U14" i="22"/>
  <c r="T14" i="22"/>
  <c r="T5" i="23"/>
  <c r="U4" i="24"/>
  <c r="T4" i="24"/>
  <c r="S6" i="24"/>
  <c r="U13" i="24"/>
  <c r="T6" i="25"/>
  <c r="U15" i="25"/>
  <c r="T15" i="25"/>
  <c r="K18" i="26"/>
  <c r="L18" i="26" s="1"/>
  <c r="U5" i="26"/>
  <c r="T5" i="26"/>
  <c r="J18" i="27"/>
  <c r="U9" i="27"/>
  <c r="T9" i="27"/>
  <c r="U14" i="27"/>
  <c r="T14" i="27"/>
  <c r="S9" i="28"/>
  <c r="U11" i="28"/>
  <c r="T11" i="28"/>
  <c r="I18" i="29"/>
  <c r="S18" i="29" s="1"/>
  <c r="S7" i="29"/>
  <c r="J18" i="31"/>
  <c r="U17" i="31"/>
  <c r="T17" i="31"/>
  <c r="S14" i="32"/>
  <c r="L3" i="34"/>
  <c r="K18" i="34"/>
  <c r="L18" i="34" s="1"/>
  <c r="T10" i="34"/>
  <c r="U10" i="34"/>
  <c r="I18" i="36"/>
  <c r="U10" i="36"/>
  <c r="T10" i="36"/>
  <c r="I18" i="39"/>
  <c r="U17" i="39"/>
  <c r="T17" i="39"/>
  <c r="J18" i="41"/>
  <c r="U14" i="41"/>
  <c r="U8" i="46"/>
  <c r="T8" i="46"/>
  <c r="U10" i="48"/>
  <c r="T10" i="48"/>
  <c r="U16" i="54"/>
  <c r="T16" i="54"/>
  <c r="U9" i="57"/>
  <c r="T9" i="57"/>
  <c r="U16" i="57"/>
  <c r="T16" i="57"/>
  <c r="K18" i="18"/>
  <c r="L18" i="18" s="1"/>
  <c r="U13" i="18"/>
  <c r="T13" i="18"/>
  <c r="U11" i="20"/>
  <c r="T11" i="20"/>
  <c r="U15" i="20"/>
  <c r="T15" i="20"/>
  <c r="S17" i="20"/>
  <c r="U10" i="21"/>
  <c r="T10" i="21"/>
  <c r="K18" i="22"/>
  <c r="L18" i="22" s="1"/>
  <c r="L3" i="22"/>
  <c r="T8" i="22"/>
  <c r="I18" i="23"/>
  <c r="S18" i="23" s="1"/>
  <c r="S3" i="23"/>
  <c r="S7" i="23"/>
  <c r="U9" i="23"/>
  <c r="T9" i="23"/>
  <c r="U15" i="23"/>
  <c r="T15" i="23"/>
  <c r="U10" i="25"/>
  <c r="T10" i="25"/>
  <c r="U12" i="25"/>
  <c r="T12" i="25"/>
  <c r="K18" i="27"/>
  <c r="L18" i="27" s="1"/>
  <c r="L3" i="27"/>
  <c r="T8" i="27"/>
  <c r="U5" i="28"/>
  <c r="T5" i="28"/>
  <c r="U16" i="28"/>
  <c r="T16" i="28"/>
  <c r="J18" i="29"/>
  <c r="U14" i="29"/>
  <c r="T14" i="29"/>
  <c r="T11" i="30"/>
  <c r="T15" i="30"/>
  <c r="K18" i="31"/>
  <c r="L18" i="31" s="1"/>
  <c r="U9" i="31"/>
  <c r="T9" i="31"/>
  <c r="U14" i="31"/>
  <c r="T14" i="31"/>
  <c r="U7" i="32"/>
  <c r="T7" i="32"/>
  <c r="L10" i="32"/>
  <c r="T12" i="33"/>
  <c r="U12" i="33"/>
  <c r="E18" i="35"/>
  <c r="U15" i="35"/>
  <c r="T15" i="35"/>
  <c r="T17" i="36"/>
  <c r="U17" i="36"/>
  <c r="T7" i="37"/>
  <c r="U7" i="37"/>
  <c r="U13" i="38"/>
  <c r="T13" i="38"/>
  <c r="E18" i="39"/>
  <c r="K18" i="40"/>
  <c r="L18" i="40" s="1"/>
  <c r="L3" i="40"/>
  <c r="U6" i="40"/>
  <c r="T6" i="40"/>
  <c r="U14" i="43"/>
  <c r="T14" i="43"/>
  <c r="U17" i="44"/>
  <c r="T17" i="44"/>
  <c r="U6" i="47"/>
  <c r="T6" i="47"/>
  <c r="T9" i="47"/>
  <c r="U9" i="47"/>
  <c r="T5" i="48"/>
  <c r="U5" i="48"/>
  <c r="U12" i="51"/>
  <c r="T12" i="51"/>
  <c r="U10" i="54"/>
  <c r="T10" i="54"/>
  <c r="K18" i="19"/>
  <c r="K18" i="21"/>
  <c r="L18" i="21" s="1"/>
  <c r="S3" i="24"/>
  <c r="S3" i="26"/>
  <c r="K18" i="33"/>
  <c r="U6" i="33"/>
  <c r="T6" i="33"/>
  <c r="U3" i="35"/>
  <c r="T3" i="35"/>
  <c r="S18" i="36"/>
  <c r="U9" i="37"/>
  <c r="T9" i="37"/>
  <c r="U13" i="37"/>
  <c r="U4" i="38"/>
  <c r="T4" i="38"/>
  <c r="S6" i="38"/>
  <c r="L7" i="38"/>
  <c r="S18" i="39"/>
  <c r="J18" i="40"/>
  <c r="U5" i="42"/>
  <c r="U16" i="42"/>
  <c r="T16" i="42"/>
  <c r="E18" i="43"/>
  <c r="U14" i="44"/>
  <c r="T14" i="44"/>
  <c r="U6" i="45"/>
  <c r="T6" i="45"/>
  <c r="U12" i="46"/>
  <c r="T12" i="46"/>
  <c r="I19" i="47"/>
  <c r="S19" i="47" s="1"/>
  <c r="T8" i="48"/>
  <c r="U8" i="48"/>
  <c r="U13" i="51"/>
  <c r="T13" i="51"/>
  <c r="U11" i="52"/>
  <c r="T11" i="52"/>
  <c r="E19" i="52"/>
  <c r="U17" i="53"/>
  <c r="T17" i="53"/>
  <c r="I19" i="53"/>
  <c r="U6" i="56"/>
  <c r="T6" i="56"/>
  <c r="U8" i="57"/>
  <c r="T8" i="57"/>
  <c r="T16" i="58"/>
  <c r="U16" i="58"/>
  <c r="U7" i="60"/>
  <c r="T7" i="60"/>
  <c r="T13" i="60"/>
  <c r="U13" i="60"/>
  <c r="U6" i="62"/>
  <c r="T6" i="62"/>
  <c r="T16" i="64"/>
  <c r="U16" i="64"/>
  <c r="T9" i="83"/>
  <c r="U9" i="83"/>
  <c r="T4" i="84"/>
  <c r="U4" i="84"/>
  <c r="U9" i="94"/>
  <c r="T9" i="94"/>
  <c r="T14" i="98"/>
  <c r="U14" i="98"/>
  <c r="U19" i="98"/>
  <c r="T19" i="98"/>
  <c r="S3" i="20"/>
  <c r="S3" i="22"/>
  <c r="S3" i="28"/>
  <c r="L8" i="33"/>
  <c r="U8" i="34"/>
  <c r="T8" i="34"/>
  <c r="L11" i="34"/>
  <c r="U4" i="35"/>
  <c r="T4" i="35"/>
  <c r="U13" i="35"/>
  <c r="T13" i="35"/>
  <c r="E18" i="36"/>
  <c r="U10" i="37"/>
  <c r="T10" i="37"/>
  <c r="L3" i="39"/>
  <c r="L11" i="39"/>
  <c r="L7" i="40"/>
  <c r="J18" i="42"/>
  <c r="U16" i="44"/>
  <c r="T16" i="44"/>
  <c r="E18" i="45"/>
  <c r="L10" i="45"/>
  <c r="U14" i="46"/>
  <c r="T14" i="46"/>
  <c r="K19" i="49"/>
  <c r="L3" i="49"/>
  <c r="U7" i="49"/>
  <c r="T7" i="49"/>
  <c r="T16" i="50"/>
  <c r="U16" i="50"/>
  <c r="U15" i="51"/>
  <c r="T15" i="51"/>
  <c r="U13" i="52"/>
  <c r="T13" i="52"/>
  <c r="U13" i="54"/>
  <c r="T13" i="54"/>
  <c r="U16" i="55"/>
  <c r="T16" i="55"/>
  <c r="J19" i="57"/>
  <c r="U6" i="57"/>
  <c r="T6" i="57"/>
  <c r="U10" i="61"/>
  <c r="T10" i="61"/>
  <c r="U12" i="61"/>
  <c r="T12" i="61"/>
  <c r="U16" i="61"/>
  <c r="T16" i="61"/>
  <c r="J19" i="62"/>
  <c r="T12" i="64"/>
  <c r="U12" i="64"/>
  <c r="T12" i="75"/>
  <c r="U12" i="75"/>
  <c r="I18" i="35"/>
  <c r="S18" i="35" s="1"/>
  <c r="K18" i="36"/>
  <c r="U7" i="39"/>
  <c r="T7" i="39"/>
  <c r="U11" i="40"/>
  <c r="T11" i="40"/>
  <c r="U17" i="40"/>
  <c r="T17" i="40"/>
  <c r="K18" i="42"/>
  <c r="L18" i="42" s="1"/>
  <c r="L3" i="42"/>
  <c r="U15" i="42"/>
  <c r="T15" i="42"/>
  <c r="U8" i="43"/>
  <c r="T8" i="43"/>
  <c r="I18" i="44"/>
  <c r="S18" i="44" s="1"/>
  <c r="S3" i="44"/>
  <c r="U13" i="44"/>
  <c r="T13" i="44"/>
  <c r="S10" i="46"/>
  <c r="T7" i="48"/>
  <c r="U7" i="48"/>
  <c r="T5" i="49"/>
  <c r="U5" i="49"/>
  <c r="U12" i="49"/>
  <c r="T12" i="49"/>
  <c r="U8" i="51"/>
  <c r="T8" i="51"/>
  <c r="U16" i="53"/>
  <c r="T16" i="53"/>
  <c r="U15" i="54"/>
  <c r="T15" i="54"/>
  <c r="T13" i="55"/>
  <c r="U13" i="55"/>
  <c r="U3" i="56"/>
  <c r="T3" i="56"/>
  <c r="U6" i="58"/>
  <c r="T6" i="58"/>
  <c r="U12" i="58"/>
  <c r="T12" i="58"/>
  <c r="U11" i="59"/>
  <c r="T11" i="59"/>
  <c r="U15" i="59"/>
  <c r="T15" i="59"/>
  <c r="I19" i="60"/>
  <c r="S3" i="60"/>
  <c r="U3" i="61"/>
  <c r="T3" i="61"/>
  <c r="U10" i="72"/>
  <c r="T10" i="72"/>
  <c r="U20" i="73"/>
  <c r="T20" i="73"/>
  <c r="U4" i="75"/>
  <c r="T4" i="75"/>
  <c r="T9" i="75"/>
  <c r="U9" i="75"/>
  <c r="T9" i="19"/>
  <c r="T4" i="20"/>
  <c r="T9" i="21"/>
  <c r="T4" i="22"/>
  <c r="T10" i="23"/>
  <c r="T7" i="24"/>
  <c r="T7" i="26"/>
  <c r="T11" i="27"/>
  <c r="T4" i="28"/>
  <c r="T17" i="28"/>
  <c r="T6" i="29"/>
  <c r="K18" i="29"/>
  <c r="L18" i="29" s="1"/>
  <c r="T8" i="30"/>
  <c r="T3" i="31"/>
  <c r="T11" i="31"/>
  <c r="J18" i="32"/>
  <c r="U3" i="33"/>
  <c r="T9" i="33"/>
  <c r="U11" i="33"/>
  <c r="S9" i="34"/>
  <c r="L17" i="34"/>
  <c r="J18" i="35"/>
  <c r="U12" i="35"/>
  <c r="T12" i="35"/>
  <c r="U16" i="35"/>
  <c r="T16" i="35"/>
  <c r="J18" i="36"/>
  <c r="I18" i="38"/>
  <c r="S18" i="38" s="1"/>
  <c r="T5" i="39"/>
  <c r="U6" i="39"/>
  <c r="T10" i="40"/>
  <c r="U6" i="41"/>
  <c r="T6" i="41"/>
  <c r="L6" i="42"/>
  <c r="U12" i="42"/>
  <c r="T12" i="42"/>
  <c r="U9" i="43"/>
  <c r="J18" i="44"/>
  <c r="U4" i="44"/>
  <c r="T10" i="45"/>
  <c r="T11" i="45"/>
  <c r="T12" i="45"/>
  <c r="T13" i="45"/>
  <c r="T14" i="45"/>
  <c r="T15" i="45"/>
  <c r="T16" i="45"/>
  <c r="T17" i="45"/>
  <c r="U5" i="46"/>
  <c r="U16" i="46"/>
  <c r="T16" i="46"/>
  <c r="U8" i="47"/>
  <c r="T8" i="47"/>
  <c r="U3" i="48"/>
  <c r="T3" i="48"/>
  <c r="T13" i="48"/>
  <c r="E19" i="49"/>
  <c r="U10" i="49"/>
  <c r="T10" i="49"/>
  <c r="U15" i="49"/>
  <c r="T15" i="49"/>
  <c r="E19" i="50"/>
  <c r="S5" i="51"/>
  <c r="I19" i="51"/>
  <c r="U8" i="53"/>
  <c r="T8" i="53"/>
  <c r="J19" i="54"/>
  <c r="T6" i="54"/>
  <c r="U6" i="54"/>
  <c r="T8" i="54"/>
  <c r="T18" i="55"/>
  <c r="U18" i="55"/>
  <c r="T17" i="56"/>
  <c r="U17" i="56"/>
  <c r="T10" i="59"/>
  <c r="T15" i="62"/>
  <c r="U15" i="62"/>
  <c r="T5" i="64"/>
  <c r="U5" i="64"/>
  <c r="U7" i="70"/>
  <c r="T7" i="70"/>
  <c r="T14" i="70"/>
  <c r="U14" i="70"/>
  <c r="T12" i="72"/>
  <c r="U12" i="72"/>
  <c r="K18" i="28"/>
  <c r="L18" i="28" s="1"/>
  <c r="E18" i="32"/>
  <c r="E18" i="33"/>
  <c r="S5" i="33"/>
  <c r="S7" i="34"/>
  <c r="K18" i="35"/>
  <c r="L18" i="35" s="1"/>
  <c r="L7" i="35"/>
  <c r="U7" i="36"/>
  <c r="T7" i="36"/>
  <c r="E18" i="37"/>
  <c r="L18" i="37" s="1"/>
  <c r="J18" i="38"/>
  <c r="S7" i="38"/>
  <c r="S15" i="38"/>
  <c r="T3" i="39"/>
  <c r="S8" i="39"/>
  <c r="T11" i="39"/>
  <c r="T12" i="39"/>
  <c r="T13" i="39"/>
  <c r="T14" i="39"/>
  <c r="T15" i="39"/>
  <c r="T16" i="39"/>
  <c r="T7" i="40"/>
  <c r="L11" i="41"/>
  <c r="U17" i="42"/>
  <c r="T17" i="42"/>
  <c r="K18" i="44"/>
  <c r="L18" i="44" s="1"/>
  <c r="L3" i="44"/>
  <c r="L7" i="44"/>
  <c r="U15" i="44"/>
  <c r="T15" i="44"/>
  <c r="U8" i="45"/>
  <c r="T8" i="45"/>
  <c r="I19" i="46"/>
  <c r="S19" i="46" s="1"/>
  <c r="S3" i="46"/>
  <c r="U13" i="46"/>
  <c r="T13" i="46"/>
  <c r="J19" i="48"/>
  <c r="I19" i="48"/>
  <c r="S19" i="48" s="1"/>
  <c r="U14" i="49"/>
  <c r="T14" i="49"/>
  <c r="U3" i="51"/>
  <c r="T3" i="51"/>
  <c r="S3" i="52"/>
  <c r="I19" i="52"/>
  <c r="S19" i="52" s="1"/>
  <c r="K19" i="54"/>
  <c r="U15" i="57"/>
  <c r="T15" i="57"/>
  <c r="I19" i="58"/>
  <c r="U15" i="65"/>
  <c r="T15" i="65"/>
  <c r="U16" i="71"/>
  <c r="T16" i="71"/>
  <c r="I18" i="33"/>
  <c r="S18" i="33" s="1"/>
  <c r="S4" i="33"/>
  <c r="U7" i="33"/>
  <c r="U11" i="35"/>
  <c r="T11" i="35"/>
  <c r="S17" i="35"/>
  <c r="I18" i="37"/>
  <c r="S18" i="37" s="1"/>
  <c r="S3" i="37"/>
  <c r="L6" i="37"/>
  <c r="U14" i="37"/>
  <c r="L17" i="37"/>
  <c r="K18" i="38"/>
  <c r="L18" i="38" s="1"/>
  <c r="U17" i="38"/>
  <c r="T17" i="38"/>
  <c r="L10" i="41"/>
  <c r="U14" i="42"/>
  <c r="T14" i="42"/>
  <c r="U4" i="43"/>
  <c r="T4" i="43"/>
  <c r="S6" i="43"/>
  <c r="L6" i="44"/>
  <c r="U12" i="44"/>
  <c r="T12" i="44"/>
  <c r="U9" i="45"/>
  <c r="J19" i="46"/>
  <c r="U4" i="46"/>
  <c r="U18" i="46"/>
  <c r="T18" i="46"/>
  <c r="K19" i="48"/>
  <c r="L3" i="48"/>
  <c r="T12" i="48"/>
  <c r="U11" i="50"/>
  <c r="T11" i="50"/>
  <c r="K19" i="50"/>
  <c r="L19" i="50" s="1"/>
  <c r="T7" i="51"/>
  <c r="U7" i="51"/>
  <c r="U18" i="51"/>
  <c r="T18" i="51"/>
  <c r="J19" i="52"/>
  <c r="S19" i="53"/>
  <c r="U17" i="54"/>
  <c r="T17" i="54"/>
  <c r="U7" i="55"/>
  <c r="T7" i="55"/>
  <c r="T12" i="55"/>
  <c r="U12" i="55"/>
  <c r="U7" i="56"/>
  <c r="T7" i="56"/>
  <c r="U11" i="56"/>
  <c r="T11" i="56"/>
  <c r="U11" i="57"/>
  <c r="T11" i="57"/>
  <c r="U14" i="57"/>
  <c r="T14" i="57"/>
  <c r="T7" i="59"/>
  <c r="U7" i="59"/>
  <c r="T17" i="60"/>
  <c r="U17" i="60"/>
  <c r="T11" i="62"/>
  <c r="U11" i="62"/>
  <c r="U14" i="63"/>
  <c r="T14" i="63"/>
  <c r="K19" i="64"/>
  <c r="L19" i="64" s="1"/>
  <c r="U14" i="59"/>
  <c r="T14" i="59"/>
  <c r="U5" i="61"/>
  <c r="T5" i="61"/>
  <c r="K19" i="63"/>
  <c r="L3" i="63"/>
  <c r="U6" i="63"/>
  <c r="T6" i="63"/>
  <c r="U13" i="63"/>
  <c r="T13" i="63"/>
  <c r="U17" i="63"/>
  <c r="T17" i="63"/>
  <c r="I19" i="67"/>
  <c r="S19" i="67" s="1"/>
  <c r="S3" i="67"/>
  <c r="T4" i="67"/>
  <c r="U4" i="67"/>
  <c r="T15" i="68"/>
  <c r="U15" i="68"/>
  <c r="U10" i="70"/>
  <c r="T10" i="70"/>
  <c r="K19" i="71"/>
  <c r="L3" i="71"/>
  <c r="U10" i="73"/>
  <c r="T10" i="73"/>
  <c r="U12" i="73"/>
  <c r="T12" i="73"/>
  <c r="U6" i="74"/>
  <c r="T6" i="74"/>
  <c r="U8" i="74"/>
  <c r="T8" i="74"/>
  <c r="T11" i="74"/>
  <c r="U11" i="74"/>
  <c r="U3" i="75"/>
  <c r="T3" i="75"/>
  <c r="T16" i="82"/>
  <c r="U16" i="82"/>
  <c r="U15" i="103"/>
  <c r="T15" i="103"/>
  <c r="K18" i="39"/>
  <c r="L18" i="39" s="1"/>
  <c r="K18" i="41"/>
  <c r="L18" i="41" s="1"/>
  <c r="K18" i="43"/>
  <c r="L18" i="43" s="1"/>
  <c r="K18" i="45"/>
  <c r="K19" i="47"/>
  <c r="L19" i="47" s="1"/>
  <c r="S16" i="49"/>
  <c r="U17" i="49"/>
  <c r="T17" i="49"/>
  <c r="I19" i="50"/>
  <c r="S19" i="50" s="1"/>
  <c r="U17" i="50"/>
  <c r="E19" i="51"/>
  <c r="K19" i="52"/>
  <c r="U18" i="52"/>
  <c r="T18" i="52"/>
  <c r="U5" i="54"/>
  <c r="T5" i="54"/>
  <c r="L10" i="56"/>
  <c r="S14" i="56"/>
  <c r="K19" i="57"/>
  <c r="L19" i="57" s="1"/>
  <c r="L3" i="57"/>
  <c r="T13" i="58"/>
  <c r="J19" i="59"/>
  <c r="U9" i="59"/>
  <c r="K19" i="60"/>
  <c r="L19" i="60" s="1"/>
  <c r="U14" i="60"/>
  <c r="L9" i="61"/>
  <c r="U11" i="61"/>
  <c r="T11" i="61"/>
  <c r="U15" i="61"/>
  <c r="T15" i="61"/>
  <c r="E19" i="62"/>
  <c r="U10" i="62"/>
  <c r="T10" i="62"/>
  <c r="U3" i="63"/>
  <c r="T3" i="63"/>
  <c r="U7" i="63"/>
  <c r="S10" i="63"/>
  <c r="U4" i="64"/>
  <c r="U13" i="64"/>
  <c r="U17" i="64"/>
  <c r="U6" i="65"/>
  <c r="T6" i="65"/>
  <c r="U11" i="69"/>
  <c r="T11" i="69"/>
  <c r="U14" i="69"/>
  <c r="T14" i="69"/>
  <c r="U18" i="71"/>
  <c r="T18" i="71"/>
  <c r="U19" i="76"/>
  <c r="T19" i="76"/>
  <c r="T16" i="77"/>
  <c r="U16" i="77"/>
  <c r="I21" i="80"/>
  <c r="S3" i="80"/>
  <c r="U12" i="81"/>
  <c r="T12" i="81"/>
  <c r="U3" i="83"/>
  <c r="T3" i="83"/>
  <c r="U14" i="91"/>
  <c r="T14" i="91"/>
  <c r="T7" i="93"/>
  <c r="U7" i="93"/>
  <c r="U13" i="96"/>
  <c r="T13" i="96"/>
  <c r="T10" i="98"/>
  <c r="U10" i="98"/>
  <c r="L7" i="48"/>
  <c r="U7" i="50"/>
  <c r="T7" i="50"/>
  <c r="U11" i="51"/>
  <c r="T11" i="51"/>
  <c r="S19" i="51"/>
  <c r="U4" i="53"/>
  <c r="T4" i="53"/>
  <c r="S6" i="53"/>
  <c r="U12" i="54"/>
  <c r="T12" i="54"/>
  <c r="L18" i="55"/>
  <c r="K19" i="55"/>
  <c r="L19" i="55" s="1"/>
  <c r="S19" i="56"/>
  <c r="U13" i="57"/>
  <c r="T13" i="57"/>
  <c r="U18" i="57"/>
  <c r="T18" i="57"/>
  <c r="S19" i="57"/>
  <c r="S19" i="58"/>
  <c r="K19" i="59"/>
  <c r="L19" i="59" s="1"/>
  <c r="L3" i="59"/>
  <c r="U6" i="59"/>
  <c r="T6" i="59"/>
  <c r="U13" i="59"/>
  <c r="T13" i="59"/>
  <c r="U17" i="59"/>
  <c r="T17" i="59"/>
  <c r="E19" i="61"/>
  <c r="U18" i="61"/>
  <c r="T18" i="61"/>
  <c r="I19" i="62"/>
  <c r="S19" i="62" s="1"/>
  <c r="S3" i="62"/>
  <c r="U7" i="62"/>
  <c r="T7" i="62"/>
  <c r="U12" i="63"/>
  <c r="T12" i="63"/>
  <c r="U16" i="63"/>
  <c r="T16" i="63"/>
  <c r="U8" i="64"/>
  <c r="T8" i="64"/>
  <c r="U4" i="66"/>
  <c r="T4" i="66"/>
  <c r="T12" i="66"/>
  <c r="U12" i="66"/>
  <c r="U18" i="72"/>
  <c r="T18" i="72"/>
  <c r="T15" i="78"/>
  <c r="U15" i="78"/>
  <c r="T12" i="82"/>
  <c r="U12" i="82"/>
  <c r="T7" i="41"/>
  <c r="T11" i="42"/>
  <c r="T7" i="43"/>
  <c r="T11" i="44"/>
  <c r="T7" i="45"/>
  <c r="T11" i="46"/>
  <c r="T7" i="47"/>
  <c r="T15" i="48"/>
  <c r="T16" i="48"/>
  <c r="T17" i="48"/>
  <c r="T18" i="48"/>
  <c r="L4" i="49"/>
  <c r="U13" i="49"/>
  <c r="T13" i="49"/>
  <c r="L3" i="50"/>
  <c r="U9" i="50"/>
  <c r="T9" i="50"/>
  <c r="J19" i="51"/>
  <c r="U6" i="51"/>
  <c r="T6" i="51"/>
  <c r="T10" i="51"/>
  <c r="U12" i="52"/>
  <c r="T12" i="52"/>
  <c r="T3" i="53"/>
  <c r="L11" i="53"/>
  <c r="U18" i="54"/>
  <c r="T18" i="54"/>
  <c r="S3" i="55"/>
  <c r="I19" i="55"/>
  <c r="S19" i="55" s="1"/>
  <c r="U17" i="55"/>
  <c r="T17" i="55"/>
  <c r="S5" i="56"/>
  <c r="S13" i="56"/>
  <c r="U15" i="56"/>
  <c r="S18" i="56"/>
  <c r="U7" i="57"/>
  <c r="U3" i="58"/>
  <c r="S5" i="58"/>
  <c r="U7" i="58"/>
  <c r="T7" i="58"/>
  <c r="U3" i="59"/>
  <c r="T3" i="59"/>
  <c r="U4" i="60"/>
  <c r="I19" i="61"/>
  <c r="S19" i="61" s="1"/>
  <c r="U14" i="61"/>
  <c r="T14" i="61"/>
  <c r="L4" i="62"/>
  <c r="U5" i="63"/>
  <c r="T5" i="63"/>
  <c r="E19" i="64"/>
  <c r="S19" i="64"/>
  <c r="K19" i="65"/>
  <c r="L3" i="65"/>
  <c r="U15" i="67"/>
  <c r="T15" i="67"/>
  <c r="U16" i="69"/>
  <c r="T16" i="69"/>
  <c r="T16" i="70"/>
  <c r="U16" i="70"/>
  <c r="U20" i="75"/>
  <c r="T20" i="75"/>
  <c r="T11" i="76"/>
  <c r="U11" i="76"/>
  <c r="T4" i="82"/>
  <c r="U4" i="82"/>
  <c r="U4" i="87"/>
  <c r="T4" i="87"/>
  <c r="U10" i="91"/>
  <c r="T10" i="91"/>
  <c r="S3" i="49"/>
  <c r="I19" i="49"/>
  <c r="S19" i="49" s="1"/>
  <c r="U11" i="49"/>
  <c r="T11" i="49"/>
  <c r="U6" i="50"/>
  <c r="T6" i="50"/>
  <c r="K19" i="51"/>
  <c r="L19" i="51" s="1"/>
  <c r="U14" i="51"/>
  <c r="T14" i="51"/>
  <c r="U17" i="52"/>
  <c r="T17" i="52"/>
  <c r="E19" i="54"/>
  <c r="U4" i="54"/>
  <c r="T4" i="54"/>
  <c r="U14" i="54"/>
  <c r="T14" i="54"/>
  <c r="J19" i="55"/>
  <c r="U8" i="55"/>
  <c r="T8" i="55"/>
  <c r="U15" i="55"/>
  <c r="T15" i="55"/>
  <c r="U12" i="59"/>
  <c r="T12" i="59"/>
  <c r="U16" i="59"/>
  <c r="T16" i="59"/>
  <c r="S18" i="59"/>
  <c r="S6" i="60"/>
  <c r="U8" i="60"/>
  <c r="T8" i="60"/>
  <c r="K19" i="62"/>
  <c r="L19" i="62" s="1"/>
  <c r="U14" i="62"/>
  <c r="J19" i="63"/>
  <c r="U11" i="63"/>
  <c r="T11" i="63"/>
  <c r="U15" i="63"/>
  <c r="T15" i="63"/>
  <c r="U10" i="64"/>
  <c r="T10" i="64"/>
  <c r="U18" i="70"/>
  <c r="T18" i="70"/>
  <c r="T14" i="72"/>
  <c r="U14" i="72"/>
  <c r="T13" i="89"/>
  <c r="U13" i="89"/>
  <c r="E19" i="48"/>
  <c r="L10" i="48"/>
  <c r="J19" i="49"/>
  <c r="T5" i="50"/>
  <c r="U15" i="50"/>
  <c r="L18" i="50"/>
  <c r="L3" i="51"/>
  <c r="U9" i="52"/>
  <c r="T9" i="52"/>
  <c r="U14" i="52"/>
  <c r="T14" i="52"/>
  <c r="E19" i="53"/>
  <c r="L19" i="53" s="1"/>
  <c r="I19" i="54"/>
  <c r="S19" i="54" s="1"/>
  <c r="L8" i="54"/>
  <c r="U11" i="54"/>
  <c r="T11" i="54"/>
  <c r="L3" i="55"/>
  <c r="U10" i="55"/>
  <c r="T10" i="55"/>
  <c r="E19" i="56"/>
  <c r="U4" i="56"/>
  <c r="T4" i="56"/>
  <c r="L8" i="56"/>
  <c r="S12" i="56"/>
  <c r="U10" i="57"/>
  <c r="T10" i="57"/>
  <c r="U12" i="57"/>
  <c r="T12" i="57"/>
  <c r="S17" i="57"/>
  <c r="E19" i="58"/>
  <c r="S4" i="58"/>
  <c r="U9" i="58"/>
  <c r="T9" i="58"/>
  <c r="T11" i="58"/>
  <c r="U5" i="59"/>
  <c r="T5" i="59"/>
  <c r="S19" i="60"/>
  <c r="K19" i="61"/>
  <c r="L3" i="61"/>
  <c r="U6" i="61"/>
  <c r="T6" i="61"/>
  <c r="T8" i="61"/>
  <c r="U13" i="61"/>
  <c r="T13" i="61"/>
  <c r="U17" i="61"/>
  <c r="T17" i="61"/>
  <c r="U5" i="62"/>
  <c r="T18" i="62"/>
  <c r="E19" i="63"/>
  <c r="U18" i="63"/>
  <c r="T18" i="63"/>
  <c r="I19" i="64"/>
  <c r="S3" i="64"/>
  <c r="U7" i="64"/>
  <c r="T7" i="64"/>
  <c r="U11" i="64"/>
  <c r="U13" i="65"/>
  <c r="T13" i="65"/>
  <c r="U17" i="67"/>
  <c r="T17" i="67"/>
  <c r="T17" i="68"/>
  <c r="U17" i="68"/>
  <c r="J19" i="72"/>
  <c r="T13" i="74"/>
  <c r="U13" i="74"/>
  <c r="U6" i="76"/>
  <c r="T6" i="76"/>
  <c r="U8" i="76"/>
  <c r="T8" i="76"/>
  <c r="I21" i="78"/>
  <c r="S21" i="78" s="1"/>
  <c r="S3" i="78"/>
  <c r="T11" i="78"/>
  <c r="U11" i="78"/>
  <c r="U14" i="85"/>
  <c r="T14" i="85"/>
  <c r="K19" i="58"/>
  <c r="L19" i="58" s="1"/>
  <c r="U18" i="65"/>
  <c r="T18" i="65"/>
  <c r="E19" i="67"/>
  <c r="L4" i="67"/>
  <c r="U5" i="67"/>
  <c r="U10" i="67"/>
  <c r="T10" i="67"/>
  <c r="U12" i="67"/>
  <c r="T12" i="67"/>
  <c r="U6" i="68"/>
  <c r="T6" i="68"/>
  <c r="U8" i="68"/>
  <c r="T8" i="68"/>
  <c r="K19" i="69"/>
  <c r="L3" i="69"/>
  <c r="U9" i="69"/>
  <c r="T9" i="69"/>
  <c r="U5" i="70"/>
  <c r="T5" i="70"/>
  <c r="S19" i="70"/>
  <c r="U13" i="71"/>
  <c r="T13" i="71"/>
  <c r="U4" i="72"/>
  <c r="T4" i="72"/>
  <c r="T6" i="73"/>
  <c r="U15" i="73"/>
  <c r="T15" i="73"/>
  <c r="L9" i="74"/>
  <c r="U20" i="74"/>
  <c r="T20" i="74"/>
  <c r="L9" i="76"/>
  <c r="U6" i="77"/>
  <c r="T6" i="77"/>
  <c r="U8" i="77"/>
  <c r="T8" i="77"/>
  <c r="T10" i="77"/>
  <c r="J21" i="78"/>
  <c r="U4" i="78"/>
  <c r="U20" i="78"/>
  <c r="T20" i="78"/>
  <c r="J21" i="80"/>
  <c r="T4" i="80"/>
  <c r="U4" i="80"/>
  <c r="U11" i="83"/>
  <c r="T11" i="83"/>
  <c r="U7" i="84"/>
  <c r="T7" i="84"/>
  <c r="U5" i="86"/>
  <c r="T5" i="86"/>
  <c r="U7" i="86"/>
  <c r="T7" i="86"/>
  <c r="T16" i="87"/>
  <c r="U16" i="87"/>
  <c r="U17" i="87"/>
  <c r="T17" i="87"/>
  <c r="K21" i="89"/>
  <c r="L3" i="89"/>
  <c r="U4" i="89"/>
  <c r="T4" i="89"/>
  <c r="K21" i="91"/>
  <c r="L21" i="91" s="1"/>
  <c r="L3" i="91"/>
  <c r="U4" i="92"/>
  <c r="T4" i="92"/>
  <c r="U18" i="92"/>
  <c r="T18" i="92"/>
  <c r="K21" i="92"/>
  <c r="U13" i="97"/>
  <c r="T13" i="97"/>
  <c r="U16" i="97"/>
  <c r="T16" i="97"/>
  <c r="U10" i="65"/>
  <c r="T10" i="65"/>
  <c r="U12" i="65"/>
  <c r="T12" i="65"/>
  <c r="U6" i="66"/>
  <c r="T6" i="66"/>
  <c r="U8" i="66"/>
  <c r="T8" i="66"/>
  <c r="J19" i="67"/>
  <c r="U11" i="67"/>
  <c r="T11" i="67"/>
  <c r="U14" i="67"/>
  <c r="T14" i="67"/>
  <c r="I19" i="68"/>
  <c r="S19" i="68" s="1"/>
  <c r="U7" i="68"/>
  <c r="T7" i="68"/>
  <c r="U13" i="69"/>
  <c r="T13" i="69"/>
  <c r="U4" i="70"/>
  <c r="T4" i="70"/>
  <c r="U15" i="71"/>
  <c r="T15" i="71"/>
  <c r="L9" i="72"/>
  <c r="E21" i="73"/>
  <c r="L4" i="73"/>
  <c r="U19" i="73"/>
  <c r="T19" i="73"/>
  <c r="U6" i="75"/>
  <c r="T6" i="75"/>
  <c r="U8" i="75"/>
  <c r="T8" i="75"/>
  <c r="U19" i="75"/>
  <c r="T19" i="75"/>
  <c r="U7" i="77"/>
  <c r="T7" i="77"/>
  <c r="S21" i="77"/>
  <c r="T14" i="78"/>
  <c r="U14" i="78"/>
  <c r="U19" i="79"/>
  <c r="T19" i="79"/>
  <c r="T9" i="81"/>
  <c r="U9" i="81"/>
  <c r="U10" i="81"/>
  <c r="T10" i="81"/>
  <c r="T15" i="82"/>
  <c r="U15" i="82"/>
  <c r="U4" i="86"/>
  <c r="T4" i="86"/>
  <c r="U12" i="87"/>
  <c r="T12" i="87"/>
  <c r="U3" i="89"/>
  <c r="T3" i="89"/>
  <c r="U5" i="89"/>
  <c r="T5" i="89"/>
  <c r="U13" i="91"/>
  <c r="T13" i="91"/>
  <c r="U16" i="91"/>
  <c r="T16" i="91"/>
  <c r="T18" i="91"/>
  <c r="U18" i="91"/>
  <c r="U19" i="95"/>
  <c r="T19" i="95"/>
  <c r="U15" i="97"/>
  <c r="T15" i="97"/>
  <c r="T4" i="106"/>
  <c r="U4" i="106"/>
  <c r="U17" i="65"/>
  <c r="T17" i="65"/>
  <c r="K19" i="67"/>
  <c r="L19" i="67" s="1"/>
  <c r="L3" i="67"/>
  <c r="U9" i="67"/>
  <c r="T9" i="67"/>
  <c r="U5" i="68"/>
  <c r="T5" i="68"/>
  <c r="U18" i="69"/>
  <c r="T18" i="69"/>
  <c r="U10" i="71"/>
  <c r="T10" i="71"/>
  <c r="U12" i="71"/>
  <c r="T12" i="71"/>
  <c r="U6" i="72"/>
  <c r="T6" i="72"/>
  <c r="U8" i="72"/>
  <c r="T8" i="72"/>
  <c r="I21" i="73"/>
  <c r="S21" i="73" s="1"/>
  <c r="S3" i="73"/>
  <c r="U11" i="73"/>
  <c r="T11" i="73"/>
  <c r="U14" i="73"/>
  <c r="T14" i="73"/>
  <c r="I21" i="74"/>
  <c r="S21" i="74" s="1"/>
  <c r="U7" i="74"/>
  <c r="T7" i="74"/>
  <c r="U19" i="74"/>
  <c r="T19" i="74"/>
  <c r="U7" i="76"/>
  <c r="T7" i="76"/>
  <c r="U5" i="77"/>
  <c r="T5" i="77"/>
  <c r="U15" i="77"/>
  <c r="U4" i="83"/>
  <c r="T4" i="83"/>
  <c r="U6" i="85"/>
  <c r="T6" i="85"/>
  <c r="U15" i="87"/>
  <c r="T15" i="87"/>
  <c r="U20" i="88"/>
  <c r="T20" i="88"/>
  <c r="T11" i="90"/>
  <c r="U11" i="90"/>
  <c r="K21" i="97"/>
  <c r="L3" i="97"/>
  <c r="T18" i="49"/>
  <c r="T8" i="50"/>
  <c r="T10" i="52"/>
  <c r="T15" i="52"/>
  <c r="T7" i="53"/>
  <c r="T3" i="54"/>
  <c r="T9" i="55"/>
  <c r="E19" i="65"/>
  <c r="L7" i="65"/>
  <c r="U11" i="65"/>
  <c r="T11" i="65"/>
  <c r="U14" i="65"/>
  <c r="T14" i="65"/>
  <c r="U7" i="66"/>
  <c r="T7" i="66"/>
  <c r="S19" i="66"/>
  <c r="U16" i="67"/>
  <c r="T16" i="67"/>
  <c r="U15" i="69"/>
  <c r="T15" i="69"/>
  <c r="L9" i="70"/>
  <c r="E19" i="71"/>
  <c r="L4" i="71"/>
  <c r="U17" i="71"/>
  <c r="T17" i="71"/>
  <c r="E19" i="72"/>
  <c r="J21" i="73"/>
  <c r="L7" i="73"/>
  <c r="U9" i="73"/>
  <c r="T9" i="73"/>
  <c r="J21" i="74"/>
  <c r="U5" i="74"/>
  <c r="T5" i="74"/>
  <c r="I21" i="75"/>
  <c r="S21" i="75" s="1"/>
  <c r="U7" i="75"/>
  <c r="T7" i="75"/>
  <c r="U16" i="75"/>
  <c r="J21" i="76"/>
  <c r="U5" i="76"/>
  <c r="T5" i="76"/>
  <c r="U15" i="76"/>
  <c r="L11" i="77"/>
  <c r="U14" i="77"/>
  <c r="U10" i="78"/>
  <c r="T10" i="78"/>
  <c r="U7" i="80"/>
  <c r="T7" i="80"/>
  <c r="U14" i="81"/>
  <c r="T14" i="81"/>
  <c r="U9" i="82"/>
  <c r="T9" i="82"/>
  <c r="T11" i="82"/>
  <c r="U11" i="82"/>
  <c r="U20" i="83"/>
  <c r="T20" i="83"/>
  <c r="I21" i="84"/>
  <c r="S3" i="84"/>
  <c r="T9" i="85"/>
  <c r="U9" i="85"/>
  <c r="U16" i="85"/>
  <c r="T16" i="85"/>
  <c r="T20" i="85"/>
  <c r="U20" i="85"/>
  <c r="K21" i="85"/>
  <c r="L21" i="85" s="1"/>
  <c r="U13" i="86"/>
  <c r="T13" i="86"/>
  <c r="U6" i="87"/>
  <c r="T6" i="87"/>
  <c r="S8" i="87"/>
  <c r="I21" i="87"/>
  <c r="U17" i="89"/>
  <c r="T17" i="89"/>
  <c r="U12" i="91"/>
  <c r="T12" i="91"/>
  <c r="U15" i="91"/>
  <c r="T15" i="91"/>
  <c r="U6" i="92"/>
  <c r="T6" i="92"/>
  <c r="T8" i="92"/>
  <c r="U8" i="92"/>
  <c r="E21" i="95"/>
  <c r="U18" i="95"/>
  <c r="T18" i="95"/>
  <c r="U7" i="96"/>
  <c r="T7" i="96"/>
  <c r="S3" i="99"/>
  <c r="I21" i="99"/>
  <c r="I19" i="65"/>
  <c r="S19" i="65" s="1"/>
  <c r="T8" i="65"/>
  <c r="U9" i="65"/>
  <c r="T9" i="65"/>
  <c r="U5" i="66"/>
  <c r="T5" i="66"/>
  <c r="U15" i="66"/>
  <c r="U13" i="67"/>
  <c r="T13" i="67"/>
  <c r="U4" i="68"/>
  <c r="T4" i="68"/>
  <c r="U12" i="68"/>
  <c r="E19" i="69"/>
  <c r="L4" i="69"/>
  <c r="U10" i="69"/>
  <c r="T10" i="69"/>
  <c r="U12" i="69"/>
  <c r="T12" i="69"/>
  <c r="U6" i="70"/>
  <c r="T6" i="70"/>
  <c r="U8" i="70"/>
  <c r="T8" i="70"/>
  <c r="U11" i="70"/>
  <c r="I19" i="71"/>
  <c r="S19" i="71" s="1"/>
  <c r="S3" i="71"/>
  <c r="U11" i="71"/>
  <c r="T11" i="71"/>
  <c r="U14" i="71"/>
  <c r="T14" i="71"/>
  <c r="I19" i="72"/>
  <c r="U7" i="72"/>
  <c r="T7" i="72"/>
  <c r="U17" i="72"/>
  <c r="K21" i="73"/>
  <c r="L21" i="73" s="1"/>
  <c r="L3" i="73"/>
  <c r="T8" i="73"/>
  <c r="U16" i="73"/>
  <c r="T16" i="73"/>
  <c r="K21" i="74"/>
  <c r="U16" i="74"/>
  <c r="U5" i="75"/>
  <c r="T5" i="75"/>
  <c r="U15" i="75"/>
  <c r="K21" i="76"/>
  <c r="L11" i="76"/>
  <c r="U14" i="76"/>
  <c r="U4" i="77"/>
  <c r="T4" i="77"/>
  <c r="U13" i="77"/>
  <c r="K21" i="79"/>
  <c r="L3" i="79"/>
  <c r="U15" i="79"/>
  <c r="T15" i="79"/>
  <c r="U3" i="81"/>
  <c r="T3" i="81"/>
  <c r="U8" i="81"/>
  <c r="T8" i="81"/>
  <c r="U20" i="81"/>
  <c r="T20" i="81"/>
  <c r="J21" i="84"/>
  <c r="U8" i="84"/>
  <c r="T8" i="84"/>
  <c r="U11" i="87"/>
  <c r="T11" i="87"/>
  <c r="U19" i="87"/>
  <c r="T19" i="87"/>
  <c r="U16" i="88"/>
  <c r="T16" i="88"/>
  <c r="U11" i="89"/>
  <c r="T11" i="89"/>
  <c r="T13" i="90"/>
  <c r="U13" i="90"/>
  <c r="U6" i="91"/>
  <c r="T6" i="91"/>
  <c r="U9" i="93"/>
  <c r="T9" i="93"/>
  <c r="T10" i="94"/>
  <c r="U10" i="94"/>
  <c r="U4" i="105"/>
  <c r="T4" i="105"/>
  <c r="S10" i="105"/>
  <c r="I21" i="105"/>
  <c r="S21" i="105" s="1"/>
  <c r="U17" i="105"/>
  <c r="T17" i="105"/>
  <c r="T11" i="108"/>
  <c r="U11" i="108"/>
  <c r="J19" i="65"/>
  <c r="U16" i="65"/>
  <c r="T16" i="65"/>
  <c r="K19" i="66"/>
  <c r="L11" i="66"/>
  <c r="U14" i="66"/>
  <c r="U7" i="67"/>
  <c r="U18" i="67"/>
  <c r="T18" i="67"/>
  <c r="U11" i="68"/>
  <c r="T18" i="68"/>
  <c r="I19" i="69"/>
  <c r="S19" i="69" s="1"/>
  <c r="S3" i="69"/>
  <c r="U5" i="69"/>
  <c r="U17" i="69"/>
  <c r="T17" i="69"/>
  <c r="E19" i="70"/>
  <c r="J19" i="71"/>
  <c r="U4" i="71"/>
  <c r="U9" i="71"/>
  <c r="T9" i="71"/>
  <c r="U5" i="72"/>
  <c r="T5" i="72"/>
  <c r="S19" i="72"/>
  <c r="U13" i="73"/>
  <c r="T13" i="73"/>
  <c r="U4" i="74"/>
  <c r="T4" i="74"/>
  <c r="U15" i="74"/>
  <c r="K21" i="75"/>
  <c r="L11" i="75"/>
  <c r="U4" i="76"/>
  <c r="T4" i="76"/>
  <c r="U13" i="76"/>
  <c r="U20" i="76"/>
  <c r="T20" i="76"/>
  <c r="T3" i="77"/>
  <c r="U12" i="77"/>
  <c r="L4" i="78"/>
  <c r="U5" i="78"/>
  <c r="U3" i="79"/>
  <c r="T3" i="79"/>
  <c r="U8" i="82"/>
  <c r="T8" i="82"/>
  <c r="U3" i="85"/>
  <c r="T3" i="85"/>
  <c r="S21" i="86"/>
  <c r="U7" i="87"/>
  <c r="T7" i="87"/>
  <c r="U8" i="88"/>
  <c r="T8" i="88"/>
  <c r="U19" i="88"/>
  <c r="T19" i="88"/>
  <c r="I21" i="91"/>
  <c r="S21" i="91" s="1"/>
  <c r="U11" i="91"/>
  <c r="T11" i="91"/>
  <c r="U5" i="92"/>
  <c r="T5" i="92"/>
  <c r="U7" i="92"/>
  <c r="T7" i="92"/>
  <c r="T10" i="92"/>
  <c r="U10" i="92"/>
  <c r="U5" i="108"/>
  <c r="T5" i="108"/>
  <c r="S3" i="66"/>
  <c r="S3" i="68"/>
  <c r="S3" i="70"/>
  <c r="E21" i="74"/>
  <c r="E21" i="75"/>
  <c r="E21" i="76"/>
  <c r="J21" i="79"/>
  <c r="U6" i="79"/>
  <c r="T6" i="79"/>
  <c r="T8" i="79"/>
  <c r="U11" i="80"/>
  <c r="U15" i="80"/>
  <c r="U5" i="81"/>
  <c r="T5" i="81"/>
  <c r="I21" i="81"/>
  <c r="S21" i="81" s="1"/>
  <c r="E21" i="83"/>
  <c r="U10" i="84"/>
  <c r="T10" i="84"/>
  <c r="U12" i="84"/>
  <c r="U16" i="84"/>
  <c r="S21" i="84"/>
  <c r="U20" i="86"/>
  <c r="T20" i="86"/>
  <c r="S13" i="88"/>
  <c r="U7" i="89"/>
  <c r="U16" i="90"/>
  <c r="T16" i="90"/>
  <c r="J21" i="91"/>
  <c r="U7" i="91"/>
  <c r="U18" i="93"/>
  <c r="T18" i="93"/>
  <c r="T14" i="95"/>
  <c r="U14" i="95"/>
  <c r="U8" i="96"/>
  <c r="T8" i="96"/>
  <c r="T19" i="96"/>
  <c r="U19" i="96"/>
  <c r="U6" i="97"/>
  <c r="T6" i="97"/>
  <c r="T6" i="99"/>
  <c r="U6" i="99"/>
  <c r="T6" i="100"/>
  <c r="U6" i="100"/>
  <c r="U7" i="100"/>
  <c r="T7" i="100"/>
  <c r="U11" i="103"/>
  <c r="T11" i="103"/>
  <c r="U13" i="104"/>
  <c r="T13" i="104"/>
  <c r="U20" i="105"/>
  <c r="T20" i="105"/>
  <c r="K19" i="68"/>
  <c r="L19" i="68" s="1"/>
  <c r="K19" i="70"/>
  <c r="L19" i="70" s="1"/>
  <c r="K19" i="72"/>
  <c r="L19" i="72" s="1"/>
  <c r="U4" i="81"/>
  <c r="T4" i="81"/>
  <c r="L6" i="82"/>
  <c r="J21" i="83"/>
  <c r="U6" i="83"/>
  <c r="T6" i="83"/>
  <c r="L7" i="83"/>
  <c r="U5" i="85"/>
  <c r="T5" i="85"/>
  <c r="U19" i="85"/>
  <c r="T19" i="85"/>
  <c r="L11" i="86"/>
  <c r="I21" i="88"/>
  <c r="S21" i="88" s="1"/>
  <c r="U15" i="88"/>
  <c r="T15" i="88"/>
  <c r="L9" i="89"/>
  <c r="U20" i="89"/>
  <c r="T20" i="89"/>
  <c r="U8" i="90"/>
  <c r="T8" i="90"/>
  <c r="T10" i="90"/>
  <c r="U10" i="90"/>
  <c r="T5" i="91"/>
  <c r="U5" i="91"/>
  <c r="U13" i="93"/>
  <c r="T13" i="93"/>
  <c r="L21" i="95"/>
  <c r="U15" i="104"/>
  <c r="T15" i="104"/>
  <c r="T4" i="109"/>
  <c r="U4" i="109"/>
  <c r="U18" i="119"/>
  <c r="T18" i="119"/>
  <c r="U8" i="120"/>
  <c r="T8" i="120"/>
  <c r="U9" i="123"/>
  <c r="T9" i="123"/>
  <c r="U4" i="127"/>
  <c r="T4" i="127"/>
  <c r="U6" i="127"/>
  <c r="T6" i="127"/>
  <c r="L6" i="78"/>
  <c r="S5" i="79"/>
  <c r="L10" i="79"/>
  <c r="T14" i="79"/>
  <c r="I21" i="79"/>
  <c r="S21" i="79" s="1"/>
  <c r="E21" i="81"/>
  <c r="T11" i="81"/>
  <c r="U10" i="82"/>
  <c r="T10" i="82"/>
  <c r="L11" i="82"/>
  <c r="K21" i="83"/>
  <c r="L3" i="83"/>
  <c r="T16" i="83"/>
  <c r="K21" i="84"/>
  <c r="L21" i="84" s="1"/>
  <c r="U5" i="84"/>
  <c r="T13" i="85"/>
  <c r="T3" i="86"/>
  <c r="T12" i="86"/>
  <c r="S19" i="86"/>
  <c r="T18" i="87"/>
  <c r="U12" i="88"/>
  <c r="T12" i="88"/>
  <c r="E21" i="89"/>
  <c r="T10" i="89"/>
  <c r="U18" i="89"/>
  <c r="T18" i="89"/>
  <c r="E21" i="90"/>
  <c r="T15" i="90"/>
  <c r="U15" i="90"/>
  <c r="U17" i="91"/>
  <c r="T17" i="91"/>
  <c r="T20" i="91"/>
  <c r="U20" i="91"/>
  <c r="U14" i="93"/>
  <c r="T14" i="93"/>
  <c r="U8" i="94"/>
  <c r="T8" i="94"/>
  <c r="U5" i="95"/>
  <c r="T5" i="95"/>
  <c r="U17" i="95"/>
  <c r="T17" i="95"/>
  <c r="U13" i="99"/>
  <c r="T13" i="99"/>
  <c r="U12" i="104"/>
  <c r="T12" i="104"/>
  <c r="T10" i="108"/>
  <c r="U10" i="108"/>
  <c r="U19" i="108"/>
  <c r="T19" i="108"/>
  <c r="E19" i="66"/>
  <c r="E21" i="77"/>
  <c r="L21" i="77" s="1"/>
  <c r="L9" i="79"/>
  <c r="U9" i="80"/>
  <c r="T9" i="80"/>
  <c r="I21" i="82"/>
  <c r="S21" i="82" s="1"/>
  <c r="S3" i="82"/>
  <c r="L4" i="82"/>
  <c r="U4" i="85"/>
  <c r="T4" i="85"/>
  <c r="E21" i="86"/>
  <c r="S21" i="87"/>
  <c r="L3" i="88"/>
  <c r="K21" i="88"/>
  <c r="L21" i="88" s="1"/>
  <c r="U10" i="88"/>
  <c r="T10" i="88"/>
  <c r="I21" i="90"/>
  <c r="S21" i="90" s="1"/>
  <c r="S3" i="90"/>
  <c r="U7" i="90"/>
  <c r="T7" i="90"/>
  <c r="U9" i="90"/>
  <c r="T9" i="90"/>
  <c r="T12" i="90"/>
  <c r="U12" i="90"/>
  <c r="K21" i="90"/>
  <c r="L21" i="90" s="1"/>
  <c r="U9" i="92"/>
  <c r="T9" i="92"/>
  <c r="K21" i="93"/>
  <c r="L21" i="93" s="1"/>
  <c r="U6" i="93"/>
  <c r="T6" i="93"/>
  <c r="U20" i="93"/>
  <c r="T20" i="93"/>
  <c r="U16" i="94"/>
  <c r="T16" i="94"/>
  <c r="U20" i="95"/>
  <c r="T20" i="95"/>
  <c r="J21" i="96"/>
  <c r="U14" i="97"/>
  <c r="T14" i="97"/>
  <c r="U17" i="97"/>
  <c r="T17" i="97"/>
  <c r="T18" i="98"/>
  <c r="T16" i="99"/>
  <c r="U16" i="99"/>
  <c r="U9" i="104"/>
  <c r="T9" i="104"/>
  <c r="U7" i="107"/>
  <c r="T7" i="107"/>
  <c r="J21" i="108"/>
  <c r="S7" i="108"/>
  <c r="I21" i="108"/>
  <c r="S21" i="108" s="1"/>
  <c r="S12" i="78"/>
  <c r="S4" i="79"/>
  <c r="T10" i="79"/>
  <c r="T12" i="79"/>
  <c r="L6" i="80"/>
  <c r="J21" i="81"/>
  <c r="U6" i="81"/>
  <c r="T6" i="81"/>
  <c r="L7" i="81"/>
  <c r="T19" i="81"/>
  <c r="T7" i="82"/>
  <c r="S5" i="83"/>
  <c r="T14" i="83"/>
  <c r="I21" i="83"/>
  <c r="S21" i="83" s="1"/>
  <c r="T11" i="85"/>
  <c r="I21" i="86"/>
  <c r="U6" i="86"/>
  <c r="T6" i="86"/>
  <c r="L7" i="88"/>
  <c r="S14" i="88"/>
  <c r="I21" i="89"/>
  <c r="S21" i="89" s="1"/>
  <c r="U9" i="89"/>
  <c r="S19" i="89"/>
  <c r="T5" i="90"/>
  <c r="L18" i="90"/>
  <c r="T20" i="90"/>
  <c r="T4" i="91"/>
  <c r="U4" i="91"/>
  <c r="T3" i="92"/>
  <c r="T5" i="93"/>
  <c r="U10" i="93"/>
  <c r="T10" i="93"/>
  <c r="U12" i="93"/>
  <c r="T12" i="93"/>
  <c r="U12" i="94"/>
  <c r="U15" i="95"/>
  <c r="T15" i="95"/>
  <c r="U20" i="96"/>
  <c r="T20" i="96"/>
  <c r="T10" i="97"/>
  <c r="U19" i="97"/>
  <c r="T19" i="97"/>
  <c r="T17" i="98"/>
  <c r="T7" i="103"/>
  <c r="U7" i="103"/>
  <c r="U12" i="103"/>
  <c r="T12" i="103"/>
  <c r="U17" i="103"/>
  <c r="T17" i="103"/>
  <c r="T16" i="106"/>
  <c r="U16" i="106"/>
  <c r="E21" i="79"/>
  <c r="U20" i="79"/>
  <c r="T20" i="79"/>
  <c r="U8" i="80"/>
  <c r="T8" i="80"/>
  <c r="U10" i="80"/>
  <c r="T10" i="80"/>
  <c r="U12" i="80"/>
  <c r="U16" i="80"/>
  <c r="S21" i="80"/>
  <c r="K21" i="81"/>
  <c r="L21" i="81" s="1"/>
  <c r="L3" i="81"/>
  <c r="K21" i="82"/>
  <c r="L21" i="82" s="1"/>
  <c r="U9" i="84"/>
  <c r="T9" i="84"/>
  <c r="U13" i="84"/>
  <c r="U19" i="84"/>
  <c r="I21" i="85"/>
  <c r="S21" i="85" s="1"/>
  <c r="J21" i="86"/>
  <c r="U9" i="88"/>
  <c r="T9" i="88"/>
  <c r="S11" i="88"/>
  <c r="J21" i="89"/>
  <c r="U6" i="89"/>
  <c r="T6" i="89"/>
  <c r="T8" i="89"/>
  <c r="L3" i="90"/>
  <c r="T14" i="90"/>
  <c r="U14" i="90"/>
  <c r="L7" i="91"/>
  <c r="T19" i="91"/>
  <c r="U19" i="91"/>
  <c r="E21" i="92"/>
  <c r="J21" i="92"/>
  <c r="T4" i="93"/>
  <c r="U19" i="93"/>
  <c r="T19" i="93"/>
  <c r="K21" i="94"/>
  <c r="L21" i="94" s="1"/>
  <c r="U15" i="94"/>
  <c r="T15" i="94"/>
  <c r="U5" i="102"/>
  <c r="T5" i="102"/>
  <c r="T15" i="102"/>
  <c r="U15" i="102"/>
  <c r="I21" i="103"/>
  <c r="S21" i="103" s="1"/>
  <c r="S3" i="103"/>
  <c r="U15" i="115"/>
  <c r="T15" i="115"/>
  <c r="U11" i="93"/>
  <c r="T11" i="93"/>
  <c r="L3" i="96"/>
  <c r="E21" i="96"/>
  <c r="U11" i="96"/>
  <c r="T11" i="96"/>
  <c r="U20" i="97"/>
  <c r="T20" i="97"/>
  <c r="U9" i="100"/>
  <c r="T9" i="100"/>
  <c r="U11" i="100"/>
  <c r="T11" i="100"/>
  <c r="U17" i="101"/>
  <c r="T17" i="101"/>
  <c r="L7" i="102"/>
  <c r="K21" i="102"/>
  <c r="L21" i="102" s="1"/>
  <c r="U8" i="102"/>
  <c r="T8" i="102"/>
  <c r="U10" i="103"/>
  <c r="T10" i="103"/>
  <c r="U13" i="103"/>
  <c r="T13" i="103"/>
  <c r="T4" i="104"/>
  <c r="U4" i="104"/>
  <c r="U15" i="107"/>
  <c r="T15" i="107"/>
  <c r="U18" i="108"/>
  <c r="T18" i="108"/>
  <c r="U3" i="109"/>
  <c r="T3" i="109"/>
  <c r="I21" i="110"/>
  <c r="S21" i="110" s="1"/>
  <c r="S4" i="110"/>
  <c r="U5" i="112"/>
  <c r="T5" i="112"/>
  <c r="U19" i="119"/>
  <c r="T19" i="119"/>
  <c r="U10" i="126"/>
  <c r="T10" i="126"/>
  <c r="U18" i="127"/>
  <c r="T18" i="127"/>
  <c r="U8" i="128"/>
  <c r="T8" i="128"/>
  <c r="U11" i="132"/>
  <c r="T11" i="132"/>
  <c r="I20" i="133"/>
  <c r="S3" i="133"/>
  <c r="T18" i="133"/>
  <c r="U18" i="133"/>
  <c r="U16" i="137"/>
  <c r="T16" i="137"/>
  <c r="U8" i="139"/>
  <c r="T8" i="139"/>
  <c r="L3" i="93"/>
  <c r="J21" i="94"/>
  <c r="U13" i="94"/>
  <c r="U19" i="94"/>
  <c r="T19" i="94"/>
  <c r="I21" i="96"/>
  <c r="S21" i="96" s="1"/>
  <c r="S3" i="96"/>
  <c r="U16" i="96"/>
  <c r="T16" i="96"/>
  <c r="T11" i="97"/>
  <c r="T4" i="98"/>
  <c r="T20" i="98"/>
  <c r="U4" i="101"/>
  <c r="T4" i="101"/>
  <c r="T7" i="101"/>
  <c r="U7" i="101"/>
  <c r="T9" i="101"/>
  <c r="U9" i="101"/>
  <c r="U15" i="101"/>
  <c r="T15" i="101"/>
  <c r="U20" i="102"/>
  <c r="T20" i="102"/>
  <c r="U10" i="104"/>
  <c r="T10" i="104"/>
  <c r="U18" i="105"/>
  <c r="T18" i="105"/>
  <c r="U19" i="106"/>
  <c r="T12" i="109"/>
  <c r="U12" i="109"/>
  <c r="T8" i="110"/>
  <c r="U8" i="110"/>
  <c r="U8" i="119"/>
  <c r="T8" i="119"/>
  <c r="K21" i="87"/>
  <c r="L21" i="87" s="1"/>
  <c r="U15" i="93"/>
  <c r="T15" i="93"/>
  <c r="T17" i="93"/>
  <c r="U5" i="94"/>
  <c r="T5" i="94"/>
  <c r="T7" i="94"/>
  <c r="U18" i="94"/>
  <c r="T18" i="94"/>
  <c r="J21" i="95"/>
  <c r="U8" i="95"/>
  <c r="T8" i="95"/>
  <c r="U15" i="96"/>
  <c r="T15" i="96"/>
  <c r="U7" i="97"/>
  <c r="K21" i="99"/>
  <c r="L21" i="99" s="1"/>
  <c r="L3" i="99"/>
  <c r="U14" i="101"/>
  <c r="T14" i="101"/>
  <c r="T11" i="102"/>
  <c r="U11" i="102"/>
  <c r="J21" i="103"/>
  <c r="U6" i="103"/>
  <c r="T6" i="103"/>
  <c r="L21" i="104"/>
  <c r="U3" i="105"/>
  <c r="T3" i="105"/>
  <c r="U11" i="107"/>
  <c r="T11" i="107"/>
  <c r="K21" i="108"/>
  <c r="L21" i="108" s="1"/>
  <c r="L3" i="108"/>
  <c r="U12" i="115"/>
  <c r="T12" i="115"/>
  <c r="T5" i="117"/>
  <c r="U5" i="117"/>
  <c r="U18" i="118"/>
  <c r="T18" i="118"/>
  <c r="U20" i="118"/>
  <c r="T20" i="118"/>
  <c r="U5" i="119"/>
  <c r="T5" i="119"/>
  <c r="S3" i="91"/>
  <c r="I21" i="92"/>
  <c r="S21" i="92" s="1"/>
  <c r="U3" i="94"/>
  <c r="T3" i="94"/>
  <c r="U9" i="95"/>
  <c r="U12" i="96"/>
  <c r="T12" i="96"/>
  <c r="K21" i="96"/>
  <c r="L21" i="96" s="1"/>
  <c r="U3" i="97"/>
  <c r="T3" i="97"/>
  <c r="E21" i="97"/>
  <c r="U7" i="98"/>
  <c r="T7" i="98"/>
  <c r="U11" i="98"/>
  <c r="U15" i="98"/>
  <c r="L6" i="99"/>
  <c r="U12" i="99"/>
  <c r="T12" i="99"/>
  <c r="U5" i="100"/>
  <c r="T5" i="100"/>
  <c r="U20" i="101"/>
  <c r="T20" i="101"/>
  <c r="J21" i="102"/>
  <c r="T14" i="102"/>
  <c r="U14" i="102"/>
  <c r="K21" i="103"/>
  <c r="L21" i="103" s="1"/>
  <c r="L3" i="103"/>
  <c r="U14" i="103"/>
  <c r="T14" i="103"/>
  <c r="T5" i="104"/>
  <c r="U5" i="104"/>
  <c r="U7" i="104"/>
  <c r="U15" i="105"/>
  <c r="L8" i="106"/>
  <c r="K21" i="106"/>
  <c r="U9" i="106"/>
  <c r="T9" i="106"/>
  <c r="U6" i="107"/>
  <c r="T6" i="107"/>
  <c r="U17" i="115"/>
  <c r="T17" i="115"/>
  <c r="T10" i="116"/>
  <c r="U10" i="116"/>
  <c r="U18" i="116"/>
  <c r="T18" i="116"/>
  <c r="I21" i="116"/>
  <c r="S21" i="116" s="1"/>
  <c r="S3" i="88"/>
  <c r="S20" i="92"/>
  <c r="U16" i="93"/>
  <c r="U6" i="94"/>
  <c r="U20" i="94"/>
  <c r="T20" i="94"/>
  <c r="T16" i="95"/>
  <c r="I21" i="95"/>
  <c r="S21" i="95" s="1"/>
  <c r="L18" i="96"/>
  <c r="I21" i="97"/>
  <c r="S21" i="97" s="1"/>
  <c r="S5" i="97"/>
  <c r="L3" i="98"/>
  <c r="U9" i="98"/>
  <c r="T9" i="98"/>
  <c r="I21" i="98"/>
  <c r="S21" i="98" s="1"/>
  <c r="U9" i="99"/>
  <c r="T17" i="100"/>
  <c r="U17" i="100"/>
  <c r="E21" i="102"/>
  <c r="U11" i="104"/>
  <c r="T11" i="104"/>
  <c r="U14" i="104"/>
  <c r="T14" i="104"/>
  <c r="T19" i="104"/>
  <c r="U19" i="104"/>
  <c r="T14" i="105"/>
  <c r="U14" i="105"/>
  <c r="U19" i="105"/>
  <c r="T19" i="105"/>
  <c r="U9" i="112"/>
  <c r="T9" i="112"/>
  <c r="U11" i="112"/>
  <c r="T11" i="112"/>
  <c r="U17" i="114"/>
  <c r="T17" i="114"/>
  <c r="U20" i="114"/>
  <c r="T20" i="114"/>
  <c r="S19" i="92"/>
  <c r="I21" i="94"/>
  <c r="S21" i="94" s="1"/>
  <c r="S4" i="94"/>
  <c r="U14" i="94"/>
  <c r="T14" i="94"/>
  <c r="U4" i="95"/>
  <c r="T4" i="95"/>
  <c r="S6" i="95"/>
  <c r="L6" i="96"/>
  <c r="U9" i="96"/>
  <c r="T9" i="96"/>
  <c r="U14" i="96"/>
  <c r="T14" i="96"/>
  <c r="L9" i="97"/>
  <c r="U6" i="98"/>
  <c r="T6" i="98"/>
  <c r="U14" i="100"/>
  <c r="T14" i="100"/>
  <c r="U3" i="101"/>
  <c r="T3" i="101"/>
  <c r="U13" i="101"/>
  <c r="T13" i="101"/>
  <c r="T10" i="102"/>
  <c r="U10" i="102"/>
  <c r="E21" i="104"/>
  <c r="U5" i="105"/>
  <c r="T5" i="105"/>
  <c r="U4" i="107"/>
  <c r="T4" i="107"/>
  <c r="T16" i="111"/>
  <c r="U16" i="111"/>
  <c r="U18" i="111"/>
  <c r="T18" i="111"/>
  <c r="U3" i="113"/>
  <c r="T3" i="113"/>
  <c r="U5" i="113"/>
  <c r="T5" i="113"/>
  <c r="L8" i="113"/>
  <c r="E21" i="113"/>
  <c r="T10" i="113"/>
  <c r="K21" i="98"/>
  <c r="L21" i="98" s="1"/>
  <c r="U16" i="100"/>
  <c r="T16" i="100"/>
  <c r="L17" i="100"/>
  <c r="J21" i="101"/>
  <c r="U6" i="101"/>
  <c r="T6" i="101"/>
  <c r="L7" i="101"/>
  <c r="S12" i="101"/>
  <c r="S19" i="101"/>
  <c r="I21" i="102"/>
  <c r="S21" i="102" s="1"/>
  <c r="T16" i="102"/>
  <c r="S19" i="102"/>
  <c r="L7" i="103"/>
  <c r="T6" i="104"/>
  <c r="E21" i="106"/>
  <c r="T17" i="106"/>
  <c r="U18" i="107"/>
  <c r="T18" i="107"/>
  <c r="L7" i="108"/>
  <c r="U20" i="108"/>
  <c r="T20" i="108"/>
  <c r="T5" i="109"/>
  <c r="U5" i="109"/>
  <c r="U12" i="111"/>
  <c r="T12" i="111"/>
  <c r="U16" i="113"/>
  <c r="T16" i="113"/>
  <c r="U18" i="113"/>
  <c r="T18" i="113"/>
  <c r="K21" i="114"/>
  <c r="L7" i="114"/>
  <c r="U5" i="116"/>
  <c r="T5" i="116"/>
  <c r="U7" i="119"/>
  <c r="T7" i="119"/>
  <c r="T10" i="119"/>
  <c r="U10" i="119"/>
  <c r="L16" i="99"/>
  <c r="S10" i="100"/>
  <c r="U13" i="100"/>
  <c r="T13" i="100"/>
  <c r="K21" i="101"/>
  <c r="L21" i="101" s="1"/>
  <c r="L3" i="101"/>
  <c r="U7" i="102"/>
  <c r="T7" i="102"/>
  <c r="U9" i="102"/>
  <c r="T9" i="102"/>
  <c r="L10" i="102"/>
  <c r="I21" i="104"/>
  <c r="S21" i="104" s="1"/>
  <c r="S3" i="104"/>
  <c r="L4" i="104"/>
  <c r="E21" i="105"/>
  <c r="L10" i="105"/>
  <c r="U8" i="106"/>
  <c r="T8" i="106"/>
  <c r="U10" i="106"/>
  <c r="T10" i="106"/>
  <c r="K21" i="107"/>
  <c r="L21" i="107" s="1"/>
  <c r="U8" i="107"/>
  <c r="T8" i="107"/>
  <c r="U14" i="107"/>
  <c r="T14" i="107"/>
  <c r="U9" i="108"/>
  <c r="T9" i="108"/>
  <c r="I21" i="109"/>
  <c r="S21" i="109" s="1"/>
  <c r="K21" i="109"/>
  <c r="L21" i="109" s="1"/>
  <c r="L7" i="109"/>
  <c r="J21" i="110"/>
  <c r="T6" i="110"/>
  <c r="U6" i="110"/>
  <c r="U17" i="110"/>
  <c r="T17" i="110"/>
  <c r="U6" i="111"/>
  <c r="T6" i="111"/>
  <c r="U15" i="111"/>
  <c r="T15" i="111"/>
  <c r="U15" i="113"/>
  <c r="T15" i="113"/>
  <c r="T15" i="114"/>
  <c r="U15" i="114"/>
  <c r="U19" i="114"/>
  <c r="T19" i="114"/>
  <c r="E21" i="115"/>
  <c r="U17" i="116"/>
  <c r="T17" i="116"/>
  <c r="U17" i="118"/>
  <c r="T17" i="118"/>
  <c r="U4" i="119"/>
  <c r="T4" i="119"/>
  <c r="T17" i="94"/>
  <c r="T7" i="95"/>
  <c r="T10" i="96"/>
  <c r="T4" i="97"/>
  <c r="T18" i="97"/>
  <c r="T8" i="98"/>
  <c r="T17" i="99"/>
  <c r="T19" i="99"/>
  <c r="I21" i="100"/>
  <c r="S21" i="100" s="1"/>
  <c r="T16" i="101"/>
  <c r="S18" i="101"/>
  <c r="L3" i="102"/>
  <c r="T9" i="103"/>
  <c r="J21" i="104"/>
  <c r="U17" i="104"/>
  <c r="T17" i="104"/>
  <c r="L18" i="104"/>
  <c r="U6" i="105"/>
  <c r="T6" i="105"/>
  <c r="U12" i="105"/>
  <c r="J21" i="106"/>
  <c r="L4" i="106"/>
  <c r="T6" i="106"/>
  <c r="I21" i="106"/>
  <c r="S21" i="106" s="1"/>
  <c r="U12" i="107"/>
  <c r="T12" i="107"/>
  <c r="U20" i="107"/>
  <c r="T20" i="107"/>
  <c r="T14" i="108"/>
  <c r="U14" i="108"/>
  <c r="T19" i="109"/>
  <c r="U19" i="109"/>
  <c r="T9" i="111"/>
  <c r="U9" i="111"/>
  <c r="T9" i="116"/>
  <c r="U9" i="116"/>
  <c r="U20" i="116"/>
  <c r="T20" i="116"/>
  <c r="L21" i="117"/>
  <c r="U4" i="118"/>
  <c r="T4" i="118"/>
  <c r="T7" i="118"/>
  <c r="U7" i="118"/>
  <c r="U11" i="118"/>
  <c r="T11" i="118"/>
  <c r="L9" i="99"/>
  <c r="T18" i="99"/>
  <c r="S15" i="100"/>
  <c r="S5" i="101"/>
  <c r="T4" i="102"/>
  <c r="T6" i="102"/>
  <c r="L18" i="102"/>
  <c r="J21" i="105"/>
  <c r="U11" i="105"/>
  <c r="T7" i="106"/>
  <c r="U12" i="110"/>
  <c r="T12" i="110"/>
  <c r="U16" i="110"/>
  <c r="T16" i="110"/>
  <c r="U11" i="111"/>
  <c r="T11" i="111"/>
  <c r="U11" i="113"/>
  <c r="T11" i="113"/>
  <c r="U8" i="114"/>
  <c r="T8" i="114"/>
  <c r="U4" i="116"/>
  <c r="T4" i="116"/>
  <c r="U15" i="117"/>
  <c r="T15" i="117"/>
  <c r="E21" i="99"/>
  <c r="S21" i="99"/>
  <c r="L3" i="100"/>
  <c r="K21" i="100"/>
  <c r="L21" i="100" s="1"/>
  <c r="S12" i="100"/>
  <c r="S21" i="101"/>
  <c r="S3" i="102"/>
  <c r="L17" i="102"/>
  <c r="U16" i="103"/>
  <c r="T16" i="103"/>
  <c r="U20" i="103"/>
  <c r="L7" i="104"/>
  <c r="S16" i="104"/>
  <c r="U18" i="104"/>
  <c r="K21" i="105"/>
  <c r="L4" i="105"/>
  <c r="U7" i="105"/>
  <c r="T7" i="105"/>
  <c r="L8" i="105"/>
  <c r="U5" i="106"/>
  <c r="L18" i="106"/>
  <c r="U5" i="107"/>
  <c r="T5" i="107"/>
  <c r="U13" i="107"/>
  <c r="T13" i="107"/>
  <c r="L17" i="107"/>
  <c r="U8" i="108"/>
  <c r="T8" i="108"/>
  <c r="U13" i="108"/>
  <c r="T13" i="109"/>
  <c r="U13" i="109"/>
  <c r="U5" i="111"/>
  <c r="T5" i="111"/>
  <c r="U14" i="112"/>
  <c r="T14" i="112"/>
  <c r="K21" i="113"/>
  <c r="L21" i="113" s="1"/>
  <c r="L3" i="113"/>
  <c r="T14" i="113"/>
  <c r="U18" i="114"/>
  <c r="T18" i="114"/>
  <c r="U7" i="117"/>
  <c r="E21" i="110"/>
  <c r="U7" i="114"/>
  <c r="T7" i="114"/>
  <c r="T12" i="114"/>
  <c r="U12" i="114"/>
  <c r="U7" i="115"/>
  <c r="T7" i="115"/>
  <c r="U8" i="115"/>
  <c r="T8" i="115"/>
  <c r="U14" i="118"/>
  <c r="T14" i="118"/>
  <c r="T14" i="119"/>
  <c r="U14" i="119"/>
  <c r="U18" i="122"/>
  <c r="T18" i="122"/>
  <c r="L18" i="107"/>
  <c r="L8" i="108"/>
  <c r="U15" i="109"/>
  <c r="T15" i="109"/>
  <c r="K21" i="110"/>
  <c r="U18" i="110"/>
  <c r="T18" i="110"/>
  <c r="E21" i="111"/>
  <c r="J21" i="112"/>
  <c r="U18" i="112"/>
  <c r="T18" i="112"/>
  <c r="U6" i="114"/>
  <c r="T6" i="114"/>
  <c r="T11" i="114"/>
  <c r="U11" i="114"/>
  <c r="J21" i="115"/>
  <c r="U13" i="118"/>
  <c r="T13" i="118"/>
  <c r="U16" i="118"/>
  <c r="T16" i="118"/>
  <c r="U17" i="119"/>
  <c r="T17" i="119"/>
  <c r="U4" i="121"/>
  <c r="T4" i="121"/>
  <c r="U7" i="121"/>
  <c r="T7" i="121"/>
  <c r="T6" i="126"/>
  <c r="U6" i="126"/>
  <c r="U14" i="126"/>
  <c r="T14" i="126"/>
  <c r="U10" i="107"/>
  <c r="T10" i="107"/>
  <c r="S16" i="107"/>
  <c r="T19" i="107"/>
  <c r="U4" i="108"/>
  <c r="T4" i="108"/>
  <c r="S6" i="108"/>
  <c r="J21" i="109"/>
  <c r="L4" i="109"/>
  <c r="U8" i="109"/>
  <c r="T8" i="109"/>
  <c r="U16" i="109"/>
  <c r="L6" i="110"/>
  <c r="T7" i="110"/>
  <c r="S3" i="111"/>
  <c r="U7" i="111"/>
  <c r="T7" i="111"/>
  <c r="L3" i="112"/>
  <c r="S7" i="112"/>
  <c r="T9" i="113"/>
  <c r="E21" i="114"/>
  <c r="S21" i="114"/>
  <c r="K21" i="115"/>
  <c r="L21" i="115" s="1"/>
  <c r="U11" i="115"/>
  <c r="T11" i="115"/>
  <c r="U6" i="117"/>
  <c r="T19" i="117"/>
  <c r="U9" i="118"/>
  <c r="T9" i="118"/>
  <c r="U10" i="118"/>
  <c r="T10" i="118"/>
  <c r="L5" i="120"/>
  <c r="K20" i="120"/>
  <c r="S3" i="100"/>
  <c r="T11" i="106"/>
  <c r="T12" i="106"/>
  <c r="T13" i="106"/>
  <c r="T14" i="106"/>
  <c r="T15" i="106"/>
  <c r="T9" i="107"/>
  <c r="T6" i="109"/>
  <c r="U3" i="110"/>
  <c r="T3" i="110"/>
  <c r="U5" i="110"/>
  <c r="T5" i="110"/>
  <c r="T15" i="110"/>
  <c r="T4" i="112"/>
  <c r="U10" i="112"/>
  <c r="T10" i="112"/>
  <c r="U17" i="113"/>
  <c r="T17" i="113"/>
  <c r="S19" i="113"/>
  <c r="T5" i="115"/>
  <c r="U5" i="115"/>
  <c r="T3" i="116"/>
  <c r="L3" i="117"/>
  <c r="E21" i="117"/>
  <c r="U15" i="118"/>
  <c r="T15" i="118"/>
  <c r="U3" i="119"/>
  <c r="T3" i="119"/>
  <c r="U15" i="120"/>
  <c r="T15" i="120"/>
  <c r="U19" i="122"/>
  <c r="T19" i="122"/>
  <c r="U3" i="125"/>
  <c r="T3" i="125"/>
  <c r="I21" i="107"/>
  <c r="S21" i="107" s="1"/>
  <c r="S9" i="109"/>
  <c r="L18" i="109"/>
  <c r="T14" i="110"/>
  <c r="L3" i="111"/>
  <c r="U8" i="111"/>
  <c r="T8" i="111"/>
  <c r="L9" i="111"/>
  <c r="S17" i="111"/>
  <c r="I21" i="111"/>
  <c r="S21" i="111" s="1"/>
  <c r="U3" i="112"/>
  <c r="L7" i="112"/>
  <c r="T17" i="112"/>
  <c r="U17" i="112"/>
  <c r="U6" i="113"/>
  <c r="T6" i="113"/>
  <c r="T12" i="113"/>
  <c r="U16" i="114"/>
  <c r="T16" i="114"/>
  <c r="I21" i="114"/>
  <c r="U13" i="115"/>
  <c r="T13" i="115"/>
  <c r="U9" i="117"/>
  <c r="T9" i="117"/>
  <c r="U16" i="117"/>
  <c r="T16" i="117"/>
  <c r="U12" i="118"/>
  <c r="T12" i="118"/>
  <c r="I20" i="120"/>
  <c r="S20" i="120" s="1"/>
  <c r="S3" i="120"/>
  <c r="T9" i="120"/>
  <c r="U9" i="120"/>
  <c r="U4" i="124"/>
  <c r="T4" i="124"/>
  <c r="U10" i="124"/>
  <c r="T10" i="124"/>
  <c r="U7" i="125"/>
  <c r="T7" i="125"/>
  <c r="I21" i="112"/>
  <c r="U4" i="115"/>
  <c r="U20" i="115"/>
  <c r="S6" i="116"/>
  <c r="U8" i="116"/>
  <c r="S13" i="117"/>
  <c r="U6" i="118"/>
  <c r="J20" i="119"/>
  <c r="U13" i="119"/>
  <c r="E20" i="120"/>
  <c r="L3" i="120"/>
  <c r="U15" i="121"/>
  <c r="T15" i="121"/>
  <c r="T5" i="123"/>
  <c r="U5" i="123"/>
  <c r="U9" i="126"/>
  <c r="T9" i="126"/>
  <c r="U12" i="126"/>
  <c r="T12" i="126"/>
  <c r="U5" i="132"/>
  <c r="T5" i="132"/>
  <c r="U7" i="132"/>
  <c r="T7" i="132"/>
  <c r="U19" i="132"/>
  <c r="T19" i="132"/>
  <c r="U14" i="133"/>
  <c r="T14" i="133"/>
  <c r="U15" i="127"/>
  <c r="T15" i="127"/>
  <c r="U15" i="131"/>
  <c r="T15" i="131"/>
  <c r="T3" i="136"/>
  <c r="U3" i="136"/>
  <c r="U13" i="136"/>
  <c r="T13" i="136"/>
  <c r="U3" i="137"/>
  <c r="T3" i="137"/>
  <c r="U7" i="124"/>
  <c r="T7" i="124"/>
  <c r="U16" i="124"/>
  <c r="T16" i="124"/>
  <c r="U18" i="124"/>
  <c r="T18" i="124"/>
  <c r="U19" i="124"/>
  <c r="T19" i="124"/>
  <c r="U7" i="127"/>
  <c r="T7" i="127"/>
  <c r="U9" i="127"/>
  <c r="T9" i="127"/>
  <c r="U7" i="130"/>
  <c r="T7" i="130"/>
  <c r="E21" i="109"/>
  <c r="K21" i="111"/>
  <c r="L21" i="111" s="1"/>
  <c r="U16" i="112"/>
  <c r="T16" i="112"/>
  <c r="U12" i="117"/>
  <c r="T12" i="117"/>
  <c r="I21" i="118"/>
  <c r="S21" i="118" s="1"/>
  <c r="U14" i="123"/>
  <c r="T14" i="123"/>
  <c r="I20" i="124"/>
  <c r="U9" i="125"/>
  <c r="T9" i="125"/>
  <c r="U15" i="125"/>
  <c r="T15" i="125"/>
  <c r="T18" i="125"/>
  <c r="U11" i="126"/>
  <c r="T11" i="126"/>
  <c r="U16" i="126"/>
  <c r="T16" i="126"/>
  <c r="U3" i="127"/>
  <c r="T3" i="127"/>
  <c r="U16" i="128"/>
  <c r="T16" i="128"/>
  <c r="T4" i="130"/>
  <c r="U4" i="130"/>
  <c r="S13" i="112"/>
  <c r="U4" i="113"/>
  <c r="T4" i="113"/>
  <c r="L9" i="113"/>
  <c r="S20" i="113"/>
  <c r="U10" i="115"/>
  <c r="T10" i="115"/>
  <c r="U14" i="115"/>
  <c r="T14" i="115"/>
  <c r="U16" i="115"/>
  <c r="T16" i="115"/>
  <c r="J21" i="116"/>
  <c r="U19" i="116"/>
  <c r="T19" i="116"/>
  <c r="U10" i="117"/>
  <c r="T10" i="117"/>
  <c r="L19" i="117"/>
  <c r="J21" i="118"/>
  <c r="U19" i="118"/>
  <c r="T19" i="118"/>
  <c r="S6" i="119"/>
  <c r="T15" i="119"/>
  <c r="T16" i="119"/>
  <c r="U16" i="120"/>
  <c r="T16" i="120"/>
  <c r="T15" i="122"/>
  <c r="U15" i="122"/>
  <c r="U17" i="122"/>
  <c r="T17" i="122"/>
  <c r="U11" i="123"/>
  <c r="T11" i="123"/>
  <c r="U17" i="123"/>
  <c r="T17" i="123"/>
  <c r="T15" i="124"/>
  <c r="U12" i="125"/>
  <c r="T12" i="125"/>
  <c r="S20" i="126"/>
  <c r="U17" i="129"/>
  <c r="T17" i="129"/>
  <c r="T19" i="110"/>
  <c r="T20" i="110"/>
  <c r="I21" i="113"/>
  <c r="S21" i="113" s="1"/>
  <c r="T3" i="114"/>
  <c r="T4" i="114"/>
  <c r="T5" i="114"/>
  <c r="U9" i="114"/>
  <c r="T9" i="114"/>
  <c r="L10" i="114"/>
  <c r="T9" i="115"/>
  <c r="K21" i="116"/>
  <c r="L21" i="116" s="1"/>
  <c r="S14" i="117"/>
  <c r="I21" i="117"/>
  <c r="S21" i="117" s="1"/>
  <c r="K21" i="118"/>
  <c r="L21" i="118" s="1"/>
  <c r="U9" i="119"/>
  <c r="T9" i="119"/>
  <c r="U5" i="120"/>
  <c r="T5" i="120"/>
  <c r="T3" i="122"/>
  <c r="U12" i="122"/>
  <c r="T12" i="122"/>
  <c r="T16" i="122"/>
  <c r="S20" i="124"/>
  <c r="U6" i="125"/>
  <c r="T6" i="125"/>
  <c r="U13" i="126"/>
  <c r="T13" i="126"/>
  <c r="S12" i="112"/>
  <c r="S15" i="112"/>
  <c r="S21" i="112"/>
  <c r="J21" i="113"/>
  <c r="I21" i="115"/>
  <c r="S21" i="115" s="1"/>
  <c r="S3" i="115"/>
  <c r="L4" i="115"/>
  <c r="U7" i="116"/>
  <c r="T7" i="116"/>
  <c r="L8" i="116"/>
  <c r="S11" i="117"/>
  <c r="L3" i="118"/>
  <c r="U5" i="118"/>
  <c r="T5" i="118"/>
  <c r="L6" i="118"/>
  <c r="E20" i="119"/>
  <c r="I20" i="119"/>
  <c r="S20" i="119" s="1"/>
  <c r="E20" i="122"/>
  <c r="U8" i="123"/>
  <c r="T8" i="123"/>
  <c r="U11" i="124"/>
  <c r="T11" i="124"/>
  <c r="U4" i="125"/>
  <c r="T4" i="125"/>
  <c r="U6" i="136"/>
  <c r="T6" i="136"/>
  <c r="U18" i="144"/>
  <c r="T18" i="144"/>
  <c r="U6" i="145"/>
  <c r="T6" i="145"/>
  <c r="U9" i="145"/>
  <c r="T9" i="145"/>
  <c r="U18" i="145"/>
  <c r="T18" i="145"/>
  <c r="U3" i="121"/>
  <c r="T3" i="121"/>
  <c r="U17" i="121"/>
  <c r="T17" i="121"/>
  <c r="U8" i="122"/>
  <c r="T8" i="122"/>
  <c r="U14" i="122"/>
  <c r="T14" i="122"/>
  <c r="S13" i="123"/>
  <c r="L10" i="124"/>
  <c r="L3" i="125"/>
  <c r="K20" i="126"/>
  <c r="L20" i="126" s="1"/>
  <c r="L3" i="126"/>
  <c r="U19" i="126"/>
  <c r="T19" i="126"/>
  <c r="L15" i="127"/>
  <c r="U9" i="128"/>
  <c r="T9" i="128"/>
  <c r="U12" i="128"/>
  <c r="T12" i="128"/>
  <c r="U19" i="129"/>
  <c r="T19" i="129"/>
  <c r="S3" i="118"/>
  <c r="K20" i="119"/>
  <c r="L20" i="119" s="1"/>
  <c r="J20" i="121"/>
  <c r="S6" i="121"/>
  <c r="I20" i="121"/>
  <c r="S20" i="121" s="1"/>
  <c r="J20" i="122"/>
  <c r="U6" i="122"/>
  <c r="T6" i="122"/>
  <c r="U11" i="122"/>
  <c r="T11" i="122"/>
  <c r="I20" i="122"/>
  <c r="S20" i="122" s="1"/>
  <c r="U4" i="123"/>
  <c r="T4" i="123"/>
  <c r="K20" i="124"/>
  <c r="L20" i="124" s="1"/>
  <c r="J20" i="124"/>
  <c r="U14" i="125"/>
  <c r="T14" i="125"/>
  <c r="U5" i="126"/>
  <c r="T5" i="126"/>
  <c r="U17" i="127"/>
  <c r="T17" i="127"/>
  <c r="U19" i="127"/>
  <c r="T19" i="127"/>
  <c r="U9" i="129"/>
  <c r="T9" i="129"/>
  <c r="U6" i="131"/>
  <c r="T6" i="131"/>
  <c r="K20" i="133"/>
  <c r="U13" i="135"/>
  <c r="T13" i="135"/>
  <c r="K20" i="121"/>
  <c r="L20" i="121" s="1"/>
  <c r="T14" i="121"/>
  <c r="S16" i="121"/>
  <c r="K20" i="122"/>
  <c r="U15" i="123"/>
  <c r="T15" i="123"/>
  <c r="U5" i="124"/>
  <c r="T5" i="124"/>
  <c r="T5" i="125"/>
  <c r="U11" i="125"/>
  <c r="T11" i="125"/>
  <c r="I20" i="125"/>
  <c r="S20" i="125" s="1"/>
  <c r="U18" i="126"/>
  <c r="T18" i="126"/>
  <c r="L3" i="128"/>
  <c r="E20" i="128"/>
  <c r="L5" i="128"/>
  <c r="U10" i="128"/>
  <c r="T10" i="128"/>
  <c r="E20" i="129"/>
  <c r="U4" i="134"/>
  <c r="T4" i="134"/>
  <c r="S16" i="134"/>
  <c r="I20" i="134"/>
  <c r="S20" i="134" s="1"/>
  <c r="U5" i="135"/>
  <c r="T5" i="135"/>
  <c r="U5" i="122"/>
  <c r="T5" i="122"/>
  <c r="S7" i="122"/>
  <c r="U13" i="122"/>
  <c r="T13" i="122"/>
  <c r="E20" i="123"/>
  <c r="L20" i="123" s="1"/>
  <c r="S12" i="123"/>
  <c r="U3" i="124"/>
  <c r="T3" i="124"/>
  <c r="U8" i="124"/>
  <c r="T8" i="124"/>
  <c r="U17" i="124"/>
  <c r="T17" i="124"/>
  <c r="E20" i="127"/>
  <c r="T16" i="127"/>
  <c r="I20" i="128"/>
  <c r="S20" i="128" s="1"/>
  <c r="S3" i="128"/>
  <c r="U11" i="128"/>
  <c r="T11" i="128"/>
  <c r="U18" i="128"/>
  <c r="T18" i="128"/>
  <c r="T12" i="121"/>
  <c r="U19" i="121"/>
  <c r="T19" i="121"/>
  <c r="U10" i="122"/>
  <c r="T10" i="122"/>
  <c r="I20" i="123"/>
  <c r="S20" i="123" s="1"/>
  <c r="S3" i="123"/>
  <c r="U10" i="123"/>
  <c r="T10" i="123"/>
  <c r="U9" i="124"/>
  <c r="U8" i="125"/>
  <c r="T8" i="125"/>
  <c r="U13" i="125"/>
  <c r="T13" i="125"/>
  <c r="U4" i="126"/>
  <c r="T4" i="126"/>
  <c r="U15" i="126"/>
  <c r="T15" i="126"/>
  <c r="I20" i="127"/>
  <c r="S20" i="127" s="1"/>
  <c r="U5" i="127"/>
  <c r="T5" i="127"/>
  <c r="T7" i="128"/>
  <c r="U8" i="130"/>
  <c r="T8" i="130"/>
  <c r="T17" i="130"/>
  <c r="U17" i="130"/>
  <c r="K20" i="125"/>
  <c r="L20" i="125" s="1"/>
  <c r="J20" i="128"/>
  <c r="I20" i="129"/>
  <c r="L3" i="130"/>
  <c r="E20" i="130"/>
  <c r="L20" i="130" s="1"/>
  <c r="U16" i="130"/>
  <c r="T16" i="130"/>
  <c r="T19" i="130"/>
  <c r="U13" i="132"/>
  <c r="T13" i="132"/>
  <c r="U9" i="133"/>
  <c r="T9" i="133"/>
  <c r="U11" i="133"/>
  <c r="T11" i="133"/>
  <c r="U19" i="133"/>
  <c r="U3" i="134"/>
  <c r="T3" i="134"/>
  <c r="U7" i="134"/>
  <c r="T7" i="134"/>
  <c r="U6" i="135"/>
  <c r="U5" i="136"/>
  <c r="T5" i="136"/>
  <c r="U10" i="136"/>
  <c r="T10" i="136"/>
  <c r="U16" i="136"/>
  <c r="T16" i="136"/>
  <c r="U19" i="136"/>
  <c r="T19" i="136"/>
  <c r="T10" i="138"/>
  <c r="U10" i="138"/>
  <c r="K20" i="128"/>
  <c r="L20" i="128" s="1"/>
  <c r="J20" i="129"/>
  <c r="U18" i="129"/>
  <c r="T18" i="129"/>
  <c r="I20" i="130"/>
  <c r="S20" i="130" s="1"/>
  <c r="S3" i="130"/>
  <c r="U16" i="131"/>
  <c r="T16" i="131"/>
  <c r="J20" i="132"/>
  <c r="U6" i="132"/>
  <c r="T6" i="132"/>
  <c r="S10" i="132"/>
  <c r="I20" i="132"/>
  <c r="U17" i="133"/>
  <c r="T17" i="133"/>
  <c r="U15" i="134"/>
  <c r="T15" i="134"/>
  <c r="U18" i="135"/>
  <c r="T18" i="135"/>
  <c r="U8" i="136"/>
  <c r="T8" i="136"/>
  <c r="T3" i="144"/>
  <c r="U3" i="144"/>
  <c r="K20" i="127"/>
  <c r="L20" i="127" s="1"/>
  <c r="U4" i="129"/>
  <c r="T4" i="129"/>
  <c r="I20" i="131"/>
  <c r="S20" i="131" s="1"/>
  <c r="L9" i="131"/>
  <c r="U4" i="132"/>
  <c r="T4" i="132"/>
  <c r="U18" i="132"/>
  <c r="T18" i="132"/>
  <c r="S20" i="132"/>
  <c r="U8" i="133"/>
  <c r="T8" i="133"/>
  <c r="U10" i="133"/>
  <c r="T10" i="133"/>
  <c r="U13" i="133"/>
  <c r="T13" i="133"/>
  <c r="L20" i="134"/>
  <c r="U12" i="134"/>
  <c r="T12" i="134"/>
  <c r="U4" i="135"/>
  <c r="T4" i="135"/>
  <c r="U10" i="135"/>
  <c r="T10" i="135"/>
  <c r="U17" i="136"/>
  <c r="T17" i="136"/>
  <c r="U18" i="136"/>
  <c r="T18" i="136"/>
  <c r="I20" i="138"/>
  <c r="S20" i="138" s="1"/>
  <c r="S4" i="138"/>
  <c r="U3" i="142"/>
  <c r="T3" i="142"/>
  <c r="U11" i="142"/>
  <c r="T11" i="142"/>
  <c r="U17" i="142"/>
  <c r="T17" i="142"/>
  <c r="U6" i="143"/>
  <c r="T6" i="143"/>
  <c r="U8" i="143"/>
  <c r="T8" i="143"/>
  <c r="T5" i="121"/>
  <c r="T18" i="121"/>
  <c r="T9" i="122"/>
  <c r="T16" i="123"/>
  <c r="T6" i="124"/>
  <c r="T10" i="125"/>
  <c r="T3" i="126"/>
  <c r="T17" i="126"/>
  <c r="T8" i="127"/>
  <c r="T15" i="128"/>
  <c r="J20" i="131"/>
  <c r="T12" i="131"/>
  <c r="U12" i="132"/>
  <c r="T12" i="132"/>
  <c r="U4" i="133"/>
  <c r="T4" i="133"/>
  <c r="S20" i="133"/>
  <c r="J20" i="134"/>
  <c r="U17" i="135"/>
  <c r="T17" i="135"/>
  <c r="U19" i="135"/>
  <c r="T19" i="135"/>
  <c r="U9" i="136"/>
  <c r="T9" i="136"/>
  <c r="U15" i="136"/>
  <c r="T15" i="136"/>
  <c r="T13" i="141"/>
  <c r="U13" i="141"/>
  <c r="U16" i="141"/>
  <c r="T16" i="141"/>
  <c r="U17" i="128"/>
  <c r="T17" i="128"/>
  <c r="S19" i="128"/>
  <c r="U3" i="129"/>
  <c r="T3" i="129"/>
  <c r="U5" i="129"/>
  <c r="T5" i="129"/>
  <c r="U9" i="130"/>
  <c r="T9" i="130"/>
  <c r="L20" i="131"/>
  <c r="U3" i="132"/>
  <c r="T3" i="132"/>
  <c r="U17" i="132"/>
  <c r="T17" i="132"/>
  <c r="U11" i="134"/>
  <c r="T11" i="134"/>
  <c r="U13" i="134"/>
  <c r="T13" i="134"/>
  <c r="U9" i="135"/>
  <c r="T9" i="135"/>
  <c r="U11" i="135"/>
  <c r="T11" i="135"/>
  <c r="U14" i="135"/>
  <c r="T14" i="135"/>
  <c r="U7" i="136"/>
  <c r="T7" i="136"/>
  <c r="T6" i="137"/>
  <c r="U6" i="137"/>
  <c r="S20" i="140"/>
  <c r="T5" i="141"/>
  <c r="U5" i="141"/>
  <c r="U8" i="141"/>
  <c r="T8" i="141"/>
  <c r="U12" i="129"/>
  <c r="S20" i="129"/>
  <c r="L3" i="131"/>
  <c r="U7" i="131"/>
  <c r="T7" i="131"/>
  <c r="T10" i="131"/>
  <c r="U19" i="131"/>
  <c r="T19" i="131"/>
  <c r="U14" i="132"/>
  <c r="T14" i="132"/>
  <c r="U12" i="133"/>
  <c r="T12" i="133"/>
  <c r="U8" i="134"/>
  <c r="T8" i="134"/>
  <c r="U19" i="134"/>
  <c r="T19" i="134"/>
  <c r="U3" i="135"/>
  <c r="T3" i="135"/>
  <c r="U12" i="135"/>
  <c r="T12" i="135"/>
  <c r="U15" i="135"/>
  <c r="L3" i="136"/>
  <c r="E20" i="136"/>
  <c r="U14" i="136"/>
  <c r="T14" i="136"/>
  <c r="U9" i="139"/>
  <c r="T9" i="139"/>
  <c r="U13" i="138"/>
  <c r="T13" i="138"/>
  <c r="U16" i="138"/>
  <c r="T16" i="138"/>
  <c r="S3" i="140"/>
  <c r="I20" i="140"/>
  <c r="L20" i="140"/>
  <c r="T8" i="140"/>
  <c r="U8" i="140"/>
  <c r="U11" i="140"/>
  <c r="T11" i="140"/>
  <c r="T16" i="140"/>
  <c r="U16" i="140"/>
  <c r="U19" i="140"/>
  <c r="T19" i="140"/>
  <c r="U3" i="141"/>
  <c r="T3" i="141"/>
  <c r="U11" i="141"/>
  <c r="T11" i="141"/>
  <c r="U18" i="143"/>
  <c r="T18" i="143"/>
  <c r="K20" i="143"/>
  <c r="L20" i="143" s="1"/>
  <c r="U10" i="144"/>
  <c r="T10" i="144"/>
  <c r="U12" i="144"/>
  <c r="T12" i="144"/>
  <c r="E20" i="133"/>
  <c r="L3" i="135"/>
  <c r="I20" i="135"/>
  <c r="S20" i="135" s="1"/>
  <c r="J20" i="137"/>
  <c r="U11" i="137"/>
  <c r="T11" i="137"/>
  <c r="J20" i="138"/>
  <c r="U7" i="138"/>
  <c r="T7" i="138"/>
  <c r="U5" i="139"/>
  <c r="T5" i="139"/>
  <c r="U10" i="139"/>
  <c r="T10" i="139"/>
  <c r="U13" i="139"/>
  <c r="T13" i="139"/>
  <c r="U6" i="140"/>
  <c r="T6" i="140"/>
  <c r="U14" i="140"/>
  <c r="T14" i="140"/>
  <c r="E20" i="141"/>
  <c r="T10" i="141"/>
  <c r="L3" i="142"/>
  <c r="K20" i="142"/>
  <c r="L20" i="142" s="1"/>
  <c r="U5" i="142"/>
  <c r="T5" i="142"/>
  <c r="L6" i="142"/>
  <c r="T10" i="142"/>
  <c r="U10" i="142"/>
  <c r="U13" i="142"/>
  <c r="T13" i="142"/>
  <c r="L14" i="142"/>
  <c r="U10" i="143"/>
  <c r="T10" i="143"/>
  <c r="L11" i="143"/>
  <c r="U13" i="143"/>
  <c r="T13" i="143"/>
  <c r="U4" i="144"/>
  <c r="T4" i="144"/>
  <c r="U19" i="145"/>
  <c r="K20" i="132"/>
  <c r="L20" i="132" s="1"/>
  <c r="K20" i="136"/>
  <c r="L20" i="136" s="1"/>
  <c r="L3" i="137"/>
  <c r="K20" i="137"/>
  <c r="L20" i="137" s="1"/>
  <c r="U4" i="137"/>
  <c r="L9" i="137"/>
  <c r="L14" i="137"/>
  <c r="U8" i="138"/>
  <c r="U4" i="141"/>
  <c r="T4" i="141"/>
  <c r="U7" i="141"/>
  <c r="T7" i="141"/>
  <c r="U12" i="141"/>
  <c r="T12" i="141"/>
  <c r="U15" i="141"/>
  <c r="T15" i="141"/>
  <c r="S20" i="141"/>
  <c r="U8" i="142"/>
  <c r="T8" i="142"/>
  <c r="U16" i="142"/>
  <c r="T16" i="142"/>
  <c r="L3" i="143"/>
  <c r="U5" i="143"/>
  <c r="T5" i="143"/>
  <c r="E20" i="144"/>
  <c r="U14" i="144"/>
  <c r="T14" i="144"/>
  <c r="L15" i="144"/>
  <c r="U17" i="144"/>
  <c r="T17" i="144"/>
  <c r="S20" i="144"/>
  <c r="U5" i="145"/>
  <c r="T5" i="145"/>
  <c r="U14" i="145"/>
  <c r="T14" i="145"/>
  <c r="U17" i="145"/>
  <c r="T17" i="145"/>
  <c r="K20" i="129"/>
  <c r="L20" i="129" s="1"/>
  <c r="T10" i="137"/>
  <c r="S12" i="137"/>
  <c r="I20" i="137"/>
  <c r="S20" i="137" s="1"/>
  <c r="T6" i="138"/>
  <c r="U6" i="138"/>
  <c r="U15" i="138"/>
  <c r="T15" i="138"/>
  <c r="L19" i="138"/>
  <c r="K20" i="138"/>
  <c r="L20" i="138" s="1"/>
  <c r="U7" i="140"/>
  <c r="T7" i="140"/>
  <c r="U10" i="140"/>
  <c r="T10" i="140"/>
  <c r="I20" i="141"/>
  <c r="U18" i="142"/>
  <c r="T18" i="142"/>
  <c r="U17" i="143"/>
  <c r="T17" i="143"/>
  <c r="U6" i="144"/>
  <c r="T6" i="144"/>
  <c r="L7" i="144"/>
  <c r="U9" i="144"/>
  <c r="T9" i="144"/>
  <c r="T16" i="144"/>
  <c r="T8" i="129"/>
  <c r="T15" i="130"/>
  <c r="T5" i="131"/>
  <c r="T18" i="131"/>
  <c r="T9" i="132"/>
  <c r="T16" i="133"/>
  <c r="T6" i="134"/>
  <c r="I20" i="136"/>
  <c r="S20" i="136" s="1"/>
  <c r="U9" i="137"/>
  <c r="T15" i="137"/>
  <c r="U4" i="139"/>
  <c r="T4" i="139"/>
  <c r="U12" i="139"/>
  <c r="T12" i="139"/>
  <c r="U18" i="139"/>
  <c r="T18" i="139"/>
  <c r="U4" i="142"/>
  <c r="T4" i="142"/>
  <c r="S9" i="142"/>
  <c r="U12" i="142"/>
  <c r="T12" i="142"/>
  <c r="U9" i="143"/>
  <c r="T9" i="143"/>
  <c r="T15" i="143"/>
  <c r="U15" i="143"/>
  <c r="J20" i="144"/>
  <c r="T8" i="144"/>
  <c r="U10" i="145"/>
  <c r="T10" i="145"/>
  <c r="U14" i="137"/>
  <c r="S17" i="137"/>
  <c r="T14" i="138"/>
  <c r="U14" i="138"/>
  <c r="U17" i="138"/>
  <c r="T17" i="138"/>
  <c r="E20" i="139"/>
  <c r="K20" i="141"/>
  <c r="L20" i="141" s="1"/>
  <c r="U6" i="141"/>
  <c r="T6" i="141"/>
  <c r="U14" i="141"/>
  <c r="T14" i="141"/>
  <c r="T19" i="142"/>
  <c r="U19" i="142"/>
  <c r="I20" i="143"/>
  <c r="S20" i="143" s="1"/>
  <c r="T7" i="143"/>
  <c r="U7" i="143"/>
  <c r="K20" i="144"/>
  <c r="L20" i="144" s="1"/>
  <c r="U13" i="144"/>
  <c r="T13" i="144"/>
  <c r="U13" i="145"/>
  <c r="T13" i="145"/>
  <c r="U8" i="137"/>
  <c r="T8" i="137"/>
  <c r="U19" i="137"/>
  <c r="T19" i="137"/>
  <c r="U5" i="138"/>
  <c r="T5" i="138"/>
  <c r="U12" i="138"/>
  <c r="T12" i="138"/>
  <c r="T3" i="139"/>
  <c r="U3" i="139"/>
  <c r="K20" i="139"/>
  <c r="L20" i="139" s="1"/>
  <c r="L4" i="139"/>
  <c r="U6" i="139"/>
  <c r="T6" i="139"/>
  <c r="T11" i="139"/>
  <c r="U11" i="139"/>
  <c r="U14" i="139"/>
  <c r="T14" i="139"/>
  <c r="L15" i="139"/>
  <c r="U17" i="139"/>
  <c r="T17" i="139"/>
  <c r="S19" i="139"/>
  <c r="U9" i="140"/>
  <c r="T9" i="140"/>
  <c r="U15" i="140"/>
  <c r="T15" i="140"/>
  <c r="U17" i="140"/>
  <c r="T17" i="140"/>
  <c r="U14" i="143"/>
  <c r="T14" i="143"/>
  <c r="U16" i="143"/>
  <c r="T16" i="143"/>
  <c r="U5" i="144"/>
  <c r="T5" i="144"/>
  <c r="T11" i="144"/>
  <c r="U11" i="144"/>
  <c r="I20" i="145"/>
  <c r="S20" i="145" s="1"/>
  <c r="L4" i="140"/>
  <c r="T18" i="140"/>
  <c r="L3" i="145"/>
  <c r="T8" i="145"/>
  <c r="T16" i="145"/>
  <c r="I20" i="139"/>
  <c r="S20" i="139" s="1"/>
  <c r="I20" i="142"/>
  <c r="S20" i="142" s="1"/>
  <c r="T3" i="52" l="1"/>
  <c r="U3" i="52"/>
  <c r="U7" i="23"/>
  <c r="T7" i="23"/>
  <c r="U19" i="128"/>
  <c r="T19" i="128"/>
  <c r="T3" i="100"/>
  <c r="U3" i="100"/>
  <c r="U16" i="107"/>
  <c r="T16" i="107"/>
  <c r="U19" i="101"/>
  <c r="T19" i="101"/>
  <c r="U4" i="94"/>
  <c r="T4" i="94"/>
  <c r="U3" i="103"/>
  <c r="T3" i="103"/>
  <c r="U11" i="88"/>
  <c r="T11" i="88"/>
  <c r="T12" i="78"/>
  <c r="U12" i="78"/>
  <c r="L21" i="75"/>
  <c r="L21" i="76"/>
  <c r="L21" i="92"/>
  <c r="U3" i="78"/>
  <c r="T3" i="78"/>
  <c r="U12" i="56"/>
  <c r="T12" i="56"/>
  <c r="U13" i="56"/>
  <c r="T13" i="56"/>
  <c r="U3" i="80"/>
  <c r="T3" i="80"/>
  <c r="L19" i="71"/>
  <c r="L19" i="63"/>
  <c r="L19" i="48"/>
  <c r="U3" i="46"/>
  <c r="T3" i="46"/>
  <c r="U5" i="51"/>
  <c r="T5" i="51"/>
  <c r="U3" i="60"/>
  <c r="T3" i="60"/>
  <c r="U3" i="28"/>
  <c r="T3" i="28"/>
  <c r="U3" i="26"/>
  <c r="T3" i="26"/>
  <c r="T3" i="23"/>
  <c r="U3" i="23"/>
  <c r="U7" i="30"/>
  <c r="T7" i="30"/>
  <c r="U11" i="14"/>
  <c r="T11" i="14"/>
  <c r="U19" i="113"/>
  <c r="T19" i="113"/>
  <c r="U7" i="38"/>
  <c r="T7" i="38"/>
  <c r="U14" i="117"/>
  <c r="T14" i="117"/>
  <c r="U16" i="134"/>
  <c r="T16" i="134"/>
  <c r="T3" i="120"/>
  <c r="U3" i="120"/>
  <c r="L20" i="120"/>
  <c r="T12" i="101"/>
  <c r="U12" i="101"/>
  <c r="U3" i="69"/>
  <c r="T3" i="69"/>
  <c r="U4" i="58"/>
  <c r="T4" i="58"/>
  <c r="U6" i="60"/>
  <c r="T6" i="60"/>
  <c r="U5" i="56"/>
  <c r="T5" i="56"/>
  <c r="U16" i="49"/>
  <c r="T16" i="49"/>
  <c r="U6" i="43"/>
  <c r="T6" i="43"/>
  <c r="U3" i="22"/>
  <c r="T3" i="22"/>
  <c r="U3" i="24"/>
  <c r="T3" i="24"/>
  <c r="T7" i="29"/>
  <c r="U7" i="29"/>
  <c r="U6" i="21"/>
  <c r="T6" i="21"/>
  <c r="U3" i="40"/>
  <c r="T3" i="40"/>
  <c r="U8" i="41"/>
  <c r="T8" i="41"/>
  <c r="U16" i="32"/>
  <c r="T16" i="32"/>
  <c r="U5" i="29"/>
  <c r="T5" i="29"/>
  <c r="U16" i="14"/>
  <c r="T16" i="14"/>
  <c r="L19" i="46"/>
  <c r="T3" i="11"/>
  <c r="U3" i="11"/>
  <c r="U13" i="88"/>
  <c r="T13" i="88"/>
  <c r="U3" i="12"/>
  <c r="T3" i="12"/>
  <c r="U12" i="112"/>
  <c r="T12" i="112"/>
  <c r="U3" i="44"/>
  <c r="T3" i="44"/>
  <c r="U17" i="20"/>
  <c r="T17" i="20"/>
  <c r="U17" i="24"/>
  <c r="T17" i="24"/>
  <c r="U14" i="14"/>
  <c r="T14" i="14"/>
  <c r="U3" i="140"/>
  <c r="T3" i="140"/>
  <c r="U3" i="123"/>
  <c r="T3" i="123"/>
  <c r="L20" i="133"/>
  <c r="U3" i="115"/>
  <c r="T3" i="115"/>
  <c r="U13" i="112"/>
  <c r="T13" i="112"/>
  <c r="L21" i="105"/>
  <c r="T3" i="102"/>
  <c r="U3" i="102"/>
  <c r="U10" i="100"/>
  <c r="T10" i="100"/>
  <c r="U19" i="92"/>
  <c r="T19" i="92"/>
  <c r="T3" i="96"/>
  <c r="U3" i="96"/>
  <c r="U19" i="89"/>
  <c r="T19" i="89"/>
  <c r="T7" i="108"/>
  <c r="U7" i="108"/>
  <c r="T3" i="90"/>
  <c r="U3" i="90"/>
  <c r="U19" i="86"/>
  <c r="T19" i="86"/>
  <c r="L21" i="83"/>
  <c r="L19" i="66"/>
  <c r="L21" i="79"/>
  <c r="U3" i="84"/>
  <c r="T3" i="84"/>
  <c r="L21" i="89"/>
  <c r="L19" i="61"/>
  <c r="U18" i="59"/>
  <c r="T18" i="59"/>
  <c r="U10" i="63"/>
  <c r="T10" i="63"/>
  <c r="U9" i="34"/>
  <c r="T9" i="34"/>
  <c r="L19" i="49"/>
  <c r="U3" i="20"/>
  <c r="T3" i="20"/>
  <c r="U6" i="24"/>
  <c r="T6" i="24"/>
  <c r="U3" i="27"/>
  <c r="T3" i="27"/>
  <c r="U12" i="32"/>
  <c r="T12" i="32"/>
  <c r="U9" i="13"/>
  <c r="T9" i="13"/>
  <c r="U3" i="8"/>
  <c r="T3" i="8"/>
  <c r="U3" i="118"/>
  <c r="T3" i="118"/>
  <c r="U15" i="100"/>
  <c r="T15" i="100"/>
  <c r="U3" i="104"/>
  <c r="T3" i="104"/>
  <c r="U4" i="110"/>
  <c r="T4" i="110"/>
  <c r="T17" i="137"/>
  <c r="U17" i="137"/>
  <c r="T3" i="88"/>
  <c r="U3" i="88"/>
  <c r="T3" i="130"/>
  <c r="U3" i="130"/>
  <c r="U7" i="122"/>
  <c r="T7" i="122"/>
  <c r="U6" i="121"/>
  <c r="T6" i="121"/>
  <c r="U13" i="117"/>
  <c r="T13" i="117"/>
  <c r="L21" i="114"/>
  <c r="U6" i="95"/>
  <c r="T6" i="95"/>
  <c r="L21" i="106"/>
  <c r="U3" i="70"/>
  <c r="T3" i="70"/>
  <c r="T10" i="105"/>
  <c r="U10" i="105"/>
  <c r="U3" i="71"/>
  <c r="T3" i="71"/>
  <c r="U3" i="64"/>
  <c r="T3" i="64"/>
  <c r="U17" i="57"/>
  <c r="T17" i="57"/>
  <c r="U3" i="49"/>
  <c r="T3" i="49"/>
  <c r="U5" i="58"/>
  <c r="T5" i="58"/>
  <c r="U3" i="62"/>
  <c r="T3" i="62"/>
  <c r="U6" i="53"/>
  <c r="T6" i="53"/>
  <c r="L19" i="52"/>
  <c r="L18" i="45"/>
  <c r="U4" i="33"/>
  <c r="T4" i="33"/>
  <c r="U8" i="39"/>
  <c r="T8" i="39"/>
  <c r="L18" i="19"/>
  <c r="U3" i="32"/>
  <c r="T3" i="32"/>
  <c r="T3" i="17"/>
  <c r="U3" i="17"/>
  <c r="U8" i="7"/>
  <c r="T8" i="7"/>
  <c r="U6" i="119"/>
  <c r="T6" i="119"/>
  <c r="T7" i="112"/>
  <c r="U7" i="112"/>
  <c r="L18" i="33"/>
  <c r="U17" i="29"/>
  <c r="T17" i="29"/>
  <c r="L18" i="30"/>
  <c r="U9" i="142"/>
  <c r="T9" i="142"/>
  <c r="U4" i="138"/>
  <c r="T4" i="138"/>
  <c r="L20" i="122"/>
  <c r="T3" i="111"/>
  <c r="U3" i="111"/>
  <c r="U6" i="108"/>
  <c r="T6" i="108"/>
  <c r="L21" i="110"/>
  <c r="U16" i="104"/>
  <c r="T16" i="104"/>
  <c r="U12" i="100"/>
  <c r="T12" i="100"/>
  <c r="U18" i="101"/>
  <c r="T18" i="101"/>
  <c r="U5" i="79"/>
  <c r="T5" i="79"/>
  <c r="U3" i="68"/>
  <c r="T3" i="68"/>
  <c r="L21" i="97"/>
  <c r="L19" i="69"/>
  <c r="L19" i="54"/>
  <c r="U10" i="46"/>
  <c r="T10" i="46"/>
  <c r="U6" i="38"/>
  <c r="T6" i="38"/>
  <c r="U3" i="19"/>
  <c r="T3" i="19"/>
  <c r="U4" i="29"/>
  <c r="T4" i="29"/>
  <c r="U3" i="42"/>
  <c r="T3" i="42"/>
  <c r="U3" i="25"/>
  <c r="T3" i="25"/>
  <c r="U15" i="112"/>
  <c r="T15" i="112"/>
  <c r="U20" i="113"/>
  <c r="T20" i="113"/>
  <c r="U17" i="111"/>
  <c r="T17" i="111"/>
  <c r="U20" i="92"/>
  <c r="T20" i="92"/>
  <c r="U8" i="87"/>
  <c r="T8" i="87"/>
  <c r="U18" i="56"/>
  <c r="T18" i="56"/>
  <c r="U5" i="33"/>
  <c r="T5" i="33"/>
  <c r="U3" i="34"/>
  <c r="T3" i="34"/>
  <c r="U12" i="123"/>
  <c r="T12" i="123"/>
  <c r="U3" i="133"/>
  <c r="T3" i="133"/>
  <c r="U4" i="79"/>
  <c r="T4" i="79"/>
  <c r="U3" i="67"/>
  <c r="T3" i="67"/>
  <c r="U17" i="35"/>
  <c r="T17" i="35"/>
  <c r="U19" i="139"/>
  <c r="T19" i="139"/>
  <c r="T12" i="137"/>
  <c r="U12" i="137"/>
  <c r="U10" i="132"/>
  <c r="T10" i="132"/>
  <c r="T3" i="128"/>
  <c r="U3" i="128"/>
  <c r="U16" i="121"/>
  <c r="T16" i="121"/>
  <c r="U13" i="123"/>
  <c r="T13" i="123"/>
  <c r="U11" i="117"/>
  <c r="T11" i="117"/>
  <c r="U6" i="116"/>
  <c r="T6" i="116"/>
  <c r="U9" i="109"/>
  <c r="T9" i="109"/>
  <c r="U5" i="101"/>
  <c r="T5" i="101"/>
  <c r="T19" i="102"/>
  <c r="U19" i="102"/>
  <c r="U5" i="97"/>
  <c r="T5" i="97"/>
  <c r="U3" i="91"/>
  <c r="T3" i="91"/>
  <c r="U14" i="88"/>
  <c r="T14" i="88"/>
  <c r="U5" i="83"/>
  <c r="T5" i="83"/>
  <c r="U3" i="82"/>
  <c r="T3" i="82"/>
  <c r="U3" i="66"/>
  <c r="T3" i="66"/>
  <c r="L21" i="74"/>
  <c r="U3" i="99"/>
  <c r="T3" i="99"/>
  <c r="U3" i="73"/>
  <c r="T3" i="73"/>
  <c r="L19" i="65"/>
  <c r="U3" i="55"/>
  <c r="T3" i="55"/>
  <c r="U14" i="56"/>
  <c r="T14" i="56"/>
  <c r="T3" i="37"/>
  <c r="U3" i="37"/>
  <c r="U15" i="38"/>
  <c r="T15" i="38"/>
  <c r="U7" i="34"/>
  <c r="T7" i="34"/>
  <c r="L18" i="36"/>
  <c r="U14" i="32"/>
  <c r="T14" i="32"/>
  <c r="U9" i="28"/>
  <c r="T9" i="28"/>
  <c r="U3" i="21"/>
  <c r="T3" i="21"/>
  <c r="T3" i="15"/>
  <c r="U3" i="15"/>
  <c r="U3" i="57"/>
  <c r="T3" i="57"/>
</calcChain>
</file>

<file path=xl/sharedStrings.xml><?xml version="1.0" encoding="utf-8"?>
<sst xmlns="http://schemas.openxmlformats.org/spreadsheetml/2006/main" count="10167" uniqueCount="255">
  <si>
    <t>W1</t>
  </si>
  <si>
    <t>W2</t>
  </si>
  <si>
    <t>W3</t>
  </si>
  <si>
    <t>W4</t>
  </si>
  <si>
    <t>Code</t>
  </si>
  <si>
    <t>DESIGNATION</t>
  </si>
  <si>
    <t>RFC Mars 2022</t>
  </si>
  <si>
    <t>NSP Q1 2022</t>
  </si>
  <si>
    <t>RFC (GBP)</t>
  </si>
  <si>
    <t xml:space="preserve">Commande </t>
  </si>
  <si>
    <t>Livrée</t>
  </si>
  <si>
    <t>Réservé(Planifié)</t>
  </si>
  <si>
    <t>Reste à livrée</t>
  </si>
  <si>
    <t>a1/19/2022</t>
  </si>
  <si>
    <t>TOTAL DISPO AU 03-03-22</t>
  </si>
  <si>
    <t>TOTAL PROJECTION  VENTES</t>
  </si>
  <si>
    <t>GAP vs COMMANDE ATP</t>
  </si>
  <si>
    <t>Remain to achieve Month (Units)</t>
  </si>
  <si>
    <t>MTD Sales (GBP)</t>
  </si>
  <si>
    <t>Achievement</t>
  </si>
  <si>
    <t>60000000041337</t>
  </si>
  <si>
    <t>AUGMENTIN sach 1g/125mg B/12</t>
  </si>
  <si>
    <t>AX6276</t>
  </si>
  <si>
    <t>VENTOLINE 100aeg134.Aeros.F/20</t>
  </si>
  <si>
    <t>10000000096737</t>
  </si>
  <si>
    <t>FLIXOTIDE 50aeg.Spray Nas.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</si>
  <si>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</si>
  <si>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</si>
  <si>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</si>
  <si>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</si>
  <si>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</si>
  <si>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</si>
  <si>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1034000004</t>
  </si>
  <si>
    <t>AUGMENTIN 100/12.5mg.NR.F/30ml</t>
  </si>
  <si>
    <t>1034000005</t>
  </si>
  <si>
    <t>AUGMENTIN 100/12,5mg. FL/60ml.</t>
  </si>
  <si>
    <t>110009B</t>
  </si>
  <si>
    <t>AUGMENTIN Sach 500/62.5MG*12</t>
  </si>
  <si>
    <t>60000000041338</t>
  </si>
  <si>
    <t>DEROXAT 20mg. CP.B/14.</t>
  </si>
  <si>
    <t>60000000100079</t>
  </si>
  <si>
    <t>AVAMYS NASAL SPRAR 0.5% 1X120</t>
  </si>
  <si>
    <t>60000000100513</t>
  </si>
  <si>
    <t>FLIXOTIDE EVOHALER 250MCG 1X60</t>
  </si>
  <si>
    <t>AX7331</t>
  </si>
  <si>
    <t>SERETIDE 50/500MCG-DISKUS 1x60D DZ/T</t>
  </si>
  <si>
    <t>1031000001</t>
  </si>
  <si>
    <t>CLAMOXYL 1g.Cp.dispers.B/6</t>
  </si>
  <si>
    <t>10000000040501</t>
  </si>
  <si>
    <t>ZINNAT 125mg.Susp.buv. 70ml.</t>
  </si>
  <si>
    <t>Total</t>
  </si>
  <si>
    <t>W5</t>
  </si>
  <si>
    <t>TOTAL DISPO AU 14-03-22</t>
  </si>
  <si>
    <t>a</t>
  </si>
  <si>
    <t>b</t>
  </si>
  <si>
    <t>c</t>
  </si>
  <si>
    <t>TOTAL DISPO AU 16-03-22</t>
  </si>
  <si>
    <t>%</t>
  </si>
  <si>
    <t>Stock</t>
  </si>
  <si>
    <t>TOTAL DISPO AU 17-03-22</t>
  </si>
  <si>
    <t>Total Planifié</t>
  </si>
  <si>
    <t>MONTHLY STOCK</t>
  </si>
  <si>
    <t>Monthly Stock VS RFC</t>
  </si>
  <si>
    <t>TOTAL DISPO AU 22-03-22</t>
  </si>
  <si>
    <t xml:space="preserve"> </t>
  </si>
  <si>
    <t>TOTAL DISPO AU 24-03-22</t>
  </si>
  <si>
    <t>TOTAL DISPO AU 27-03-22</t>
  </si>
  <si>
    <t>TOTAL DISPO AU 28-03-22</t>
  </si>
  <si>
    <t>TOTAL DISPO AU 29-03-22</t>
  </si>
  <si>
    <t>TOTAL DISPO AU 30-03-22</t>
  </si>
  <si>
    <t>TOTAL DISPO AU 31-03-22</t>
  </si>
  <si>
    <t>RFC Avril 2022</t>
  </si>
  <si>
    <t>TOTAL DISPO AU 07-04-22</t>
  </si>
  <si>
    <t>TOTAL DISPO AU 12-04-22</t>
  </si>
  <si>
    <t>TOTAL DISPO AU 14-04-22</t>
  </si>
  <si>
    <t>TOTAL DISPO AU 17-04-22</t>
  </si>
  <si>
    <t>TOTAL DISPO AU 18-04-22</t>
  </si>
  <si>
    <t>TOTAL DISPO AU 19-04-22</t>
  </si>
  <si>
    <t>TOTAL DISPO AU 20-04-22</t>
  </si>
  <si>
    <t>TOTAL DISPO AU 21-04-22</t>
  </si>
  <si>
    <t>TOTAL DISPO AU 24-04-22</t>
  </si>
  <si>
    <t>TOTAL DISPO AU 25-04-22</t>
  </si>
  <si>
    <t>TOTAL DISPO AU 27-04-22</t>
  </si>
  <si>
    <t>TOTAL DISPO AU 28-04-22</t>
  </si>
  <si>
    <t>W1                  01 au 05/05</t>
  </si>
  <si>
    <t>W2                08 au 12/05</t>
  </si>
  <si>
    <t>W3            15au 19/05</t>
  </si>
  <si>
    <t>W4                              22au 26/05</t>
  </si>
  <si>
    <t>W5                       29 au 31/05</t>
  </si>
  <si>
    <t>RFC Mai 2022</t>
  </si>
  <si>
    <t>TOTAL DISPO AU 08-05-22</t>
  </si>
  <si>
    <t xml:space="preserve">                               -   </t>
  </si>
  <si>
    <t>TOTAL DISPO AU 12-05-22</t>
  </si>
  <si>
    <t>TOTAL DISPO AU 15-05-22</t>
  </si>
  <si>
    <t>TOTAL DISPO AU 16-05-22</t>
  </si>
  <si>
    <t>TOTAL DISPO AU 17-05-22</t>
  </si>
  <si>
    <t>TOTAL DISPO AU 18-05-22</t>
  </si>
  <si>
    <t>TOTAL DISPO AU 22-05-22</t>
  </si>
  <si>
    <t>TOTAL DISPO AU 24-05-22</t>
  </si>
  <si>
    <t>TOTAL DISPO AU 25-05-22</t>
  </si>
  <si>
    <t>TOTAL DISPO AU 26-05-22</t>
  </si>
  <si>
    <t>TOTAL DISPO AU 29-05-22</t>
  </si>
  <si>
    <t>TOTAL DISPO AU 30-05-22</t>
  </si>
  <si>
    <t>TOTAL DISPO AU 31-05-22</t>
  </si>
  <si>
    <t>TOTAL DISPO AU 05-06-22</t>
  </si>
  <si>
    <t>W1                  05 au 09/June</t>
  </si>
  <si>
    <t>W2                12 au 16/June</t>
  </si>
  <si>
    <t>W3                  19 au 23/June</t>
  </si>
  <si>
    <t>W4                              26 au 30/June</t>
  </si>
  <si>
    <t xml:space="preserve">W5                        </t>
  </si>
  <si>
    <t>TOTAL DISPO AU 07-06-22</t>
  </si>
  <si>
    <t>RFC Juin 2022</t>
  </si>
  <si>
    <t>TOTAL DISPO AU 09-06-22</t>
  </si>
  <si>
    <t>FLIXOTIDE EVOHALER 125MCG 1X60</t>
  </si>
  <si>
    <t>TOTAL DISPO AU 12-06-22</t>
  </si>
  <si>
    <t>TOTAL DISPO AU 13-06-22</t>
  </si>
  <si>
    <t>TOTAL DISPO AU 14-06-22</t>
  </si>
  <si>
    <t>TOTAL DISPO AU 15-06-22</t>
  </si>
  <si>
    <t>TOTAL DISPO AU 16-06-22</t>
  </si>
  <si>
    <t>TOTAL DISPO AU 19-06-22</t>
  </si>
  <si>
    <t>TOTAL DISPO AU 21-06-22</t>
  </si>
  <si>
    <t>TOTAL DISPO AU 22-06-22</t>
  </si>
  <si>
    <t>TOTAL DISPO AU 23-06-22</t>
  </si>
  <si>
    <t>TOTAL DISPO AU 26-06-22</t>
  </si>
  <si>
    <t>TOTAL DISPO AU 27-06-22</t>
  </si>
  <si>
    <t>TOTAL DISPO AU 28-06-22</t>
  </si>
  <si>
    <t>TOTAL DISPO AU 29-06-22</t>
  </si>
  <si>
    <t>RFC Juillet 2022        ( à confirmer )</t>
  </si>
  <si>
    <t>W1                  03 au 07/Juillet</t>
  </si>
  <si>
    <t>W2                10 au 14/Juillet</t>
  </si>
  <si>
    <t>W3                  17 au 21/Juillet</t>
  </si>
  <si>
    <t>W4                              24 au 26/Juillet</t>
  </si>
  <si>
    <t>TOTAL DISPO AU 04-07-22</t>
  </si>
  <si>
    <t xml:space="preserve">RFC Juillet 2022       </t>
  </si>
  <si>
    <t>TOTAL DISPO AU 13-07-22</t>
  </si>
  <si>
    <t>TOTAL DISPO AU 14-07-22</t>
  </si>
  <si>
    <t>TOTAL DISPO AU 17-07-22</t>
  </si>
  <si>
    <t>TOTAL DISPO AU 18-07-22</t>
  </si>
  <si>
    <t>TOTAL DISPO AU 19-07-22</t>
  </si>
  <si>
    <t>TOTAL DISPO AU 20-07-22</t>
  </si>
  <si>
    <t>TOTAL DISPO AU 21-07-22</t>
  </si>
  <si>
    <t>TOTAL DISPO AU 25-07-22</t>
  </si>
  <si>
    <t>TOTAL DISPO AU 26-07-22</t>
  </si>
  <si>
    <t>TOTAL DISPO AU 27-07-22</t>
  </si>
  <si>
    <t>TOTAL DISPO AU 28-07-22</t>
  </si>
  <si>
    <t>TOTAL DISPO AU 31-07-22</t>
  </si>
  <si>
    <t xml:space="preserve">W1             </t>
  </si>
  <si>
    <t xml:space="preserve">W2                </t>
  </si>
  <si>
    <t xml:space="preserve">W3                  </t>
  </si>
  <si>
    <t xml:space="preserve">W4                              </t>
  </si>
  <si>
    <t>AX7329</t>
  </si>
  <si>
    <t>SERETIDE 100/50æG.DISKUS.60DZ</t>
  </si>
  <si>
    <t>AX7330</t>
  </si>
  <si>
    <t>SERETIDE 250/50æG.DISKUS.60DZ</t>
  </si>
  <si>
    <t>TOTAL DISPO AU 02-08-22</t>
  </si>
  <si>
    <t>TOTAL DISPO AU 03-08-22</t>
  </si>
  <si>
    <t>TOTAL DISPO AU 04-08-22</t>
  </si>
  <si>
    <t xml:space="preserve">RFC Aout 2022       </t>
  </si>
  <si>
    <t>TOTAL DISPO AU 09-08-22</t>
  </si>
  <si>
    <t>TOTAL DISPO AU 10-08-22</t>
  </si>
  <si>
    <t>TOTAL DISPO AU 11-08-22</t>
  </si>
  <si>
    <t>TOTAL DISPO AU 14-08-22</t>
  </si>
  <si>
    <t>TOTAL DISPO AU 16-08-22</t>
  </si>
  <si>
    <t>TOTAL DISPO AU 17-08-22</t>
  </si>
  <si>
    <t>TOTAL DISPO AU 18-08-22</t>
  </si>
  <si>
    <t>TOTAL DISPO AU 21-08-22</t>
  </si>
  <si>
    <t>TOTAL DISPO AU 25-08-22</t>
  </si>
  <si>
    <t>TOTAL DISPO AU 29-08-22</t>
  </si>
  <si>
    <t>TOTAL DISPO AU 31-08-22</t>
  </si>
  <si>
    <t xml:space="preserve">W2               04 au 08               </t>
  </si>
  <si>
    <t xml:space="preserve">W3 11 au  15                   </t>
  </si>
  <si>
    <t xml:space="preserve">W4   18   22                            </t>
  </si>
  <si>
    <t xml:space="preserve">W5 25  29                        </t>
  </si>
  <si>
    <t xml:space="preserve">RFC Septembre 2022       </t>
  </si>
  <si>
    <t>TOTAL DISPO AU 04-09-22</t>
  </si>
  <si>
    <t xml:space="preserve">W1               01           </t>
  </si>
  <si>
    <t xml:space="preserve">          W2         04 au 08               </t>
  </si>
  <si>
    <t xml:space="preserve">       W3               11 au  15                   </t>
  </si>
  <si>
    <t xml:space="preserve">       W4                 18  au 22                            </t>
  </si>
  <si>
    <t xml:space="preserve">          W5               25 au 29                        </t>
  </si>
  <si>
    <t>TOTAL DISPO AU 05-09-22</t>
  </si>
  <si>
    <t>TOTAL DISPO AU 06- 09-22</t>
  </si>
  <si>
    <t>TOTAL DISPO AU 07- 09-22</t>
  </si>
  <si>
    <t>TOTAL DISPO AU 08- 09-22</t>
  </si>
  <si>
    <t>TOTAL DISPO AU 11- 09-22</t>
  </si>
  <si>
    <t>TOTAL DISPO AU 12- 09-22</t>
  </si>
  <si>
    <t>TOTAL DISPO AU 13- 09-22</t>
  </si>
  <si>
    <t>TOTAL DISPO AU 14- 09-22</t>
  </si>
  <si>
    <t>TOTAL DISPO AU 15- 09-22</t>
  </si>
  <si>
    <t>TOTAL DISPO AU 19- 09-22</t>
  </si>
  <si>
    <t>TOTAL DISPO AU 21- 09-22</t>
  </si>
  <si>
    <t>TOTAL DISPO AU 25- 09-22</t>
  </si>
  <si>
    <t>TOTAL DISPO AU 26- 09-22</t>
  </si>
  <si>
    <t>TOTAL DISPO AU 28- 09-22</t>
  </si>
  <si>
    <t>TOTAL DISPO AU 29- 09-22</t>
  </si>
  <si>
    <t xml:space="preserve">W1               02  06           </t>
  </si>
  <si>
    <t xml:space="preserve">      W2              09 au 13             </t>
  </si>
  <si>
    <t xml:space="preserve">       W3               16 au 20                   </t>
  </si>
  <si>
    <t xml:space="preserve">       W4                 23  au 27                           </t>
  </si>
  <si>
    <t>W5               30  31</t>
  </si>
  <si>
    <t xml:space="preserve">RFC Octobre 2022       </t>
  </si>
  <si>
    <t>TOTAL DISPO AU 04- 10-22</t>
  </si>
  <si>
    <t>TOTAL DISPONIBLE  AU 05- 10-22</t>
  </si>
  <si>
    <t>TOTAL DISPONIBLE  AU 06- 10-22</t>
  </si>
  <si>
    <t>TOTAL DISPONIBLE  AU 09- 10-22</t>
  </si>
  <si>
    <t>TOTAL DISPONIBLE  AU 13- 10-22</t>
  </si>
  <si>
    <t>TOTAL DISPONIBLE  AU 16- 10-22</t>
  </si>
  <si>
    <t>TOTAL DISPONIBLE  AU 17- 10-22</t>
  </si>
  <si>
    <t>TOTAL DISPONIBLE  AU 18- 10-22</t>
  </si>
  <si>
    <t>TOTAL DISPONIBLE  AU 20- 10-22</t>
  </si>
  <si>
    <t>TOTAL DISPONIBLE  AU 23- 10-22</t>
  </si>
  <si>
    <t>TOTAL DISPONIBLE  AU 24- 10-22</t>
  </si>
  <si>
    <t>TOTAL DISPONIBLE  AU 25- 10-22</t>
  </si>
  <si>
    <t>TOTAL DISPONIBLE  AU 26- 10-22</t>
  </si>
  <si>
    <t>TOTAL DISPONIBLE  AU 29- 10-22</t>
  </si>
  <si>
    <t>SERETIDE 500/50MCG-DISKUS 1x60D DZ/T</t>
  </si>
  <si>
    <t>TOTAL DISPONIBLE  AU 30- 10-22</t>
  </si>
  <si>
    <t xml:space="preserve">     W5              </t>
  </si>
  <si>
    <t>TOTAL DISPONIBLE  AU 03- 11-22</t>
  </si>
  <si>
    <t xml:space="preserve">   06  au  10         </t>
  </si>
  <si>
    <t xml:space="preserve">    13 au 17             </t>
  </si>
  <si>
    <t xml:space="preserve">    20 au 24                   </t>
  </si>
  <si>
    <t xml:space="preserve">   27  au 30                           </t>
  </si>
  <si>
    <t xml:space="preserve">RFC Novembre 2022       </t>
  </si>
  <si>
    <t>TOTAL DISPONIBLE  AU 06- 11-22</t>
  </si>
  <si>
    <t>TOTAL DISPONIBLE  AU 07- 11-22</t>
  </si>
  <si>
    <t>TOTAL DISPONIBLE  AU 08- 11-22</t>
  </si>
  <si>
    <t>TOTAL DISPONIBLE  AU 09- 11-22</t>
  </si>
  <si>
    <t>TOTAL DISPONIBLE  AU 10- 11-22</t>
  </si>
  <si>
    <t>TOTAL DISPONIBLE  AU 13- 11-22</t>
  </si>
  <si>
    <t>TOTAL DISPONIBLE  AU 14- 11-22</t>
  </si>
  <si>
    <t>TOTAL DISPONIBLE  AU 15- 11-22</t>
  </si>
  <si>
    <t>TOTAL DISPONIBLE  AU 16- 11-22</t>
  </si>
  <si>
    <t>TOTAL DISPONIBLE  AU 20- 11-22</t>
  </si>
  <si>
    <t>TOTAL DISPONIBLE  AU 22- 11-22</t>
  </si>
  <si>
    <t>TOTAL DISPONIBLE  AU 24- 11-22</t>
  </si>
  <si>
    <t>TOTAL DISPONIBLE  AU 27- 11-22</t>
  </si>
  <si>
    <t>TOTAL DISPONIBLE  AU 28- 11-22</t>
  </si>
  <si>
    <t>TOTAL DISPONIBLE  AU 29- 11-22</t>
  </si>
  <si>
    <t>TOTAL DISPONIBLE  AU 30- 11-22</t>
  </si>
  <si>
    <t xml:space="preserve">   04  au  08         </t>
  </si>
  <si>
    <t xml:space="preserve">    11 au 15            </t>
  </si>
  <si>
    <t xml:space="preserve">    18 au 22                   </t>
  </si>
  <si>
    <t xml:space="preserve">   25  au 29                          </t>
  </si>
  <si>
    <t>TOTAL DISPONIBLE  AU 04- 12-22</t>
  </si>
  <si>
    <t>TOTAL DISPONIBLE  AU 05- 12-22</t>
  </si>
  <si>
    <t xml:space="preserve">RFC Décembre 2022       </t>
  </si>
  <si>
    <t>TOTAL DISPONIBLE  AU 06- 12-22</t>
  </si>
  <si>
    <t>TOTAL DISPONIBLE  AU 11- 12-22</t>
  </si>
  <si>
    <t>TOTAL DISPONIBLE  AU 12- 12-22</t>
  </si>
  <si>
    <t>TOTAL DISPONIBLE  AU 13- 12-22</t>
  </si>
  <si>
    <t>TOTAL DISPONIBLE  AU 14- 12-22</t>
  </si>
  <si>
    <t>TOTAL DISPONIBLE  AU 15- 12-22</t>
  </si>
  <si>
    <t>TOTAL DISPONIBLE  AU 20- 12-22</t>
  </si>
  <si>
    <t>TOTAL DISPONIBLE  AU 21- 12-22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</si>
</sst>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2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b/>
      <sz val="11"/>
      <color theme="0"/>
      <name val="Arial"/>
    </font>
    <font>
      <sz val="11"/>
      <name val="Calibri"/>
      <scheme val="minor"/>
    </font>
    <font>
      <sz val="10"/>
      <name val="Arial"/>
    </font>
    <font>
      <b/>
      <sz val="11"/>
      <color theme="1"/>
      <name val="Calibri"/>
      <scheme val="minor"/>
    </font>
    <font>
      <b/>
      <sz val="10"/>
      <name val="Arial"/>
    </font>
    <font>
      <sz val="12"/>
      <color theme="1"/>
      <name val="Calibri"/>
    </font>
    <font>
      <sz val="12"/>
      <name val="Calibri"/>
    </font>
    <font>
      <sz val="11"/>
      <color theme="1" tint="0.1499984740745262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1" tint="4.9989318521683403E-2"/>
        <bgColor theme="1" tint="4.9989318521683403E-2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Protection="0"/>
    <xf numFmtId="9" fontId="11" fillId="0" borderId="0" applyFont="0" applyFill="0" applyBorder="0" applyProtection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0" fillId="5" borderId="1" xfId="1" applyNumberFormat="1" applyFill="1" applyBorder="1" applyAlignment="1">
      <alignment vertical="center"/>
    </xf>
    <xf numFmtId="165" fontId="0" fillId="6" borderId="1" xfId="1" applyNumberFormat="1" applyFill="1" applyBorder="1" applyAlignment="1">
      <alignment vertical="center"/>
    </xf>
    <xf numFmtId="164" fontId="0" fillId="7" borderId="1" xfId="1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1" xfId="1" applyNumberFormat="1" applyBorder="1" applyAlignment="1">
      <alignment vertical="center"/>
    </xf>
    <xf numFmtId="164" fontId="0" fillId="8" borderId="1" xfId="1" applyNumberFormat="1" applyFill="1" applyBorder="1" applyAlignment="1">
      <alignment vertical="center"/>
    </xf>
    <xf numFmtId="164" fontId="0" fillId="9" borderId="1" xfId="1" applyNumberFormat="1" applyFill="1" applyBorder="1" applyAlignment="1">
      <alignment vertical="center"/>
    </xf>
    <xf numFmtId="164" fontId="0" fillId="10" borderId="1" xfId="1" applyNumberFormat="1" applyFill="1" applyBorder="1" applyAlignment="1">
      <alignment vertical="center"/>
    </xf>
    <xf numFmtId="164" fontId="0" fillId="11" borderId="1" xfId="1" applyNumberFormat="1" applyFill="1" applyBorder="1" applyAlignment="1">
      <alignment vertical="center"/>
    </xf>
    <xf numFmtId="9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43" fontId="1" fillId="2" borderId="1" xfId="1" applyFont="1" applyFill="1" applyBorder="1" applyAlignment="1">
      <alignment horizontal="center" vertical="center" wrapText="1"/>
    </xf>
    <xf numFmtId="43" fontId="1" fillId="12" borderId="1" xfId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/>
    </xf>
    <xf numFmtId="164" fontId="6" fillId="9" borderId="1" xfId="1" applyNumberFormat="1" applyFont="1" applyFill="1" applyBorder="1" applyAlignment="1">
      <alignment vertical="center"/>
    </xf>
    <xf numFmtId="43" fontId="3" fillId="4" borderId="1" xfId="1" applyFont="1" applyFill="1" applyBorder="1" applyAlignment="1">
      <alignment horizontal="center" vertical="center" wrapText="1"/>
    </xf>
    <xf numFmtId="9" fontId="7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6" fontId="1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/>
    <xf numFmtId="164" fontId="0" fillId="0" borderId="0" xfId="0" applyNumberFormat="1"/>
    <xf numFmtId="3" fontId="0" fillId="0" borderId="0" xfId="0" applyNumberFormat="1" applyAlignment="1">
      <alignment vertical="center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165" fontId="0" fillId="0" borderId="0" xfId="1" applyNumberFormat="1" applyAlignment="1">
      <alignment vertical="center"/>
    </xf>
    <xf numFmtId="3" fontId="0" fillId="0" borderId="0" xfId="0" applyNumberFormat="1" applyAlignment="1">
      <alignment vertical="top"/>
    </xf>
    <xf numFmtId="0" fontId="0" fillId="13" borderId="1" xfId="0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0" fillId="0" borderId="1" xfId="1" applyNumberFormat="1" applyBorder="1" applyAlignment="1">
      <alignment vertical="center"/>
    </xf>
    <xf numFmtId="165" fontId="0" fillId="15" borderId="1" xfId="1" applyNumberFormat="1" applyFill="1" applyBorder="1" applyAlignment="1">
      <alignment vertical="center"/>
    </xf>
    <xf numFmtId="167" fontId="0" fillId="0" borderId="0" xfId="0" applyNumberFormat="1"/>
    <xf numFmtId="0" fontId="0" fillId="13" borderId="1" xfId="0" applyFill="1" applyBorder="1" applyAlignment="1">
      <alignment horizontal="center" vertical="top" wrapText="1"/>
    </xf>
    <xf numFmtId="1" fontId="0" fillId="0" borderId="1" xfId="0" applyNumberFormat="1" applyBorder="1" applyProtection="1">
      <protection locked="0"/>
    </xf>
    <xf numFmtId="3" fontId="0" fillId="8" borderId="1" xfId="0" applyNumberFormat="1" applyFill="1" applyBorder="1"/>
    <xf numFmtId="1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left" vertical="center"/>
    </xf>
    <xf numFmtId="3" fontId="4" fillId="0" borderId="1" xfId="0" applyNumberFormat="1" applyFont="1" applyBorder="1"/>
    <xf numFmtId="0" fontId="4" fillId="8" borderId="1" xfId="0" applyFont="1" applyFill="1" applyBorder="1" applyAlignment="1">
      <alignment horizontal="left" vertical="center"/>
    </xf>
    <xf numFmtId="3" fontId="0" fillId="8" borderId="1" xfId="0" applyNumberFormat="1" applyFill="1" applyBorder="1" applyAlignment="1">
      <alignment vertical="top"/>
    </xf>
    <xf numFmtId="3" fontId="0" fillId="8" borderId="1" xfId="0" applyNumberFormat="1" applyFill="1" applyBorder="1" applyAlignment="1">
      <alignment vertical="center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15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vertical="top" wrapText="1"/>
    </xf>
    <xf numFmtId="3" fontId="0" fillId="15" borderId="1" xfId="0" applyNumberFormat="1" applyFill="1" applyBorder="1"/>
    <xf numFmtId="3" fontId="0" fillId="13" borderId="1" xfId="0" applyNumberFormat="1" applyFill="1" applyBorder="1"/>
    <xf numFmtId="3" fontId="0" fillId="16" borderId="1" xfId="0" applyNumberFormat="1" applyFill="1" applyBorder="1"/>
    <xf numFmtId="3" fontId="6" fillId="8" borderId="1" xfId="0" applyNumberFormat="1" applyFont="1" applyFill="1" applyBorder="1"/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0" fillId="13" borderId="1" xfId="0" applyFill="1" applyBorder="1" applyAlignment="1">
      <alignment vertical="center" wrapText="1"/>
    </xf>
    <xf numFmtId="3" fontId="0" fillId="0" borderId="0" xfId="0" applyNumberFormat="1"/>
    <xf numFmtId="3" fontId="0" fillId="15" borderId="1" xfId="0" applyNumberFormat="1" applyFill="1" applyBorder="1" applyAlignment="1">
      <alignment vertical="center"/>
    </xf>
    <xf numFmtId="164" fontId="0" fillId="15" borderId="1" xfId="1" applyNumberFormat="1" applyFill="1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5" fontId="0" fillId="6" borderId="1" xfId="1" applyNumberFormat="1" applyFont="1" applyFill="1" applyBorder="1" applyAlignment="1">
      <alignment vertical="center"/>
    </xf>
    <xf numFmtId="164" fontId="0" fillId="7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1447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/>
        <color theme="1"/>
      </font>
      <fill>
        <patternFill patternType="solid">
          <fgColor theme="6" tint="0.39994506668294322"/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AFC5-0573-4D6E-B2C5-65E514F663EF}">
  <sheetPr>
    <tabColor rgb="FFFFC000"/>
  </sheetPr>
  <dimension ref="A1:S18"/>
  <sheetViews>
    <sheetView tabSelected="1" workbookViewId="0">
      <selection activeCell="C11" sqref="C11"/>
    </sheetView>
  </sheetViews>
  <sheetFormatPr baseColWidth="10" defaultRowHeight="14.4"/>
  <sheetData>
    <row r="1" spans="1:19">
      <c r="J1" t="s">
        <v>0</v>
      </c>
      <c r="K1" t="s">
        <v>1</v>
      </c>
      <c r="L1" t="s">
        <v>2</v>
      </c>
      <c r="M1" t="s">
        <v>3</v>
      </c>
    </row>
    <row r="2" spans="1:19" ht="55.2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3" t="s">
        <v>13</v>
      </c>
      <c r="K2" s="3" t="s">
        <v>13</v>
      </c>
      <c r="L2" s="3" t="s">
        <v>13</v>
      </c>
      <c r="M2" s="3" t="s">
        <v>13</v>
      </c>
      <c r="N2" s="4" t="s">
        <v>14</v>
      </c>
      <c r="O2" s="5" t="s">
        <v>15</v>
      </c>
      <c r="P2" s="5" t="s">
        <v>16</v>
      </c>
      <c r="Q2" s="6" t="s">
        <v>17</v>
      </c>
      <c r="R2" s="6" t="s">
        <v>18</v>
      </c>
      <c r="S2" s="6" t="s">
        <v>19</v>
      </c>
    </row>
    <row r="3" spans="1:19">
      <c r="A3" s="7" t="s">
        <v>20</v>
      </c>
      <c r="B3" s="8" t="s">
        <v>21</v>
      </c>
      <c r="C3" s="72">
        <v>0</v>
      </c>
      <c r="D3" s="73">
        <v>2.8923780588381258</v>
      </c>
      <c r="E3" s="74">
        <f t="shared" ref="E3:E17" si="0">C3*D3</f>
        <v>0</v>
      </c>
      <c r="F3" s="12"/>
      <c r="G3" s="12">
        <v>0</v>
      </c>
      <c r="H3" s="12">
        <v>0</v>
      </c>
      <c r="I3" s="12">
        <f t="shared" ref="I3:I17" si="1">F3-(G3+H3)</f>
        <v>0</v>
      </c>
      <c r="J3" s="75">
        <v>0</v>
      </c>
      <c r="K3" s="76">
        <v>55500</v>
      </c>
      <c r="L3" s="76">
        <v>37000</v>
      </c>
      <c r="M3" s="75">
        <v>0</v>
      </c>
      <c r="N3" s="77">
        <v>56102</v>
      </c>
      <c r="O3" s="75">
        <f t="shared" ref="O3:O9" si="2">G3+H3+N3</f>
        <v>56102</v>
      </c>
      <c r="P3" s="75">
        <f t="shared" ref="P3:P17" si="3">O3-F3</f>
        <v>56102</v>
      </c>
      <c r="Q3" s="78">
        <f t="shared" ref="Q3:Q17" si="4">C3-G3</f>
        <v>0</v>
      </c>
      <c r="R3" s="79">
        <f t="shared" ref="R3:R17" si="5">+G3*D3</f>
        <v>0</v>
      </c>
      <c r="S3" s="18" t="e">
        <f t="shared" ref="S3:S18" si="6">R3/E3</f>
        <v>#DIV/0!</v>
      </c>
    </row>
    <row r="4" spans="1:19">
      <c r="A4" s="8" t="s">
        <v>22</v>
      </c>
      <c r="B4" s="8" t="s">
        <v>23</v>
      </c>
      <c r="C4" s="72">
        <v>0</v>
      </c>
      <c r="D4" s="73">
        <v>1.3029343529557731</v>
      </c>
      <c r="E4" s="74">
        <f t="shared" si="0"/>
        <v>0</v>
      </c>
      <c r="F4" s="12"/>
      <c r="G4" s="12">
        <v>0</v>
      </c>
      <c r="H4" s="12">
        <v>0</v>
      </c>
      <c r="I4" s="12">
        <f t="shared" si="1"/>
        <v>0</v>
      </c>
      <c r="J4" s="76">
        <v>146462</v>
      </c>
      <c r="K4" s="75">
        <v>0</v>
      </c>
      <c r="L4" s="75">
        <v>0</v>
      </c>
      <c r="M4" s="75">
        <v>0</v>
      </c>
      <c r="N4" s="77">
        <v>442871</v>
      </c>
      <c r="O4" s="75">
        <f t="shared" si="2"/>
        <v>442871</v>
      </c>
      <c r="P4" s="75">
        <f t="shared" si="3"/>
        <v>442871</v>
      </c>
      <c r="Q4" s="78">
        <f t="shared" si="4"/>
        <v>0</v>
      </c>
      <c r="R4" s="79">
        <f t="shared" si="5"/>
        <v>0</v>
      </c>
      <c r="S4" s="18" t="e">
        <f t="shared" si="6"/>
        <v>#DIV/0!</v>
      </c>
    </row>
    <row r="5" spans="1:19">
      <c r="A5" s="8" t="s">
        <v>24</v>
      </c>
      <c r="B5" s="8" t="s">
        <v>25</v>
      </c>
      <c r="C5" s="72">
        <v>0</v>
      </c>
      <c r="D5" s="73">
        <v>4.6805391470734206</v>
      </c>
      <c r="E5" s="74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76">
        <v>98283</v>
      </c>
      <c r="K5" s="75">
        <v>0</v>
      </c>
      <c r="L5" s="75">
        <v>0</v>
      </c>
      <c r="M5" s="75">
        <v>0</v>
      </c>
      <c r="N5" s="77">
        <v>0</v>
      </c>
      <c r="O5" s="75">
        <f t="shared" si="2"/>
        <v>0</v>
      </c>
      <c r="P5" s="75">
        <f t="shared" si="3"/>
        <v>0</v>
      </c>
      <c r="Q5" s="78">
        <f t="shared" si="4"/>
        <v>0</v>
      </c>
      <c r="R5" s="79">
        <f t="shared" si="5"/>
        <v>0</v>
      </c>
      <c r="S5" s="18" t="e">
        <f t="shared" si="6"/>
        <v>#DIV/0!</v>
      </c>
    </row>
    <row r="6" spans="1:19">
      <c r="A6" s="8" t="s">
        <v>26</v>
      </c>
      <c r="B6" s="8" t="s">
        <v>27</v>
      </c>
      <c r="C6" s="72">
        <v>0</v>
      </c>
      <c r="D6" s="73">
        <v>1.1430280588381259</v>
      </c>
      <c r="E6" s="74">
        <f t="shared" si="0"/>
        <v>0</v>
      </c>
      <c r="F6" s="12"/>
      <c r="G6" s="12">
        <v>0</v>
      </c>
      <c r="H6" s="12">
        <v>0</v>
      </c>
      <c r="I6" s="12">
        <f t="shared" si="1"/>
        <v>0</v>
      </c>
      <c r="J6" s="75">
        <v>0</v>
      </c>
      <c r="K6" s="75">
        <v>0</v>
      </c>
      <c r="L6" s="75">
        <v>0</v>
      </c>
      <c r="M6" s="76">
        <v>157500</v>
      </c>
      <c r="N6" s="77">
        <v>0</v>
      </c>
      <c r="O6" s="75">
        <f t="shared" si="2"/>
        <v>0</v>
      </c>
      <c r="P6" s="75">
        <f t="shared" si="3"/>
        <v>0</v>
      </c>
      <c r="Q6" s="78">
        <f t="shared" si="4"/>
        <v>0</v>
      </c>
      <c r="R6" s="79">
        <f t="shared" si="5"/>
        <v>0</v>
      </c>
      <c r="S6" s="18" t="e">
        <f t="shared" si="6"/>
        <v>#DIV/0!</v>
      </c>
    </row>
    <row r="7" spans="1:19">
      <c r="A7" s="8" t="s">
        <v>28</v>
      </c>
      <c r="B7" s="8" t="s">
        <v>29</v>
      </c>
      <c r="C7" s="72">
        <v>0</v>
      </c>
      <c r="D7" s="73">
        <v>0.63422805883812572</v>
      </c>
      <c r="E7" s="74">
        <f t="shared" si="0"/>
        <v>0</v>
      </c>
      <c r="F7" s="12"/>
      <c r="G7" s="12">
        <v>0</v>
      </c>
      <c r="H7" s="12">
        <v>0</v>
      </c>
      <c r="I7" s="12">
        <f t="shared" si="1"/>
        <v>0</v>
      </c>
      <c r="J7" s="75">
        <v>0</v>
      </c>
      <c r="K7" s="75">
        <v>0</v>
      </c>
      <c r="L7" s="75">
        <v>0</v>
      </c>
      <c r="M7" s="75">
        <v>0</v>
      </c>
      <c r="N7" s="77">
        <v>139</v>
      </c>
      <c r="O7" s="75">
        <f t="shared" si="2"/>
        <v>139</v>
      </c>
      <c r="P7" s="75">
        <f t="shared" si="3"/>
        <v>139</v>
      </c>
      <c r="Q7" s="78">
        <f t="shared" si="4"/>
        <v>0</v>
      </c>
      <c r="R7" s="79">
        <f t="shared" si="5"/>
        <v>0</v>
      </c>
      <c r="S7" s="18" t="e">
        <f t="shared" si="6"/>
        <v>#DIV/0!</v>
      </c>
    </row>
    <row r="8" spans="1:19">
      <c r="A8" s="8" t="s">
        <v>30</v>
      </c>
      <c r="B8" s="8" t="s">
        <v>31</v>
      </c>
      <c r="C8" s="72">
        <v>0</v>
      </c>
      <c r="D8" s="73">
        <v>0.89352805883812592</v>
      </c>
      <c r="E8" s="74">
        <f t="shared" si="0"/>
        <v>0</v>
      </c>
      <c r="F8" s="12"/>
      <c r="G8" s="12">
        <v>0</v>
      </c>
      <c r="H8" s="12">
        <v>0</v>
      </c>
      <c r="I8" s="12">
        <f t="shared" si="1"/>
        <v>0</v>
      </c>
      <c r="J8" s="75">
        <v>0</v>
      </c>
      <c r="K8" s="75">
        <v>0</v>
      </c>
      <c r="L8" s="75">
        <v>0</v>
      </c>
      <c r="M8" s="75">
        <v>0</v>
      </c>
      <c r="N8" s="77">
        <v>0</v>
      </c>
      <c r="O8" s="75">
        <f t="shared" si="2"/>
        <v>0</v>
      </c>
      <c r="P8" s="75">
        <f t="shared" si="3"/>
        <v>0</v>
      </c>
      <c r="Q8" s="78">
        <f t="shared" si="4"/>
        <v>0</v>
      </c>
      <c r="R8" s="79">
        <f t="shared" si="5"/>
        <v>0</v>
      </c>
      <c r="S8" s="18" t="e">
        <f t="shared" si="6"/>
        <v>#DIV/0!</v>
      </c>
    </row>
    <row r="9" spans="1:19">
      <c r="A9" s="8" t="s">
        <v>32</v>
      </c>
      <c r="B9" s="8" t="s">
        <v>33</v>
      </c>
      <c r="C9" s="72">
        <v>0</v>
      </c>
      <c r="D9" s="73">
        <v>1.0683280588381256</v>
      </c>
      <c r="E9" s="74">
        <f t="shared" si="0"/>
        <v>0</v>
      </c>
      <c r="F9" s="12"/>
      <c r="G9" s="12">
        <v>0</v>
      </c>
      <c r="H9" s="12">
        <v>0</v>
      </c>
      <c r="I9" s="12">
        <f t="shared" si="1"/>
        <v>0</v>
      </c>
      <c r="J9" s="75">
        <v>0</v>
      </c>
      <c r="K9" s="75">
        <v>0</v>
      </c>
      <c r="L9" s="75">
        <v>0</v>
      </c>
      <c r="M9" s="76">
        <v>312000</v>
      </c>
      <c r="N9" s="77">
        <v>0</v>
      </c>
      <c r="O9" s="75">
        <f t="shared" si="2"/>
        <v>0</v>
      </c>
      <c r="P9" s="75">
        <f t="shared" si="3"/>
        <v>0</v>
      </c>
      <c r="Q9" s="78">
        <f t="shared" si="4"/>
        <v>0</v>
      </c>
      <c r="R9" s="79">
        <f t="shared" si="5"/>
        <v>0</v>
      </c>
      <c r="S9" s="18" t="e">
        <f t="shared" si="6"/>
        <v>#DIV/0!</v>
      </c>
    </row>
    <row r="10" spans="1:19">
      <c r="A10" s="8" t="s">
        <v>34</v>
      </c>
      <c r="B10" s="8" t="s">
        <v>35</v>
      </c>
      <c r="C10" s="72">
        <v>0</v>
      </c>
      <c r="D10" s="73">
        <v>2.1696780588381257</v>
      </c>
      <c r="E10" s="74">
        <f t="shared" si="0"/>
        <v>0</v>
      </c>
      <c r="F10" s="12"/>
      <c r="G10" s="12">
        <v>0</v>
      </c>
      <c r="H10" s="12">
        <v>0</v>
      </c>
      <c r="I10" s="12">
        <f t="shared" si="1"/>
        <v>0</v>
      </c>
      <c r="J10" s="75">
        <v>0</v>
      </c>
      <c r="K10" s="75">
        <v>0</v>
      </c>
      <c r="L10" s="75">
        <v>0</v>
      </c>
      <c r="M10" s="75">
        <v>0</v>
      </c>
      <c r="N10" s="77">
        <v>6</v>
      </c>
      <c r="O10" s="75">
        <f>G10+H8+N10</f>
        <v>6</v>
      </c>
      <c r="P10" s="75">
        <f t="shared" si="3"/>
        <v>6</v>
      </c>
      <c r="Q10" s="78">
        <f t="shared" si="4"/>
        <v>0</v>
      </c>
      <c r="R10" s="79">
        <f t="shared" si="5"/>
        <v>0</v>
      </c>
      <c r="S10" s="18" t="e">
        <f t="shared" si="6"/>
        <v>#DIV/0!</v>
      </c>
    </row>
    <row r="11" spans="1:19">
      <c r="A11" s="8" t="s">
        <v>36</v>
      </c>
      <c r="B11" s="8" t="s">
        <v>37</v>
      </c>
      <c r="C11" s="72">
        <v>0</v>
      </c>
      <c r="D11" s="73">
        <v>1.5549280588381262</v>
      </c>
      <c r="E11" s="74">
        <f t="shared" si="0"/>
        <v>0</v>
      </c>
      <c r="F11" s="12"/>
      <c r="G11" s="12">
        <v>0</v>
      </c>
      <c r="H11" s="12">
        <v>0</v>
      </c>
      <c r="I11" s="12">
        <f t="shared" si="1"/>
        <v>0</v>
      </c>
      <c r="J11" s="75">
        <v>0</v>
      </c>
      <c r="K11" s="75">
        <v>0</v>
      </c>
      <c r="L11" s="75">
        <v>0</v>
      </c>
      <c r="M11" s="75">
        <v>0</v>
      </c>
      <c r="N11" s="77">
        <v>0</v>
      </c>
      <c r="O11" s="75">
        <f t="shared" ref="O11:O17" si="7">G11+H11+N11</f>
        <v>0</v>
      </c>
      <c r="P11" s="75">
        <f t="shared" si="3"/>
        <v>0</v>
      </c>
      <c r="Q11" s="78">
        <f t="shared" si="4"/>
        <v>0</v>
      </c>
      <c r="R11" s="79">
        <f t="shared" si="5"/>
        <v>0</v>
      </c>
      <c r="S11" s="18" t="e">
        <f t="shared" si="6"/>
        <v>#DIV/0!</v>
      </c>
    </row>
    <row r="12" spans="1:19">
      <c r="A12" s="8" t="s">
        <v>38</v>
      </c>
      <c r="B12" s="8" t="s">
        <v>39</v>
      </c>
      <c r="C12" s="72">
        <v>0</v>
      </c>
      <c r="D12" s="73">
        <v>2.9832780588381254</v>
      </c>
      <c r="E12" s="74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75">
        <v>0</v>
      </c>
      <c r="K12" s="75">
        <v>0</v>
      </c>
      <c r="L12" s="75">
        <v>0</v>
      </c>
      <c r="M12" s="75">
        <v>0</v>
      </c>
      <c r="N12" s="77">
        <v>0</v>
      </c>
      <c r="O12" s="75">
        <f t="shared" si="7"/>
        <v>0</v>
      </c>
      <c r="P12" s="75">
        <f t="shared" si="3"/>
        <v>0</v>
      </c>
      <c r="Q12" s="78">
        <f t="shared" si="4"/>
        <v>0</v>
      </c>
      <c r="R12" s="79">
        <f t="shared" si="5"/>
        <v>0</v>
      </c>
      <c r="S12" s="18" t="e">
        <f t="shared" si="6"/>
        <v>#DIV/0!</v>
      </c>
    </row>
    <row r="13" spans="1:19">
      <c r="A13" s="8" t="s">
        <v>40</v>
      </c>
      <c r="B13" s="8" t="s">
        <v>41</v>
      </c>
      <c r="C13" s="72">
        <v>0</v>
      </c>
      <c r="D13" s="73">
        <v>4.3295293823675376</v>
      </c>
      <c r="E13" s="74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75">
        <v>0</v>
      </c>
      <c r="K13" s="75">
        <v>0</v>
      </c>
      <c r="L13" s="75">
        <v>0</v>
      </c>
      <c r="M13" s="75">
        <v>0</v>
      </c>
      <c r="N13" s="77">
        <v>0</v>
      </c>
      <c r="O13" s="75">
        <f t="shared" si="7"/>
        <v>0</v>
      </c>
      <c r="P13" s="75">
        <f t="shared" si="3"/>
        <v>0</v>
      </c>
      <c r="Q13" s="78">
        <f t="shared" si="4"/>
        <v>0</v>
      </c>
      <c r="R13" s="79">
        <f t="shared" si="5"/>
        <v>0</v>
      </c>
      <c r="S13" s="18" t="e">
        <f t="shared" si="6"/>
        <v>#DIV/0!</v>
      </c>
    </row>
    <row r="14" spans="1:19">
      <c r="A14" s="8" t="s">
        <v>42</v>
      </c>
      <c r="B14" s="8" t="s">
        <v>43</v>
      </c>
      <c r="C14" s="72">
        <v>0</v>
      </c>
      <c r="D14" s="73">
        <v>8.9388782058969483</v>
      </c>
      <c r="E14" s="74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75">
        <v>0</v>
      </c>
      <c r="K14" s="75">
        <v>0</v>
      </c>
      <c r="L14" s="75">
        <v>0</v>
      </c>
      <c r="M14" s="75">
        <v>0</v>
      </c>
      <c r="N14" s="77">
        <v>0</v>
      </c>
      <c r="O14" s="75">
        <f t="shared" si="7"/>
        <v>0</v>
      </c>
      <c r="P14" s="75">
        <f t="shared" si="3"/>
        <v>0</v>
      </c>
      <c r="Q14" s="78">
        <f t="shared" si="4"/>
        <v>0</v>
      </c>
      <c r="R14" s="79">
        <f t="shared" si="5"/>
        <v>0</v>
      </c>
      <c r="S14" s="18" t="e">
        <f t="shared" si="6"/>
        <v>#DIV/0!</v>
      </c>
    </row>
    <row r="15" spans="1:19">
      <c r="A15" s="7" t="s">
        <v>44</v>
      </c>
      <c r="B15" s="8" t="s">
        <v>45</v>
      </c>
      <c r="C15" s="72">
        <v>0</v>
      </c>
      <c r="D15" s="73">
        <v>12.061373764720482</v>
      </c>
      <c r="E15" s="74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75">
        <v>0</v>
      </c>
      <c r="K15" s="75">
        <v>0</v>
      </c>
      <c r="L15" s="75">
        <v>0</v>
      </c>
      <c r="M15" s="75">
        <v>0</v>
      </c>
      <c r="N15" s="77">
        <v>0</v>
      </c>
      <c r="O15" s="75">
        <f t="shared" si="7"/>
        <v>0</v>
      </c>
      <c r="P15" s="75">
        <f t="shared" si="3"/>
        <v>0</v>
      </c>
      <c r="Q15" s="78">
        <f t="shared" si="4"/>
        <v>0</v>
      </c>
      <c r="R15" s="79">
        <f t="shared" si="5"/>
        <v>0</v>
      </c>
      <c r="S15" s="18" t="e">
        <f t="shared" si="6"/>
        <v>#DIV/0!</v>
      </c>
    </row>
    <row r="16" spans="1:19">
      <c r="A16" s="19" t="s">
        <v>46</v>
      </c>
      <c r="B16" s="8" t="s">
        <v>47</v>
      </c>
      <c r="C16" s="72">
        <v>0</v>
      </c>
      <c r="D16" s="73">
        <v>0.40322805883812579</v>
      </c>
      <c r="E16" s="74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75"/>
      <c r="K16" s="75"/>
      <c r="L16" s="75"/>
      <c r="M16" s="75"/>
      <c r="N16" s="77">
        <v>0</v>
      </c>
      <c r="O16" s="75">
        <f t="shared" si="7"/>
        <v>0</v>
      </c>
      <c r="P16" s="75">
        <f t="shared" si="3"/>
        <v>0</v>
      </c>
      <c r="Q16" s="78">
        <f t="shared" si="4"/>
        <v>0</v>
      </c>
      <c r="R16" s="79">
        <f t="shared" si="5"/>
        <v>0</v>
      </c>
      <c r="S16" s="18" t="e">
        <f t="shared" si="6"/>
        <v>#DIV/0!</v>
      </c>
    </row>
    <row r="17" spans="1:19">
      <c r="A17" s="19" t="s">
        <v>48</v>
      </c>
      <c r="B17" s="8" t="s">
        <v>49</v>
      </c>
      <c r="C17" s="72">
        <v>0</v>
      </c>
      <c r="D17" s="73">
        <v>3.0573254068481477</v>
      </c>
      <c r="E17" s="74">
        <f t="shared" si="0"/>
        <v>0</v>
      </c>
      <c r="F17" s="12"/>
      <c r="G17" s="12">
        <v>0</v>
      </c>
      <c r="H17" s="12">
        <v>0</v>
      </c>
      <c r="I17" s="12">
        <f t="shared" si="1"/>
        <v>0</v>
      </c>
      <c r="J17" s="75"/>
      <c r="K17" s="75"/>
      <c r="L17" s="75"/>
      <c r="M17" s="75"/>
      <c r="N17" s="77">
        <v>1187</v>
      </c>
      <c r="O17" s="75">
        <f t="shared" si="7"/>
        <v>1187</v>
      </c>
      <c r="P17" s="75">
        <f t="shared" si="3"/>
        <v>1187</v>
      </c>
      <c r="Q17" s="78">
        <f t="shared" si="4"/>
        <v>0</v>
      </c>
      <c r="R17" s="79">
        <f t="shared" si="5"/>
        <v>0</v>
      </c>
      <c r="S17" s="18" t="e">
        <f t="shared" si="6"/>
        <v>#DIV/0!</v>
      </c>
    </row>
    <row r="18" spans="1:19" ht="15.6">
      <c r="A18" s="20" t="s">
        <v>50</v>
      </c>
      <c r="B18" s="20"/>
      <c r="C18" s="21">
        <f>SUM(C3:C17)</f>
        <v>0</v>
      </c>
      <c r="D18" s="22"/>
      <c r="E18" s="21">
        <f>SUM(E3:E17)</f>
        <v>0</v>
      </c>
      <c r="F18" s="20"/>
      <c r="G18" s="23">
        <f>SUM(G3:G17)</f>
        <v>0</v>
      </c>
      <c r="H18" s="23">
        <f>SUM(H3:H17)</f>
        <v>0</v>
      </c>
      <c r="I18" s="20"/>
      <c r="J18" s="20"/>
      <c r="K18" s="20"/>
      <c r="L18" s="20"/>
      <c r="M18" s="20"/>
      <c r="N18" s="24">
        <f>SUM(N3:N17)</f>
        <v>500305</v>
      </c>
      <c r="O18" s="20"/>
      <c r="P18" s="20"/>
      <c r="Q18" s="25">
        <f>SUM(Q3:Q17)</f>
        <v>0</v>
      </c>
      <c r="R18" s="25">
        <f>SUM(R3:R17)</f>
        <v>0</v>
      </c>
      <c r="S18" s="26" t="e">
        <f t="shared" si="6"/>
        <v>#DIV/0!</v>
      </c>
    </row>
  </sheetData>
  <conditionalFormatting sqref="S3:S18">
    <cfRule type="cellIs" dxfId="2" priority="3" operator="greaterThan">
      <formula>1</formula>
    </cfRule>
  </conditionalFormatting>
  <conditionalFormatting sqref="S3:S18">
    <cfRule type="cellIs" dxfId="1" priority="2" operator="lessThan">
      <formula>0.8</formula>
    </cfRule>
  </conditionalFormatting>
  <conditionalFormatting sqref="S3:S18">
    <cfRule type="cellIs" dxfId="0" priority="1" operator="between">
      <formula>0.8</formula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H27" sqref="H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63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130016</v>
      </c>
      <c r="G3" s="12">
        <v>447918</v>
      </c>
      <c r="H3" s="12">
        <v>0</v>
      </c>
      <c r="I3" s="15">
        <f t="shared" ref="I3:I17" si="1">F3+H3</f>
        <v>130016</v>
      </c>
      <c r="J3" s="16">
        <f t="shared" ref="J3:J17" si="2">C3-G3</f>
        <v>198872</v>
      </c>
      <c r="K3" s="17">
        <f t="shared" ref="K3:K17" si="3">+G3*D3</f>
        <v>1295548.1953586556</v>
      </c>
      <c r="L3" s="18">
        <f t="shared" ref="L3:L11" si="4">K3/E3</f>
        <v>0.69252462159278894</v>
      </c>
      <c r="M3" s="30">
        <v>0</v>
      </c>
      <c r="N3" s="30">
        <v>0</v>
      </c>
      <c r="O3" s="30">
        <v>0</v>
      </c>
      <c r="P3" s="30">
        <v>222000</v>
      </c>
      <c r="Q3" s="36">
        <f>7*18500</f>
        <v>129500</v>
      </c>
      <c r="R3" s="31">
        <f t="shared" ref="R3:R18" si="5">M3+N3+O3+P3+Q3</f>
        <v>351500</v>
      </c>
      <c r="S3" s="32">
        <f t="shared" ref="S3:S18" si="6">G3+I3+R3</f>
        <v>929434</v>
      </c>
      <c r="T3" s="32">
        <f t="shared" ref="T3:T17" si="7">S3-C3</f>
        <v>282644</v>
      </c>
      <c r="U3" s="18">
        <f t="shared" ref="U3:U17" si="8">S3/C3</f>
        <v>1.4369950061070826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12">
        <v>411573</v>
      </c>
      <c r="H6" s="12">
        <v>189503</v>
      </c>
      <c r="I6" s="15">
        <f t="shared" si="1"/>
        <v>189503</v>
      </c>
      <c r="J6" s="16">
        <f t="shared" si="2"/>
        <v>152523</v>
      </c>
      <c r="K6" s="17">
        <f t="shared" si="3"/>
        <v>470439.48726018396</v>
      </c>
      <c r="L6" s="18">
        <f t="shared" si="4"/>
        <v>0.72961517188563652</v>
      </c>
      <c r="M6" s="30">
        <v>0</v>
      </c>
      <c r="N6" s="30">
        <v>0</v>
      </c>
      <c r="O6" s="30">
        <v>0</v>
      </c>
      <c r="P6" s="30">
        <v>346500</v>
      </c>
      <c r="Q6" s="30">
        <v>93500</v>
      </c>
      <c r="R6" s="31">
        <f t="shared" si="5"/>
        <v>440000</v>
      </c>
      <c r="S6" s="32">
        <f t="shared" si="6"/>
        <v>1041076</v>
      </c>
      <c r="T6" s="32">
        <f t="shared" si="7"/>
        <v>476980</v>
      </c>
      <c r="U6" s="18">
        <f t="shared" si="8"/>
        <v>1.8455652938506921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f>3*87000</f>
        <v>261000</v>
      </c>
      <c r="Q7" s="30">
        <v>0</v>
      </c>
      <c r="R7" s="31">
        <f t="shared" si="5"/>
        <v>261000</v>
      </c>
      <c r="S7" s="32">
        <f t="shared" si="6"/>
        <v>261000</v>
      </c>
      <c r="T7" s="32">
        <f t="shared" si="7"/>
        <v>-88200</v>
      </c>
      <c r="U7" s="18">
        <f t="shared" si="8"/>
        <v>0.74742268041237114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0</v>
      </c>
      <c r="I8" s="15">
        <f t="shared" si="1"/>
        <v>0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261000</v>
      </c>
      <c r="Q8" s="30">
        <v>0</v>
      </c>
      <c r="R8" s="31">
        <f t="shared" si="5"/>
        <v>261000</v>
      </c>
      <c r="S8" s="32">
        <f t="shared" si="6"/>
        <v>742535</v>
      </c>
      <c r="T8" s="32">
        <f t="shared" si="7"/>
        <v>87785</v>
      </c>
      <c r="U8" s="18">
        <f t="shared" si="8"/>
        <v>1.134074074074074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231850</v>
      </c>
      <c r="G9" s="12">
        <v>0</v>
      </c>
      <c r="H9" s="12">
        <v>0</v>
      </c>
      <c r="I9" s="15">
        <f t="shared" si="1"/>
        <v>231850</v>
      </c>
      <c r="J9" s="16">
        <f t="shared" si="2"/>
        <v>202800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234000</v>
      </c>
      <c r="Q9" s="30">
        <v>0</v>
      </c>
      <c r="R9" s="31">
        <f t="shared" si="5"/>
        <v>234000</v>
      </c>
      <c r="S9" s="32">
        <f t="shared" si="6"/>
        <v>465850</v>
      </c>
      <c r="T9" s="32">
        <f t="shared" si="7"/>
        <v>263050</v>
      </c>
      <c r="U9" s="18">
        <f t="shared" si="8"/>
        <v>2.2970907297830374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1912525</v>
      </c>
      <c r="H18" s="23">
        <f>SUM(H3:H17)</f>
        <v>189503</v>
      </c>
      <c r="I18" s="24">
        <f>SUM(I3:I17)</f>
        <v>744162</v>
      </c>
      <c r="J18" s="25">
        <f>SUM(J3:J17)</f>
        <v>1076483</v>
      </c>
      <c r="K18" s="25">
        <f>SUM(K3:K17)</f>
        <v>3153929.5514957411</v>
      </c>
      <c r="L18" s="26">
        <f t="shared" si="9"/>
        <v>0.70142647167163841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2656687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7000000}"/>
  <conditionalFormatting sqref="B20:B35">
    <cfRule type="expression" dxfId="1400" priority="7">
      <formula>$TM20&gt;41</formula>
    </cfRule>
  </conditionalFormatting>
  <conditionalFormatting sqref="L3:L18">
    <cfRule type="cellIs" dxfId="1399" priority="6" operator="greaterThan">
      <formula>1</formula>
    </cfRule>
  </conditionalFormatting>
  <conditionalFormatting sqref="L3:L18">
    <cfRule type="cellIs" dxfId="1398" priority="5" operator="lessThan">
      <formula>0.8</formula>
    </cfRule>
  </conditionalFormatting>
  <conditionalFormatting sqref="L3:L18">
    <cfRule type="cellIs" dxfId="1397" priority="4" operator="between">
      <formula>0.8</formula>
      <formula>1</formula>
    </cfRule>
  </conditionalFormatting>
  <conditionalFormatting sqref="U3:U17">
    <cfRule type="cellIs" dxfId="1396" priority="3" operator="greaterThan">
      <formula>1</formula>
    </cfRule>
  </conditionalFormatting>
  <conditionalFormatting sqref="U3:U17">
    <cfRule type="cellIs" dxfId="1395" priority="2" operator="lessThan">
      <formula>0.8</formula>
    </cfRule>
  </conditionalFormatting>
  <conditionalFormatting sqref="U3:U17">
    <cfRule type="cellIs" dxfId="139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J27" sqref="J27:K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189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56198</v>
      </c>
      <c r="G3" s="40">
        <v>334491</v>
      </c>
      <c r="H3" s="12">
        <v>74694</v>
      </c>
      <c r="I3" s="15">
        <f t="shared" ref="I3:I20" si="1">F3+H3</f>
        <v>130892</v>
      </c>
      <c r="J3" s="16">
        <f t="shared" ref="J3:J20" si="2">C3-G3</f>
        <v>65509</v>
      </c>
      <c r="K3" s="17">
        <f t="shared" ref="K3:K19" si="3">+G3*D3</f>
        <v>967474.42927882355</v>
      </c>
      <c r="L3" s="18">
        <f t="shared" ref="L3:L10" si="4">K3/E3</f>
        <v>0.8362274999999999</v>
      </c>
      <c r="M3" s="31">
        <v>0</v>
      </c>
      <c r="N3" s="54">
        <v>0</v>
      </c>
      <c r="O3" s="31">
        <v>0</v>
      </c>
      <c r="P3" s="31">
        <v>148000</v>
      </c>
      <c r="Q3" s="31">
        <v>130000</v>
      </c>
      <c r="R3" s="31">
        <f t="shared" ref="R3:R21" si="5">M3+N3+O3+P3+Q3</f>
        <v>278000</v>
      </c>
      <c r="S3" s="32">
        <f t="shared" ref="S3:S21" si="6">G3+I3+R3</f>
        <v>743383</v>
      </c>
      <c r="T3" s="32">
        <f t="shared" ref="T3:T20" si="7">S3-C3</f>
        <v>343383</v>
      </c>
      <c r="U3" s="18">
        <f t="shared" ref="U3:U20" si="8">S3/C3</f>
        <v>1.8584575000000001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362732</v>
      </c>
      <c r="G4" s="12">
        <v>368622</v>
      </c>
      <c r="H4" s="12">
        <v>0</v>
      </c>
      <c r="I4" s="15">
        <f t="shared" si="1"/>
        <v>362732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731354</v>
      </c>
      <c r="T4" s="32">
        <f t="shared" si="7"/>
        <v>1354</v>
      </c>
      <c r="U4" s="18">
        <f t="shared" si="8"/>
        <v>1.001854794520548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394417</v>
      </c>
      <c r="G8" s="12">
        <v>360915</v>
      </c>
      <c r="H8" s="40">
        <v>0</v>
      </c>
      <c r="I8" s="15">
        <f t="shared" si="1"/>
        <v>394417</v>
      </c>
      <c r="J8" s="16">
        <f t="shared" si="2"/>
        <v>0</v>
      </c>
      <c r="K8" s="17">
        <f t="shared" si="3"/>
        <v>322487.6793555622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170000</v>
      </c>
      <c r="Q8" s="31">
        <v>0</v>
      </c>
      <c r="R8" s="31">
        <f t="shared" si="5"/>
        <v>170000</v>
      </c>
      <c r="S8" s="32">
        <f t="shared" si="6"/>
        <v>925332</v>
      </c>
      <c r="T8" s="32">
        <f t="shared" si="7"/>
        <v>564417</v>
      </c>
      <c r="U8" s="18">
        <f t="shared" si="8"/>
        <v>2.5638502140393169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813347</v>
      </c>
      <c r="G21" s="23">
        <f t="shared" si="11"/>
        <v>1958387</v>
      </c>
      <c r="H21" s="23">
        <f t="shared" si="11"/>
        <v>74694</v>
      </c>
      <c r="I21" s="24">
        <f>SUM(I3:I20)</f>
        <v>888041</v>
      </c>
      <c r="J21" s="25">
        <f>SUM(J3:J20)</f>
        <v>798663</v>
      </c>
      <c r="K21" s="25">
        <f>SUM(K3:K20)</f>
        <v>3152158.2983140564</v>
      </c>
      <c r="L21" s="26">
        <f t="shared" si="10"/>
        <v>0.71500889723335148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2846429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1000000}"/>
  <conditionalFormatting sqref="L3:L13 L15:L21">
    <cfRule type="cellIs" dxfId="494" priority="12" operator="greaterThan">
      <formula>1</formula>
    </cfRule>
  </conditionalFormatting>
  <conditionalFormatting sqref="L3:L13 L15:L21">
    <cfRule type="cellIs" dxfId="493" priority="11" operator="lessThan">
      <formula>0.8</formula>
    </cfRule>
  </conditionalFormatting>
  <conditionalFormatting sqref="L3:L13 L15:L21">
    <cfRule type="cellIs" dxfId="492" priority="10" operator="between">
      <formula>0.8</formula>
      <formula>1</formula>
    </cfRule>
  </conditionalFormatting>
  <conditionalFormatting sqref="U3:U13 U15:U20">
    <cfRule type="cellIs" dxfId="491" priority="9" operator="greaterThan">
      <formula>1</formula>
    </cfRule>
  </conditionalFormatting>
  <conditionalFormatting sqref="U3:U13 U15:U20">
    <cfRule type="cellIs" dxfId="490" priority="8" operator="lessThan">
      <formula>0.8</formula>
    </cfRule>
  </conditionalFormatting>
  <conditionalFormatting sqref="U3:U13 U15:U20">
    <cfRule type="cellIs" dxfId="489" priority="7" operator="between">
      <formula>0.8</formula>
      <formula>1</formula>
    </cfRule>
  </conditionalFormatting>
  <conditionalFormatting sqref="L14">
    <cfRule type="cellIs" dxfId="488" priority="6" operator="greaterThan">
      <formula>1</formula>
    </cfRule>
  </conditionalFormatting>
  <conditionalFormatting sqref="L14">
    <cfRule type="cellIs" dxfId="487" priority="5" operator="lessThan">
      <formula>0.8</formula>
    </cfRule>
  </conditionalFormatting>
  <conditionalFormatting sqref="L14">
    <cfRule type="cellIs" dxfId="486" priority="4" operator="between">
      <formula>0.8</formula>
      <formula>1</formula>
    </cfRule>
  </conditionalFormatting>
  <conditionalFormatting sqref="U14">
    <cfRule type="cellIs" dxfId="485" priority="3" operator="greaterThan">
      <formula>1</formula>
    </cfRule>
  </conditionalFormatting>
  <conditionalFormatting sqref="U14">
    <cfRule type="cellIs" dxfId="484" priority="2" operator="lessThan">
      <formula>0.8</formula>
    </cfRule>
  </conditionalFormatting>
  <conditionalFormatting sqref="U14">
    <cfRule type="cellIs" dxfId="48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G20" sqref="G2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190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74783</v>
      </c>
      <c r="G3" s="40">
        <v>334491</v>
      </c>
      <c r="H3" s="12">
        <v>74694</v>
      </c>
      <c r="I3" s="15">
        <f t="shared" ref="I3:I20" si="1">F3+H3</f>
        <v>149477</v>
      </c>
      <c r="J3" s="16">
        <f t="shared" ref="J3:J20" si="2">C3-G3</f>
        <v>65509</v>
      </c>
      <c r="K3" s="17">
        <f t="shared" ref="K3:K19" si="3">+G3*D3</f>
        <v>967474.42927882355</v>
      </c>
      <c r="L3" s="18">
        <f t="shared" ref="L3:L10" si="4">K3/E3</f>
        <v>0.8362274999999999</v>
      </c>
      <c r="M3" s="31">
        <v>0</v>
      </c>
      <c r="N3" s="54">
        <v>0</v>
      </c>
      <c r="O3" s="31">
        <v>0</v>
      </c>
      <c r="P3" s="31">
        <v>0</v>
      </c>
      <c r="Q3" s="31">
        <v>72000</v>
      </c>
      <c r="R3" s="31">
        <f t="shared" ref="R3:R21" si="5">M3+N3+O3+P3+Q3</f>
        <v>72000</v>
      </c>
      <c r="S3" s="32">
        <f t="shared" ref="S3:S21" si="6">G3+I3+R3</f>
        <v>555968</v>
      </c>
      <c r="T3" s="32">
        <f t="shared" ref="T3:T20" si="7">S3-C3</f>
        <v>155968</v>
      </c>
      <c r="U3" s="18">
        <f t="shared" ref="U3:U20" si="8">S3/C3</f>
        <v>1.38992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362732</v>
      </c>
      <c r="G4" s="12">
        <v>368622</v>
      </c>
      <c r="H4" s="12">
        <v>0</v>
      </c>
      <c r="I4" s="15">
        <f t="shared" si="1"/>
        <v>362732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731354</v>
      </c>
      <c r="T4" s="32">
        <f t="shared" si="7"/>
        <v>1354</v>
      </c>
      <c r="U4" s="18">
        <f t="shared" si="8"/>
        <v>1.001854794520548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0</v>
      </c>
      <c r="Q7" s="31">
        <v>552000</v>
      </c>
      <c r="R7" s="31">
        <f t="shared" si="5"/>
        <v>552000</v>
      </c>
      <c r="S7" s="32">
        <f t="shared" si="6"/>
        <v>730200</v>
      </c>
      <c r="T7" s="32">
        <f t="shared" si="7"/>
        <v>405419</v>
      </c>
      <c r="U7" s="18">
        <f t="shared" si="8"/>
        <v>2.2482842284493243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394417</v>
      </c>
      <c r="G8" s="12">
        <v>360915</v>
      </c>
      <c r="H8" s="40">
        <v>0</v>
      </c>
      <c r="I8" s="15">
        <f t="shared" si="1"/>
        <v>394417</v>
      </c>
      <c r="J8" s="16">
        <f t="shared" si="2"/>
        <v>0</v>
      </c>
      <c r="K8" s="17">
        <f t="shared" si="3"/>
        <v>322487.6793555622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755332</v>
      </c>
      <c r="T8" s="32">
        <f t="shared" si="7"/>
        <v>394417</v>
      </c>
      <c r="U8" s="18">
        <f t="shared" si="8"/>
        <v>2.0928251804441489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831932</v>
      </c>
      <c r="G21" s="23">
        <f t="shared" si="11"/>
        <v>1958387</v>
      </c>
      <c r="H21" s="23">
        <f t="shared" si="11"/>
        <v>74694</v>
      </c>
      <c r="I21" s="24">
        <f>SUM(I3:I20)</f>
        <v>906626</v>
      </c>
      <c r="J21" s="25">
        <f>SUM(J3:J20)</f>
        <v>798663</v>
      </c>
      <c r="K21" s="25">
        <f>SUM(K3:K20)</f>
        <v>3152158.2983140564</v>
      </c>
      <c r="L21" s="26">
        <f t="shared" si="10"/>
        <v>0.71500889723335148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2865014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2000000}"/>
  <conditionalFormatting sqref="L3:L13 L15:L21">
    <cfRule type="cellIs" dxfId="482" priority="12" operator="greaterThan">
      <formula>1</formula>
    </cfRule>
  </conditionalFormatting>
  <conditionalFormatting sqref="L3:L13 L15:L21">
    <cfRule type="cellIs" dxfId="481" priority="11" operator="lessThan">
      <formula>0.8</formula>
    </cfRule>
  </conditionalFormatting>
  <conditionalFormatting sqref="L3:L13 L15:L21">
    <cfRule type="cellIs" dxfId="480" priority="10" operator="between">
      <formula>0.8</formula>
      <formula>1</formula>
    </cfRule>
  </conditionalFormatting>
  <conditionalFormatting sqref="U3:U13 U15:U20">
    <cfRule type="cellIs" dxfId="479" priority="9" operator="greaterThan">
      <formula>1</formula>
    </cfRule>
  </conditionalFormatting>
  <conditionalFormatting sqref="U3:U13 U15:U20">
    <cfRule type="cellIs" dxfId="478" priority="8" operator="lessThan">
      <formula>0.8</formula>
    </cfRule>
  </conditionalFormatting>
  <conditionalFormatting sqref="U3:U13 U15:U20">
    <cfRule type="cellIs" dxfId="477" priority="7" operator="between">
      <formula>0.8</formula>
      <formula>1</formula>
    </cfRule>
  </conditionalFormatting>
  <conditionalFormatting sqref="L14">
    <cfRule type="cellIs" dxfId="476" priority="6" operator="greaterThan">
      <formula>1</formula>
    </cfRule>
  </conditionalFormatting>
  <conditionalFormatting sqref="L14">
    <cfRule type="cellIs" dxfId="475" priority="5" operator="lessThan">
      <formula>0.8</formula>
    </cfRule>
  </conditionalFormatting>
  <conditionalFormatting sqref="L14">
    <cfRule type="cellIs" dxfId="474" priority="4" operator="between">
      <formula>0.8</formula>
      <formula>1</formula>
    </cfRule>
  </conditionalFormatting>
  <conditionalFormatting sqref="U14">
    <cfRule type="cellIs" dxfId="473" priority="3" operator="greaterThan">
      <formula>1</formula>
    </cfRule>
  </conditionalFormatting>
  <conditionalFormatting sqref="U14">
    <cfRule type="cellIs" dxfId="472" priority="2" operator="lessThan">
      <formula>0.8</formula>
    </cfRule>
  </conditionalFormatting>
  <conditionalFormatting sqref="U14">
    <cfRule type="cellIs" dxfId="47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J28" sqref="J2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191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148986</v>
      </c>
      <c r="G3" s="40">
        <v>483697</v>
      </c>
      <c r="H3" s="12">
        <v>0</v>
      </c>
      <c r="I3" s="15">
        <f t="shared" ref="I3:I20" si="1">F3+H3</f>
        <v>148986</v>
      </c>
      <c r="J3" s="16">
        <f t="shared" ref="J3:J20" si="2">C3-G3</f>
        <v>-83697</v>
      </c>
      <c r="K3" s="17">
        <f t="shared" ref="K3:K19" si="3">+G3*D3</f>
        <v>1399034.5899258249</v>
      </c>
      <c r="L3" s="18">
        <f t="shared" ref="L3:L10" si="4">K3/E3</f>
        <v>1.2092424999999998</v>
      </c>
      <c r="M3" s="31">
        <v>0</v>
      </c>
      <c r="N3" s="54">
        <v>0</v>
      </c>
      <c r="O3" s="31">
        <v>0</v>
      </c>
      <c r="P3" s="31">
        <v>0</v>
      </c>
      <c r="Q3" s="31">
        <v>72000</v>
      </c>
      <c r="R3" s="31">
        <f t="shared" ref="R3:R21" si="5">M3+N3+O3+P3+Q3</f>
        <v>72000</v>
      </c>
      <c r="S3" s="32">
        <f t="shared" ref="S3:S21" si="6">G3+I3+R3</f>
        <v>704683</v>
      </c>
      <c r="T3" s="32">
        <f t="shared" ref="T3:T20" si="7">S3-C3</f>
        <v>304683</v>
      </c>
      <c r="U3" s="18">
        <f t="shared" ref="U3:U20" si="8">S3/C3</f>
        <v>1.7617075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362732</v>
      </c>
      <c r="G4" s="12">
        <v>368622</v>
      </c>
      <c r="H4" s="12">
        <v>0</v>
      </c>
      <c r="I4" s="15">
        <f t="shared" si="1"/>
        <v>362732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731354</v>
      </c>
      <c r="T4" s="32">
        <f t="shared" si="7"/>
        <v>1354</v>
      </c>
      <c r="U4" s="18">
        <f t="shared" si="8"/>
        <v>1.001854794520548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441413</v>
      </c>
      <c r="G7" s="40">
        <v>178200</v>
      </c>
      <c r="H7" s="12">
        <v>0</v>
      </c>
      <c r="I7" s="15">
        <f t="shared" si="1"/>
        <v>441413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0</v>
      </c>
      <c r="Q7" s="31">
        <v>552000</v>
      </c>
      <c r="R7" s="31">
        <f t="shared" si="5"/>
        <v>552000</v>
      </c>
      <c r="S7" s="32">
        <f t="shared" si="6"/>
        <v>1171613</v>
      </c>
      <c r="T7" s="32">
        <f t="shared" si="7"/>
        <v>846832</v>
      </c>
      <c r="U7" s="18">
        <f t="shared" si="8"/>
        <v>3.6073939054316599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394417</v>
      </c>
      <c r="G8" s="12">
        <v>360915</v>
      </c>
      <c r="H8" s="40">
        <v>0</v>
      </c>
      <c r="I8" s="15">
        <f t="shared" si="1"/>
        <v>394417</v>
      </c>
      <c r="J8" s="16">
        <f t="shared" si="2"/>
        <v>0</v>
      </c>
      <c r="K8" s="17">
        <f t="shared" si="3"/>
        <v>322487.6793555622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755332</v>
      </c>
      <c r="T8" s="32">
        <f t="shared" si="7"/>
        <v>394417</v>
      </c>
      <c r="U8" s="18">
        <f t="shared" si="8"/>
        <v>2.0928251804441489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1347548</v>
      </c>
      <c r="G21" s="23">
        <f t="shared" si="11"/>
        <v>2107593</v>
      </c>
      <c r="H21" s="23">
        <f t="shared" si="11"/>
        <v>0</v>
      </c>
      <c r="I21" s="24">
        <f>SUM(I3:I20)</f>
        <v>1347548</v>
      </c>
      <c r="J21" s="25">
        <f>SUM(J3:J20)</f>
        <v>649457</v>
      </c>
      <c r="K21" s="25">
        <f>SUM(K3:K20)</f>
        <v>3583718.4589610575</v>
      </c>
      <c r="L21" s="26">
        <f t="shared" si="10"/>
        <v>0.81290034980383308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3455142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3000000}"/>
  <conditionalFormatting sqref="L3:L13 L15:L21">
    <cfRule type="cellIs" dxfId="470" priority="12" operator="greaterThan">
      <formula>1</formula>
    </cfRule>
  </conditionalFormatting>
  <conditionalFormatting sqref="L3:L13 L15:L21">
    <cfRule type="cellIs" dxfId="469" priority="11" operator="lessThan">
      <formula>0.8</formula>
    </cfRule>
  </conditionalFormatting>
  <conditionalFormatting sqref="L3:L13 L15:L21">
    <cfRule type="cellIs" dxfId="468" priority="10" operator="between">
      <formula>0.8</formula>
      <formula>1</formula>
    </cfRule>
  </conditionalFormatting>
  <conditionalFormatting sqref="U3:U13 U15:U20">
    <cfRule type="cellIs" dxfId="467" priority="9" operator="greaterThan">
      <formula>1</formula>
    </cfRule>
  </conditionalFormatting>
  <conditionalFormatting sqref="U3:U13 U15:U20">
    <cfRule type="cellIs" dxfId="466" priority="8" operator="lessThan">
      <formula>0.8</formula>
    </cfRule>
  </conditionalFormatting>
  <conditionalFormatting sqref="U3:U13 U15:U20">
    <cfRule type="cellIs" dxfId="465" priority="7" operator="between">
      <formula>0.8</formula>
      <formula>1</formula>
    </cfRule>
  </conditionalFormatting>
  <conditionalFormatting sqref="L14">
    <cfRule type="cellIs" dxfId="464" priority="6" operator="greaterThan">
      <formula>1</formula>
    </cfRule>
  </conditionalFormatting>
  <conditionalFormatting sqref="L14">
    <cfRule type="cellIs" dxfId="463" priority="5" operator="lessThan">
      <formula>0.8</formula>
    </cfRule>
  </conditionalFormatting>
  <conditionalFormatting sqref="L14">
    <cfRule type="cellIs" dxfId="462" priority="4" operator="between">
      <formula>0.8</formula>
      <formula>1</formula>
    </cfRule>
  </conditionalFormatting>
  <conditionalFormatting sqref="U14">
    <cfRule type="cellIs" dxfId="461" priority="3" operator="greaterThan">
      <formula>1</formula>
    </cfRule>
  </conditionalFormatting>
  <conditionalFormatting sqref="U14">
    <cfRule type="cellIs" dxfId="460" priority="2" operator="lessThan">
      <formula>0.8</formula>
    </cfRule>
  </conditionalFormatting>
  <conditionalFormatting sqref="U14">
    <cfRule type="cellIs" dxfId="45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F15" sqref="F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192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148986</v>
      </c>
      <c r="G3" s="40">
        <v>483697</v>
      </c>
      <c r="H3" s="12">
        <v>0</v>
      </c>
      <c r="I3" s="15">
        <f t="shared" ref="I3:I20" si="1">F3+H3</f>
        <v>148986</v>
      </c>
      <c r="J3" s="16">
        <f t="shared" ref="J3:J20" si="2">C3-G3</f>
        <v>-83697</v>
      </c>
      <c r="K3" s="17">
        <f t="shared" ref="K3:K19" si="3">+G3*D3</f>
        <v>1399034.5899258249</v>
      </c>
      <c r="L3" s="18">
        <f t="shared" ref="L3:L10" si="4">K3/E3</f>
        <v>1.2092424999999998</v>
      </c>
      <c r="M3" s="31">
        <v>0</v>
      </c>
      <c r="N3" s="54">
        <v>0</v>
      </c>
      <c r="O3" s="31">
        <v>0</v>
      </c>
      <c r="P3" s="31">
        <v>0</v>
      </c>
      <c r="Q3" s="31">
        <v>72000</v>
      </c>
      <c r="R3" s="31">
        <f t="shared" ref="R3:R21" si="5">M3+N3+O3+P3+Q3</f>
        <v>72000</v>
      </c>
      <c r="S3" s="32">
        <f t="shared" ref="S3:S21" si="6">G3+I3+R3</f>
        <v>704683</v>
      </c>
      <c r="T3" s="32">
        <f t="shared" ref="T3:T20" si="7">S3-C3</f>
        <v>304683</v>
      </c>
      <c r="U3" s="18">
        <f t="shared" ref="U3:U20" si="8">S3/C3</f>
        <v>1.7617075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85934</v>
      </c>
      <c r="G4" s="12">
        <v>645416</v>
      </c>
      <c r="H4" s="12">
        <v>0</v>
      </c>
      <c r="I4" s="15">
        <f t="shared" si="1"/>
        <v>85934</v>
      </c>
      <c r="J4" s="16">
        <f t="shared" si="2"/>
        <v>84584</v>
      </c>
      <c r="K4" s="17">
        <f t="shared" si="3"/>
        <v>840934.6783473033</v>
      </c>
      <c r="L4" s="18">
        <f t="shared" si="4"/>
        <v>0.88413150684931507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731350</v>
      </c>
      <c r="T4" s="32">
        <f t="shared" si="7"/>
        <v>1350</v>
      </c>
      <c r="U4" s="18">
        <f t="shared" si="8"/>
        <v>1.0018493150684931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322613</v>
      </c>
      <c r="G7" s="40">
        <v>297000</v>
      </c>
      <c r="H7" s="12">
        <v>0</v>
      </c>
      <c r="I7" s="15">
        <f t="shared" si="1"/>
        <v>322613</v>
      </c>
      <c r="J7" s="16">
        <f t="shared" si="2"/>
        <v>27781</v>
      </c>
      <c r="K7" s="17">
        <f t="shared" si="3"/>
        <v>188365.73347492333</v>
      </c>
      <c r="L7" s="18">
        <f t="shared" si="4"/>
        <v>0.91446236079080978</v>
      </c>
      <c r="M7" s="31">
        <v>0</v>
      </c>
      <c r="N7" s="54">
        <v>0</v>
      </c>
      <c r="O7" s="31">
        <v>0</v>
      </c>
      <c r="P7" s="31">
        <v>0</v>
      </c>
      <c r="Q7" s="31">
        <v>552000</v>
      </c>
      <c r="R7" s="31">
        <f t="shared" si="5"/>
        <v>552000</v>
      </c>
      <c r="S7" s="32">
        <f t="shared" si="6"/>
        <v>1171613</v>
      </c>
      <c r="T7" s="32">
        <f t="shared" si="7"/>
        <v>846832</v>
      </c>
      <c r="U7" s="18">
        <f t="shared" si="8"/>
        <v>3.6073939054316599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394417</v>
      </c>
      <c r="G8" s="12">
        <v>360915</v>
      </c>
      <c r="H8" s="40">
        <v>0</v>
      </c>
      <c r="I8" s="15">
        <f t="shared" si="1"/>
        <v>394417</v>
      </c>
      <c r="J8" s="16">
        <f t="shared" si="2"/>
        <v>0</v>
      </c>
      <c r="K8" s="17">
        <f t="shared" si="3"/>
        <v>322487.6793555622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755332</v>
      </c>
      <c r="T8" s="32">
        <f t="shared" si="7"/>
        <v>394417</v>
      </c>
      <c r="U8" s="18">
        <f t="shared" si="8"/>
        <v>2.0928251804441489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951950</v>
      </c>
      <c r="G21" s="23">
        <f t="shared" si="11"/>
        <v>2503187</v>
      </c>
      <c r="H21" s="23">
        <f t="shared" si="11"/>
        <v>0</v>
      </c>
      <c r="I21" s="24">
        <f>SUM(I3:I20)</f>
        <v>951950</v>
      </c>
      <c r="J21" s="25">
        <f>SUM(J3:J20)</f>
        <v>253863</v>
      </c>
      <c r="K21" s="25">
        <f>SUM(K3:K20)</f>
        <v>4019709.1636430672</v>
      </c>
      <c r="L21" s="26">
        <f t="shared" si="10"/>
        <v>0.91179678946722476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3455138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4000000}"/>
  <conditionalFormatting sqref="L3:L13 L15:L21">
    <cfRule type="cellIs" dxfId="458" priority="12" operator="greaterThan">
      <formula>1</formula>
    </cfRule>
  </conditionalFormatting>
  <conditionalFormatting sqref="L3:L13 L15:L21">
    <cfRule type="cellIs" dxfId="457" priority="11" operator="lessThan">
      <formula>0.8</formula>
    </cfRule>
  </conditionalFormatting>
  <conditionalFormatting sqref="L3:L13 L15:L21">
    <cfRule type="cellIs" dxfId="456" priority="10" operator="between">
      <formula>0.8</formula>
      <formula>1</formula>
    </cfRule>
  </conditionalFormatting>
  <conditionalFormatting sqref="U3:U13 U15:U20">
    <cfRule type="cellIs" dxfId="455" priority="9" operator="greaterThan">
      <formula>1</formula>
    </cfRule>
  </conditionalFormatting>
  <conditionalFormatting sqref="U3:U13 U15:U20">
    <cfRule type="cellIs" dxfId="454" priority="8" operator="lessThan">
      <formula>0.8</formula>
    </cfRule>
  </conditionalFormatting>
  <conditionalFormatting sqref="U3:U13 U15:U20">
    <cfRule type="cellIs" dxfId="453" priority="7" operator="between">
      <formula>0.8</formula>
      <formula>1</formula>
    </cfRule>
  </conditionalFormatting>
  <conditionalFormatting sqref="L14">
    <cfRule type="cellIs" dxfId="452" priority="6" operator="greaterThan">
      <formula>1</formula>
    </cfRule>
  </conditionalFormatting>
  <conditionalFormatting sqref="L14">
    <cfRule type="cellIs" dxfId="451" priority="5" operator="lessThan">
      <formula>0.8</formula>
    </cfRule>
  </conditionalFormatting>
  <conditionalFormatting sqref="L14">
    <cfRule type="cellIs" dxfId="450" priority="4" operator="between">
      <formula>0.8</formula>
      <formula>1</formula>
    </cfRule>
  </conditionalFormatting>
  <conditionalFormatting sqref="U14">
    <cfRule type="cellIs" dxfId="449" priority="3" operator="greaterThan">
      <formula>1</formula>
    </cfRule>
  </conditionalFormatting>
  <conditionalFormatting sqref="U14">
    <cfRule type="cellIs" dxfId="448" priority="2" operator="lessThan">
      <formula>0.8</formula>
    </cfRule>
  </conditionalFormatting>
  <conditionalFormatting sqref="U14">
    <cfRule type="cellIs" dxfId="44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I26" sqref="I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193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149762</v>
      </c>
      <c r="G3" s="40">
        <v>520000</v>
      </c>
      <c r="H3" s="12">
        <v>0</v>
      </c>
      <c r="I3" s="15">
        <f t="shared" ref="I3:I20" si="1">F3+H3</f>
        <v>149762</v>
      </c>
      <c r="J3" s="16">
        <f t="shared" ref="J3:J20" si="2">C3-G3</f>
        <v>-120000</v>
      </c>
      <c r="K3" s="17">
        <f t="shared" ref="K3:K19" si="3">+G3*D3</f>
        <v>1504036.5905958253</v>
      </c>
      <c r="L3" s="18">
        <f t="shared" ref="L3:L10" si="4">K3/E3</f>
        <v>1.2999999999999998</v>
      </c>
      <c r="M3" s="31">
        <v>0</v>
      </c>
      <c r="N3" s="54">
        <v>0</v>
      </c>
      <c r="O3" s="31">
        <v>0</v>
      </c>
      <c r="P3" s="31">
        <v>0</v>
      </c>
      <c r="Q3" s="31">
        <v>72000</v>
      </c>
      <c r="R3" s="31">
        <f t="shared" ref="R3:R21" si="5">M3+N3+O3+P3+Q3</f>
        <v>72000</v>
      </c>
      <c r="S3" s="32">
        <f t="shared" ref="S3:S21" si="6">G3+I3+R3</f>
        <v>741762</v>
      </c>
      <c r="T3" s="32">
        <f t="shared" ref="T3:T20" si="7">S3-C3</f>
        <v>341762</v>
      </c>
      <c r="U3" s="18">
        <f t="shared" ref="U3:U20" si="8">S3/C3</f>
        <v>1.8544050000000001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297497</v>
      </c>
      <c r="G4" s="12">
        <v>645416</v>
      </c>
      <c r="H4" s="12">
        <v>85934</v>
      </c>
      <c r="I4" s="15">
        <f t="shared" si="1"/>
        <v>383431</v>
      </c>
      <c r="J4" s="16">
        <f t="shared" si="2"/>
        <v>84584</v>
      </c>
      <c r="K4" s="17">
        <f t="shared" si="3"/>
        <v>840934.6783473033</v>
      </c>
      <c r="L4" s="18">
        <f t="shared" si="4"/>
        <v>0.88413150684931507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1028847</v>
      </c>
      <c r="T4" s="32">
        <f t="shared" si="7"/>
        <v>298847</v>
      </c>
      <c r="U4" s="18">
        <f t="shared" si="8"/>
        <v>1.4093794520547944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169613</v>
      </c>
      <c r="G7" s="40">
        <v>297000</v>
      </c>
      <c r="H7" s="12">
        <v>153000</v>
      </c>
      <c r="I7" s="15">
        <f t="shared" si="1"/>
        <v>322613</v>
      </c>
      <c r="J7" s="16">
        <f t="shared" si="2"/>
        <v>27781</v>
      </c>
      <c r="K7" s="17">
        <f t="shared" si="3"/>
        <v>188365.73347492333</v>
      </c>
      <c r="L7" s="18">
        <f t="shared" si="4"/>
        <v>0.91446236079080978</v>
      </c>
      <c r="M7" s="31">
        <v>0</v>
      </c>
      <c r="N7" s="54">
        <v>0</v>
      </c>
      <c r="O7" s="31">
        <v>0</v>
      </c>
      <c r="P7" s="31">
        <v>0</v>
      </c>
      <c r="Q7" s="31">
        <v>552000</v>
      </c>
      <c r="R7" s="31">
        <f t="shared" si="5"/>
        <v>552000</v>
      </c>
      <c r="S7" s="32">
        <f t="shared" si="6"/>
        <v>1171613</v>
      </c>
      <c r="T7" s="32">
        <f t="shared" si="7"/>
        <v>846832</v>
      </c>
      <c r="U7" s="18">
        <f t="shared" si="8"/>
        <v>3.6073939054316599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205332</v>
      </c>
      <c r="G8" s="12">
        <v>550000</v>
      </c>
      <c r="H8" s="40">
        <v>0</v>
      </c>
      <c r="I8" s="15">
        <f t="shared" si="1"/>
        <v>205332</v>
      </c>
      <c r="J8" s="16">
        <f t="shared" si="2"/>
        <v>-189085</v>
      </c>
      <c r="K8" s="17">
        <f t="shared" si="3"/>
        <v>491440.43236096925</v>
      </c>
      <c r="L8" s="18">
        <f t="shared" si="4"/>
        <v>1.5239045204549548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755332</v>
      </c>
      <c r="T8" s="32">
        <f t="shared" si="7"/>
        <v>394417</v>
      </c>
      <c r="U8" s="18">
        <f t="shared" si="8"/>
        <v>2.0928251804441489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27250</v>
      </c>
      <c r="I15" s="15">
        <f>F15+H15</f>
        <v>27250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27250</v>
      </c>
      <c r="T15" s="32">
        <f t="shared" si="7"/>
        <v>-14</v>
      </c>
      <c r="U15" s="18">
        <f t="shared" si="8"/>
        <v>0.99948650234741787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822204</v>
      </c>
      <c r="G21" s="23">
        <f t="shared" si="11"/>
        <v>2728575</v>
      </c>
      <c r="H21" s="23">
        <f t="shared" si="11"/>
        <v>266184</v>
      </c>
      <c r="I21" s="24">
        <f>SUM(I3:I20)</f>
        <v>1088388</v>
      </c>
      <c r="J21" s="25">
        <f>SUM(J3:J20)</f>
        <v>28475</v>
      </c>
      <c r="K21" s="25">
        <f>SUM(K3:K20)</f>
        <v>4293663.9173184754</v>
      </c>
      <c r="L21" s="26">
        <f t="shared" si="10"/>
        <v>0.97393836605684447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3816964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5000000}"/>
  <conditionalFormatting sqref="L3:L13 L15:L21">
    <cfRule type="cellIs" dxfId="446" priority="12" operator="greaterThan">
      <formula>1</formula>
    </cfRule>
  </conditionalFormatting>
  <conditionalFormatting sqref="L3:L13 L15:L21">
    <cfRule type="cellIs" dxfId="445" priority="11" operator="lessThan">
      <formula>0.8</formula>
    </cfRule>
  </conditionalFormatting>
  <conditionalFormatting sqref="L3:L13 L15:L21">
    <cfRule type="cellIs" dxfId="444" priority="10" operator="between">
      <formula>0.8</formula>
      <formula>1</formula>
    </cfRule>
  </conditionalFormatting>
  <conditionalFormatting sqref="U3:U13 U15:U20">
    <cfRule type="cellIs" dxfId="443" priority="9" operator="greaterThan">
      <formula>1</formula>
    </cfRule>
  </conditionalFormatting>
  <conditionalFormatting sqref="U3:U13 U15:U20">
    <cfRule type="cellIs" dxfId="442" priority="8" operator="lessThan">
      <formula>0.8</formula>
    </cfRule>
  </conditionalFormatting>
  <conditionalFormatting sqref="U3:U13 U15:U20">
    <cfRule type="cellIs" dxfId="441" priority="7" operator="between">
      <formula>0.8</formula>
      <formula>1</formula>
    </cfRule>
  </conditionalFormatting>
  <conditionalFormatting sqref="L14">
    <cfRule type="cellIs" dxfId="440" priority="6" operator="greaterThan">
      <formula>1</formula>
    </cfRule>
  </conditionalFormatting>
  <conditionalFormatting sqref="L14">
    <cfRule type="cellIs" dxfId="439" priority="5" operator="lessThan">
      <formula>0.8</formula>
    </cfRule>
  </conditionalFormatting>
  <conditionalFormatting sqref="L14">
    <cfRule type="cellIs" dxfId="438" priority="4" operator="between">
      <formula>0.8</formula>
      <formula>1</formula>
    </cfRule>
  </conditionalFormatting>
  <conditionalFormatting sqref="U14">
    <cfRule type="cellIs" dxfId="437" priority="3" operator="greaterThan">
      <formula>1</formula>
    </cfRule>
  </conditionalFormatting>
  <conditionalFormatting sqref="U14">
    <cfRule type="cellIs" dxfId="436" priority="2" operator="lessThan">
      <formula>0.8</formula>
    </cfRule>
  </conditionalFormatting>
  <conditionalFormatting sqref="U14">
    <cfRule type="cellIs" dxfId="43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G27" sqref="G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194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260905</v>
      </c>
      <c r="G3" s="40">
        <v>520000</v>
      </c>
      <c r="H3" s="12">
        <v>0</v>
      </c>
      <c r="I3" s="15">
        <f t="shared" ref="I3:I20" si="1">F3+H3</f>
        <v>260905</v>
      </c>
      <c r="J3" s="16">
        <f t="shared" ref="J3:J20" si="2">C3-G3</f>
        <v>-120000</v>
      </c>
      <c r="K3" s="17">
        <f t="shared" ref="K3:K19" si="3">+G3*D3</f>
        <v>1504036.5905958253</v>
      </c>
      <c r="L3" s="18">
        <f t="shared" ref="L3:L10" si="4">K3/E3</f>
        <v>1.2999999999999998</v>
      </c>
      <c r="M3" s="31">
        <v>18500</v>
      </c>
      <c r="N3" s="54">
        <v>0</v>
      </c>
      <c r="O3" s="31">
        <v>37000</v>
      </c>
      <c r="P3" s="31">
        <v>187500</v>
      </c>
      <c r="Q3" s="31">
        <v>0</v>
      </c>
      <c r="R3" s="31">
        <f t="shared" ref="R3:R21" si="5">M3+N3+O3+P3+Q3</f>
        <v>243000</v>
      </c>
      <c r="S3" s="32">
        <f t="shared" ref="S3:S21" si="6">G3+I3+R3</f>
        <v>1023905</v>
      </c>
      <c r="T3" s="32">
        <f t="shared" ref="T3:T20" si="7">S3-C3</f>
        <v>623905</v>
      </c>
      <c r="U3" s="18">
        <f t="shared" ref="U3:U20" si="8">S3/C3</f>
        <v>2.5597625000000002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297497</v>
      </c>
      <c r="G4" s="12">
        <v>731350</v>
      </c>
      <c r="H4" s="12">
        <v>0</v>
      </c>
      <c r="I4" s="15">
        <f t="shared" si="1"/>
        <v>297497</v>
      </c>
      <c r="J4" s="16">
        <f t="shared" si="2"/>
        <v>-1350</v>
      </c>
      <c r="K4" s="17">
        <f t="shared" si="3"/>
        <v>952901.03903420467</v>
      </c>
      <c r="L4" s="18">
        <f t="shared" si="4"/>
        <v>1.0018493150684931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1028847</v>
      </c>
      <c r="T4" s="32">
        <f t="shared" si="7"/>
        <v>298847</v>
      </c>
      <c r="U4" s="18">
        <f t="shared" si="8"/>
        <v>1.4093794520547944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95000</v>
      </c>
      <c r="N6" s="54">
        <v>158000</v>
      </c>
      <c r="O6" s="31">
        <v>158000</v>
      </c>
      <c r="P6" s="31">
        <v>158000</v>
      </c>
      <c r="Q6" s="31">
        <v>0</v>
      </c>
      <c r="R6" s="31">
        <f t="shared" si="5"/>
        <v>569000</v>
      </c>
      <c r="S6" s="32">
        <f t="shared" si="6"/>
        <v>761541</v>
      </c>
      <c r="T6" s="32">
        <f t="shared" si="7"/>
        <v>481541</v>
      </c>
      <c r="U6" s="18">
        <f t="shared" si="8"/>
        <v>2.7197892857142856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169613</v>
      </c>
      <c r="G7" s="40">
        <v>450000</v>
      </c>
      <c r="H7" s="12">
        <v>0</v>
      </c>
      <c r="I7" s="15">
        <f t="shared" si="1"/>
        <v>169613</v>
      </c>
      <c r="J7" s="16">
        <f t="shared" si="2"/>
        <v>-125219</v>
      </c>
      <c r="K7" s="17">
        <f t="shared" si="3"/>
        <v>285402.62647715659</v>
      </c>
      <c r="L7" s="18">
        <f t="shared" si="4"/>
        <v>1.3855490315012271</v>
      </c>
      <c r="M7" s="31">
        <v>260000</v>
      </c>
      <c r="N7" s="54">
        <v>260000</v>
      </c>
      <c r="O7" s="31">
        <v>0</v>
      </c>
      <c r="P7" s="31">
        <v>0</v>
      </c>
      <c r="Q7" s="31">
        <v>0</v>
      </c>
      <c r="R7" s="31">
        <f t="shared" si="5"/>
        <v>520000</v>
      </c>
      <c r="S7" s="32">
        <f t="shared" si="6"/>
        <v>1139613</v>
      </c>
      <c r="T7" s="32">
        <f t="shared" si="7"/>
        <v>814832</v>
      </c>
      <c r="U7" s="18">
        <f t="shared" si="8"/>
        <v>3.508865974302684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205332</v>
      </c>
      <c r="G8" s="12">
        <v>550000</v>
      </c>
      <c r="H8" s="40">
        <v>0</v>
      </c>
      <c r="I8" s="15">
        <f t="shared" si="1"/>
        <v>205332</v>
      </c>
      <c r="J8" s="16">
        <f t="shared" si="2"/>
        <v>-189085</v>
      </c>
      <c r="K8" s="17">
        <f t="shared" si="3"/>
        <v>491440.43236096925</v>
      </c>
      <c r="L8" s="18">
        <f t="shared" si="4"/>
        <v>1.5239045204549548</v>
      </c>
      <c r="M8" s="31">
        <v>260000</v>
      </c>
      <c r="N8" s="54">
        <v>0</v>
      </c>
      <c r="O8" s="31">
        <v>0</v>
      </c>
      <c r="P8" s="31">
        <v>260000</v>
      </c>
      <c r="Q8" s="31">
        <v>0</v>
      </c>
      <c r="R8" s="31">
        <f t="shared" si="5"/>
        <v>520000</v>
      </c>
      <c r="S8" s="32">
        <f t="shared" si="6"/>
        <v>1275332</v>
      </c>
      <c r="T8" s="32">
        <f t="shared" si="7"/>
        <v>914417</v>
      </c>
      <c r="U8" s="18">
        <f t="shared" si="8"/>
        <v>3.533607636147015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230000</v>
      </c>
      <c r="O9" s="31">
        <v>0</v>
      </c>
      <c r="P9" s="31">
        <v>0</v>
      </c>
      <c r="Q9" s="31">
        <v>0</v>
      </c>
      <c r="R9" s="31">
        <f t="shared" si="5"/>
        <v>230000</v>
      </c>
      <c r="S9" s="32">
        <f t="shared" si="6"/>
        <v>288575</v>
      </c>
      <c r="T9" s="32">
        <f t="shared" si="7"/>
        <v>157125</v>
      </c>
      <c r="U9" s="18">
        <f t="shared" si="8"/>
        <v>2.1953214149866871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230000</v>
      </c>
      <c r="P10" s="31">
        <v>470000</v>
      </c>
      <c r="Q10" s="31">
        <v>0</v>
      </c>
      <c r="R10" s="31">
        <f t="shared" si="5"/>
        <v>700000</v>
      </c>
      <c r="S10" s="32">
        <f>G10+I10+R10</f>
        <v>1128013</v>
      </c>
      <c r="T10" s="32">
        <f t="shared" si="7"/>
        <v>662403</v>
      </c>
      <c r="U10" s="18">
        <f t="shared" si="8"/>
        <v>2.4226563003371919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75000</v>
      </c>
      <c r="N11" s="54">
        <v>112500</v>
      </c>
      <c r="O11" s="31">
        <v>37500</v>
      </c>
      <c r="P11" s="31">
        <v>0</v>
      </c>
      <c r="Q11" s="31">
        <v>0</v>
      </c>
      <c r="R11" s="31">
        <f t="shared" si="5"/>
        <v>225000</v>
      </c>
      <c r="S11" s="32">
        <f t="shared" si="6"/>
        <v>262030</v>
      </c>
      <c r="T11" s="32">
        <f t="shared" si="7"/>
        <v>225000</v>
      </c>
      <c r="U11" s="18">
        <f t="shared" si="8"/>
        <v>7.0761544693491762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27250</v>
      </c>
      <c r="H15" s="12">
        <v>0</v>
      </c>
      <c r="I15" s="15">
        <f>F15+H15</f>
        <v>0</v>
      </c>
      <c r="J15" s="16">
        <f t="shared" si="2"/>
        <v>14</v>
      </c>
      <c r="K15" s="17">
        <f t="shared" si="3"/>
        <v>243584.43111069183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27250</v>
      </c>
      <c r="T15" s="32">
        <f t="shared" si="7"/>
        <v>-14</v>
      </c>
      <c r="U15" s="18">
        <f t="shared" si="8"/>
        <v>0.99948650234741787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933347</v>
      </c>
      <c r="G21" s="23">
        <f t="shared" si="11"/>
        <v>2994759</v>
      </c>
      <c r="H21" s="23">
        <f t="shared" si="11"/>
        <v>0</v>
      </c>
      <c r="I21" s="24">
        <f>SUM(I3:I20)</f>
        <v>933347</v>
      </c>
      <c r="J21" s="25">
        <f>SUM(J3:J20)</f>
        <v>-237709</v>
      </c>
      <c r="K21" s="25">
        <f>SUM(K3:K20)</f>
        <v>4746251.6021183021</v>
      </c>
      <c r="L21" s="26">
        <f t="shared" si="10"/>
        <v>1.0765995241538857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3928107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B24" s="8" t="s">
        <v>29</v>
      </c>
      <c r="C24" s="10">
        <v>0.63422805883812572</v>
      </c>
      <c r="D24" s="30">
        <v>169000</v>
      </c>
      <c r="E24" s="30">
        <f t="shared" ref="E24:E26" si="12">C24*D24</f>
        <v>107184.54194364324</v>
      </c>
    </row>
    <row r="25" spans="1:21">
      <c r="B25" s="8" t="s">
        <v>31</v>
      </c>
      <c r="C25" s="46">
        <v>0.89352805883812592</v>
      </c>
      <c r="D25" s="30">
        <v>350000</v>
      </c>
      <c r="E25" s="30">
        <f t="shared" si="12"/>
        <v>312734.82059334405</v>
      </c>
      <c r="F25" t="s">
        <v>64</v>
      </c>
      <c r="G25" t="s">
        <v>64</v>
      </c>
    </row>
    <row r="26" spans="1:21">
      <c r="B26" s="8" t="s">
        <v>21</v>
      </c>
      <c r="C26" s="10">
        <v>2.8923780588381258</v>
      </c>
      <c r="D26" s="30">
        <v>279000</v>
      </c>
      <c r="E26" s="30">
        <f t="shared" si="12"/>
        <v>806973.47841583705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6000000}"/>
  <conditionalFormatting sqref="L3:L13 L15:L21">
    <cfRule type="cellIs" dxfId="434" priority="12" operator="greaterThan">
      <formula>1</formula>
    </cfRule>
  </conditionalFormatting>
  <conditionalFormatting sqref="L3:L13 L15:L21">
    <cfRule type="cellIs" dxfId="433" priority="11" operator="lessThan">
      <formula>0.8</formula>
    </cfRule>
  </conditionalFormatting>
  <conditionalFormatting sqref="L3:L13 L15:L21">
    <cfRule type="cellIs" dxfId="432" priority="10" operator="between">
      <formula>0.8</formula>
      <formula>1</formula>
    </cfRule>
  </conditionalFormatting>
  <conditionalFormatting sqref="U3:U13 U15:U20">
    <cfRule type="cellIs" dxfId="431" priority="9" operator="greaterThan">
      <formula>1</formula>
    </cfRule>
  </conditionalFormatting>
  <conditionalFormatting sqref="U3:U13 U15:U20">
    <cfRule type="cellIs" dxfId="430" priority="8" operator="lessThan">
      <formula>0.8</formula>
    </cfRule>
  </conditionalFormatting>
  <conditionalFormatting sqref="U3:U13 U15:U20">
    <cfRule type="cellIs" dxfId="429" priority="7" operator="between">
      <formula>0.8</formula>
      <formula>1</formula>
    </cfRule>
  </conditionalFormatting>
  <conditionalFormatting sqref="L14">
    <cfRule type="cellIs" dxfId="428" priority="6" operator="greaterThan">
      <formula>1</formula>
    </cfRule>
  </conditionalFormatting>
  <conditionalFormatting sqref="L14">
    <cfRule type="cellIs" dxfId="427" priority="5" operator="lessThan">
      <formula>0.8</formula>
    </cfRule>
  </conditionalFormatting>
  <conditionalFormatting sqref="L14">
    <cfRule type="cellIs" dxfId="426" priority="4" operator="between">
      <formula>0.8</formula>
      <formula>1</formula>
    </cfRule>
  </conditionalFormatting>
  <conditionalFormatting sqref="U14">
    <cfRule type="cellIs" dxfId="425" priority="3" operator="greaterThan">
      <formula>1</formula>
    </cfRule>
  </conditionalFormatting>
  <conditionalFormatting sqref="U14">
    <cfRule type="cellIs" dxfId="424" priority="2" operator="lessThan">
      <formula>0.8</formula>
    </cfRule>
  </conditionalFormatting>
  <conditionalFormatting sqref="U14">
    <cfRule type="cellIs" dxfId="42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A8" sqref="A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201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20" si="0">C3*D3</f>
        <v>0</v>
      </c>
      <c r="F3" s="12">
        <v>166980</v>
      </c>
      <c r="G3" s="40">
        <v>0</v>
      </c>
      <c r="H3" s="12">
        <v>112683</v>
      </c>
      <c r="I3" s="15">
        <f t="shared" ref="I3:I20" si="1">F3+H3</f>
        <v>279663</v>
      </c>
      <c r="J3" s="16">
        <f t="shared" ref="J3:J20" si="2">C3-G3</f>
        <v>0</v>
      </c>
      <c r="K3" s="17">
        <f t="shared" ref="K3:K19" si="3">+G3*D3</f>
        <v>0</v>
      </c>
      <c r="L3" s="18" t="e">
        <f t="shared" ref="L3:L10" si="4">K3/E3</f>
        <v>#DIV/0!</v>
      </c>
      <c r="M3" s="62">
        <v>18500</v>
      </c>
      <c r="N3" s="54">
        <v>0</v>
      </c>
      <c r="O3" s="31">
        <v>37000</v>
      </c>
      <c r="P3" s="31">
        <v>187500</v>
      </c>
      <c r="Q3" s="31">
        <v>0</v>
      </c>
      <c r="R3" s="31">
        <f t="shared" ref="R3:R21" si="5">M3+N3+O3+P3+Q3</f>
        <v>243000</v>
      </c>
      <c r="S3" s="32">
        <f t="shared" ref="S3:S21" si="6">G3+I3+R3</f>
        <v>522663</v>
      </c>
      <c r="T3" s="32">
        <f t="shared" ref="T3:T20" si="7">S3-C3</f>
        <v>522663</v>
      </c>
      <c r="U3" s="18" t="e">
        <f t="shared" ref="U3:U20" si="8">S3/C3</f>
        <v>#DIV/0!</v>
      </c>
    </row>
    <row r="4" spans="1:21">
      <c r="A4" s="8" t="s">
        <v>22</v>
      </c>
      <c r="B4" s="8" t="s">
        <v>23</v>
      </c>
      <c r="C4" s="13">
        <v>0</v>
      </c>
      <c r="D4" s="46">
        <v>1.3029343529557731</v>
      </c>
      <c r="E4" s="13">
        <f t="shared" si="0"/>
        <v>0</v>
      </c>
      <c r="F4" s="12">
        <v>297497</v>
      </c>
      <c r="G4" s="12">
        <v>0</v>
      </c>
      <c r="H4" s="12">
        <v>0</v>
      </c>
      <c r="I4" s="15">
        <f t="shared" si="1"/>
        <v>297497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297497</v>
      </c>
      <c r="T4" s="32">
        <f t="shared" si="7"/>
        <v>297497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0</v>
      </c>
      <c r="D6" s="10">
        <v>1.1430280588381259</v>
      </c>
      <c r="E6" s="11">
        <f t="shared" si="0"/>
        <v>0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0</v>
      </c>
      <c r="K6" s="17">
        <f t="shared" si="3"/>
        <v>0</v>
      </c>
      <c r="L6" s="18" t="e">
        <f t="shared" si="4"/>
        <v>#DIV/0!</v>
      </c>
      <c r="M6" s="31">
        <v>95000</v>
      </c>
      <c r="N6" s="54">
        <v>158000</v>
      </c>
      <c r="O6" s="31">
        <v>158000</v>
      </c>
      <c r="P6" s="31">
        <v>158000</v>
      </c>
      <c r="Q6" s="31">
        <v>0</v>
      </c>
      <c r="R6" s="31">
        <f t="shared" si="5"/>
        <v>569000</v>
      </c>
      <c r="S6" s="32">
        <f t="shared" si="6"/>
        <v>569000</v>
      </c>
      <c r="T6" s="32">
        <f t="shared" si="7"/>
        <v>569000</v>
      </c>
      <c r="U6" s="18" t="e">
        <f t="shared" si="8"/>
        <v>#DIV/0!</v>
      </c>
    </row>
    <row r="7" spans="1:21">
      <c r="A7" s="8" t="s">
        <v>28</v>
      </c>
      <c r="B7" s="8" t="s">
        <v>29</v>
      </c>
      <c r="C7" s="13">
        <v>0</v>
      </c>
      <c r="D7" s="10">
        <v>0.63422805883812572</v>
      </c>
      <c r="E7" s="11">
        <f t="shared" si="0"/>
        <v>0</v>
      </c>
      <c r="F7" s="12">
        <v>0</v>
      </c>
      <c r="G7" s="40">
        <v>169613</v>
      </c>
      <c r="H7" s="12">
        <v>0</v>
      </c>
      <c r="I7" s="15">
        <f t="shared" si="1"/>
        <v>0</v>
      </c>
      <c r="J7" s="16">
        <f t="shared" si="2"/>
        <v>-169613</v>
      </c>
      <c r="K7" s="17">
        <f t="shared" si="3"/>
        <v>107573.32374371102</v>
      </c>
      <c r="L7" s="18" t="e">
        <f t="shared" si="4"/>
        <v>#DIV/0!</v>
      </c>
      <c r="M7" s="31">
        <v>260000</v>
      </c>
      <c r="N7" s="54">
        <v>260000</v>
      </c>
      <c r="O7" s="31">
        <v>0</v>
      </c>
      <c r="P7" s="31">
        <v>0</v>
      </c>
      <c r="Q7" s="31">
        <v>0</v>
      </c>
      <c r="R7" s="31">
        <f t="shared" si="5"/>
        <v>520000</v>
      </c>
      <c r="S7" s="32">
        <f t="shared" si="6"/>
        <v>689613</v>
      </c>
      <c r="T7" s="32">
        <f t="shared" si="7"/>
        <v>689613</v>
      </c>
      <c r="U7" s="18" t="e">
        <f t="shared" si="8"/>
        <v>#DIV/0!</v>
      </c>
    </row>
    <row r="8" spans="1:21">
      <c r="A8" s="8" t="s">
        <v>30</v>
      </c>
      <c r="B8" s="8" t="s">
        <v>31</v>
      </c>
      <c r="C8" s="13">
        <v>0</v>
      </c>
      <c r="D8" s="46">
        <v>0.89352805883812592</v>
      </c>
      <c r="E8" s="13">
        <f t="shared" si="0"/>
        <v>0</v>
      </c>
      <c r="F8" s="40">
        <v>263685</v>
      </c>
      <c r="G8" s="12">
        <v>59400</v>
      </c>
      <c r="H8" s="40">
        <v>145932</v>
      </c>
      <c r="I8" s="15">
        <f t="shared" si="1"/>
        <v>409617</v>
      </c>
      <c r="J8" s="16">
        <f t="shared" si="2"/>
        <v>-59400</v>
      </c>
      <c r="K8" s="17">
        <f t="shared" si="3"/>
        <v>53075.566694984678</v>
      </c>
      <c r="L8" s="18" t="e">
        <f t="shared" si="4"/>
        <v>#DIV/0!</v>
      </c>
      <c r="M8" s="62">
        <v>260000</v>
      </c>
      <c r="N8" s="54">
        <v>0</v>
      </c>
      <c r="O8" s="31">
        <v>0</v>
      </c>
      <c r="P8" s="31">
        <v>260000</v>
      </c>
      <c r="Q8" s="31">
        <v>0</v>
      </c>
      <c r="R8" s="31">
        <f t="shared" si="5"/>
        <v>520000</v>
      </c>
      <c r="S8" s="32">
        <f t="shared" si="6"/>
        <v>989017</v>
      </c>
      <c r="T8" s="32">
        <f t="shared" si="7"/>
        <v>989017</v>
      </c>
      <c r="U8" s="18" t="e">
        <f t="shared" si="8"/>
        <v>#DIV/0!</v>
      </c>
    </row>
    <row r="9" spans="1:21">
      <c r="A9" s="8" t="s">
        <v>32</v>
      </c>
      <c r="B9" s="8" t="s">
        <v>33</v>
      </c>
      <c r="C9" s="13">
        <v>0</v>
      </c>
      <c r="D9" s="10">
        <v>1.0683280588381256</v>
      </c>
      <c r="E9" s="11">
        <f t="shared" si="0"/>
        <v>0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0</v>
      </c>
      <c r="K9" s="17">
        <f t="shared" si="3"/>
        <v>0</v>
      </c>
      <c r="L9" s="18" t="e">
        <f t="shared" si="4"/>
        <v>#DIV/0!</v>
      </c>
      <c r="M9" s="31">
        <v>0</v>
      </c>
      <c r="N9" s="54">
        <v>230000</v>
      </c>
      <c r="O9" s="31">
        <v>0</v>
      </c>
      <c r="P9" s="31">
        <v>0</v>
      </c>
      <c r="Q9" s="31">
        <v>0</v>
      </c>
      <c r="R9" s="31">
        <f t="shared" si="5"/>
        <v>230000</v>
      </c>
      <c r="S9" s="32">
        <f t="shared" si="6"/>
        <v>230000</v>
      </c>
      <c r="T9" s="32">
        <f t="shared" si="7"/>
        <v>230000</v>
      </c>
      <c r="U9" s="18" t="e">
        <f t="shared" si="8"/>
        <v>#DIV/0!</v>
      </c>
    </row>
    <row r="10" spans="1:21">
      <c r="A10" s="8" t="s">
        <v>34</v>
      </c>
      <c r="B10" s="8" t="s">
        <v>35</v>
      </c>
      <c r="C10" s="13">
        <v>0</v>
      </c>
      <c r="D10" s="46">
        <v>2.1696780588381257</v>
      </c>
      <c r="E10" s="13">
        <f t="shared" si="0"/>
        <v>0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0</v>
      </c>
      <c r="K10" s="17">
        <f t="shared" si="3"/>
        <v>0</v>
      </c>
      <c r="L10" s="18" t="e">
        <f t="shared" si="4"/>
        <v>#DIV/0!</v>
      </c>
      <c r="M10" s="31">
        <v>0</v>
      </c>
      <c r="N10" s="54">
        <v>0</v>
      </c>
      <c r="O10" s="31">
        <v>230000</v>
      </c>
      <c r="P10" s="31">
        <v>470000</v>
      </c>
      <c r="Q10" s="31">
        <v>0</v>
      </c>
      <c r="R10" s="31">
        <f t="shared" si="5"/>
        <v>700000</v>
      </c>
      <c r="S10" s="32">
        <f>G10+I10+R10</f>
        <v>700000</v>
      </c>
      <c r="T10" s="32">
        <f t="shared" si="7"/>
        <v>700000</v>
      </c>
      <c r="U10" s="18" t="e">
        <f t="shared" si="8"/>
        <v>#DIV/0!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>
        <v>0</v>
      </c>
      <c r="M11" s="31">
        <v>75000</v>
      </c>
      <c r="N11" s="54">
        <v>112500</v>
      </c>
      <c r="O11" s="31">
        <v>37500</v>
      </c>
      <c r="P11" s="31">
        <v>0</v>
      </c>
      <c r="Q11" s="31">
        <v>0</v>
      </c>
      <c r="R11" s="31">
        <f t="shared" si="5"/>
        <v>225000</v>
      </c>
      <c r="S11" s="32">
        <f t="shared" si="6"/>
        <v>225000</v>
      </c>
      <c r="T11" s="32">
        <f t="shared" si="7"/>
        <v>225000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0</v>
      </c>
      <c r="D21" s="22"/>
      <c r="E21" s="21">
        <f t="shared" ref="E21:H21" si="11">SUM(E3:E20)</f>
        <v>0</v>
      </c>
      <c r="F21" s="23">
        <f>SUM(F3:F20)</f>
        <v>728162</v>
      </c>
      <c r="G21" s="23">
        <f t="shared" si="11"/>
        <v>229013</v>
      </c>
      <c r="H21" s="23">
        <f t="shared" si="11"/>
        <v>258615</v>
      </c>
      <c r="I21" s="24">
        <f>SUM(I3:I20)</f>
        <v>986777</v>
      </c>
      <c r="J21" s="25">
        <f>SUM(J3:J20)</f>
        <v>-229013</v>
      </c>
      <c r="K21" s="25">
        <f>SUM(K3:K20)</f>
        <v>160648.8904386957</v>
      </c>
      <c r="L21" s="26" t="e">
        <f t="shared" si="10"/>
        <v>#DIV/0!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1215791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F25" t="s">
        <v>64</v>
      </c>
      <c r="G25" t="s">
        <v>64</v>
      </c>
    </row>
    <row r="26" spans="1:21"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7000000}"/>
  <conditionalFormatting sqref="L3:L13 L15:L21">
    <cfRule type="cellIs" dxfId="422" priority="12" operator="greaterThan">
      <formula>1</formula>
    </cfRule>
  </conditionalFormatting>
  <conditionalFormatting sqref="L3:L13 L15:L21">
    <cfRule type="cellIs" dxfId="421" priority="11" operator="lessThan">
      <formula>0.8</formula>
    </cfRule>
  </conditionalFormatting>
  <conditionalFormatting sqref="L3:L13 L15:L21">
    <cfRule type="cellIs" dxfId="420" priority="10" operator="between">
      <formula>0.8</formula>
      <formula>1</formula>
    </cfRule>
  </conditionalFormatting>
  <conditionalFormatting sqref="U3:U13 U15:U20">
    <cfRule type="cellIs" dxfId="419" priority="9" operator="greaterThan">
      <formula>1</formula>
    </cfRule>
  </conditionalFormatting>
  <conditionalFormatting sqref="U3:U13 U15:U20">
    <cfRule type="cellIs" dxfId="418" priority="8" operator="lessThan">
      <formula>0.8</formula>
    </cfRule>
  </conditionalFormatting>
  <conditionalFormatting sqref="U3:U13 U15:U20">
    <cfRule type="cellIs" dxfId="417" priority="7" operator="between">
      <formula>0.8</formula>
      <formula>1</formula>
    </cfRule>
  </conditionalFormatting>
  <conditionalFormatting sqref="L14">
    <cfRule type="cellIs" dxfId="416" priority="6" operator="greaterThan">
      <formula>1</formula>
    </cfRule>
  </conditionalFormatting>
  <conditionalFormatting sqref="L14">
    <cfRule type="cellIs" dxfId="415" priority="5" operator="lessThan">
      <formula>0.8</formula>
    </cfRule>
  </conditionalFormatting>
  <conditionalFormatting sqref="L14">
    <cfRule type="cellIs" dxfId="414" priority="4" operator="between">
      <formula>0.8</formula>
      <formula>1</formula>
    </cfRule>
  </conditionalFormatting>
  <conditionalFormatting sqref="U14">
    <cfRule type="cellIs" dxfId="413" priority="3" operator="greaterThan">
      <formula>1</formula>
    </cfRule>
  </conditionalFormatting>
  <conditionalFormatting sqref="U14">
    <cfRule type="cellIs" dxfId="412" priority="2" operator="lessThan">
      <formula>0.8</formula>
    </cfRule>
  </conditionalFormatting>
  <conditionalFormatting sqref="U14">
    <cfRule type="cellIs" dxfId="41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I9" sqref="I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202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20" si="0">C3*D3</f>
        <v>0</v>
      </c>
      <c r="F3" s="12">
        <v>0</v>
      </c>
      <c r="G3" s="40">
        <v>112683</v>
      </c>
      <c r="H3" s="12">
        <v>166980</v>
      </c>
      <c r="I3" s="15">
        <f t="shared" ref="I3:I20" si="1">F3+H3</f>
        <v>166980</v>
      </c>
      <c r="J3" s="16">
        <f t="shared" ref="J3:J20" si="2">C3-G3</f>
        <v>-112683</v>
      </c>
      <c r="K3" s="17">
        <f t="shared" ref="K3:K19" si="3">+G3*D3</f>
        <v>325921.83680405654</v>
      </c>
      <c r="L3" s="18" t="e">
        <f t="shared" ref="L3:L10" si="4">K3/E3</f>
        <v>#DIV/0!</v>
      </c>
      <c r="M3" s="62">
        <v>18500</v>
      </c>
      <c r="N3" s="54">
        <v>0</v>
      </c>
      <c r="O3" s="31">
        <v>37000</v>
      </c>
      <c r="P3" s="31">
        <v>187500</v>
      </c>
      <c r="Q3" s="31">
        <v>0</v>
      </c>
      <c r="R3" s="31">
        <f t="shared" ref="R3:R21" si="5">M3+N3+O3+P3+Q3</f>
        <v>243000</v>
      </c>
      <c r="S3" s="32">
        <f t="shared" ref="S3:S21" si="6">G3+I3+R3</f>
        <v>522663</v>
      </c>
      <c r="T3" s="32">
        <f t="shared" ref="T3:T20" si="7">S3-C3</f>
        <v>522663</v>
      </c>
      <c r="U3" s="18" t="e">
        <f t="shared" ref="U3:U20" si="8">S3/C3</f>
        <v>#DIV/0!</v>
      </c>
    </row>
    <row r="4" spans="1:21">
      <c r="A4" s="8" t="s">
        <v>22</v>
      </c>
      <c r="B4" s="8" t="s">
        <v>23</v>
      </c>
      <c r="C4" s="13">
        <v>0</v>
      </c>
      <c r="D4" s="46">
        <v>1.3029343529557731</v>
      </c>
      <c r="E4" s="13">
        <f t="shared" si="0"/>
        <v>0</v>
      </c>
      <c r="F4" s="12">
        <v>297497</v>
      </c>
      <c r="G4" s="12">
        <v>0</v>
      </c>
      <c r="H4" s="12">
        <v>0</v>
      </c>
      <c r="I4" s="15">
        <f t="shared" si="1"/>
        <v>297497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297497</v>
      </c>
      <c r="T4" s="32">
        <f t="shared" si="7"/>
        <v>297497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0</v>
      </c>
      <c r="D6" s="10">
        <v>1.1430280588381259</v>
      </c>
      <c r="E6" s="11">
        <f t="shared" si="0"/>
        <v>0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0</v>
      </c>
      <c r="K6" s="17">
        <f t="shared" si="3"/>
        <v>0</v>
      </c>
      <c r="L6" s="18" t="e">
        <f t="shared" si="4"/>
        <v>#DIV/0!</v>
      </c>
      <c r="M6" s="31">
        <v>95000</v>
      </c>
      <c r="N6" s="54">
        <v>158000</v>
      </c>
      <c r="O6" s="31">
        <v>158000</v>
      </c>
      <c r="P6" s="31">
        <v>158000</v>
      </c>
      <c r="Q6" s="31">
        <v>0</v>
      </c>
      <c r="R6" s="31">
        <f t="shared" si="5"/>
        <v>569000</v>
      </c>
      <c r="S6" s="32">
        <f t="shared" si="6"/>
        <v>569000</v>
      </c>
      <c r="T6" s="32">
        <f t="shared" si="7"/>
        <v>569000</v>
      </c>
      <c r="U6" s="18" t="e">
        <f t="shared" si="8"/>
        <v>#DIV/0!</v>
      </c>
    </row>
    <row r="7" spans="1:21">
      <c r="A7" s="8" t="s">
        <v>28</v>
      </c>
      <c r="B7" s="8" t="s">
        <v>29</v>
      </c>
      <c r="C7" s="13">
        <v>0</v>
      </c>
      <c r="D7" s="10">
        <v>0.63422805883812572</v>
      </c>
      <c r="E7" s="11">
        <f t="shared" si="0"/>
        <v>0</v>
      </c>
      <c r="F7" s="12">
        <v>0</v>
      </c>
      <c r="G7" s="40">
        <v>169613</v>
      </c>
      <c r="H7" s="12">
        <v>0</v>
      </c>
      <c r="I7" s="15">
        <f t="shared" si="1"/>
        <v>0</v>
      </c>
      <c r="J7" s="16">
        <f t="shared" si="2"/>
        <v>-169613</v>
      </c>
      <c r="K7" s="17">
        <f t="shared" si="3"/>
        <v>107573.32374371102</v>
      </c>
      <c r="L7" s="18" t="e">
        <f t="shared" si="4"/>
        <v>#DIV/0!</v>
      </c>
      <c r="M7" s="31">
        <v>260000</v>
      </c>
      <c r="N7" s="54">
        <v>260000</v>
      </c>
      <c r="O7" s="31">
        <v>0</v>
      </c>
      <c r="P7" s="31">
        <v>0</v>
      </c>
      <c r="Q7" s="31">
        <v>0</v>
      </c>
      <c r="R7" s="31">
        <f t="shared" si="5"/>
        <v>520000</v>
      </c>
      <c r="S7" s="32">
        <f t="shared" si="6"/>
        <v>689613</v>
      </c>
      <c r="T7" s="32">
        <f t="shared" si="7"/>
        <v>689613</v>
      </c>
      <c r="U7" s="18" t="e">
        <f t="shared" si="8"/>
        <v>#DIV/0!</v>
      </c>
    </row>
    <row r="8" spans="1:21">
      <c r="A8" s="8" t="s">
        <v>30</v>
      </c>
      <c r="B8" s="8" t="s">
        <v>31</v>
      </c>
      <c r="C8" s="13">
        <v>0</v>
      </c>
      <c r="D8" s="46">
        <v>0.89352805883812592</v>
      </c>
      <c r="E8" s="13">
        <f t="shared" si="0"/>
        <v>0</v>
      </c>
      <c r="F8" s="40">
        <v>119017</v>
      </c>
      <c r="G8" s="12">
        <v>205332</v>
      </c>
      <c r="H8" s="40">
        <v>144668</v>
      </c>
      <c r="I8" s="15">
        <f t="shared" si="1"/>
        <v>263685</v>
      </c>
      <c r="J8" s="16">
        <f t="shared" si="2"/>
        <v>-205332</v>
      </c>
      <c r="K8" s="17">
        <f t="shared" si="3"/>
        <v>183469.90337735007</v>
      </c>
      <c r="L8" s="18" t="e">
        <f t="shared" si="4"/>
        <v>#DIV/0!</v>
      </c>
      <c r="M8" s="62">
        <v>260000</v>
      </c>
      <c r="N8" s="54">
        <v>0</v>
      </c>
      <c r="O8" s="31">
        <v>0</v>
      </c>
      <c r="P8" s="31">
        <v>260000</v>
      </c>
      <c r="Q8" s="31">
        <v>0</v>
      </c>
      <c r="R8" s="31">
        <f t="shared" si="5"/>
        <v>520000</v>
      </c>
      <c r="S8" s="32">
        <f t="shared" si="6"/>
        <v>989017</v>
      </c>
      <c r="T8" s="32">
        <f t="shared" si="7"/>
        <v>989017</v>
      </c>
      <c r="U8" s="18" t="e">
        <f t="shared" si="8"/>
        <v>#DIV/0!</v>
      </c>
    </row>
    <row r="9" spans="1:21">
      <c r="A9" s="8" t="s">
        <v>32</v>
      </c>
      <c r="B9" s="8" t="s">
        <v>33</v>
      </c>
      <c r="C9" s="13">
        <v>0</v>
      </c>
      <c r="D9" s="10">
        <v>1.0683280588381256</v>
      </c>
      <c r="E9" s="11">
        <f t="shared" si="0"/>
        <v>0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0</v>
      </c>
      <c r="K9" s="17">
        <f t="shared" si="3"/>
        <v>0</v>
      </c>
      <c r="L9" s="18" t="e">
        <f t="shared" si="4"/>
        <v>#DIV/0!</v>
      </c>
      <c r="M9" s="31">
        <v>0</v>
      </c>
      <c r="N9" s="54">
        <v>230000</v>
      </c>
      <c r="O9" s="31">
        <v>0</v>
      </c>
      <c r="P9" s="31">
        <v>0</v>
      </c>
      <c r="Q9" s="31">
        <v>0</v>
      </c>
      <c r="R9" s="31">
        <f t="shared" si="5"/>
        <v>230000</v>
      </c>
      <c r="S9" s="32">
        <f t="shared" si="6"/>
        <v>230000</v>
      </c>
      <c r="T9" s="32">
        <f t="shared" si="7"/>
        <v>230000</v>
      </c>
      <c r="U9" s="18" t="e">
        <f t="shared" si="8"/>
        <v>#DIV/0!</v>
      </c>
    </row>
    <row r="10" spans="1:21">
      <c r="A10" s="8" t="s">
        <v>34</v>
      </c>
      <c r="B10" s="8" t="s">
        <v>35</v>
      </c>
      <c r="C10" s="13">
        <v>0</v>
      </c>
      <c r="D10" s="46">
        <v>2.1696780588381257</v>
      </c>
      <c r="E10" s="13">
        <f t="shared" si="0"/>
        <v>0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0</v>
      </c>
      <c r="K10" s="17">
        <f t="shared" si="3"/>
        <v>0</v>
      </c>
      <c r="L10" s="18" t="e">
        <f t="shared" si="4"/>
        <v>#DIV/0!</v>
      </c>
      <c r="M10" s="31">
        <v>0</v>
      </c>
      <c r="N10" s="54">
        <v>0</v>
      </c>
      <c r="O10" s="31">
        <v>230000</v>
      </c>
      <c r="P10" s="31">
        <v>470000</v>
      </c>
      <c r="Q10" s="31">
        <v>0</v>
      </c>
      <c r="R10" s="31">
        <f t="shared" si="5"/>
        <v>700000</v>
      </c>
      <c r="S10" s="32">
        <f>G10+I10+R10</f>
        <v>700000</v>
      </c>
      <c r="T10" s="32">
        <f t="shared" si="7"/>
        <v>700000</v>
      </c>
      <c r="U10" s="18" t="e">
        <f t="shared" si="8"/>
        <v>#DIV/0!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>
        <v>0</v>
      </c>
      <c r="M11" s="31">
        <v>75000</v>
      </c>
      <c r="N11" s="54">
        <v>112500</v>
      </c>
      <c r="O11" s="31">
        <v>37500</v>
      </c>
      <c r="P11" s="31">
        <v>0</v>
      </c>
      <c r="Q11" s="31">
        <v>0</v>
      </c>
      <c r="R11" s="31">
        <f t="shared" si="5"/>
        <v>225000</v>
      </c>
      <c r="S11" s="32">
        <f t="shared" si="6"/>
        <v>225000</v>
      </c>
      <c r="T11" s="32">
        <f t="shared" si="7"/>
        <v>225000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0</v>
      </c>
      <c r="D21" s="22"/>
      <c r="E21" s="21">
        <f t="shared" ref="E21:H21" si="11">SUM(E3:E20)</f>
        <v>0</v>
      </c>
      <c r="F21" s="23">
        <f>SUM(F3:F20)</f>
        <v>416514</v>
      </c>
      <c r="G21" s="23">
        <f t="shared" si="11"/>
        <v>487628</v>
      </c>
      <c r="H21" s="23">
        <f t="shared" si="11"/>
        <v>311648</v>
      </c>
      <c r="I21" s="24">
        <f>SUM(I3:I20)</f>
        <v>728162</v>
      </c>
      <c r="J21" s="25">
        <f>SUM(J3:J20)</f>
        <v>-487628</v>
      </c>
      <c r="K21" s="25">
        <f>SUM(K3:K20)</f>
        <v>616965.0639251176</v>
      </c>
      <c r="L21" s="26" t="e">
        <f t="shared" si="10"/>
        <v>#DIV/0!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1215791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F25" t="s">
        <v>64</v>
      </c>
      <c r="G25" t="s">
        <v>64</v>
      </c>
    </row>
    <row r="26" spans="1:21"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8000000}"/>
  <conditionalFormatting sqref="L3:L13 L15:L21">
    <cfRule type="cellIs" dxfId="410" priority="12" operator="greaterThan">
      <formula>1</formula>
    </cfRule>
  </conditionalFormatting>
  <conditionalFormatting sqref="L3:L13 L15:L21">
    <cfRule type="cellIs" dxfId="409" priority="11" operator="lessThan">
      <formula>0.8</formula>
    </cfRule>
  </conditionalFormatting>
  <conditionalFormatting sqref="L3:L13 L15:L21">
    <cfRule type="cellIs" dxfId="408" priority="10" operator="between">
      <formula>0.8</formula>
      <formula>1</formula>
    </cfRule>
  </conditionalFormatting>
  <conditionalFormatting sqref="U3:U13 U15:U20">
    <cfRule type="cellIs" dxfId="407" priority="9" operator="greaterThan">
      <formula>1</formula>
    </cfRule>
  </conditionalFormatting>
  <conditionalFormatting sqref="U3:U13 U15:U20">
    <cfRule type="cellIs" dxfId="406" priority="8" operator="lessThan">
      <formula>0.8</formula>
    </cfRule>
  </conditionalFormatting>
  <conditionalFormatting sqref="U3:U13 U15:U20">
    <cfRule type="cellIs" dxfId="405" priority="7" operator="between">
      <formula>0.8</formula>
      <formula>1</formula>
    </cfRule>
  </conditionalFormatting>
  <conditionalFormatting sqref="L14">
    <cfRule type="cellIs" dxfId="404" priority="6" operator="greaterThan">
      <formula>1</formula>
    </cfRule>
  </conditionalFormatting>
  <conditionalFormatting sqref="L14">
    <cfRule type="cellIs" dxfId="403" priority="5" operator="lessThan">
      <formula>0.8</formula>
    </cfRule>
  </conditionalFormatting>
  <conditionalFormatting sqref="L14">
    <cfRule type="cellIs" dxfId="402" priority="4" operator="between">
      <formula>0.8</formula>
      <formula>1</formula>
    </cfRule>
  </conditionalFormatting>
  <conditionalFormatting sqref="U14">
    <cfRule type="cellIs" dxfId="401" priority="3" operator="greaterThan">
      <formula>1</formula>
    </cfRule>
  </conditionalFormatting>
  <conditionalFormatting sqref="U14">
    <cfRule type="cellIs" dxfId="400" priority="2" operator="lessThan">
      <formula>0.8</formula>
    </cfRule>
  </conditionalFormatting>
  <conditionalFormatting sqref="U14">
    <cfRule type="cellIs" dxfId="39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203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20" si="0">C3*D3</f>
        <v>0</v>
      </c>
      <c r="F3" s="12">
        <v>0</v>
      </c>
      <c r="G3" s="40">
        <v>279663</v>
      </c>
      <c r="H3" s="12">
        <v>0</v>
      </c>
      <c r="I3" s="15">
        <f t="shared" ref="I3:I20" si="1">F3+H3</f>
        <v>0</v>
      </c>
      <c r="J3" s="16">
        <f t="shared" ref="J3:J20" si="2">C3-G3</f>
        <v>-279663</v>
      </c>
      <c r="K3" s="17">
        <f t="shared" ref="K3:K19" si="3">+G3*D3</f>
        <v>808891.12506884674</v>
      </c>
      <c r="L3" s="18" t="e">
        <f t="shared" ref="L3:L10" si="4">K3/E3</f>
        <v>#DIV/0!</v>
      </c>
      <c r="M3" s="63">
        <v>18500</v>
      </c>
      <c r="N3" s="54">
        <v>0</v>
      </c>
      <c r="O3" s="31">
        <v>37000</v>
      </c>
      <c r="P3" s="31">
        <v>187500</v>
      </c>
      <c r="Q3" s="31">
        <v>0</v>
      </c>
      <c r="R3" s="31">
        <f t="shared" ref="R3:R21" si="5">M3+N3+O3+P3+Q3</f>
        <v>243000</v>
      </c>
      <c r="S3" s="32">
        <f t="shared" ref="S3:S21" si="6">G3+I3+R3</f>
        <v>522663</v>
      </c>
      <c r="T3" s="32">
        <f t="shared" ref="T3:T20" si="7">S3-C3</f>
        <v>522663</v>
      </c>
      <c r="U3" s="18" t="e">
        <f t="shared" ref="U3:U20" si="8">S3/C3</f>
        <v>#DIV/0!</v>
      </c>
    </row>
    <row r="4" spans="1:21">
      <c r="A4" s="8" t="s">
        <v>22</v>
      </c>
      <c r="B4" s="8" t="s">
        <v>23</v>
      </c>
      <c r="C4" s="13">
        <v>0</v>
      </c>
      <c r="D4" s="46">
        <v>1.3029343529557731</v>
      </c>
      <c r="E4" s="13">
        <f t="shared" si="0"/>
        <v>0</v>
      </c>
      <c r="F4" s="12">
        <v>297497</v>
      </c>
      <c r="G4" s="12">
        <v>0</v>
      </c>
      <c r="H4" s="12">
        <v>0</v>
      </c>
      <c r="I4" s="15">
        <f t="shared" si="1"/>
        <v>297497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297497</v>
      </c>
      <c r="T4" s="32">
        <f t="shared" si="7"/>
        <v>297497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0</v>
      </c>
      <c r="D6" s="10">
        <v>1.1430280588381259</v>
      </c>
      <c r="E6" s="11">
        <f t="shared" si="0"/>
        <v>0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0</v>
      </c>
      <c r="K6" s="17">
        <f t="shared" si="3"/>
        <v>0</v>
      </c>
      <c r="L6" s="18" t="e">
        <f t="shared" si="4"/>
        <v>#DIV/0!</v>
      </c>
      <c r="M6" s="64">
        <v>95000</v>
      </c>
      <c r="N6" s="54">
        <v>158000</v>
      </c>
      <c r="O6" s="31">
        <v>158000</v>
      </c>
      <c r="P6" s="31">
        <v>158000</v>
      </c>
      <c r="Q6" s="31">
        <v>0</v>
      </c>
      <c r="R6" s="31">
        <f t="shared" si="5"/>
        <v>569000</v>
      </c>
      <c r="S6" s="32">
        <f t="shared" si="6"/>
        <v>569000</v>
      </c>
      <c r="T6" s="32">
        <f t="shared" si="7"/>
        <v>569000</v>
      </c>
      <c r="U6" s="18" t="e">
        <f t="shared" si="8"/>
        <v>#DIV/0!</v>
      </c>
    </row>
    <row r="7" spans="1:21">
      <c r="A7" s="8" t="s">
        <v>28</v>
      </c>
      <c r="B7" s="8" t="s">
        <v>29</v>
      </c>
      <c r="C7" s="13">
        <v>0</v>
      </c>
      <c r="D7" s="10">
        <v>0.63422805883812572</v>
      </c>
      <c r="E7" s="11">
        <f t="shared" si="0"/>
        <v>0</v>
      </c>
      <c r="F7" s="12">
        <v>0</v>
      </c>
      <c r="G7" s="40">
        <v>169613</v>
      </c>
      <c r="H7" s="12">
        <v>0</v>
      </c>
      <c r="I7" s="15">
        <f t="shared" si="1"/>
        <v>0</v>
      </c>
      <c r="J7" s="16">
        <f t="shared" si="2"/>
        <v>-169613</v>
      </c>
      <c r="K7" s="17">
        <f t="shared" si="3"/>
        <v>107573.32374371102</v>
      </c>
      <c r="L7" s="18" t="e">
        <f t="shared" si="4"/>
        <v>#DIV/0!</v>
      </c>
      <c r="M7" s="64">
        <v>260000</v>
      </c>
      <c r="N7" s="54">
        <v>260000</v>
      </c>
      <c r="O7" s="31">
        <v>0</v>
      </c>
      <c r="P7" s="31">
        <v>0</v>
      </c>
      <c r="Q7" s="31">
        <v>0</v>
      </c>
      <c r="R7" s="31">
        <f t="shared" si="5"/>
        <v>520000</v>
      </c>
      <c r="S7" s="32">
        <f t="shared" si="6"/>
        <v>689613</v>
      </c>
      <c r="T7" s="32">
        <f t="shared" si="7"/>
        <v>689613</v>
      </c>
      <c r="U7" s="18" t="e">
        <f t="shared" si="8"/>
        <v>#DIV/0!</v>
      </c>
    </row>
    <row r="8" spans="1:21">
      <c r="A8" s="8" t="s">
        <v>30</v>
      </c>
      <c r="B8" s="8" t="s">
        <v>31</v>
      </c>
      <c r="C8" s="13">
        <v>0</v>
      </c>
      <c r="D8" s="46">
        <v>0.89352805883812592</v>
      </c>
      <c r="E8" s="13">
        <f t="shared" si="0"/>
        <v>0</v>
      </c>
      <c r="F8" s="40">
        <v>163223</v>
      </c>
      <c r="G8" s="12">
        <v>350000</v>
      </c>
      <c r="H8" s="40">
        <v>0</v>
      </c>
      <c r="I8" s="15">
        <f t="shared" si="1"/>
        <v>163223</v>
      </c>
      <c r="J8" s="16">
        <f t="shared" si="2"/>
        <v>-350000</v>
      </c>
      <c r="K8" s="17">
        <f t="shared" si="3"/>
        <v>312734.82059334405</v>
      </c>
      <c r="L8" s="18" t="e">
        <f t="shared" si="4"/>
        <v>#DIV/0!</v>
      </c>
      <c r="M8" s="63">
        <v>260000</v>
      </c>
      <c r="N8" s="54">
        <v>0</v>
      </c>
      <c r="O8" s="31">
        <v>0</v>
      </c>
      <c r="P8" s="31">
        <v>260000</v>
      </c>
      <c r="Q8" s="31">
        <v>0</v>
      </c>
      <c r="R8" s="31">
        <f t="shared" si="5"/>
        <v>520000</v>
      </c>
      <c r="S8" s="32">
        <f t="shared" si="6"/>
        <v>1033223</v>
      </c>
      <c r="T8" s="32">
        <f t="shared" si="7"/>
        <v>1033223</v>
      </c>
      <c r="U8" s="18" t="e">
        <f t="shared" si="8"/>
        <v>#DIV/0!</v>
      </c>
    </row>
    <row r="9" spans="1:21">
      <c r="A9" s="8" t="s">
        <v>32</v>
      </c>
      <c r="B9" s="8" t="s">
        <v>33</v>
      </c>
      <c r="C9" s="13">
        <v>0</v>
      </c>
      <c r="D9" s="10">
        <v>1.0683280588381256</v>
      </c>
      <c r="E9" s="11">
        <f t="shared" si="0"/>
        <v>0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0</v>
      </c>
      <c r="K9" s="17">
        <f t="shared" si="3"/>
        <v>0</v>
      </c>
      <c r="L9" s="18" t="e">
        <f t="shared" si="4"/>
        <v>#DIV/0!</v>
      </c>
      <c r="M9" s="31">
        <v>0</v>
      </c>
      <c r="N9" s="54">
        <v>230000</v>
      </c>
      <c r="O9" s="31">
        <v>0</v>
      </c>
      <c r="P9" s="31">
        <v>0</v>
      </c>
      <c r="Q9" s="31">
        <v>0</v>
      </c>
      <c r="R9" s="31">
        <f t="shared" si="5"/>
        <v>230000</v>
      </c>
      <c r="S9" s="32">
        <f t="shared" si="6"/>
        <v>230000</v>
      </c>
      <c r="T9" s="32">
        <f t="shared" si="7"/>
        <v>230000</v>
      </c>
      <c r="U9" s="18" t="e">
        <f t="shared" si="8"/>
        <v>#DIV/0!</v>
      </c>
    </row>
    <row r="10" spans="1:21">
      <c r="A10" s="8" t="s">
        <v>34</v>
      </c>
      <c r="B10" s="8" t="s">
        <v>35</v>
      </c>
      <c r="C10" s="13">
        <v>0</v>
      </c>
      <c r="D10" s="46">
        <v>2.1696780588381257</v>
      </c>
      <c r="E10" s="13">
        <f t="shared" si="0"/>
        <v>0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0</v>
      </c>
      <c r="K10" s="17">
        <f t="shared" si="3"/>
        <v>0</v>
      </c>
      <c r="L10" s="18" t="e">
        <f t="shared" si="4"/>
        <v>#DIV/0!</v>
      </c>
      <c r="M10" s="31">
        <v>0</v>
      </c>
      <c r="N10" s="54">
        <v>0</v>
      </c>
      <c r="O10" s="31">
        <v>230000</v>
      </c>
      <c r="P10" s="31">
        <v>470000</v>
      </c>
      <c r="Q10" s="31">
        <v>0</v>
      </c>
      <c r="R10" s="31">
        <f t="shared" si="5"/>
        <v>700000</v>
      </c>
      <c r="S10" s="32">
        <f>G10+I10+R10</f>
        <v>700000</v>
      </c>
      <c r="T10" s="32">
        <f t="shared" si="7"/>
        <v>700000</v>
      </c>
      <c r="U10" s="18" t="e">
        <f t="shared" si="8"/>
        <v>#DIV/0!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>
        <v>0</v>
      </c>
      <c r="M11" s="64">
        <v>75000</v>
      </c>
      <c r="N11" s="54">
        <v>112500</v>
      </c>
      <c r="O11" s="31">
        <v>37500</v>
      </c>
      <c r="P11" s="31">
        <v>0</v>
      </c>
      <c r="Q11" s="31">
        <v>0</v>
      </c>
      <c r="R11" s="31">
        <f t="shared" si="5"/>
        <v>225000</v>
      </c>
      <c r="S11" s="32">
        <f t="shared" si="6"/>
        <v>225000</v>
      </c>
      <c r="T11" s="32">
        <f t="shared" si="7"/>
        <v>225000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0</v>
      </c>
      <c r="D21" s="22"/>
      <c r="E21" s="21">
        <f t="shared" ref="E21:H21" si="11">SUM(E3:E20)</f>
        <v>0</v>
      </c>
      <c r="F21" s="23">
        <f>SUM(F3:F20)</f>
        <v>460720</v>
      </c>
      <c r="G21" s="23">
        <f t="shared" si="11"/>
        <v>799276</v>
      </c>
      <c r="H21" s="23">
        <f t="shared" si="11"/>
        <v>0</v>
      </c>
      <c r="I21" s="24">
        <f>SUM(I3:I20)</f>
        <v>460720</v>
      </c>
      <c r="J21" s="25">
        <f>SUM(J3:J20)</f>
        <v>-799276</v>
      </c>
      <c r="K21" s="25">
        <f>SUM(K3:K20)</f>
        <v>1229199.2694059019</v>
      </c>
      <c r="L21" s="26" t="e">
        <f t="shared" si="10"/>
        <v>#DIV/0!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1259997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F25" t="s">
        <v>64</v>
      </c>
      <c r="G25" t="s">
        <v>64</v>
      </c>
    </row>
    <row r="26" spans="1:21"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9000000}"/>
  <conditionalFormatting sqref="L3:L13 L15:L21">
    <cfRule type="cellIs" dxfId="398" priority="12" operator="greaterThan">
      <formula>1</formula>
    </cfRule>
  </conditionalFormatting>
  <conditionalFormatting sqref="L3:L13 L15:L21">
    <cfRule type="cellIs" dxfId="397" priority="11" operator="lessThan">
      <formula>0.8</formula>
    </cfRule>
  </conditionalFormatting>
  <conditionalFormatting sqref="L3:L13 L15:L21">
    <cfRule type="cellIs" dxfId="396" priority="10" operator="between">
      <formula>0.8</formula>
      <formula>1</formula>
    </cfRule>
  </conditionalFormatting>
  <conditionalFormatting sqref="U3:U13 U15:U20">
    <cfRule type="cellIs" dxfId="395" priority="9" operator="greaterThan">
      <formula>1</formula>
    </cfRule>
  </conditionalFormatting>
  <conditionalFormatting sqref="U3:U13 U15:U20">
    <cfRule type="cellIs" dxfId="394" priority="8" operator="lessThan">
      <formula>0.8</formula>
    </cfRule>
  </conditionalFormatting>
  <conditionalFormatting sqref="U3:U13 U15:U20">
    <cfRule type="cellIs" dxfId="393" priority="7" operator="between">
      <formula>0.8</formula>
      <formula>1</formula>
    </cfRule>
  </conditionalFormatting>
  <conditionalFormatting sqref="L14">
    <cfRule type="cellIs" dxfId="392" priority="6" operator="greaterThan">
      <formula>1</formula>
    </cfRule>
  </conditionalFormatting>
  <conditionalFormatting sqref="L14">
    <cfRule type="cellIs" dxfId="391" priority="5" operator="lessThan">
      <formula>0.8</formula>
    </cfRule>
  </conditionalFormatting>
  <conditionalFormatting sqref="L14">
    <cfRule type="cellIs" dxfId="390" priority="4" operator="between">
      <formula>0.8</formula>
      <formula>1</formula>
    </cfRule>
  </conditionalFormatting>
  <conditionalFormatting sqref="U14">
    <cfRule type="cellIs" dxfId="389" priority="3" operator="greaterThan">
      <formula>1</formula>
    </cfRule>
  </conditionalFormatting>
  <conditionalFormatting sqref="U14">
    <cfRule type="cellIs" dxfId="388" priority="2" operator="lessThan">
      <formula>0.8</formula>
    </cfRule>
  </conditionalFormatting>
  <conditionalFormatting sqref="U14">
    <cfRule type="cellIs" dxfId="38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I10" sqref="I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204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279663</v>
      </c>
      <c r="H3" s="12">
        <v>0</v>
      </c>
      <c r="I3" s="15">
        <f t="shared" ref="I3:I20" si="1">F3+H3</f>
        <v>0</v>
      </c>
      <c r="J3" s="16">
        <f t="shared" ref="J3:J20" si="2">C3-G3</f>
        <v>110455</v>
      </c>
      <c r="K3" s="17">
        <f t="shared" ref="K3:K19" si="3">+G3*D3</f>
        <v>808891.12506884674</v>
      </c>
      <c r="L3" s="18">
        <f t="shared" ref="L3:L9" si="4">K3/E3</f>
        <v>0.7168677169471801</v>
      </c>
      <c r="M3" s="63">
        <v>0</v>
      </c>
      <c r="N3" s="54">
        <v>18500</v>
      </c>
      <c r="O3" s="31">
        <v>92000</v>
      </c>
      <c r="P3" s="31">
        <v>95000</v>
      </c>
      <c r="Q3" s="31">
        <v>0</v>
      </c>
      <c r="R3" s="31">
        <f t="shared" ref="R3:R21" si="5">M3+N3+O3+P3+Q3</f>
        <v>205500</v>
      </c>
      <c r="S3" s="32">
        <f t="shared" ref="S3:S21" si="6">G3+I3+R3</f>
        <v>485163</v>
      </c>
      <c r="T3" s="32">
        <f t="shared" ref="T3:T20" si="7">S3-C3</f>
        <v>95045</v>
      </c>
      <c r="U3" s="18">
        <f t="shared" ref="U3:U20" si="8">S3/C3</f>
        <v>1.2436314140849691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297497</v>
      </c>
      <c r="G4" s="12">
        <v>0</v>
      </c>
      <c r="H4" s="12">
        <v>0</v>
      </c>
      <c r="I4" s="15">
        <f t="shared" si="1"/>
        <v>297497</v>
      </c>
      <c r="J4" s="16">
        <f t="shared" si="2"/>
        <v>750000</v>
      </c>
      <c r="K4" s="17">
        <f t="shared" si="3"/>
        <v>0</v>
      </c>
      <c r="L4" s="18">
        <f t="shared" si="4"/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297497</v>
      </c>
      <c r="T4" s="32">
        <f t="shared" si="7"/>
        <v>-452503</v>
      </c>
      <c r="U4" s="18">
        <f t="shared" si="8"/>
        <v>0.39666266666666666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95000</v>
      </c>
      <c r="O6" s="31">
        <v>158000</v>
      </c>
      <c r="P6" s="31">
        <v>158000</v>
      </c>
      <c r="Q6" s="65">
        <v>63000</v>
      </c>
      <c r="R6" s="31">
        <f t="shared" si="5"/>
        <v>474000</v>
      </c>
      <c r="S6" s="32">
        <f t="shared" si="6"/>
        <v>474000</v>
      </c>
      <c r="T6" s="32">
        <f t="shared" si="7"/>
        <v>6541</v>
      </c>
      <c r="U6" s="18">
        <f t="shared" si="8"/>
        <v>1.013992671014998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0</v>
      </c>
      <c r="G7" s="40">
        <v>169613</v>
      </c>
      <c r="H7" s="12">
        <v>0</v>
      </c>
      <c r="I7" s="15">
        <f t="shared" si="1"/>
        <v>0</v>
      </c>
      <c r="J7" s="16">
        <f t="shared" si="2"/>
        <v>280387</v>
      </c>
      <c r="K7" s="17">
        <f t="shared" si="3"/>
        <v>107573.32374371102</v>
      </c>
      <c r="L7" s="18">
        <f t="shared" si="4"/>
        <v>0.3769177777777778</v>
      </c>
      <c r="M7" s="31">
        <v>0</v>
      </c>
      <c r="N7" s="54">
        <v>260000</v>
      </c>
      <c r="O7" s="31">
        <v>260000</v>
      </c>
      <c r="P7" s="31">
        <v>0</v>
      </c>
      <c r="Q7" s="31">
        <v>0</v>
      </c>
      <c r="R7" s="31">
        <f t="shared" si="5"/>
        <v>520000</v>
      </c>
      <c r="S7" s="32">
        <f t="shared" si="6"/>
        <v>689613</v>
      </c>
      <c r="T7" s="32">
        <f t="shared" si="7"/>
        <v>239613</v>
      </c>
      <c r="U7" s="18">
        <f t="shared" si="8"/>
        <v>1.5324733333333334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163223</v>
      </c>
      <c r="G8" s="12">
        <v>350000</v>
      </c>
      <c r="H8" s="40">
        <v>0</v>
      </c>
      <c r="I8" s="15">
        <f t="shared" si="1"/>
        <v>163223</v>
      </c>
      <c r="J8" s="16">
        <f t="shared" si="2"/>
        <v>100000</v>
      </c>
      <c r="K8" s="17">
        <f t="shared" si="3"/>
        <v>312734.82059334405</v>
      </c>
      <c r="L8" s="18">
        <f t="shared" si="4"/>
        <v>0.77777777777777779</v>
      </c>
      <c r="M8" s="31">
        <v>0</v>
      </c>
      <c r="N8" s="54">
        <v>0</v>
      </c>
      <c r="O8" s="31">
        <v>0</v>
      </c>
      <c r="P8" s="31">
        <v>260000</v>
      </c>
      <c r="Q8" s="31">
        <v>0</v>
      </c>
      <c r="R8" s="31">
        <f t="shared" si="5"/>
        <v>260000</v>
      </c>
      <c r="S8" s="32">
        <f t="shared" si="6"/>
        <v>773223</v>
      </c>
      <c r="T8" s="32">
        <f t="shared" si="7"/>
        <v>323223</v>
      </c>
      <c r="U8" s="18">
        <f t="shared" si="8"/>
        <v>1.7182733333333333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213875</v>
      </c>
      <c r="K9" s="17">
        <f t="shared" si="3"/>
        <v>0</v>
      </c>
      <c r="L9" s="18">
        <f t="shared" si="4"/>
        <v>0</v>
      </c>
      <c r="M9" s="31">
        <v>0</v>
      </c>
      <c r="N9" s="54">
        <v>230000</v>
      </c>
      <c r="O9" s="31">
        <v>0</v>
      </c>
      <c r="P9" s="31">
        <v>0</v>
      </c>
      <c r="Q9" s="31">
        <v>0</v>
      </c>
      <c r="R9" s="31">
        <f t="shared" si="5"/>
        <v>230000</v>
      </c>
      <c r="S9" s="32">
        <f t="shared" si="6"/>
        <v>230000</v>
      </c>
      <c r="T9" s="32">
        <f t="shared" si="7"/>
        <v>16125</v>
      </c>
      <c r="U9" s="18">
        <f t="shared" si="8"/>
        <v>1.075394506136762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270000</v>
      </c>
      <c r="P10" s="31">
        <v>310000</v>
      </c>
      <c r="Q10" s="31">
        <v>0</v>
      </c>
      <c r="R10" s="31">
        <f t="shared" si="5"/>
        <v>580000</v>
      </c>
      <c r="S10" s="32">
        <f>G10+I10+R10</f>
        <v>580000</v>
      </c>
      <c r="T10" s="32">
        <f t="shared" si="7"/>
        <v>16013</v>
      </c>
      <c r="U10" s="18">
        <f t="shared" si="8"/>
        <v>1.0283924984086512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86918</v>
      </c>
      <c r="K11" s="17">
        <f t="shared" si="3"/>
        <v>0</v>
      </c>
      <c r="L11" s="18">
        <v>0</v>
      </c>
      <c r="M11" s="31">
        <v>0</v>
      </c>
      <c r="N11" s="54">
        <v>148000</v>
      </c>
      <c r="O11" s="31">
        <v>148000</v>
      </c>
      <c r="P11" s="31">
        <v>0</v>
      </c>
      <c r="Q11" s="31">
        <v>0</v>
      </c>
      <c r="R11" s="31">
        <f t="shared" si="5"/>
        <v>296000</v>
      </c>
      <c r="S11" s="32">
        <f t="shared" si="6"/>
        <v>296000</v>
      </c>
      <c r="T11" s="32">
        <f t="shared" si="7"/>
        <v>209082</v>
      </c>
      <c r="U11" s="18">
        <f t="shared" si="8"/>
        <v>3.4055086403276653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-16870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460720</v>
      </c>
      <c r="G21" s="23">
        <f t="shared" si="11"/>
        <v>799276</v>
      </c>
      <c r="H21" s="23">
        <f t="shared" si="11"/>
        <v>0</v>
      </c>
      <c r="I21" s="24">
        <f>SUM(I3:I20)</f>
        <v>460720</v>
      </c>
      <c r="J21" s="25">
        <f>SUM(J3:J20)</f>
        <v>2658743</v>
      </c>
      <c r="K21" s="25">
        <f>SUM(K3:K20)</f>
        <v>1229199.2694059019</v>
      </c>
      <c r="L21" s="26">
        <f t="shared" si="10"/>
        <v>0.2231315608831175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1259997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F25" t="s">
        <v>64</v>
      </c>
      <c r="G25" t="s">
        <v>64</v>
      </c>
    </row>
    <row r="26" spans="1:21">
      <c r="E26" t="s">
        <v>64</v>
      </c>
      <c r="G26" t="s">
        <v>64</v>
      </c>
    </row>
    <row r="27" spans="1:21">
      <c r="E27" t="s">
        <v>64</v>
      </c>
      <c r="G27" t="s">
        <v>64</v>
      </c>
    </row>
    <row r="28" spans="1:21">
      <c r="D28" t="s">
        <v>64</v>
      </c>
      <c r="G28" t="s">
        <v>64</v>
      </c>
    </row>
  </sheetData>
  <autoFilter ref="B2:U21" xr:uid="{00000000-0009-0000-0000-00006A000000}"/>
  <conditionalFormatting sqref="L3:L13 L15:L21">
    <cfRule type="cellIs" dxfId="386" priority="12" operator="greaterThan">
      <formula>1</formula>
    </cfRule>
  </conditionalFormatting>
  <conditionalFormatting sqref="L3:L13 L15:L21">
    <cfRule type="cellIs" dxfId="385" priority="11" operator="lessThan">
      <formula>0.8</formula>
    </cfRule>
  </conditionalFormatting>
  <conditionalFormatting sqref="L3:L13 L15:L21">
    <cfRule type="cellIs" dxfId="384" priority="10" operator="between">
      <formula>0.8</formula>
      <formula>1</formula>
    </cfRule>
  </conditionalFormatting>
  <conditionalFormatting sqref="U3:U13 U15:U20">
    <cfRule type="cellIs" dxfId="383" priority="9" operator="greaterThan">
      <formula>1</formula>
    </cfRule>
  </conditionalFormatting>
  <conditionalFormatting sqref="U3:U13 U15:U20">
    <cfRule type="cellIs" dxfId="382" priority="8" operator="lessThan">
      <formula>0.8</formula>
    </cfRule>
  </conditionalFormatting>
  <conditionalFormatting sqref="U3:U13 U15:U20">
    <cfRule type="cellIs" dxfId="381" priority="7" operator="between">
      <formula>0.8</formula>
      <formula>1</formula>
    </cfRule>
  </conditionalFormatting>
  <conditionalFormatting sqref="L14">
    <cfRule type="cellIs" dxfId="380" priority="6" operator="greaterThan">
      <formula>1</formula>
    </cfRule>
  </conditionalFormatting>
  <conditionalFormatting sqref="L14">
    <cfRule type="cellIs" dxfId="379" priority="5" operator="lessThan">
      <formula>0.8</formula>
    </cfRule>
  </conditionalFormatting>
  <conditionalFormatting sqref="L14">
    <cfRule type="cellIs" dxfId="378" priority="4" operator="between">
      <formula>0.8</formula>
      <formula>1</formula>
    </cfRule>
  </conditionalFormatting>
  <conditionalFormatting sqref="U14">
    <cfRule type="cellIs" dxfId="377" priority="3" operator="greaterThan">
      <formula>1</formula>
    </cfRule>
  </conditionalFormatting>
  <conditionalFormatting sqref="U14">
    <cfRule type="cellIs" dxfId="376" priority="2" operator="lessThan">
      <formula>0.8</formula>
    </cfRule>
  </conditionalFormatting>
  <conditionalFormatting sqref="U14">
    <cfRule type="cellIs" dxfId="37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G11" sqref="G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65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39">
        <v>447918</v>
      </c>
      <c r="H3" s="12">
        <v>74127</v>
      </c>
      <c r="I3" s="15">
        <f t="shared" ref="I3:I17" si="1">F3+H3</f>
        <v>74127</v>
      </c>
      <c r="J3" s="16">
        <f t="shared" ref="J3:J17" si="2">C3-G3</f>
        <v>198872</v>
      </c>
      <c r="K3" s="17">
        <f t="shared" ref="K3:K17" si="3">+G3*D3</f>
        <v>1295548.1953586556</v>
      </c>
      <c r="L3" s="18">
        <f t="shared" ref="L3:L11" si="4">K3/E3</f>
        <v>0.69252462159278894</v>
      </c>
      <c r="M3" s="30">
        <v>0</v>
      </c>
      <c r="N3" s="30">
        <v>0</v>
      </c>
      <c r="O3" s="30">
        <v>0</v>
      </c>
      <c r="P3" s="30">
        <v>222000</v>
      </c>
      <c r="Q3" s="36">
        <f>7*18500</f>
        <v>129500</v>
      </c>
      <c r="R3" s="31">
        <f t="shared" ref="R3:R18" si="5">M3+N3+O3+P3+Q3</f>
        <v>351500</v>
      </c>
      <c r="S3" s="32">
        <f t="shared" ref="S3:S18" si="6">G3+I3+R3</f>
        <v>873545</v>
      </c>
      <c r="T3" s="32">
        <f t="shared" ref="T3:T17" si="7">S3-C3</f>
        <v>226755</v>
      </c>
      <c r="U3" s="18">
        <f t="shared" ref="U3:U17" si="8">S3/C3</f>
        <v>1.3505851976684859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39">
        <v>506437</v>
      </c>
      <c r="H6" s="39">
        <v>94693</v>
      </c>
      <c r="I6" s="15">
        <f t="shared" si="1"/>
        <v>94693</v>
      </c>
      <c r="J6" s="16">
        <f t="shared" si="2"/>
        <v>57659</v>
      </c>
      <c r="K6" s="17">
        <f t="shared" si="3"/>
        <v>578871.70103380398</v>
      </c>
      <c r="L6" s="18">
        <f t="shared" si="4"/>
        <v>0.89778512877240757</v>
      </c>
      <c r="M6" s="30">
        <v>0</v>
      </c>
      <c r="N6" s="30">
        <v>0</v>
      </c>
      <c r="O6" s="30">
        <v>0</v>
      </c>
      <c r="P6" s="30">
        <v>346500</v>
      </c>
      <c r="Q6" s="30"/>
      <c r="R6" s="31">
        <f t="shared" si="5"/>
        <v>346500</v>
      </c>
      <c r="S6" s="32">
        <f t="shared" si="6"/>
        <v>947630</v>
      </c>
      <c r="T6" s="32">
        <f t="shared" si="7"/>
        <v>383534</v>
      </c>
      <c r="U6" s="18">
        <f t="shared" si="8"/>
        <v>1.6799090934876333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f>3*87000</f>
        <v>261000</v>
      </c>
      <c r="Q7" s="30">
        <v>0</v>
      </c>
      <c r="R7" s="31">
        <f t="shared" si="5"/>
        <v>261000</v>
      </c>
      <c r="S7" s="32">
        <f t="shared" si="6"/>
        <v>261000</v>
      </c>
      <c r="T7" s="32">
        <f t="shared" si="7"/>
        <v>-88200</v>
      </c>
      <c r="U7" s="18">
        <f t="shared" si="8"/>
        <v>0.74742268041237114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0</v>
      </c>
      <c r="I8" s="15">
        <f t="shared" si="1"/>
        <v>0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261000</v>
      </c>
      <c r="Q8" s="30">
        <v>0</v>
      </c>
      <c r="R8" s="31">
        <f t="shared" si="5"/>
        <v>261000</v>
      </c>
      <c r="S8" s="32">
        <f t="shared" si="6"/>
        <v>742535</v>
      </c>
      <c r="T8" s="32">
        <f t="shared" si="7"/>
        <v>87785</v>
      </c>
      <c r="U8" s="18">
        <f t="shared" si="8"/>
        <v>1.134074074074074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0</v>
      </c>
      <c r="H9" s="12">
        <v>231850</v>
      </c>
      <c r="I9" s="15">
        <f t="shared" si="1"/>
        <v>231850</v>
      </c>
      <c r="J9" s="16">
        <f t="shared" si="2"/>
        <v>202800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234000</v>
      </c>
      <c r="Q9" s="30">
        <v>0</v>
      </c>
      <c r="R9" s="31">
        <f t="shared" si="5"/>
        <v>234000</v>
      </c>
      <c r="S9" s="32">
        <f t="shared" si="6"/>
        <v>465850</v>
      </c>
      <c r="T9" s="32">
        <f t="shared" si="7"/>
        <v>263050</v>
      </c>
      <c r="U9" s="18">
        <f t="shared" si="8"/>
        <v>2.2970907297830374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2007389</v>
      </c>
      <c r="H18" s="23">
        <f>SUM(H3:H17)</f>
        <v>400670</v>
      </c>
      <c r="I18" s="24">
        <f>SUM(I3:I17)</f>
        <v>593463</v>
      </c>
      <c r="J18" s="25">
        <f>SUM(J3:J17)</f>
        <v>981619</v>
      </c>
      <c r="K18" s="25">
        <f>SUM(K3:K17)</f>
        <v>3262361.7652693605</v>
      </c>
      <c r="L18" s="26">
        <f t="shared" si="9"/>
        <v>0.72554153951984213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2600852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8000000}"/>
  <conditionalFormatting sqref="B20:B35">
    <cfRule type="expression" dxfId="1393" priority="7">
      <formula>$TM20&gt;41</formula>
    </cfRule>
  </conditionalFormatting>
  <conditionalFormatting sqref="L3:L18">
    <cfRule type="cellIs" dxfId="1392" priority="6" operator="greaterThan">
      <formula>1</formula>
    </cfRule>
  </conditionalFormatting>
  <conditionalFormatting sqref="L3:L18">
    <cfRule type="cellIs" dxfId="1391" priority="5" operator="lessThan">
      <formula>0.8</formula>
    </cfRule>
  </conditionalFormatting>
  <conditionalFormatting sqref="L3:L18">
    <cfRule type="cellIs" dxfId="1390" priority="4" operator="between">
      <formula>0.8</formula>
      <formula>1</formula>
    </cfRule>
  </conditionalFormatting>
  <conditionalFormatting sqref="U3:U17">
    <cfRule type="cellIs" dxfId="1389" priority="3" operator="greaterThan">
      <formula>1</formula>
    </cfRule>
  </conditionalFormatting>
  <conditionalFormatting sqref="U3:U17">
    <cfRule type="cellIs" dxfId="1388" priority="2" operator="lessThan">
      <formula>0.8</formula>
    </cfRule>
  </conditionalFormatting>
  <conditionalFormatting sqref="U3:U17">
    <cfRule type="cellIs" dxfId="138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F7" sqref="F7:G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205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18417</v>
      </c>
      <c r="G3" s="40">
        <v>279663</v>
      </c>
      <c r="H3" s="12">
        <v>0</v>
      </c>
      <c r="I3" s="15">
        <f t="shared" ref="I3:I20" si="1">F3+H3</f>
        <v>18417</v>
      </c>
      <c r="J3" s="16">
        <f t="shared" ref="J3:J20" si="2">C3-G3</f>
        <v>110455</v>
      </c>
      <c r="K3" s="17">
        <f t="shared" ref="K3:K19" si="3">+G3*D3</f>
        <v>808891.12506884674</v>
      </c>
      <c r="L3" s="18">
        <f t="shared" ref="L3:L9" si="4">K3/E3</f>
        <v>0.7168677169471801</v>
      </c>
      <c r="M3" s="63">
        <v>0</v>
      </c>
      <c r="N3" s="54">
        <v>0</v>
      </c>
      <c r="O3" s="31">
        <v>74000</v>
      </c>
      <c r="P3" s="31">
        <v>95000</v>
      </c>
      <c r="Q3" s="31">
        <v>0</v>
      </c>
      <c r="R3" s="31">
        <f t="shared" ref="R3:R21" si="5">M3+N3+O3+P3+Q3</f>
        <v>169000</v>
      </c>
      <c r="S3" s="32">
        <f t="shared" ref="S3:S21" si="6">G3+I3+R3</f>
        <v>467080</v>
      </c>
      <c r="T3" s="32">
        <f t="shared" ref="T3:T20" si="7">S3-C3</f>
        <v>76962</v>
      </c>
      <c r="U3" s="18">
        <f t="shared" ref="U3:U20" si="8">S3/C3</f>
        <v>1.1972787720638371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293206</v>
      </c>
      <c r="G4" s="12">
        <v>297495</v>
      </c>
      <c r="H4" s="12">
        <v>0</v>
      </c>
      <c r="I4" s="15">
        <f t="shared" si="1"/>
        <v>293206</v>
      </c>
      <c r="J4" s="16">
        <f t="shared" si="2"/>
        <v>452505</v>
      </c>
      <c r="K4" s="17">
        <f t="shared" si="3"/>
        <v>387616.45533257769</v>
      </c>
      <c r="L4" s="18">
        <f t="shared" si="4"/>
        <v>0.39665999999999996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590701</v>
      </c>
      <c r="T4" s="32">
        <f t="shared" si="7"/>
        <v>-159299</v>
      </c>
      <c r="U4" s="18">
        <f t="shared" si="8"/>
        <v>0.78760133333333338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220000</v>
      </c>
      <c r="P6" s="31">
        <v>189000</v>
      </c>
      <c r="Q6" s="65">
        <v>63000</v>
      </c>
      <c r="R6" s="31">
        <f t="shared" si="5"/>
        <v>472000</v>
      </c>
      <c r="S6" s="32">
        <f t="shared" si="6"/>
        <v>472000</v>
      </c>
      <c r="T6" s="32">
        <f t="shared" si="7"/>
        <v>4541</v>
      </c>
      <c r="U6" s="18">
        <f t="shared" si="8"/>
        <v>1.0097142209263272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263862</v>
      </c>
      <c r="G7" s="40">
        <v>169613</v>
      </c>
      <c r="H7" s="12">
        <v>0</v>
      </c>
      <c r="I7" s="15">
        <f t="shared" si="1"/>
        <v>263862</v>
      </c>
      <c r="J7" s="16">
        <f t="shared" si="2"/>
        <v>280387</v>
      </c>
      <c r="K7" s="17">
        <f t="shared" si="3"/>
        <v>107573.32374371102</v>
      </c>
      <c r="L7" s="18">
        <f t="shared" si="4"/>
        <v>0.3769177777777778</v>
      </c>
      <c r="M7" s="31">
        <v>0</v>
      </c>
      <c r="N7" s="54">
        <v>0</v>
      </c>
      <c r="O7" s="31">
        <v>260000</v>
      </c>
      <c r="P7" s="31">
        <v>0</v>
      </c>
      <c r="Q7" s="31">
        <v>0</v>
      </c>
      <c r="R7" s="31">
        <f t="shared" si="5"/>
        <v>260000</v>
      </c>
      <c r="S7" s="32">
        <f t="shared" si="6"/>
        <v>693475</v>
      </c>
      <c r="T7" s="32">
        <f t="shared" si="7"/>
        <v>243475</v>
      </c>
      <c r="U7" s="18">
        <f t="shared" si="8"/>
        <v>1.5410555555555556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350000</v>
      </c>
      <c r="H8" s="40">
        <v>100000</v>
      </c>
      <c r="I8" s="15">
        <f t="shared" si="1"/>
        <v>163223</v>
      </c>
      <c r="J8" s="16">
        <f t="shared" si="2"/>
        <v>100000</v>
      </c>
      <c r="K8" s="17">
        <f t="shared" si="3"/>
        <v>312734.82059334405</v>
      </c>
      <c r="L8" s="18">
        <f t="shared" si="4"/>
        <v>0.77777777777777779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226601</v>
      </c>
      <c r="G9" s="12">
        <v>0</v>
      </c>
      <c r="H9" s="12">
        <v>0</v>
      </c>
      <c r="I9" s="15">
        <f t="shared" si="1"/>
        <v>226601</v>
      </c>
      <c r="J9" s="16">
        <f t="shared" si="2"/>
        <v>213875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226601</v>
      </c>
      <c r="T9" s="32">
        <f t="shared" si="7"/>
        <v>12726</v>
      </c>
      <c r="U9" s="18">
        <f t="shared" si="8"/>
        <v>1.0595020455873758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270000</v>
      </c>
      <c r="P10" s="31">
        <v>310000</v>
      </c>
      <c r="Q10" s="31">
        <v>0</v>
      </c>
      <c r="R10" s="31">
        <f t="shared" si="5"/>
        <v>580000</v>
      </c>
      <c r="S10" s="32">
        <f>G10+I10+R10</f>
        <v>580000</v>
      </c>
      <c r="T10" s="32">
        <f t="shared" si="7"/>
        <v>16013</v>
      </c>
      <c r="U10" s="18">
        <f t="shared" si="8"/>
        <v>1.0283924984086512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185482</v>
      </c>
      <c r="G11" s="12">
        <v>0</v>
      </c>
      <c r="H11" s="12">
        <v>0</v>
      </c>
      <c r="I11" s="15">
        <f t="shared" si="1"/>
        <v>185482</v>
      </c>
      <c r="J11" s="16">
        <f t="shared" si="2"/>
        <v>86918</v>
      </c>
      <c r="K11" s="17">
        <f t="shared" si="3"/>
        <v>0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407482</v>
      </c>
      <c r="T11" s="32">
        <f t="shared" si="7"/>
        <v>320564</v>
      </c>
      <c r="U11" s="18">
        <f t="shared" si="8"/>
        <v>4.6881198370878296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26636</v>
      </c>
      <c r="G15" s="12">
        <v>0</v>
      </c>
      <c r="H15" s="12">
        <v>0</v>
      </c>
      <c r="I15" s="15">
        <f>F15+H15</f>
        <v>26636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1077427</v>
      </c>
      <c r="G21" s="23">
        <f t="shared" si="11"/>
        <v>1096771</v>
      </c>
      <c r="H21" s="23">
        <f t="shared" si="11"/>
        <v>100000</v>
      </c>
      <c r="I21" s="24">
        <f>SUM(I3:I20)</f>
        <v>1177427</v>
      </c>
      <c r="J21" s="25">
        <f>SUM(J3:J20)</f>
        <v>2361248</v>
      </c>
      <c r="K21" s="25">
        <f>SUM(K3:K20)</f>
        <v>1616815.7247384794</v>
      </c>
      <c r="L21" s="26">
        <f t="shared" si="10"/>
        <v>0.29349400483749882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2274199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F25" t="s">
        <v>64</v>
      </c>
      <c r="G25" t="s">
        <v>64</v>
      </c>
    </row>
    <row r="26" spans="1:21">
      <c r="E26" t="s">
        <v>64</v>
      </c>
      <c r="G26" t="s">
        <v>64</v>
      </c>
    </row>
    <row r="27" spans="1:21">
      <c r="E27" t="s">
        <v>64</v>
      </c>
      <c r="G27" t="s">
        <v>64</v>
      </c>
    </row>
    <row r="28" spans="1:21">
      <c r="D28" t="s">
        <v>64</v>
      </c>
      <c r="G28" t="s">
        <v>64</v>
      </c>
    </row>
  </sheetData>
  <autoFilter ref="B2:U21" xr:uid="{00000000-0009-0000-0000-00006B000000}"/>
  <conditionalFormatting sqref="L3:L13 L15:L21">
    <cfRule type="cellIs" dxfId="374" priority="12" operator="greaterThan">
      <formula>1</formula>
    </cfRule>
  </conditionalFormatting>
  <conditionalFormatting sqref="L3:L13 L15:L21">
    <cfRule type="cellIs" dxfId="373" priority="11" operator="lessThan">
      <formula>0.8</formula>
    </cfRule>
  </conditionalFormatting>
  <conditionalFormatting sqref="L3:L13 L15:L21">
    <cfRule type="cellIs" dxfId="372" priority="10" operator="between">
      <formula>0.8</formula>
      <formula>1</formula>
    </cfRule>
  </conditionalFormatting>
  <conditionalFormatting sqref="U3:U13 U15:U20">
    <cfRule type="cellIs" dxfId="371" priority="9" operator="greaterThan">
      <formula>1</formula>
    </cfRule>
  </conditionalFormatting>
  <conditionalFormatting sqref="U3:U13 U15:U20">
    <cfRule type="cellIs" dxfId="370" priority="8" operator="lessThan">
      <formula>0.8</formula>
    </cfRule>
  </conditionalFormatting>
  <conditionalFormatting sqref="U3:U13 U15:U20">
    <cfRule type="cellIs" dxfId="369" priority="7" operator="between">
      <formula>0.8</formula>
      <formula>1</formula>
    </cfRule>
  </conditionalFormatting>
  <conditionalFormatting sqref="L14">
    <cfRule type="cellIs" dxfId="368" priority="6" operator="greaterThan">
      <formula>1</formula>
    </cfRule>
  </conditionalFormatting>
  <conditionalFormatting sqref="L14">
    <cfRule type="cellIs" dxfId="367" priority="5" operator="lessThan">
      <formula>0.8</formula>
    </cfRule>
  </conditionalFormatting>
  <conditionalFormatting sqref="L14">
    <cfRule type="cellIs" dxfId="366" priority="4" operator="between">
      <formula>0.8</formula>
      <formula>1</formula>
    </cfRule>
  </conditionalFormatting>
  <conditionalFormatting sqref="U14">
    <cfRule type="cellIs" dxfId="365" priority="3" operator="greaterThan">
      <formula>1</formula>
    </cfRule>
  </conditionalFormatting>
  <conditionalFormatting sqref="U14">
    <cfRule type="cellIs" dxfId="364" priority="2" operator="lessThan">
      <formula>0.8</formula>
    </cfRule>
  </conditionalFormatting>
  <conditionalFormatting sqref="U14">
    <cfRule type="cellIs" dxfId="36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206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279663</v>
      </c>
      <c r="H3" s="12">
        <v>36835</v>
      </c>
      <c r="I3" s="15">
        <f t="shared" ref="I3:I20" si="1">F3+H3</f>
        <v>36835</v>
      </c>
      <c r="J3" s="16">
        <f t="shared" ref="J3:J20" si="2">C3-G3</f>
        <v>110455</v>
      </c>
      <c r="K3" s="17">
        <f t="shared" ref="K3:K19" si="3">+G3*D3</f>
        <v>808891.12506884674</v>
      </c>
      <c r="L3" s="18">
        <f t="shared" ref="L3:L9" si="4">K3/E3</f>
        <v>0.7168677169471801</v>
      </c>
      <c r="M3" s="63">
        <v>0</v>
      </c>
      <c r="N3" s="54">
        <v>0</v>
      </c>
      <c r="O3" s="31">
        <v>74000</v>
      </c>
      <c r="P3" s="31">
        <v>95000</v>
      </c>
      <c r="Q3" s="31">
        <v>0</v>
      </c>
      <c r="R3" s="31">
        <f t="shared" ref="R3:R21" si="5">M3+N3+O3+P3+Q3</f>
        <v>169000</v>
      </c>
      <c r="S3" s="32">
        <f t="shared" ref="S3:S21" si="6">G3+I3+R3</f>
        <v>485498</v>
      </c>
      <c r="T3" s="32">
        <f t="shared" ref="T3:T20" si="7">S3-C3</f>
        <v>95380</v>
      </c>
      <c r="U3" s="18">
        <f t="shared" ref="U3:U20" si="8">S3/C3</f>
        <v>1.2444901286277485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293206</v>
      </c>
      <c r="G4" s="12">
        <v>297495</v>
      </c>
      <c r="H4" s="12">
        <v>0</v>
      </c>
      <c r="I4" s="15">
        <f t="shared" si="1"/>
        <v>293206</v>
      </c>
      <c r="J4" s="16">
        <f t="shared" si="2"/>
        <v>452505</v>
      </c>
      <c r="K4" s="17">
        <f t="shared" si="3"/>
        <v>387616.45533257769</v>
      </c>
      <c r="L4" s="18">
        <f t="shared" si="4"/>
        <v>0.39665999999999996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590701</v>
      </c>
      <c r="T4" s="32">
        <f t="shared" si="7"/>
        <v>-159299</v>
      </c>
      <c r="U4" s="18">
        <f t="shared" si="8"/>
        <v>0.78760133333333338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220000</v>
      </c>
      <c r="P6" s="31">
        <v>189000</v>
      </c>
      <c r="Q6" s="65">
        <v>63000</v>
      </c>
      <c r="R6" s="31">
        <f t="shared" si="5"/>
        <v>472000</v>
      </c>
      <c r="S6" s="32">
        <f t="shared" si="6"/>
        <v>472000</v>
      </c>
      <c r="T6" s="32">
        <f t="shared" si="7"/>
        <v>4541</v>
      </c>
      <c r="U6" s="18">
        <f t="shared" si="8"/>
        <v>1.0097142209263272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0</v>
      </c>
      <c r="G7" s="40">
        <v>169613</v>
      </c>
      <c r="H7" s="12">
        <v>263862</v>
      </c>
      <c r="I7" s="15">
        <f t="shared" si="1"/>
        <v>263862</v>
      </c>
      <c r="J7" s="16">
        <f t="shared" si="2"/>
        <v>280387</v>
      </c>
      <c r="K7" s="17">
        <f t="shared" si="3"/>
        <v>107573.32374371102</v>
      </c>
      <c r="L7" s="18">
        <f t="shared" si="4"/>
        <v>0.3769177777777778</v>
      </c>
      <c r="M7" s="31">
        <v>0</v>
      </c>
      <c r="N7" s="54">
        <v>0</v>
      </c>
      <c r="O7" s="31">
        <v>264000</v>
      </c>
      <c r="P7" s="31">
        <v>0</v>
      </c>
      <c r="Q7" s="31">
        <v>0</v>
      </c>
      <c r="R7" s="31">
        <f t="shared" si="5"/>
        <v>264000</v>
      </c>
      <c r="S7" s="32">
        <f t="shared" si="6"/>
        <v>697475</v>
      </c>
      <c r="T7" s="32">
        <f t="shared" si="7"/>
        <v>247475</v>
      </c>
      <c r="U7" s="18">
        <f t="shared" si="8"/>
        <v>1.5499444444444443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0</v>
      </c>
      <c r="H9" s="12">
        <v>213875</v>
      </c>
      <c r="I9" s="15">
        <f t="shared" si="1"/>
        <v>226552</v>
      </c>
      <c r="J9" s="16">
        <f t="shared" si="2"/>
        <v>213875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273000</v>
      </c>
      <c r="P10" s="31">
        <v>310000</v>
      </c>
      <c r="Q10" s="31">
        <v>0</v>
      </c>
      <c r="R10" s="31">
        <f t="shared" si="5"/>
        <v>583000</v>
      </c>
      <c r="S10" s="32">
        <f>G10+I10+R10</f>
        <v>583000</v>
      </c>
      <c r="T10" s="32">
        <f t="shared" si="7"/>
        <v>19013</v>
      </c>
      <c r="U10" s="18">
        <f t="shared" si="8"/>
        <v>1.0337117699521443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0</v>
      </c>
      <c r="H11" s="12">
        <v>86918</v>
      </c>
      <c r="I11" s="15">
        <f t="shared" si="1"/>
        <v>222504</v>
      </c>
      <c r="J11" s="16">
        <f t="shared" si="2"/>
        <v>86918</v>
      </c>
      <c r="K11" s="17">
        <f>+G11*N13</f>
        <v>0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444504</v>
      </c>
      <c r="T11" s="32">
        <f t="shared" si="7"/>
        <v>357586</v>
      </c>
      <c r="U11" s="18">
        <f t="shared" si="8"/>
        <v>5.1140615292574614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26636</v>
      </c>
      <c r="G15" s="12">
        <v>0</v>
      </c>
      <c r="H15" s="12">
        <v>0</v>
      </c>
      <c r="I15" s="15">
        <f>F15+H15</f>
        <v>26636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531328</v>
      </c>
      <c r="G21" s="23">
        <f t="shared" si="11"/>
        <v>1196771</v>
      </c>
      <c r="H21" s="23">
        <f t="shared" si="11"/>
        <v>601490</v>
      </c>
      <c r="I21" s="24">
        <f>SUM(I3:I20)</f>
        <v>1132818</v>
      </c>
      <c r="J21" s="25">
        <f>SUM(J3:J20)</f>
        <v>2261248</v>
      </c>
      <c r="K21" s="25">
        <f>SUM(K3:K20)</f>
        <v>1706168.5306222918</v>
      </c>
      <c r="L21" s="26">
        <f t="shared" si="10"/>
        <v>0.30971385750286645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2329590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6C000000}"/>
  <conditionalFormatting sqref="L3:L13 L15:L21">
    <cfRule type="cellIs" dxfId="362" priority="12" operator="greaterThan">
      <formula>1</formula>
    </cfRule>
  </conditionalFormatting>
  <conditionalFormatting sqref="L3:L13 L15:L21">
    <cfRule type="cellIs" dxfId="361" priority="11" operator="lessThan">
      <formula>0.8</formula>
    </cfRule>
  </conditionalFormatting>
  <conditionalFormatting sqref="L3:L13 L15:L21">
    <cfRule type="cellIs" dxfId="360" priority="10" operator="between">
      <formula>0.8</formula>
      <formula>1</formula>
    </cfRule>
  </conditionalFormatting>
  <conditionalFormatting sqref="U3:U13 U15:U20">
    <cfRule type="cellIs" dxfId="359" priority="9" operator="greaterThan">
      <formula>1</formula>
    </cfRule>
  </conditionalFormatting>
  <conditionalFormatting sqref="U3:U13 U15:U20">
    <cfRule type="cellIs" dxfId="358" priority="8" operator="lessThan">
      <formula>0.8</formula>
    </cfRule>
  </conditionalFormatting>
  <conditionalFormatting sqref="U3:U13 U15:U20">
    <cfRule type="cellIs" dxfId="357" priority="7" operator="between">
      <formula>0.8</formula>
      <formula>1</formula>
    </cfRule>
  </conditionalFormatting>
  <conditionalFormatting sqref="L14">
    <cfRule type="cellIs" dxfId="356" priority="6" operator="greaterThan">
      <formula>1</formula>
    </cfRule>
  </conditionalFormatting>
  <conditionalFormatting sqref="L14">
    <cfRule type="cellIs" dxfId="355" priority="5" operator="lessThan">
      <formula>0.8</formula>
    </cfRule>
  </conditionalFormatting>
  <conditionalFormatting sqref="L14">
    <cfRule type="cellIs" dxfId="354" priority="4" operator="between">
      <formula>0.8</formula>
      <formula>1</formula>
    </cfRule>
  </conditionalFormatting>
  <conditionalFormatting sqref="U14">
    <cfRule type="cellIs" dxfId="353" priority="3" operator="greaterThan">
      <formula>1</formula>
    </cfRule>
  </conditionalFormatting>
  <conditionalFormatting sqref="U14">
    <cfRule type="cellIs" dxfId="352" priority="2" operator="lessThan">
      <formula>0.8</formula>
    </cfRule>
  </conditionalFormatting>
  <conditionalFormatting sqref="U14">
    <cfRule type="cellIs" dxfId="35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G12" sqref="G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207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55805</v>
      </c>
      <c r="G3" s="40">
        <v>279663</v>
      </c>
      <c r="H3" s="12">
        <v>36835</v>
      </c>
      <c r="I3" s="15">
        <f t="shared" ref="I3:I20" si="1">F3+H3</f>
        <v>92640</v>
      </c>
      <c r="J3" s="16">
        <f t="shared" ref="J3:J20" si="2">C3-G3</f>
        <v>110455</v>
      </c>
      <c r="K3" s="17">
        <f t="shared" ref="K3:K19" si="3">+G3*D3</f>
        <v>808891.12506884674</v>
      </c>
      <c r="L3" s="18">
        <f t="shared" ref="L3:L9" si="4">K3/E3</f>
        <v>0.7168677169471801</v>
      </c>
      <c r="M3" s="63">
        <v>0</v>
      </c>
      <c r="N3" s="54">
        <v>0</v>
      </c>
      <c r="O3" s="31">
        <v>74000</v>
      </c>
      <c r="P3" s="31">
        <v>95000</v>
      </c>
      <c r="Q3" s="31">
        <v>0</v>
      </c>
      <c r="R3" s="31">
        <f t="shared" ref="R3:R21" si="5">M3+N3+O3+P3+Q3</f>
        <v>169000</v>
      </c>
      <c r="S3" s="32">
        <f t="shared" ref="S3:S21" si="6">G3+I3+R3</f>
        <v>541303</v>
      </c>
      <c r="T3" s="32">
        <f t="shared" ref="T3:T20" si="7">S3-C3</f>
        <v>151185</v>
      </c>
      <c r="U3" s="18">
        <f t="shared" ref="U3:U20" si="8">S3/C3</f>
        <v>1.3875365914928304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293206</v>
      </c>
      <c r="G4" s="12">
        <v>297495</v>
      </c>
      <c r="H4" s="12">
        <v>0</v>
      </c>
      <c r="I4" s="15">
        <f t="shared" si="1"/>
        <v>293206</v>
      </c>
      <c r="J4" s="16">
        <f t="shared" si="2"/>
        <v>452505</v>
      </c>
      <c r="K4" s="17">
        <f t="shared" si="3"/>
        <v>387616.45533257769</v>
      </c>
      <c r="L4" s="18">
        <f t="shared" si="4"/>
        <v>0.39665999999999996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590701</v>
      </c>
      <c r="T4" s="32">
        <f t="shared" si="7"/>
        <v>-159299</v>
      </c>
      <c r="U4" s="18">
        <f t="shared" si="8"/>
        <v>0.78760133333333338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220000</v>
      </c>
      <c r="P6" s="31">
        <v>189000</v>
      </c>
      <c r="Q6" s="65">
        <v>63000</v>
      </c>
      <c r="R6" s="31">
        <f t="shared" si="5"/>
        <v>472000</v>
      </c>
      <c r="S6" s="32">
        <f t="shared" si="6"/>
        <v>472000</v>
      </c>
      <c r="T6" s="32">
        <f t="shared" si="7"/>
        <v>4541</v>
      </c>
      <c r="U6" s="18">
        <f t="shared" si="8"/>
        <v>1.0097142209263272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0</v>
      </c>
      <c r="G7" s="40">
        <v>169613</v>
      </c>
      <c r="H7" s="12">
        <v>263862</v>
      </c>
      <c r="I7" s="15">
        <f t="shared" si="1"/>
        <v>263862</v>
      </c>
      <c r="J7" s="16">
        <f t="shared" si="2"/>
        <v>280387</v>
      </c>
      <c r="K7" s="17">
        <f t="shared" si="3"/>
        <v>107573.32374371102</v>
      </c>
      <c r="L7" s="18">
        <f t="shared" si="4"/>
        <v>0.3769177777777778</v>
      </c>
      <c r="M7" s="31">
        <v>0</v>
      </c>
      <c r="N7" s="54">
        <v>0</v>
      </c>
      <c r="O7" s="31">
        <v>264000</v>
      </c>
      <c r="P7" s="31">
        <v>0</v>
      </c>
      <c r="Q7" s="31">
        <v>0</v>
      </c>
      <c r="R7" s="31">
        <f t="shared" si="5"/>
        <v>264000</v>
      </c>
      <c r="S7" s="32">
        <f t="shared" si="6"/>
        <v>697475</v>
      </c>
      <c r="T7" s="32">
        <f t="shared" si="7"/>
        <v>247475</v>
      </c>
      <c r="U7" s="18">
        <f t="shared" si="8"/>
        <v>1.5499444444444443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273000</v>
      </c>
      <c r="P10" s="31">
        <v>310000</v>
      </c>
      <c r="Q10" s="31">
        <v>0</v>
      </c>
      <c r="R10" s="31">
        <f t="shared" si="5"/>
        <v>583000</v>
      </c>
      <c r="S10" s="32">
        <f>G10+I10+R10</f>
        <v>583000</v>
      </c>
      <c r="T10" s="32">
        <f t="shared" si="7"/>
        <v>19013</v>
      </c>
      <c r="U10" s="18">
        <f t="shared" si="8"/>
        <v>1.0337117699521443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0</v>
      </c>
      <c r="H11" s="12">
        <v>86918</v>
      </c>
      <c r="I11" s="15">
        <f t="shared" si="1"/>
        <v>222504</v>
      </c>
      <c r="J11" s="16">
        <f t="shared" si="2"/>
        <v>86918</v>
      </c>
      <c r="K11" s="17">
        <f>+G11*N13</f>
        <v>0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444504</v>
      </c>
      <c r="T11" s="32">
        <f t="shared" si="7"/>
        <v>357586</v>
      </c>
      <c r="U11" s="18">
        <f t="shared" si="8"/>
        <v>5.1140615292574614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26636</v>
      </c>
      <c r="G15" s="12">
        <v>0</v>
      </c>
      <c r="H15" s="12">
        <v>0</v>
      </c>
      <c r="I15" s="15">
        <f>F15+H15</f>
        <v>26636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587133</v>
      </c>
      <c r="G21" s="23">
        <f t="shared" si="11"/>
        <v>1410646</v>
      </c>
      <c r="H21" s="23">
        <f t="shared" si="11"/>
        <v>387615</v>
      </c>
      <c r="I21" s="24">
        <f>SUM(I3:I20)</f>
        <v>974748</v>
      </c>
      <c r="J21" s="25">
        <f>SUM(J3:J20)</f>
        <v>2047373</v>
      </c>
      <c r="K21" s="25">
        <f>SUM(K3:K20)</f>
        <v>1934657.194206296</v>
      </c>
      <c r="L21" s="26">
        <f t="shared" si="10"/>
        <v>0.35119047843694623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2385395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6D000000}"/>
  <conditionalFormatting sqref="L3:L13 L15:L21">
    <cfRule type="cellIs" dxfId="350" priority="12" operator="greaterThan">
      <formula>1</formula>
    </cfRule>
  </conditionalFormatting>
  <conditionalFormatting sqref="L3:L13 L15:L21">
    <cfRule type="cellIs" dxfId="349" priority="11" operator="lessThan">
      <formula>0.8</formula>
    </cfRule>
  </conditionalFormatting>
  <conditionalFormatting sqref="L3:L13 L15:L21">
    <cfRule type="cellIs" dxfId="348" priority="10" operator="between">
      <formula>0.8</formula>
      <formula>1</formula>
    </cfRule>
  </conditionalFormatting>
  <conditionalFormatting sqref="U3:U13 U15:U20">
    <cfRule type="cellIs" dxfId="347" priority="9" operator="greaterThan">
      <formula>1</formula>
    </cfRule>
  </conditionalFormatting>
  <conditionalFormatting sqref="U3:U13 U15:U20">
    <cfRule type="cellIs" dxfId="346" priority="8" operator="lessThan">
      <formula>0.8</formula>
    </cfRule>
  </conditionalFormatting>
  <conditionalFormatting sqref="U3:U13 U15:U20">
    <cfRule type="cellIs" dxfId="345" priority="7" operator="between">
      <formula>0.8</formula>
      <formula>1</formula>
    </cfRule>
  </conditionalFormatting>
  <conditionalFormatting sqref="L14">
    <cfRule type="cellIs" dxfId="344" priority="6" operator="greaterThan">
      <formula>1</formula>
    </cfRule>
  </conditionalFormatting>
  <conditionalFormatting sqref="L14">
    <cfRule type="cellIs" dxfId="343" priority="5" operator="lessThan">
      <formula>0.8</formula>
    </cfRule>
  </conditionalFormatting>
  <conditionalFormatting sqref="L14">
    <cfRule type="cellIs" dxfId="342" priority="4" operator="between">
      <formula>0.8</formula>
      <formula>1</formula>
    </cfRule>
  </conditionalFormatting>
  <conditionalFormatting sqref="U14">
    <cfRule type="cellIs" dxfId="341" priority="3" operator="greaterThan">
      <formula>1</formula>
    </cfRule>
  </conditionalFormatting>
  <conditionalFormatting sqref="U14">
    <cfRule type="cellIs" dxfId="340" priority="2" operator="lessThan">
      <formula>0.8</formula>
    </cfRule>
  </conditionalFormatting>
  <conditionalFormatting sqref="U14">
    <cfRule type="cellIs" dxfId="33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A11" sqref="A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208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55805</v>
      </c>
      <c r="G3" s="40">
        <v>279663</v>
      </c>
      <c r="H3" s="12">
        <v>36835</v>
      </c>
      <c r="I3" s="15">
        <f t="shared" ref="I3:I20" si="1">F3+H3</f>
        <v>92640</v>
      </c>
      <c r="J3" s="16">
        <f t="shared" ref="J3:J20" si="2">C3-G3</f>
        <v>110455</v>
      </c>
      <c r="K3" s="17">
        <f t="shared" ref="K3:K19" si="3">+G3*D3</f>
        <v>808891.12506884674</v>
      </c>
      <c r="L3" s="18">
        <f t="shared" ref="L3:L9" si="4">K3/E3</f>
        <v>0.7168677169471801</v>
      </c>
      <c r="M3" s="63">
        <v>0</v>
      </c>
      <c r="N3" s="54">
        <v>0</v>
      </c>
      <c r="O3" s="31">
        <v>74000</v>
      </c>
      <c r="P3" s="31">
        <v>95000</v>
      </c>
      <c r="Q3" s="31">
        <v>0</v>
      </c>
      <c r="R3" s="31">
        <f t="shared" ref="R3:R21" si="5">M3+N3+O3+P3+Q3</f>
        <v>169000</v>
      </c>
      <c r="S3" s="32">
        <f t="shared" ref="S3:S21" si="6">G3+I3+R3</f>
        <v>541303</v>
      </c>
      <c r="T3" s="32">
        <f t="shared" ref="T3:T20" si="7">S3-C3</f>
        <v>151185</v>
      </c>
      <c r="U3" s="18">
        <f t="shared" ref="U3:U20" si="8">S3/C3</f>
        <v>1.3875365914928304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293206</v>
      </c>
      <c r="G4" s="12">
        <v>297495</v>
      </c>
      <c r="H4" s="12">
        <v>0</v>
      </c>
      <c r="I4" s="15">
        <f t="shared" si="1"/>
        <v>293206</v>
      </c>
      <c r="J4" s="16">
        <f t="shared" si="2"/>
        <v>452505</v>
      </c>
      <c r="K4" s="17">
        <f t="shared" si="3"/>
        <v>387616.45533257769</v>
      </c>
      <c r="L4" s="18">
        <f t="shared" si="4"/>
        <v>0.39665999999999996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590701</v>
      </c>
      <c r="T4" s="32">
        <f t="shared" si="7"/>
        <v>-159299</v>
      </c>
      <c r="U4" s="18">
        <f t="shared" si="8"/>
        <v>0.78760133333333338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220000</v>
      </c>
      <c r="P6" s="31">
        <v>189000</v>
      </c>
      <c r="Q6" s="65">
        <v>63000</v>
      </c>
      <c r="R6" s="31">
        <f t="shared" si="5"/>
        <v>472000</v>
      </c>
      <c r="S6" s="32">
        <f t="shared" si="6"/>
        <v>472000</v>
      </c>
      <c r="T6" s="32">
        <f t="shared" si="7"/>
        <v>4541</v>
      </c>
      <c r="U6" s="18">
        <f t="shared" si="8"/>
        <v>1.0097142209263272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265931</v>
      </c>
      <c r="G7" s="40">
        <v>385613</v>
      </c>
      <c r="H7" s="12">
        <v>47862</v>
      </c>
      <c r="I7" s="15">
        <f t="shared" si="1"/>
        <v>313793</v>
      </c>
      <c r="J7" s="16">
        <f t="shared" si="2"/>
        <v>64387</v>
      </c>
      <c r="K7" s="17">
        <f t="shared" si="3"/>
        <v>244566.58445274617</v>
      </c>
      <c r="L7" s="18">
        <f t="shared" si="4"/>
        <v>0.85691777777777778</v>
      </c>
      <c r="M7" s="31">
        <v>0</v>
      </c>
      <c r="N7" s="54">
        <v>0</v>
      </c>
      <c r="O7" s="31">
        <v>264000</v>
      </c>
      <c r="P7" s="31">
        <v>0</v>
      </c>
      <c r="Q7" s="31">
        <v>0</v>
      </c>
      <c r="R7" s="31">
        <f t="shared" si="5"/>
        <v>264000</v>
      </c>
      <c r="S7" s="32">
        <f t="shared" si="6"/>
        <v>963406</v>
      </c>
      <c r="T7" s="32">
        <f t="shared" si="7"/>
        <v>513406</v>
      </c>
      <c r="U7" s="18">
        <f t="shared" si="8"/>
        <v>2.140902222222222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273000</v>
      </c>
      <c r="P10" s="31">
        <v>310000</v>
      </c>
      <c r="Q10" s="31">
        <v>0</v>
      </c>
      <c r="R10" s="31">
        <f t="shared" si="5"/>
        <v>583000</v>
      </c>
      <c r="S10" s="32">
        <f>G10+I10+R10</f>
        <v>583000</v>
      </c>
      <c r="T10" s="32">
        <f t="shared" si="7"/>
        <v>19013</v>
      </c>
      <c r="U10" s="18">
        <f t="shared" si="8"/>
        <v>1.0337117699521443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0</v>
      </c>
      <c r="H11" s="12">
        <v>86918</v>
      </c>
      <c r="I11" s="15">
        <f t="shared" si="1"/>
        <v>222504</v>
      </c>
      <c r="J11" s="16">
        <f t="shared" si="2"/>
        <v>86918</v>
      </c>
      <c r="K11" s="17">
        <f>+G11*N13</f>
        <v>0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444504</v>
      </c>
      <c r="T11" s="32">
        <f t="shared" si="7"/>
        <v>357586</v>
      </c>
      <c r="U11" s="18">
        <f t="shared" si="8"/>
        <v>5.1140615292574614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26636</v>
      </c>
      <c r="G15" s="12">
        <v>0</v>
      </c>
      <c r="H15" s="12">
        <v>0</v>
      </c>
      <c r="I15" s="15">
        <f>F15+H15</f>
        <v>26636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853064</v>
      </c>
      <c r="G21" s="23">
        <f t="shared" si="11"/>
        <v>1626646</v>
      </c>
      <c r="H21" s="23">
        <f t="shared" si="11"/>
        <v>171615</v>
      </c>
      <c r="I21" s="24">
        <f>SUM(I3:I20)</f>
        <v>1024679</v>
      </c>
      <c r="J21" s="25">
        <f>SUM(J3:J20)</f>
        <v>1831373</v>
      </c>
      <c r="K21" s="25">
        <f>SUM(K3:K20)</f>
        <v>2071650.4549153312</v>
      </c>
      <c r="L21" s="26">
        <f t="shared" si="10"/>
        <v>0.37605830975875365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2651326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6E000000}"/>
  <conditionalFormatting sqref="L3:L13 L15:L21">
    <cfRule type="cellIs" dxfId="338" priority="12" operator="greaterThan">
      <formula>1</formula>
    </cfRule>
  </conditionalFormatting>
  <conditionalFormatting sqref="L3:L13 L15:L21">
    <cfRule type="cellIs" dxfId="337" priority="11" operator="lessThan">
      <formula>0.8</formula>
    </cfRule>
  </conditionalFormatting>
  <conditionalFormatting sqref="L3:L13 L15:L21">
    <cfRule type="cellIs" dxfId="336" priority="10" operator="between">
      <formula>0.8</formula>
      <formula>1</formula>
    </cfRule>
  </conditionalFormatting>
  <conditionalFormatting sqref="U3:U13 U15:U20">
    <cfRule type="cellIs" dxfId="335" priority="9" operator="greaterThan">
      <formula>1</formula>
    </cfRule>
  </conditionalFormatting>
  <conditionalFormatting sqref="U3:U13 U15:U20">
    <cfRule type="cellIs" dxfId="334" priority="8" operator="lessThan">
      <formula>0.8</formula>
    </cfRule>
  </conditionalFormatting>
  <conditionalFormatting sqref="U3:U13 U15:U20">
    <cfRule type="cellIs" dxfId="333" priority="7" operator="between">
      <formula>0.8</formula>
      <formula>1</formula>
    </cfRule>
  </conditionalFormatting>
  <conditionalFormatting sqref="L14">
    <cfRule type="cellIs" dxfId="332" priority="6" operator="greaterThan">
      <formula>1</formula>
    </cfRule>
  </conditionalFormatting>
  <conditionalFormatting sqref="L14">
    <cfRule type="cellIs" dxfId="331" priority="5" operator="lessThan">
      <formula>0.8</formula>
    </cfRule>
  </conditionalFormatting>
  <conditionalFormatting sqref="L14">
    <cfRule type="cellIs" dxfId="330" priority="4" operator="between">
      <formula>0.8</formula>
      <formula>1</formula>
    </cfRule>
  </conditionalFormatting>
  <conditionalFormatting sqref="U14">
    <cfRule type="cellIs" dxfId="329" priority="3" operator="greaterThan">
      <formula>1</formula>
    </cfRule>
  </conditionalFormatting>
  <conditionalFormatting sqref="U14">
    <cfRule type="cellIs" dxfId="328" priority="2" operator="lessThan">
      <formula>0.8</formula>
    </cfRule>
  </conditionalFormatting>
  <conditionalFormatting sqref="U14">
    <cfRule type="cellIs" dxfId="32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H24" sqref="H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209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55805</v>
      </c>
      <c r="G3" s="40">
        <v>316498</v>
      </c>
      <c r="H3" s="12">
        <v>0</v>
      </c>
      <c r="I3" s="15">
        <f t="shared" ref="I3:I20" si="1">F3+H3</f>
        <v>55805</v>
      </c>
      <c r="J3" s="16">
        <f t="shared" ref="J3:J20" si="2">C3-G3</f>
        <v>73620</v>
      </c>
      <c r="K3" s="17">
        <f t="shared" ref="K3:K19" si="3">+G3*D3</f>
        <v>915431.8708661492</v>
      </c>
      <c r="L3" s="18">
        <f t="shared" ref="L3:L9" si="4">K3/E3</f>
        <v>0.81128786674800968</v>
      </c>
      <c r="M3" s="63">
        <v>0</v>
      </c>
      <c r="N3" s="54">
        <v>0</v>
      </c>
      <c r="O3" s="31">
        <v>0</v>
      </c>
      <c r="P3" s="31">
        <v>55500</v>
      </c>
      <c r="Q3" s="65">
        <v>55500</v>
      </c>
      <c r="R3" s="31">
        <f t="shared" ref="R3:R21" si="5">M3+N3+O3+P3+Q3</f>
        <v>111000</v>
      </c>
      <c r="S3" s="32">
        <f t="shared" ref="S3:S21" si="6">G3+I3+R3</f>
        <v>483303</v>
      </c>
      <c r="T3" s="32">
        <f t="shared" ref="T3:T20" si="7">S3-C3</f>
        <v>93185</v>
      </c>
      <c r="U3" s="18">
        <f t="shared" ref="U3:U20" si="8">S3/C3</f>
        <v>1.2388636258772987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222914</v>
      </c>
      <c r="G4" s="12">
        <v>297495</v>
      </c>
      <c r="H4" s="12">
        <v>70292</v>
      </c>
      <c r="I4" s="15">
        <f t="shared" si="1"/>
        <v>293206</v>
      </c>
      <c r="J4" s="16">
        <f t="shared" si="2"/>
        <v>452505</v>
      </c>
      <c r="K4" s="17">
        <f t="shared" si="3"/>
        <v>387616.45533257769</v>
      </c>
      <c r="L4" s="18">
        <f t="shared" si="4"/>
        <v>0.39665999999999996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590701</v>
      </c>
      <c r="T4" s="32">
        <f t="shared" si="7"/>
        <v>-159299</v>
      </c>
      <c r="U4" s="18">
        <f t="shared" si="8"/>
        <v>0.78760133333333338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126000</v>
      </c>
      <c r="P6" s="31">
        <v>346000</v>
      </c>
      <c r="Q6" s="31">
        <v>0</v>
      </c>
      <c r="R6" s="31">
        <f t="shared" si="5"/>
        <v>472000</v>
      </c>
      <c r="S6" s="32">
        <f t="shared" si="6"/>
        <v>472000</v>
      </c>
      <c r="T6" s="32">
        <f t="shared" si="7"/>
        <v>4541</v>
      </c>
      <c r="U6" s="18">
        <f t="shared" si="8"/>
        <v>1.0097142209263272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265931</v>
      </c>
      <c r="G7" s="40">
        <v>433475</v>
      </c>
      <c r="H7" s="12">
        <v>0</v>
      </c>
      <c r="I7" s="15">
        <f t="shared" si="1"/>
        <v>265931</v>
      </c>
      <c r="J7" s="16">
        <f t="shared" si="2"/>
        <v>16525</v>
      </c>
      <c r="K7" s="17">
        <f t="shared" si="3"/>
        <v>274922.00780485652</v>
      </c>
      <c r="L7" s="18">
        <f t="shared" si="4"/>
        <v>0.96327777777777768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699406</v>
      </c>
      <c r="T7" s="32">
        <f t="shared" si="7"/>
        <v>249406</v>
      </c>
      <c r="U7" s="18">
        <f t="shared" si="8"/>
        <v>1.5542355555555556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39000</v>
      </c>
      <c r="H10" s="12">
        <v>0</v>
      </c>
      <c r="I10" s="15">
        <f t="shared" si="1"/>
        <v>0</v>
      </c>
      <c r="J10" s="16">
        <f t="shared" si="2"/>
        <v>524987</v>
      </c>
      <c r="K10" s="17">
        <f t="shared" si="3"/>
        <v>84617.444294686909</v>
      </c>
      <c r="L10" s="18">
        <f>K10/E10</f>
        <v>6.9150530065409319E-2</v>
      </c>
      <c r="M10" s="31">
        <v>0</v>
      </c>
      <c r="N10" s="54">
        <v>0</v>
      </c>
      <c r="O10" s="31">
        <v>0</v>
      </c>
      <c r="P10" s="31">
        <v>39000</v>
      </c>
      <c r="Q10" s="31">
        <v>0</v>
      </c>
      <c r="R10" s="31">
        <f t="shared" si="5"/>
        <v>39000</v>
      </c>
      <c r="S10" s="32">
        <f>G10+I10+R10</f>
        <v>78000</v>
      </c>
      <c r="T10" s="32">
        <f t="shared" si="7"/>
        <v>-485987</v>
      </c>
      <c r="U10" s="18">
        <f t="shared" si="8"/>
        <v>0.13830106013081861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86918</v>
      </c>
      <c r="H11" s="12">
        <v>0</v>
      </c>
      <c r="I11" s="15">
        <f t="shared" si="1"/>
        <v>135586</v>
      </c>
      <c r="J11" s="16">
        <f t="shared" si="2"/>
        <v>0</v>
      </c>
      <c r="K11" s="17">
        <f>D11*G11</f>
        <v>135151.23701809259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444504</v>
      </c>
      <c r="T11" s="32">
        <f t="shared" si="7"/>
        <v>357586</v>
      </c>
      <c r="U11" s="18">
        <f t="shared" si="8"/>
        <v>5.1140615292574614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0</v>
      </c>
      <c r="H15" s="12">
        <v>26636</v>
      </c>
      <c r="I15" s="15">
        <f>F15+H15</f>
        <v>26636</v>
      </c>
      <c r="J15" s="16">
        <f t="shared" si="2"/>
        <v>16870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756136</v>
      </c>
      <c r="G21" s="23">
        <f t="shared" si="11"/>
        <v>1837261</v>
      </c>
      <c r="H21" s="23">
        <f t="shared" si="11"/>
        <v>96928</v>
      </c>
      <c r="I21" s="24">
        <f>SUM(I3:I20)</f>
        <v>853064</v>
      </c>
      <c r="J21" s="25">
        <f>SUM(J3:J20)</f>
        <v>1620758</v>
      </c>
      <c r="K21" s="25">
        <f>SUM(K3:K20)</f>
        <v>2428315.3053775239</v>
      </c>
      <c r="L21" s="26">
        <f t="shared" si="10"/>
        <v>0.44080223434165466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2690326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6F000000}"/>
  <conditionalFormatting sqref="L3:L13 L15:L21">
    <cfRule type="cellIs" dxfId="326" priority="12" operator="greaterThan">
      <formula>1</formula>
    </cfRule>
  </conditionalFormatting>
  <conditionalFormatting sqref="L3:L13 L15:L21">
    <cfRule type="cellIs" dxfId="325" priority="11" operator="lessThan">
      <formula>0.8</formula>
    </cfRule>
  </conditionalFormatting>
  <conditionalFormatting sqref="L3:L13 L15:L21">
    <cfRule type="cellIs" dxfId="324" priority="10" operator="between">
      <formula>0.8</formula>
      <formula>1</formula>
    </cfRule>
  </conditionalFormatting>
  <conditionalFormatting sqref="U3:U13 U15:U20">
    <cfRule type="cellIs" dxfId="323" priority="9" operator="greaterThan">
      <formula>1</formula>
    </cfRule>
  </conditionalFormatting>
  <conditionalFormatting sqref="U3:U13 U15:U20">
    <cfRule type="cellIs" dxfId="322" priority="8" operator="lessThan">
      <formula>0.8</formula>
    </cfRule>
  </conditionalFormatting>
  <conditionalFormatting sqref="U3:U13 U15:U20">
    <cfRule type="cellIs" dxfId="321" priority="7" operator="between">
      <formula>0.8</formula>
      <formula>1</formula>
    </cfRule>
  </conditionalFormatting>
  <conditionalFormatting sqref="L14">
    <cfRule type="cellIs" dxfId="320" priority="6" operator="greaterThan">
      <formula>1</formula>
    </cfRule>
  </conditionalFormatting>
  <conditionalFormatting sqref="L14">
    <cfRule type="cellIs" dxfId="319" priority="5" operator="lessThan">
      <formula>0.8</formula>
    </cfRule>
  </conditionalFormatting>
  <conditionalFormatting sqref="L14">
    <cfRule type="cellIs" dxfId="318" priority="4" operator="between">
      <formula>0.8</formula>
      <formula>1</formula>
    </cfRule>
  </conditionalFormatting>
  <conditionalFormatting sqref="U14">
    <cfRule type="cellIs" dxfId="317" priority="3" operator="greaterThan">
      <formula>1</formula>
    </cfRule>
  </conditionalFormatting>
  <conditionalFormatting sqref="U14">
    <cfRule type="cellIs" dxfId="316" priority="2" operator="lessThan">
      <formula>0.8</formula>
    </cfRule>
  </conditionalFormatting>
  <conditionalFormatting sqref="U14">
    <cfRule type="cellIs" dxfId="31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J25" sqref="J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210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372303</v>
      </c>
      <c r="H3" s="12">
        <v>0</v>
      </c>
      <c r="I3" s="15">
        <f t="shared" ref="I3:I20" si="1">F3+H3</f>
        <v>0</v>
      </c>
      <c r="J3" s="16">
        <f t="shared" ref="J3:J20" si="2">C3-G3</f>
        <v>17815</v>
      </c>
      <c r="K3" s="17">
        <f t="shared" ref="K3:K19" si="3">+G3*D3</f>
        <v>1076841.0284396107</v>
      </c>
      <c r="L3" s="18">
        <f t="shared" ref="L3:L9" si="4">K3/E3</f>
        <v>0.95433432961309139</v>
      </c>
      <c r="M3" s="63">
        <v>0</v>
      </c>
      <c r="N3" s="54">
        <v>0</v>
      </c>
      <c r="O3" s="31">
        <v>0</v>
      </c>
      <c r="P3" s="31">
        <v>55500</v>
      </c>
      <c r="Q3" s="65">
        <v>55500</v>
      </c>
      <c r="R3" s="31">
        <f t="shared" ref="R3:R21" si="5">M3+N3+O3+P3+Q3</f>
        <v>111000</v>
      </c>
      <c r="S3" s="32">
        <f t="shared" ref="S3:S21" si="6">G3+I3+R3</f>
        <v>483303</v>
      </c>
      <c r="T3" s="32">
        <f t="shared" ref="T3:T20" si="7">S3-C3</f>
        <v>93185</v>
      </c>
      <c r="U3" s="18">
        <f t="shared" ref="U3:U20" si="8">S3/C3</f>
        <v>1.2388636258772987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0</v>
      </c>
      <c r="G4" s="12">
        <v>367787</v>
      </c>
      <c r="H4" s="12">
        <v>222911</v>
      </c>
      <c r="I4" s="15">
        <f t="shared" si="1"/>
        <v>222911</v>
      </c>
      <c r="J4" s="16">
        <f t="shared" si="2"/>
        <v>382213</v>
      </c>
      <c r="K4" s="17">
        <f t="shared" si="3"/>
        <v>479202.31687054492</v>
      </c>
      <c r="L4" s="18">
        <f t="shared" si="4"/>
        <v>0.49038266666666663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590698</v>
      </c>
      <c r="T4" s="32">
        <f t="shared" si="7"/>
        <v>-159302</v>
      </c>
      <c r="U4" s="18">
        <f t="shared" si="8"/>
        <v>0.78759733333333337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0</v>
      </c>
      <c r="H6" s="40">
        <v>125924</v>
      </c>
      <c r="I6" s="15">
        <f t="shared" si="1"/>
        <v>125924</v>
      </c>
      <c r="J6" s="16">
        <f t="shared" si="2"/>
        <v>467459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126000</v>
      </c>
      <c r="P6" s="31">
        <v>346000</v>
      </c>
      <c r="Q6" s="31">
        <v>0</v>
      </c>
      <c r="R6" s="31">
        <f t="shared" si="5"/>
        <v>472000</v>
      </c>
      <c r="S6" s="32">
        <f t="shared" si="6"/>
        <v>597924</v>
      </c>
      <c r="T6" s="32">
        <f t="shared" si="7"/>
        <v>130465</v>
      </c>
      <c r="U6" s="18">
        <f t="shared" si="8"/>
        <v>1.2790939954092231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249406</v>
      </c>
      <c r="G7" s="40">
        <v>450000</v>
      </c>
      <c r="H7" s="12">
        <v>0</v>
      </c>
      <c r="I7" s="15">
        <f t="shared" si="1"/>
        <v>249406</v>
      </c>
      <c r="J7" s="16">
        <f t="shared" si="2"/>
        <v>0</v>
      </c>
      <c r="K7" s="17">
        <f t="shared" si="3"/>
        <v>285402.62647715659</v>
      </c>
      <c r="L7" s="18">
        <f t="shared" si="4"/>
        <v>1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699406</v>
      </c>
      <c r="T7" s="32">
        <f t="shared" si="7"/>
        <v>249406</v>
      </c>
      <c r="U7" s="18">
        <f t="shared" si="8"/>
        <v>1.5542355555555556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0</v>
      </c>
      <c r="P10" s="31">
        <v>39000</v>
      </c>
      <c r="Q10" s="31">
        <v>0</v>
      </c>
      <c r="R10" s="31">
        <f t="shared" si="5"/>
        <v>39000</v>
      </c>
      <c r="S10" s="32">
        <f>G10+I10+R10</f>
        <v>39000</v>
      </c>
      <c r="T10" s="32">
        <f t="shared" si="7"/>
        <v>-524987</v>
      </c>
      <c r="U10" s="18">
        <f t="shared" si="8"/>
        <v>6.9150530065409305E-2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86918</v>
      </c>
      <c r="H11" s="12">
        <v>0</v>
      </c>
      <c r="I11" s="15">
        <f t="shared" si="1"/>
        <v>135586</v>
      </c>
      <c r="J11" s="16">
        <f t="shared" si="2"/>
        <v>0</v>
      </c>
      <c r="K11" s="17">
        <f>D11*G11</f>
        <v>135151.23701809259</v>
      </c>
      <c r="L11" s="18">
        <v>0</v>
      </c>
      <c r="M11" s="31">
        <v>0</v>
      </c>
      <c r="N11" s="54">
        <v>0</v>
      </c>
      <c r="O11" s="31">
        <v>222000</v>
      </c>
      <c r="P11" s="31">
        <v>0</v>
      </c>
      <c r="Q11" s="31">
        <v>0</v>
      </c>
      <c r="R11" s="31">
        <f t="shared" si="5"/>
        <v>222000</v>
      </c>
      <c r="S11" s="32">
        <f t="shared" si="6"/>
        <v>444504</v>
      </c>
      <c r="T11" s="32">
        <f t="shared" si="7"/>
        <v>357586</v>
      </c>
      <c r="U11" s="18">
        <f t="shared" si="8"/>
        <v>5.1140615292574614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>F15+H15</f>
        <v>0</v>
      </c>
      <c r="J15" s="16">
        <f t="shared" si="2"/>
        <v>-9766</v>
      </c>
      <c r="K15" s="17">
        <f t="shared" si="3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460892</v>
      </c>
      <c r="G21" s="23">
        <f t="shared" si="11"/>
        <v>1967519</v>
      </c>
      <c r="H21" s="23">
        <f t="shared" si="11"/>
        <v>348835</v>
      </c>
      <c r="I21" s="24">
        <f>SUM(I3:I20)</f>
        <v>809727</v>
      </c>
      <c r="J21" s="25">
        <f>SUM(J3:J20)</f>
        <v>1490500</v>
      </c>
      <c r="K21" s="25">
        <f>SUM(K3:K20)</f>
        <v>2845269.4587588366</v>
      </c>
      <c r="L21" s="26">
        <f t="shared" si="10"/>
        <v>0.51649023170406538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2777247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70000000}"/>
  <conditionalFormatting sqref="L3:L13 L15:L21">
    <cfRule type="cellIs" dxfId="314" priority="12" operator="greaterThan">
      <formula>1</formula>
    </cfRule>
  </conditionalFormatting>
  <conditionalFormatting sqref="L3:L13 L15:L21">
    <cfRule type="cellIs" dxfId="313" priority="11" operator="lessThan">
      <formula>0.8</formula>
    </cfRule>
  </conditionalFormatting>
  <conditionalFormatting sqref="L3:L13 L15:L21">
    <cfRule type="cellIs" dxfId="312" priority="10" operator="between">
      <formula>0.8</formula>
      <formula>1</formula>
    </cfRule>
  </conditionalFormatting>
  <conditionalFormatting sqref="U3:U13 U15:U20">
    <cfRule type="cellIs" dxfId="311" priority="9" operator="greaterThan">
      <formula>1</formula>
    </cfRule>
  </conditionalFormatting>
  <conditionalFormatting sqref="U3:U13 U15:U20">
    <cfRule type="cellIs" dxfId="310" priority="8" operator="lessThan">
      <formula>0.8</formula>
    </cfRule>
  </conditionalFormatting>
  <conditionalFormatting sqref="U3:U13 U15:U20">
    <cfRule type="cellIs" dxfId="309" priority="7" operator="between">
      <formula>0.8</formula>
      <formula>1</formula>
    </cfRule>
  </conditionalFormatting>
  <conditionalFormatting sqref="L14">
    <cfRule type="cellIs" dxfId="308" priority="6" operator="greaterThan">
      <formula>1</formula>
    </cfRule>
  </conditionalFormatting>
  <conditionalFormatting sqref="L14">
    <cfRule type="cellIs" dxfId="307" priority="5" operator="lessThan">
      <formula>0.8</formula>
    </cfRule>
  </conditionalFormatting>
  <conditionalFormatting sqref="L14">
    <cfRule type="cellIs" dxfId="306" priority="4" operator="between">
      <formula>0.8</formula>
      <formula>1</formula>
    </cfRule>
  </conditionalFormatting>
  <conditionalFormatting sqref="U14">
    <cfRule type="cellIs" dxfId="305" priority="3" operator="greaterThan">
      <formula>1</formula>
    </cfRule>
  </conditionalFormatting>
  <conditionalFormatting sqref="U14">
    <cfRule type="cellIs" dxfId="304" priority="2" operator="lessThan">
      <formula>0.8</formula>
    </cfRule>
  </conditionalFormatting>
  <conditionalFormatting sqref="U14">
    <cfRule type="cellIs" dxfId="30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J24" sqref="J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211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372303</v>
      </c>
      <c r="H3" s="12">
        <v>0</v>
      </c>
      <c r="I3" s="15">
        <f t="shared" ref="I3:I20" si="1">F3+H3</f>
        <v>0</v>
      </c>
      <c r="J3" s="16">
        <f t="shared" ref="J3:J20" si="2">C3-G3</f>
        <v>17815</v>
      </c>
      <c r="K3" s="17">
        <f t="shared" ref="K3:K19" si="3">+G3*D3</f>
        <v>1076841.0284396107</v>
      </c>
      <c r="L3" s="18">
        <f t="shared" ref="L3:L9" si="4">K3/E3</f>
        <v>0.95433432961309139</v>
      </c>
      <c r="M3" s="63">
        <v>0</v>
      </c>
      <c r="N3" s="54">
        <v>0</v>
      </c>
      <c r="O3" s="31">
        <v>0</v>
      </c>
      <c r="P3" s="31">
        <v>55500</v>
      </c>
      <c r="Q3" s="65">
        <v>55500</v>
      </c>
      <c r="R3" s="31">
        <f t="shared" ref="R3:R21" si="5">M3+N3+O3+P3+Q3</f>
        <v>111000</v>
      </c>
      <c r="S3" s="32">
        <f t="shared" ref="S3:S21" si="6">G3+I3+R3</f>
        <v>483303</v>
      </c>
      <c r="T3" s="32">
        <f t="shared" ref="T3:T20" si="7">S3-C3</f>
        <v>93185</v>
      </c>
      <c r="U3" s="18">
        <f t="shared" ref="U3:U20" si="8">S3/C3</f>
        <v>1.2388636258772987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0</v>
      </c>
      <c r="G4" s="12">
        <v>590698</v>
      </c>
      <c r="H4" s="12">
        <v>0</v>
      </c>
      <c r="I4" s="15">
        <f t="shared" si="1"/>
        <v>0</v>
      </c>
      <c r="J4" s="16">
        <f t="shared" si="2"/>
        <v>159302</v>
      </c>
      <c r="K4" s="17">
        <f t="shared" si="3"/>
        <v>769640.71642226924</v>
      </c>
      <c r="L4" s="18">
        <f t="shared" si="4"/>
        <v>0.78759733333333326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590698</v>
      </c>
      <c r="T4" s="32">
        <f t="shared" si="7"/>
        <v>-159302</v>
      </c>
      <c r="U4" s="18">
        <f t="shared" si="8"/>
        <v>0.78759733333333337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0</v>
      </c>
      <c r="G6" s="40">
        <v>125924</v>
      </c>
      <c r="H6" s="40">
        <v>0</v>
      </c>
      <c r="I6" s="15">
        <f t="shared" si="1"/>
        <v>0</v>
      </c>
      <c r="J6" s="16">
        <f t="shared" si="2"/>
        <v>341535</v>
      </c>
      <c r="K6" s="17">
        <f t="shared" si="3"/>
        <v>143934.66528113215</v>
      </c>
      <c r="L6" s="18">
        <f t="shared" si="4"/>
        <v>0.2693797744828958</v>
      </c>
      <c r="M6" s="31">
        <v>0</v>
      </c>
      <c r="N6" s="54">
        <v>0</v>
      </c>
      <c r="O6" s="31">
        <v>0</v>
      </c>
      <c r="P6" s="31">
        <v>346000</v>
      </c>
      <c r="Q6" s="31">
        <v>0</v>
      </c>
      <c r="R6" s="31">
        <f t="shared" si="5"/>
        <v>346000</v>
      </c>
      <c r="S6" s="32">
        <f t="shared" si="6"/>
        <v>471924</v>
      </c>
      <c r="T6" s="32">
        <f t="shared" si="7"/>
        <v>4465</v>
      </c>
      <c r="U6" s="18">
        <f t="shared" si="8"/>
        <v>1.0095516398229578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249406</v>
      </c>
      <c r="G7" s="40">
        <v>450000</v>
      </c>
      <c r="H7" s="12">
        <v>0</v>
      </c>
      <c r="I7" s="15">
        <f t="shared" si="1"/>
        <v>249406</v>
      </c>
      <c r="J7" s="16">
        <f t="shared" si="2"/>
        <v>0</v>
      </c>
      <c r="K7" s="17">
        <f t="shared" si="3"/>
        <v>285402.62647715659</v>
      </c>
      <c r="L7" s="18">
        <f t="shared" si="4"/>
        <v>1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699406</v>
      </c>
      <c r="T7" s="32">
        <f t="shared" si="7"/>
        <v>249406</v>
      </c>
      <c r="U7" s="18">
        <f t="shared" si="8"/>
        <v>1.5542355555555556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63223</v>
      </c>
      <c r="G8" s="12">
        <v>450000</v>
      </c>
      <c r="H8" s="40">
        <v>0</v>
      </c>
      <c r="I8" s="15">
        <f t="shared" si="1"/>
        <v>63223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953223</v>
      </c>
      <c r="T8" s="32">
        <f t="shared" si="7"/>
        <v>503223</v>
      </c>
      <c r="U8" s="18">
        <f t="shared" si="8"/>
        <v>2.1182733333333332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0</v>
      </c>
      <c r="P10" s="31">
        <v>39000</v>
      </c>
      <c r="Q10" s="31">
        <v>0</v>
      </c>
      <c r="R10" s="31">
        <f t="shared" si="5"/>
        <v>39000</v>
      </c>
      <c r="S10" s="32">
        <f>G10+I10+R10</f>
        <v>39000</v>
      </c>
      <c r="T10" s="32">
        <f t="shared" si="7"/>
        <v>-524987</v>
      </c>
      <c r="U10" s="18">
        <f t="shared" si="8"/>
        <v>6.9150530065409305E-2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86918</v>
      </c>
      <c r="H11" s="12">
        <v>0</v>
      </c>
      <c r="I11" s="15">
        <f t="shared" si="1"/>
        <v>135586</v>
      </c>
      <c r="J11" s="16">
        <f t="shared" si="2"/>
        <v>0</v>
      </c>
      <c r="K11" s="17">
        <f>D11*G11</f>
        <v>135151.23701809259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222504</v>
      </c>
      <c r="T11" s="32">
        <f t="shared" si="7"/>
        <v>135586</v>
      </c>
      <c r="U11" s="18">
        <f t="shared" si="8"/>
        <v>2.5599300490117121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>F15+H15</f>
        <v>0</v>
      </c>
      <c r="J15" s="16">
        <f t="shared" si="2"/>
        <v>-9766</v>
      </c>
      <c r="K15" s="17">
        <f t="shared" si="3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460892</v>
      </c>
      <c r="G21" s="23">
        <f t="shared" si="11"/>
        <v>2316354</v>
      </c>
      <c r="H21" s="23">
        <f t="shared" si="11"/>
        <v>0</v>
      </c>
      <c r="I21" s="24">
        <f>SUM(I3:I20)</f>
        <v>460892</v>
      </c>
      <c r="J21" s="25">
        <f>SUM(J3:J20)</f>
        <v>1141665</v>
      </c>
      <c r="K21" s="25">
        <f>SUM(K3:K20)</f>
        <v>3279642.523591693</v>
      </c>
      <c r="L21" s="26">
        <f t="shared" si="10"/>
        <v>0.59534021345566823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2777247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71000000}"/>
  <conditionalFormatting sqref="L3:L13 L15:L21">
    <cfRule type="cellIs" dxfId="302" priority="12" operator="greaterThan">
      <formula>1</formula>
    </cfRule>
  </conditionalFormatting>
  <conditionalFormatting sqref="L3:L13 L15:L21">
    <cfRule type="cellIs" dxfId="301" priority="11" operator="lessThan">
      <formula>0.8</formula>
    </cfRule>
  </conditionalFormatting>
  <conditionalFormatting sqref="L3:L13 L15:L21">
    <cfRule type="cellIs" dxfId="300" priority="10" operator="between">
      <formula>0.8</formula>
      <formula>1</formula>
    </cfRule>
  </conditionalFormatting>
  <conditionalFormatting sqref="U3:U13 U15:U20">
    <cfRule type="cellIs" dxfId="299" priority="9" operator="greaterThan">
      <formula>1</formula>
    </cfRule>
  </conditionalFormatting>
  <conditionalFormatting sqref="U3:U13 U15:U20">
    <cfRule type="cellIs" dxfId="298" priority="8" operator="lessThan">
      <formula>0.8</formula>
    </cfRule>
  </conditionalFormatting>
  <conditionalFormatting sqref="U3:U13 U15:U20">
    <cfRule type="cellIs" dxfId="297" priority="7" operator="between">
      <formula>0.8</formula>
      <formula>1</formula>
    </cfRule>
  </conditionalFormatting>
  <conditionalFormatting sqref="L14">
    <cfRule type="cellIs" dxfId="296" priority="6" operator="greaterThan">
      <formula>1</formula>
    </cfRule>
  </conditionalFormatting>
  <conditionalFormatting sqref="L14">
    <cfRule type="cellIs" dxfId="295" priority="5" operator="lessThan">
      <formula>0.8</formula>
    </cfRule>
  </conditionalFormatting>
  <conditionalFormatting sqref="L14">
    <cfRule type="cellIs" dxfId="294" priority="4" operator="between">
      <formula>0.8</formula>
      <formula>1</formula>
    </cfRule>
  </conditionalFormatting>
  <conditionalFormatting sqref="U14">
    <cfRule type="cellIs" dxfId="293" priority="3" operator="greaterThan">
      <formula>1</formula>
    </cfRule>
  </conditionalFormatting>
  <conditionalFormatting sqref="U14">
    <cfRule type="cellIs" dxfId="292" priority="2" operator="lessThan">
      <formula>0.8</formula>
    </cfRule>
  </conditionalFormatting>
  <conditionalFormatting sqref="U14">
    <cfRule type="cellIs" dxfId="29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K25" sqref="K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212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372303</v>
      </c>
      <c r="H3" s="12">
        <v>0</v>
      </c>
      <c r="I3" s="15">
        <f t="shared" ref="I3:I20" si="1">F3+H3</f>
        <v>0</v>
      </c>
      <c r="J3" s="16">
        <f t="shared" ref="J3:J20" si="2">C3-G3</f>
        <v>17815</v>
      </c>
      <c r="K3" s="17">
        <f t="shared" ref="K3:K19" si="3">+G3*D3</f>
        <v>1076841.0284396107</v>
      </c>
      <c r="L3" s="18">
        <f t="shared" ref="L3:L9" si="4">K3/E3</f>
        <v>0.95433432961309139</v>
      </c>
      <c r="M3" s="63">
        <v>0</v>
      </c>
      <c r="N3" s="54">
        <v>0</v>
      </c>
      <c r="O3" s="31">
        <v>0</v>
      </c>
      <c r="P3" s="31">
        <v>55500</v>
      </c>
      <c r="Q3" s="65">
        <v>55500</v>
      </c>
      <c r="R3" s="31">
        <f t="shared" ref="R3:R21" si="5">M3+N3+O3+P3+Q3</f>
        <v>111000</v>
      </c>
      <c r="S3" s="32">
        <f t="shared" ref="S3:S21" si="6">G3+I3+R3</f>
        <v>483303</v>
      </c>
      <c r="T3" s="32">
        <f t="shared" ref="T3:T20" si="7">S3-C3</f>
        <v>93185</v>
      </c>
      <c r="U3" s="18">
        <f t="shared" ref="U3:U20" si="8">S3/C3</f>
        <v>1.2388636258772987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0</v>
      </c>
      <c r="G4" s="12">
        <v>590698</v>
      </c>
      <c r="H4" s="12">
        <v>0</v>
      </c>
      <c r="I4" s="15">
        <f t="shared" si="1"/>
        <v>0</v>
      </c>
      <c r="J4" s="16">
        <f t="shared" si="2"/>
        <v>159302</v>
      </c>
      <c r="K4" s="17">
        <f t="shared" si="3"/>
        <v>769640.71642226924</v>
      </c>
      <c r="L4" s="18">
        <f t="shared" si="4"/>
        <v>0.78759733333333326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590698</v>
      </c>
      <c r="T4" s="32">
        <f t="shared" si="7"/>
        <v>-159302</v>
      </c>
      <c r="U4" s="18">
        <f t="shared" si="8"/>
        <v>0.78759733333333337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54557</v>
      </c>
      <c r="G6" s="40">
        <v>125924</v>
      </c>
      <c r="H6" s="40">
        <v>125317</v>
      </c>
      <c r="I6" s="15">
        <f t="shared" si="1"/>
        <v>179874</v>
      </c>
      <c r="J6" s="16">
        <f t="shared" si="2"/>
        <v>341535</v>
      </c>
      <c r="K6" s="17">
        <f t="shared" si="3"/>
        <v>143934.66528113215</v>
      </c>
      <c r="L6" s="18">
        <f t="shared" si="4"/>
        <v>0.2693797744828958</v>
      </c>
      <c r="M6" s="31">
        <v>0</v>
      </c>
      <c r="N6" s="54">
        <v>0</v>
      </c>
      <c r="O6" s="31">
        <v>0</v>
      </c>
      <c r="P6" s="31">
        <v>346000</v>
      </c>
      <c r="Q6" s="31">
        <v>0</v>
      </c>
      <c r="R6" s="31">
        <f t="shared" si="5"/>
        <v>346000</v>
      </c>
      <c r="S6" s="32">
        <f t="shared" si="6"/>
        <v>651798</v>
      </c>
      <c r="T6" s="32">
        <f t="shared" si="7"/>
        <v>184339</v>
      </c>
      <c r="U6" s="18">
        <f t="shared" si="8"/>
        <v>1.3943426054477506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249406</v>
      </c>
      <c r="G7" s="40">
        <v>450000</v>
      </c>
      <c r="H7" s="12">
        <v>0</v>
      </c>
      <c r="I7" s="15">
        <f t="shared" si="1"/>
        <v>249406</v>
      </c>
      <c r="J7" s="16">
        <f t="shared" si="2"/>
        <v>0</v>
      </c>
      <c r="K7" s="17">
        <f t="shared" si="3"/>
        <v>285402.62647715659</v>
      </c>
      <c r="L7" s="18">
        <f t="shared" si="4"/>
        <v>1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699406</v>
      </c>
      <c r="T7" s="32">
        <f t="shared" si="7"/>
        <v>249406</v>
      </c>
      <c r="U7" s="18">
        <f t="shared" si="8"/>
        <v>1.5542355555555556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323136</v>
      </c>
      <c r="G8" s="12">
        <v>450000</v>
      </c>
      <c r="H8" s="40">
        <v>0</v>
      </c>
      <c r="I8" s="15">
        <f t="shared" si="1"/>
        <v>323136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1213136</v>
      </c>
      <c r="T8" s="32">
        <f t="shared" si="7"/>
        <v>763136</v>
      </c>
      <c r="U8" s="18">
        <f t="shared" si="8"/>
        <v>2.6958577777777779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 t="shared" si="3"/>
        <v>0</v>
      </c>
      <c r="L10" s="18">
        <f>K10/E10</f>
        <v>0</v>
      </c>
      <c r="M10" s="31">
        <v>0</v>
      </c>
      <c r="N10" s="54">
        <v>0</v>
      </c>
      <c r="O10" s="31">
        <v>0</v>
      </c>
      <c r="P10" s="31">
        <v>39000</v>
      </c>
      <c r="Q10" s="31">
        <v>0</v>
      </c>
      <c r="R10" s="31">
        <f t="shared" si="5"/>
        <v>39000</v>
      </c>
      <c r="S10" s="32">
        <f>G10+I10+R10</f>
        <v>39000</v>
      </c>
      <c r="T10" s="32">
        <f t="shared" si="7"/>
        <v>-524987</v>
      </c>
      <c r="U10" s="18">
        <f t="shared" si="8"/>
        <v>6.9150530065409305E-2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86918</v>
      </c>
      <c r="H11" s="12">
        <v>0</v>
      </c>
      <c r="I11" s="15">
        <f t="shared" si="1"/>
        <v>135586</v>
      </c>
      <c r="J11" s="16">
        <f t="shared" si="2"/>
        <v>0</v>
      </c>
      <c r="K11" s="17">
        <f>D11*G11</f>
        <v>135151.23701809259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222504</v>
      </c>
      <c r="T11" s="32">
        <f t="shared" si="7"/>
        <v>135586</v>
      </c>
      <c r="U11" s="18">
        <f t="shared" si="8"/>
        <v>2.5599300490117121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>F15+H15</f>
        <v>0</v>
      </c>
      <c r="J15" s="16">
        <f t="shared" si="2"/>
        <v>-9766</v>
      </c>
      <c r="K15" s="17">
        <f t="shared" si="3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775362</v>
      </c>
      <c r="G21" s="23">
        <f t="shared" si="11"/>
        <v>2316354</v>
      </c>
      <c r="H21" s="23">
        <f t="shared" si="11"/>
        <v>125317</v>
      </c>
      <c r="I21" s="24">
        <f>SUM(I3:I20)</f>
        <v>900679</v>
      </c>
      <c r="J21" s="25">
        <f>SUM(J3:J20)</f>
        <v>1141665</v>
      </c>
      <c r="K21" s="25">
        <f>SUM(K3:K20)</f>
        <v>3279642.523591693</v>
      </c>
      <c r="L21" s="26">
        <f t="shared" si="10"/>
        <v>0.59534021345566823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3217034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72000000}"/>
  <conditionalFormatting sqref="L3:L13 L15:L21">
    <cfRule type="cellIs" dxfId="290" priority="12" operator="greaterThan">
      <formula>1</formula>
    </cfRule>
  </conditionalFormatting>
  <conditionalFormatting sqref="L3:L13 L15:L21">
    <cfRule type="cellIs" dxfId="289" priority="11" operator="lessThan">
      <formula>0.8</formula>
    </cfRule>
  </conditionalFormatting>
  <conditionalFormatting sqref="L3:L13 L15:L21">
    <cfRule type="cellIs" dxfId="288" priority="10" operator="between">
      <formula>0.8</formula>
      <formula>1</formula>
    </cfRule>
  </conditionalFormatting>
  <conditionalFormatting sqref="U3:U13 U15:U20">
    <cfRule type="cellIs" dxfId="287" priority="9" operator="greaterThan">
      <formula>1</formula>
    </cfRule>
  </conditionalFormatting>
  <conditionalFormatting sqref="U3:U13 U15:U20">
    <cfRule type="cellIs" dxfId="286" priority="8" operator="lessThan">
      <formula>0.8</formula>
    </cfRule>
  </conditionalFormatting>
  <conditionalFormatting sqref="U3:U13 U15:U20">
    <cfRule type="cellIs" dxfId="285" priority="7" operator="between">
      <formula>0.8</formula>
      <formula>1</formula>
    </cfRule>
  </conditionalFormatting>
  <conditionalFormatting sqref="L14">
    <cfRule type="cellIs" dxfId="284" priority="6" operator="greaterThan">
      <formula>1</formula>
    </cfRule>
  </conditionalFormatting>
  <conditionalFormatting sqref="L14">
    <cfRule type="cellIs" dxfId="283" priority="5" operator="lessThan">
      <formula>0.8</formula>
    </cfRule>
  </conditionalFormatting>
  <conditionalFormatting sqref="L14">
    <cfRule type="cellIs" dxfId="282" priority="4" operator="between">
      <formula>0.8</formula>
      <formula>1</formula>
    </cfRule>
  </conditionalFormatting>
  <conditionalFormatting sqref="U14">
    <cfRule type="cellIs" dxfId="281" priority="3" operator="greaterThan">
      <formula>1</formula>
    </cfRule>
  </conditionalFormatting>
  <conditionalFormatting sqref="U14">
    <cfRule type="cellIs" dxfId="280" priority="2" operator="lessThan">
      <formula>0.8</formula>
    </cfRule>
  </conditionalFormatting>
  <conditionalFormatting sqref="U14">
    <cfRule type="cellIs" dxfId="27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rgb="FFFFC000"/>
  </sheetPr>
  <dimension ref="A1:U23"/>
  <sheetViews>
    <sheetView showGridLines="0" zoomScale="90" workbookViewId="0">
      <pane xSplit="3" ySplit="2" topLeftCell="D3" activePane="bottomRight" state="frozen"/>
      <selection activeCell="E26" sqref="E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213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20" si="0">C3*D3</f>
        <v>1128368.7435578119</v>
      </c>
      <c r="F3" s="12">
        <v>0</v>
      </c>
      <c r="G3" s="40">
        <v>372303</v>
      </c>
      <c r="H3" s="12">
        <v>0</v>
      </c>
      <c r="I3" s="15">
        <f t="shared" ref="I3:I20" si="1">F3+H3</f>
        <v>0</v>
      </c>
      <c r="J3" s="16">
        <f t="shared" ref="J3:J20" si="2">C3-G3</f>
        <v>17815</v>
      </c>
      <c r="K3" s="17">
        <f t="shared" ref="K3:K19" si="3">+G3*D3</f>
        <v>1076841.0284396107</v>
      </c>
      <c r="L3" s="18">
        <f t="shared" ref="L3:L9" si="4">K3/E3</f>
        <v>0.95433432961309139</v>
      </c>
      <c r="M3" s="63">
        <v>0</v>
      </c>
      <c r="N3" s="54">
        <v>0</v>
      </c>
      <c r="O3" s="31">
        <v>0</v>
      </c>
      <c r="P3" s="31">
        <v>55500</v>
      </c>
      <c r="Q3" s="65">
        <v>55500</v>
      </c>
      <c r="R3" s="31">
        <f t="shared" ref="R3:R21" si="5">M3+N3+O3+P3+Q3</f>
        <v>111000</v>
      </c>
      <c r="S3" s="32">
        <f t="shared" ref="S3:S21" si="6">G3+I3+R3</f>
        <v>483303</v>
      </c>
      <c r="T3" s="32">
        <f t="shared" ref="T3:T20" si="7">S3-C3</f>
        <v>93185</v>
      </c>
      <c r="U3" s="18">
        <f t="shared" ref="U3:U20" si="8">S3/C3</f>
        <v>1.2388636258772987</v>
      </c>
    </row>
    <row r="4" spans="1:21">
      <c r="A4" s="8" t="s">
        <v>22</v>
      </c>
      <c r="B4" s="8" t="s">
        <v>23</v>
      </c>
      <c r="C4" s="13">
        <v>750000</v>
      </c>
      <c r="D4" s="46">
        <v>1.3029343529557731</v>
      </c>
      <c r="E4" s="13">
        <f t="shared" si="0"/>
        <v>977200.76471682987</v>
      </c>
      <c r="F4" s="12">
        <v>0</v>
      </c>
      <c r="G4" s="12">
        <v>590698</v>
      </c>
      <c r="H4" s="12">
        <v>0</v>
      </c>
      <c r="I4" s="15">
        <f t="shared" si="1"/>
        <v>0</v>
      </c>
      <c r="J4" s="16">
        <f t="shared" si="2"/>
        <v>159302</v>
      </c>
      <c r="K4" s="17">
        <f t="shared" si="3"/>
        <v>769640.71642226924</v>
      </c>
      <c r="L4" s="18">
        <f t="shared" si="4"/>
        <v>0.78759733333333326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590698</v>
      </c>
      <c r="T4" s="32">
        <f t="shared" si="7"/>
        <v>-159302</v>
      </c>
      <c r="U4" s="18">
        <f t="shared" si="8"/>
        <v>0.78759733333333337</v>
      </c>
    </row>
    <row r="5" spans="1:21">
      <c r="A5" s="8" t="s">
        <v>24</v>
      </c>
      <c r="B5" s="8" t="s">
        <v>25</v>
      </c>
      <c r="C5" s="13">
        <v>42286</v>
      </c>
      <c r="D5" s="10">
        <v>4.6805391470734206</v>
      </c>
      <c r="E5" s="11">
        <f t="shared" si="0"/>
        <v>197921.27837314666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42286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-42286</v>
      </c>
      <c r="U5" s="18">
        <f t="shared" si="8"/>
        <v>0</v>
      </c>
    </row>
    <row r="6" spans="1:21">
      <c r="A6" s="8" t="s">
        <v>26</v>
      </c>
      <c r="B6" s="8" t="s">
        <v>27</v>
      </c>
      <c r="C6" s="13">
        <v>467459</v>
      </c>
      <c r="D6" s="10">
        <v>1.1430280588381259</v>
      </c>
      <c r="E6" s="11">
        <f t="shared" si="0"/>
        <v>534318.75335641147</v>
      </c>
      <c r="F6" s="12">
        <v>209900</v>
      </c>
      <c r="G6" s="40">
        <v>251241</v>
      </c>
      <c r="H6" s="40">
        <v>0</v>
      </c>
      <c r="I6" s="15">
        <f t="shared" si="1"/>
        <v>209900</v>
      </c>
      <c r="J6" s="16">
        <f t="shared" si="2"/>
        <v>216218</v>
      </c>
      <c r="K6" s="17">
        <f t="shared" si="3"/>
        <v>287175.5125305496</v>
      </c>
      <c r="L6" s="18">
        <f t="shared" si="4"/>
        <v>0.53746103936388012</v>
      </c>
      <c r="M6" s="31">
        <v>0</v>
      </c>
      <c r="N6" s="54">
        <v>0</v>
      </c>
      <c r="O6" s="31">
        <v>0</v>
      </c>
      <c r="P6" s="31">
        <v>346000</v>
      </c>
      <c r="Q6" s="31">
        <v>0</v>
      </c>
      <c r="R6" s="31">
        <f t="shared" si="5"/>
        <v>346000</v>
      </c>
      <c r="S6" s="32">
        <f t="shared" si="6"/>
        <v>807141</v>
      </c>
      <c r="T6" s="32">
        <f t="shared" si="7"/>
        <v>339682</v>
      </c>
      <c r="U6" s="18">
        <f t="shared" si="8"/>
        <v>1.7266562415099507</v>
      </c>
    </row>
    <row r="7" spans="1:21">
      <c r="A7" s="8" t="s">
        <v>28</v>
      </c>
      <c r="B7" s="8" t="s">
        <v>29</v>
      </c>
      <c r="C7" s="13">
        <v>450000</v>
      </c>
      <c r="D7" s="10">
        <v>0.63422805883812572</v>
      </c>
      <c r="E7" s="11">
        <f t="shared" si="0"/>
        <v>285402.62647715659</v>
      </c>
      <c r="F7" s="12">
        <v>249406</v>
      </c>
      <c r="G7" s="40">
        <v>450000</v>
      </c>
      <c r="H7" s="12">
        <v>0</v>
      </c>
      <c r="I7" s="15">
        <f t="shared" si="1"/>
        <v>249406</v>
      </c>
      <c r="J7" s="16">
        <f t="shared" si="2"/>
        <v>0</v>
      </c>
      <c r="K7" s="17">
        <f t="shared" si="3"/>
        <v>285402.62647715659</v>
      </c>
      <c r="L7" s="18">
        <f t="shared" si="4"/>
        <v>1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699406</v>
      </c>
      <c r="T7" s="32">
        <f t="shared" si="7"/>
        <v>249406</v>
      </c>
      <c r="U7" s="18">
        <f t="shared" si="8"/>
        <v>1.5542355555555556</v>
      </c>
    </row>
    <row r="8" spans="1:21">
      <c r="A8" s="8" t="s">
        <v>30</v>
      </c>
      <c r="B8" s="8" t="s">
        <v>31</v>
      </c>
      <c r="C8" s="13">
        <v>450000</v>
      </c>
      <c r="D8" s="46">
        <v>0.89352805883812592</v>
      </c>
      <c r="E8" s="13">
        <f t="shared" si="0"/>
        <v>402087.62647715665</v>
      </c>
      <c r="F8" s="40">
        <v>323136</v>
      </c>
      <c r="G8" s="12">
        <v>450000</v>
      </c>
      <c r="H8" s="40">
        <v>0</v>
      </c>
      <c r="I8" s="15">
        <f t="shared" si="1"/>
        <v>323136</v>
      </c>
      <c r="J8" s="16">
        <f t="shared" si="2"/>
        <v>0</v>
      </c>
      <c r="K8" s="17">
        <f t="shared" si="3"/>
        <v>402087.62647715665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440000</v>
      </c>
      <c r="Q8" s="31">
        <v>0</v>
      </c>
      <c r="R8" s="31">
        <f t="shared" si="5"/>
        <v>440000</v>
      </c>
      <c r="S8" s="32">
        <f t="shared" si="6"/>
        <v>1213136</v>
      </c>
      <c r="T8" s="32">
        <f t="shared" si="7"/>
        <v>763136</v>
      </c>
      <c r="U8" s="18">
        <f t="shared" si="8"/>
        <v>2.6958577777777779</v>
      </c>
    </row>
    <row r="9" spans="1:21">
      <c r="A9" s="8" t="s">
        <v>32</v>
      </c>
      <c r="B9" s="8" t="s">
        <v>33</v>
      </c>
      <c r="C9" s="13">
        <v>213875</v>
      </c>
      <c r="D9" s="10">
        <v>1.0683280588381256</v>
      </c>
      <c r="E9" s="11">
        <f t="shared" si="0"/>
        <v>228488.66358400413</v>
      </c>
      <c r="F9" s="12">
        <v>12677</v>
      </c>
      <c r="G9" s="12">
        <v>213875</v>
      </c>
      <c r="H9" s="12">
        <v>0</v>
      </c>
      <c r="I9" s="15">
        <f t="shared" si="1"/>
        <v>12677</v>
      </c>
      <c r="J9" s="16">
        <f t="shared" si="2"/>
        <v>0</v>
      </c>
      <c r="K9" s="17">
        <f t="shared" si="3"/>
        <v>228488.66358400413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226552</v>
      </c>
      <c r="T9" s="32">
        <f t="shared" si="7"/>
        <v>12677</v>
      </c>
      <c r="U9" s="18">
        <f t="shared" si="8"/>
        <v>1.0592729398012859</v>
      </c>
    </row>
    <row r="10" spans="1:21">
      <c r="A10" s="8" t="s">
        <v>34</v>
      </c>
      <c r="B10" s="8" t="s">
        <v>35</v>
      </c>
      <c r="C10" s="13">
        <v>563987</v>
      </c>
      <c r="D10" s="46">
        <v>2.1696780588381257</v>
      </c>
      <c r="E10" s="13">
        <f t="shared" si="0"/>
        <v>1223670.2193699379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563987</v>
      </c>
      <c r="K10" s="17">
        <f>+G10*D10</f>
        <v>0</v>
      </c>
      <c r="L10" s="18">
        <f>K10/E10</f>
        <v>0</v>
      </c>
      <c r="M10" s="31">
        <v>0</v>
      </c>
      <c r="N10" s="54">
        <v>0</v>
      </c>
      <c r="O10" s="31">
        <v>0</v>
      </c>
      <c r="P10" s="31">
        <v>39000</v>
      </c>
      <c r="Q10" s="31">
        <v>0</v>
      </c>
      <c r="R10" s="31">
        <f t="shared" si="5"/>
        <v>39000</v>
      </c>
      <c r="S10" s="32">
        <f>G10+I10+R10</f>
        <v>39000</v>
      </c>
      <c r="T10" s="32">
        <f t="shared" si="7"/>
        <v>-524987</v>
      </c>
      <c r="U10" s="18">
        <f t="shared" si="8"/>
        <v>6.9150530065409305E-2</v>
      </c>
    </row>
    <row r="11" spans="1:21">
      <c r="A11" s="8" t="s">
        <v>36</v>
      </c>
      <c r="B11" s="8" t="s">
        <v>37</v>
      </c>
      <c r="C11" s="13">
        <v>86918</v>
      </c>
      <c r="D11" s="10">
        <v>1.55492805883813</v>
      </c>
      <c r="E11" s="11">
        <f t="shared" si="0"/>
        <v>135151.23701809259</v>
      </c>
      <c r="F11" s="12">
        <v>135586</v>
      </c>
      <c r="G11" s="12">
        <v>86918</v>
      </c>
      <c r="H11" s="12">
        <v>0</v>
      </c>
      <c r="I11" s="15">
        <f t="shared" si="1"/>
        <v>135586</v>
      </c>
      <c r="J11" s="16">
        <f t="shared" si="2"/>
        <v>0</v>
      </c>
      <c r="K11" s="17">
        <f>D11*G11</f>
        <v>135151.23701809259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222504</v>
      </c>
      <c r="T11" s="32">
        <f t="shared" si="7"/>
        <v>135586</v>
      </c>
      <c r="U11" s="18">
        <f t="shared" si="8"/>
        <v>2.5599300490117121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-26506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>F15+H15</f>
        <v>0</v>
      </c>
      <c r="J15" s="16">
        <f t="shared" si="2"/>
        <v>-9766</v>
      </c>
      <c r="K15" s="17">
        <f t="shared" si="3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26636</v>
      </c>
      <c r="T15" s="32">
        <f t="shared" si="7"/>
        <v>9766</v>
      </c>
      <c r="U15" s="18">
        <f t="shared" si="8"/>
        <v>1.5788974510966212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H21" si="11">SUM(E3:E20)</f>
        <v>5508854.3482640292</v>
      </c>
      <c r="F21" s="23">
        <f>SUM(F3:F20)</f>
        <v>930705</v>
      </c>
      <c r="G21" s="23">
        <f t="shared" si="11"/>
        <v>2441671</v>
      </c>
      <c r="H21" s="23">
        <f t="shared" si="11"/>
        <v>0</v>
      </c>
      <c r="I21" s="24">
        <f>SUM(I3:I20)</f>
        <v>930705</v>
      </c>
      <c r="J21" s="25">
        <f>SUM(J3:J20)</f>
        <v>1016348</v>
      </c>
      <c r="K21" s="25">
        <f>SUM(K3:K20)</f>
        <v>3422883.3708411106</v>
      </c>
      <c r="L21" s="26">
        <f t="shared" si="10"/>
        <v>0.62134214383790021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3372377</v>
      </c>
      <c r="T21" s="37"/>
    </row>
    <row r="22" spans="1:21">
      <c r="K22" t="s">
        <v>64</v>
      </c>
    </row>
    <row r="23" spans="1:21">
      <c r="D23" t="s">
        <v>64</v>
      </c>
      <c r="G23" t="s">
        <v>64</v>
      </c>
    </row>
  </sheetData>
  <autoFilter ref="B2:U21" xr:uid="{00000000-0009-0000-0000-000073000000}"/>
  <conditionalFormatting sqref="L3:L13 L15:L21">
    <cfRule type="cellIs" dxfId="278" priority="12" operator="greaterThan">
      <formula>1</formula>
    </cfRule>
  </conditionalFormatting>
  <conditionalFormatting sqref="L3:L13 L15:L21">
    <cfRule type="cellIs" dxfId="277" priority="11" operator="lessThan">
      <formula>0.8</formula>
    </cfRule>
  </conditionalFormatting>
  <conditionalFormatting sqref="L3:L13 L15:L21">
    <cfRule type="cellIs" dxfId="276" priority="10" operator="between">
      <formula>0.8</formula>
      <formula>1</formula>
    </cfRule>
  </conditionalFormatting>
  <conditionalFormatting sqref="U3:U13 U15:U20">
    <cfRule type="cellIs" dxfId="275" priority="9" operator="greaterThan">
      <formula>1</formula>
    </cfRule>
  </conditionalFormatting>
  <conditionalFormatting sqref="U3:U13 U15:U20">
    <cfRule type="cellIs" dxfId="274" priority="8" operator="lessThan">
      <formula>0.8</formula>
    </cfRule>
  </conditionalFormatting>
  <conditionalFormatting sqref="U3:U13 U15:U20">
    <cfRule type="cellIs" dxfId="273" priority="7" operator="between">
      <formula>0.8</formula>
      <formula>1</formula>
    </cfRule>
  </conditionalFormatting>
  <conditionalFormatting sqref="L14">
    <cfRule type="cellIs" dxfId="272" priority="6" operator="greaterThan">
      <formula>1</formula>
    </cfRule>
  </conditionalFormatting>
  <conditionalFormatting sqref="L14">
    <cfRule type="cellIs" dxfId="271" priority="5" operator="lessThan">
      <formula>0.8</formula>
    </cfRule>
  </conditionalFormatting>
  <conditionalFormatting sqref="L14">
    <cfRule type="cellIs" dxfId="270" priority="4" operator="between">
      <formula>0.8</formula>
      <formula>1</formula>
    </cfRule>
  </conditionalFormatting>
  <conditionalFormatting sqref="U14">
    <cfRule type="cellIs" dxfId="269" priority="3" operator="greaterThan">
      <formula>1</formula>
    </cfRule>
  </conditionalFormatting>
  <conditionalFormatting sqref="U14">
    <cfRule type="cellIs" dxfId="268" priority="2" operator="lessThan">
      <formula>0.8</formula>
    </cfRule>
  </conditionalFormatting>
  <conditionalFormatting sqref="U14">
    <cfRule type="cellIs" dxfId="26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rgb="FFFFC000"/>
  </sheetPr>
  <dimension ref="A1:U38"/>
  <sheetViews>
    <sheetView showGridLines="0" zoomScale="90" workbookViewId="0">
      <pane xSplit="3" ySplit="2" topLeftCell="D3" activePane="bottomRight" state="frozen"/>
      <selection activeCell="E24" sqref="E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214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19" si="0">C3*D3</f>
        <v>1128368.7435578119</v>
      </c>
      <c r="F3" s="12">
        <v>36706</v>
      </c>
      <c r="G3" s="40">
        <v>372303</v>
      </c>
      <c r="H3" s="12">
        <v>0</v>
      </c>
      <c r="I3" s="15">
        <f t="shared" ref="I3:I18" si="1">F3+H3</f>
        <v>36706</v>
      </c>
      <c r="J3" s="16">
        <f t="shared" ref="J3:J18" si="2">C3-G3</f>
        <v>17815</v>
      </c>
      <c r="K3" s="17">
        <f>+G3*D3</f>
        <v>1076841.0284396107</v>
      </c>
      <c r="L3" s="18">
        <f>K3/E3</f>
        <v>0.95433432961309139</v>
      </c>
      <c r="M3" s="63">
        <v>0</v>
      </c>
      <c r="N3" s="54">
        <v>0</v>
      </c>
      <c r="O3" s="31">
        <v>0</v>
      </c>
      <c r="P3" s="31">
        <v>0</v>
      </c>
      <c r="Q3" s="65">
        <v>55500</v>
      </c>
      <c r="R3" s="31">
        <f t="shared" ref="R3:R18" si="3">M3+N3+O3+P3+Q3</f>
        <v>55500</v>
      </c>
      <c r="S3" s="32">
        <f t="shared" ref="S3:S18" si="4">G3+I3+R3</f>
        <v>464509</v>
      </c>
      <c r="T3" s="32">
        <f t="shared" ref="T3:T18" si="5">S3-C3</f>
        <v>74391</v>
      </c>
      <c r="U3" s="18">
        <f t="shared" ref="U3:U18" si="6">S3/C3</f>
        <v>1.1906884583638797</v>
      </c>
    </row>
    <row r="4" spans="1:21">
      <c r="A4" s="8" t="s">
        <v>36</v>
      </c>
      <c r="B4" s="8" t="s">
        <v>37</v>
      </c>
      <c r="C4" s="13">
        <v>86918</v>
      </c>
      <c r="D4" s="10">
        <v>1.55492805883813</v>
      </c>
      <c r="E4" s="11">
        <f t="shared" si="0"/>
        <v>135151.23701809259</v>
      </c>
      <c r="F4" s="12">
        <v>135586</v>
      </c>
      <c r="G4" s="12">
        <v>86918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135151.23701809259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222504</v>
      </c>
      <c r="T4" s="32">
        <f t="shared" si="5"/>
        <v>135586</v>
      </c>
      <c r="U4" s="18">
        <f t="shared" si="6"/>
        <v>2.5599300490117121</v>
      </c>
    </row>
    <row r="5" spans="1:21">
      <c r="A5" s="8" t="s">
        <v>32</v>
      </c>
      <c r="B5" s="8" t="s">
        <v>33</v>
      </c>
      <c r="C5" s="13">
        <v>213875</v>
      </c>
      <c r="D5" s="10">
        <v>1.0683280588381256</v>
      </c>
      <c r="E5" s="11">
        <f t="shared" si="0"/>
        <v>228488.66358400413</v>
      </c>
      <c r="F5" s="12">
        <v>12677</v>
      </c>
      <c r="G5" s="12">
        <v>213875</v>
      </c>
      <c r="H5" s="12">
        <v>0</v>
      </c>
      <c r="I5" s="15">
        <f t="shared" si="1"/>
        <v>12677</v>
      </c>
      <c r="J5" s="16">
        <f t="shared" si="2"/>
        <v>0</v>
      </c>
      <c r="K5" s="17">
        <f t="shared" ref="K5:K20" si="7">+G5*D5</f>
        <v>228488.66358400413</v>
      </c>
      <c r="L5" s="18">
        <f t="shared" ref="L5:L10" si="8">K5/E5</f>
        <v>1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3"/>
        <v>0</v>
      </c>
      <c r="S5" s="32">
        <f t="shared" si="4"/>
        <v>226552</v>
      </c>
      <c r="T5" s="32">
        <f t="shared" si="5"/>
        <v>12677</v>
      </c>
      <c r="U5" s="18">
        <f t="shared" si="6"/>
        <v>1.0592729398012859</v>
      </c>
    </row>
    <row r="6" spans="1:21">
      <c r="A6" s="8" t="s">
        <v>34</v>
      </c>
      <c r="B6" s="8" t="s">
        <v>35</v>
      </c>
      <c r="C6" s="13">
        <v>563987</v>
      </c>
      <c r="D6" s="46">
        <v>2.1696780588381257</v>
      </c>
      <c r="E6" s="13">
        <f t="shared" si="0"/>
        <v>1223670.2193699379</v>
      </c>
      <c r="F6" s="12">
        <v>37918</v>
      </c>
      <c r="G6" s="12">
        <v>0</v>
      </c>
      <c r="H6" s="12">
        <v>0</v>
      </c>
      <c r="I6" s="15">
        <f t="shared" si="1"/>
        <v>37918</v>
      </c>
      <c r="J6" s="16">
        <f t="shared" si="2"/>
        <v>563987</v>
      </c>
      <c r="K6" s="17">
        <f t="shared" si="7"/>
        <v>0</v>
      </c>
      <c r="L6" s="18">
        <f t="shared" si="8"/>
        <v>0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3"/>
        <v>0</v>
      </c>
      <c r="S6" s="32">
        <f t="shared" si="4"/>
        <v>37918</v>
      </c>
      <c r="T6" s="32">
        <f t="shared" si="5"/>
        <v>-526069</v>
      </c>
      <c r="U6" s="18">
        <f t="shared" si="6"/>
        <v>6.7232046128722828E-2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467459</v>
      </c>
      <c r="D8" s="10">
        <v>1.1430280588381259</v>
      </c>
      <c r="E8" s="11">
        <f t="shared" si="0"/>
        <v>534318.75335641147</v>
      </c>
      <c r="F8" s="12">
        <v>209900</v>
      </c>
      <c r="G8" s="40">
        <v>251241</v>
      </c>
      <c r="H8" s="40">
        <v>0</v>
      </c>
      <c r="I8" s="15">
        <f t="shared" si="1"/>
        <v>209900</v>
      </c>
      <c r="J8" s="16">
        <f t="shared" si="2"/>
        <v>216218</v>
      </c>
      <c r="K8" s="17">
        <f t="shared" si="7"/>
        <v>287175.5125305496</v>
      </c>
      <c r="L8" s="18">
        <f t="shared" si="8"/>
        <v>0.53746103936388012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3"/>
        <v>0</v>
      </c>
      <c r="S8" s="32">
        <f t="shared" si="4"/>
        <v>461141</v>
      </c>
      <c r="T8" s="32">
        <f t="shared" si="5"/>
        <v>-6318</v>
      </c>
      <c r="U8" s="18">
        <f t="shared" si="6"/>
        <v>0.98648437616988871</v>
      </c>
    </row>
    <row r="9" spans="1:21">
      <c r="A9" s="8" t="s">
        <v>28</v>
      </c>
      <c r="B9" s="8" t="s">
        <v>29</v>
      </c>
      <c r="C9" s="13">
        <v>450000</v>
      </c>
      <c r="D9" s="10">
        <v>0.63422805883812572</v>
      </c>
      <c r="E9" s="11">
        <f t="shared" si="0"/>
        <v>285402.62647715659</v>
      </c>
      <c r="F9" s="12">
        <v>149406</v>
      </c>
      <c r="G9" s="40">
        <v>550000</v>
      </c>
      <c r="H9" s="12">
        <v>0</v>
      </c>
      <c r="I9" s="15">
        <f t="shared" si="1"/>
        <v>149406</v>
      </c>
      <c r="J9" s="16">
        <f t="shared" si="2"/>
        <v>-100000</v>
      </c>
      <c r="K9" s="17">
        <f t="shared" si="7"/>
        <v>348825.43236096913</v>
      </c>
      <c r="L9" s="18">
        <f t="shared" si="8"/>
        <v>1.2222222222222221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699406</v>
      </c>
      <c r="T9" s="32">
        <f t="shared" si="5"/>
        <v>249406</v>
      </c>
      <c r="U9" s="18">
        <f t="shared" si="6"/>
        <v>1.5542355555555556</v>
      </c>
    </row>
    <row r="10" spans="1:21">
      <c r="A10" s="8" t="s">
        <v>30</v>
      </c>
      <c r="B10" s="8" t="s">
        <v>31</v>
      </c>
      <c r="C10" s="13">
        <v>450000</v>
      </c>
      <c r="D10" s="46">
        <v>0.89352805883812592</v>
      </c>
      <c r="E10" s="13">
        <f t="shared" si="0"/>
        <v>402087.62647715665</v>
      </c>
      <c r="F10" s="40">
        <v>223136</v>
      </c>
      <c r="G10" s="12">
        <v>550000</v>
      </c>
      <c r="H10" s="40">
        <v>0</v>
      </c>
      <c r="I10" s="15">
        <f t="shared" si="1"/>
        <v>223136</v>
      </c>
      <c r="J10" s="16">
        <f t="shared" si="2"/>
        <v>-100000</v>
      </c>
      <c r="K10" s="17">
        <f t="shared" si="7"/>
        <v>491440.43236096925</v>
      </c>
      <c r="L10" s="18">
        <f t="shared" si="8"/>
        <v>1.2222222222222223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3"/>
        <v>0</v>
      </c>
      <c r="S10" s="32">
        <f t="shared" si="4"/>
        <v>773136</v>
      </c>
      <c r="T10" s="32">
        <f t="shared" si="5"/>
        <v>323136</v>
      </c>
      <c r="U10" s="18">
        <f t="shared" si="6"/>
        <v>1.7180800000000001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7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0</v>
      </c>
      <c r="T12" s="32">
        <f t="shared" si="5"/>
        <v>0</v>
      </c>
      <c r="U12" s="18" t="e">
        <f t="shared" si="6"/>
        <v>#DIV/0!</v>
      </c>
    </row>
    <row r="13" spans="1:21">
      <c r="A13" s="8" t="s">
        <v>24</v>
      </c>
      <c r="B13" s="8" t="s">
        <v>25</v>
      </c>
      <c r="C13" s="13">
        <v>42286</v>
      </c>
      <c r="D13" s="10">
        <v>4.6805391470734206</v>
      </c>
      <c r="E13" s="11">
        <f t="shared" si="0"/>
        <v>197921.27837314666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42286</v>
      </c>
      <c r="K13" s="17">
        <f t="shared" si="7"/>
        <v>0</v>
      </c>
      <c r="L13" s="18">
        <v>0</v>
      </c>
      <c r="M13" s="31">
        <v>0</v>
      </c>
      <c r="N13" s="54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0</v>
      </c>
      <c r="T13" s="32">
        <f t="shared" si="5"/>
        <v>-42286</v>
      </c>
      <c r="U13" s="18">
        <f t="shared" si="6"/>
        <v>0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0</v>
      </c>
      <c r="T14" s="32">
        <f t="shared" si="5"/>
        <v>-26506</v>
      </c>
      <c r="U14" s="18">
        <f t="shared" si="6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 t="shared" si="1"/>
        <v>0</v>
      </c>
      <c r="J15" s="16">
        <f t="shared" si="2"/>
        <v>-9766</v>
      </c>
      <c r="K15" s="17">
        <f t="shared" si="7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26636</v>
      </c>
      <c r="T15" s="32">
        <f t="shared" si="5"/>
        <v>9766</v>
      </c>
      <c r="U15" s="18">
        <f t="shared" si="6"/>
        <v>1.5788974510966212</v>
      </c>
    </row>
    <row r="16" spans="1:21">
      <c r="A16" s="58" t="s">
        <v>150</v>
      </c>
      <c r="B16" s="59" t="s">
        <v>151</v>
      </c>
      <c r="C16" s="13">
        <v>0</v>
      </c>
      <c r="D16" s="10">
        <v>6.7956857705540301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ref="L16:L21" si="9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58" t="s">
        <v>152</v>
      </c>
      <c r="B17" s="59" t="s">
        <v>153</v>
      </c>
      <c r="C17" s="13">
        <v>0</v>
      </c>
      <c r="D17" s="10">
        <v>10.033574703112851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44</v>
      </c>
      <c r="B18" s="8" t="s">
        <v>215</v>
      </c>
      <c r="C18" s="13">
        <v>0</v>
      </c>
      <c r="D18" s="10">
        <v>12.061373764720482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7"/>
        <v>0</v>
      </c>
      <c r="L18" s="18" t="e">
        <f t="shared" si="9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0</v>
      </c>
      <c r="T18" s="32">
        <f t="shared" si="5"/>
        <v>0</v>
      </c>
      <c r="U18" s="18" t="e">
        <f t="shared" si="6"/>
        <v>#DIV/0!</v>
      </c>
    </row>
    <row r="19" spans="1:21">
      <c r="A19" s="8" t="s">
        <v>22</v>
      </c>
      <c r="B19" s="8" t="s">
        <v>23</v>
      </c>
      <c r="C19" s="13">
        <v>750000</v>
      </c>
      <c r="D19" s="46">
        <v>1.3029343529557731</v>
      </c>
      <c r="E19" s="13">
        <f t="shared" si="0"/>
        <v>977200.76471682987</v>
      </c>
      <c r="F19" s="12">
        <v>0</v>
      </c>
      <c r="G19" s="12">
        <v>590698</v>
      </c>
      <c r="H19" s="12">
        <v>0</v>
      </c>
      <c r="I19" s="15">
        <f t="shared" ref="I19:I20" si="10">F19+H19</f>
        <v>0</v>
      </c>
      <c r="J19" s="16">
        <f t="shared" ref="J19:J20" si="11">C19-G19</f>
        <v>159302</v>
      </c>
      <c r="K19" s="17">
        <f t="shared" si="7"/>
        <v>769640.71642226924</v>
      </c>
      <c r="L19" s="18">
        <f t="shared" si="9"/>
        <v>0.78759733333333326</v>
      </c>
      <c r="M19" s="31">
        <v>0</v>
      </c>
      <c r="N19" s="54">
        <v>0</v>
      </c>
      <c r="O19" s="31">
        <v>0</v>
      </c>
      <c r="P19" s="31">
        <v>0</v>
      </c>
      <c r="Q19" s="31">
        <v>0</v>
      </c>
      <c r="R19" s="31">
        <f t="shared" ref="R19:R21" si="12">M19+N19+O19+P19+Q19</f>
        <v>0</v>
      </c>
      <c r="S19" s="32">
        <f t="shared" ref="S19:S21" si="13">G19+I19+R19</f>
        <v>590698</v>
      </c>
      <c r="T19" s="32">
        <f t="shared" ref="T19:T20" si="14">S19-C19</f>
        <v>-159302</v>
      </c>
      <c r="U19" s="18">
        <f t="shared" ref="U19:U20" si="15">S19/C19</f>
        <v>0.78759733333333337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>C20*D20</f>
        <v>0</v>
      </c>
      <c r="F20" s="12">
        <v>0</v>
      </c>
      <c r="G20" s="12">
        <v>0</v>
      </c>
      <c r="H20" s="12">
        <v>0</v>
      </c>
      <c r="I20" s="15">
        <f t="shared" si="10"/>
        <v>0</v>
      </c>
      <c r="J20" s="16">
        <f t="shared" si="11"/>
        <v>0</v>
      </c>
      <c r="K20" s="17">
        <f t="shared" si="7"/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2"/>
        <v>0</v>
      </c>
      <c r="S20" s="32">
        <f t="shared" si="13"/>
        <v>0</v>
      </c>
      <c r="T20" s="32">
        <f t="shared" si="14"/>
        <v>0</v>
      </c>
      <c r="U20" s="18" t="e">
        <f t="shared" si="15"/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K21" si="16">SUM(E3:E20)</f>
        <v>5508854.3482640292</v>
      </c>
      <c r="F21" s="23">
        <f t="shared" si="16"/>
        <v>805329</v>
      </c>
      <c r="G21" s="23">
        <f t="shared" si="16"/>
        <v>2641671</v>
      </c>
      <c r="H21" s="23">
        <f t="shared" si="16"/>
        <v>0</v>
      </c>
      <c r="I21" s="24">
        <f t="shared" si="16"/>
        <v>805329</v>
      </c>
      <c r="J21" s="25">
        <f t="shared" si="16"/>
        <v>816348</v>
      </c>
      <c r="K21" s="25">
        <f t="shared" si="16"/>
        <v>3575658.9826087356</v>
      </c>
      <c r="L21" s="26">
        <f t="shared" si="9"/>
        <v>0.649074881374475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12"/>
        <v>1</v>
      </c>
      <c r="S21" s="32">
        <f t="shared" si="13"/>
        <v>3447001</v>
      </c>
      <c r="T21" s="37"/>
    </row>
    <row r="37" spans="4:11">
      <c r="K37" t="s">
        <v>64</v>
      </c>
    </row>
    <row r="38" spans="4:11">
      <c r="D38" t="s">
        <v>64</v>
      </c>
      <c r="G38" t="s">
        <v>64</v>
      </c>
    </row>
  </sheetData>
  <autoFilter ref="B2:U36" xr:uid="{00000000-0009-0000-0000-000074000000}"/>
  <conditionalFormatting sqref="L3:L21 U3:U20">
    <cfRule type="cellIs" dxfId="266" priority="12" operator="greaterThan">
      <formula>1</formula>
    </cfRule>
  </conditionalFormatting>
  <conditionalFormatting sqref="L3:L21 U3:U20">
    <cfRule type="cellIs" dxfId="265" priority="11" operator="lessThan">
      <formula>0.8</formula>
    </cfRule>
  </conditionalFormatting>
  <conditionalFormatting sqref="L3:L21 U3:U20">
    <cfRule type="cellIs" dxfId="264" priority="10" operator="between">
      <formula>0.8</formula>
      <formula>1</formula>
    </cfRule>
  </conditionalFormatting>
  <conditionalFormatting sqref="L14">
    <cfRule type="cellIs" dxfId="263" priority="6" operator="greaterThan">
      <formula>1</formula>
    </cfRule>
  </conditionalFormatting>
  <conditionalFormatting sqref="L14">
    <cfRule type="cellIs" dxfId="262" priority="5" operator="lessThan">
      <formula>0.8</formula>
    </cfRule>
  </conditionalFormatting>
  <conditionalFormatting sqref="L14">
    <cfRule type="cellIs" dxfId="261" priority="4" operator="between">
      <formula>0.8</formula>
      <formula>1</formula>
    </cfRule>
  </conditionalFormatting>
  <conditionalFormatting sqref="U14">
    <cfRule type="cellIs" dxfId="260" priority="3" operator="greaterThan">
      <formula>1</formula>
    </cfRule>
  </conditionalFormatting>
  <conditionalFormatting sqref="U14">
    <cfRule type="cellIs" dxfId="259" priority="2" operator="lessThan">
      <formula>0.8</formula>
    </cfRule>
  </conditionalFormatting>
  <conditionalFormatting sqref="U14">
    <cfRule type="cellIs" dxfId="25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I23" sqref="I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66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39">
        <v>522045</v>
      </c>
      <c r="H3" s="12">
        <v>0</v>
      </c>
      <c r="I3" s="15">
        <f t="shared" ref="I3:I17" si="1">F3+H3</f>
        <v>0</v>
      </c>
      <c r="J3" s="16">
        <f t="shared" ref="J3:J17" si="2">C3-G3</f>
        <v>124745</v>
      </c>
      <c r="K3" s="17">
        <f t="shared" ref="K3:K17" si="3">+G3*D3</f>
        <v>1509951.5037261494</v>
      </c>
      <c r="L3" s="18">
        <f t="shared" ref="L3:L11" si="4">K3/E3</f>
        <v>0.80713214490019947</v>
      </c>
      <c r="M3" s="30">
        <v>0</v>
      </c>
      <c r="N3" s="30">
        <v>0</v>
      </c>
      <c r="O3" s="30">
        <v>0</v>
      </c>
      <c r="P3" s="30">
        <v>0</v>
      </c>
      <c r="Q3" s="36">
        <v>259000</v>
      </c>
      <c r="R3" s="31">
        <f t="shared" ref="R3:R18" si="5">M3+N3+O3+P3+Q3</f>
        <v>259000</v>
      </c>
      <c r="S3" s="32">
        <f t="shared" ref="S3:S18" si="6">G3+I3+R3</f>
        <v>781045</v>
      </c>
      <c r="T3" s="32">
        <f t="shared" ref="T3:T17" si="7">S3-C3</f>
        <v>134255</v>
      </c>
      <c r="U3" s="18">
        <f t="shared" ref="U3:U17" si="8">S3/C3</f>
        <v>1.2075712364136737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39">
        <v>601076</v>
      </c>
      <c r="H6" s="39">
        <v>0</v>
      </c>
      <c r="I6" s="15">
        <f t="shared" si="1"/>
        <v>0</v>
      </c>
      <c r="J6" s="16">
        <f t="shared" si="2"/>
        <v>-36980</v>
      </c>
      <c r="K6" s="17">
        <f t="shared" si="3"/>
        <v>687046.73349418538</v>
      </c>
      <c r="L6" s="18">
        <f t="shared" si="4"/>
        <v>1.0655562173814386</v>
      </c>
      <c r="M6" s="30">
        <v>0</v>
      </c>
      <c r="N6" s="30">
        <v>0</v>
      </c>
      <c r="O6" s="30">
        <v>0</v>
      </c>
      <c r="P6" s="30">
        <v>0</v>
      </c>
      <c r="Q6" s="30">
        <v>315000</v>
      </c>
      <c r="R6" s="31">
        <f t="shared" si="5"/>
        <v>315000</v>
      </c>
      <c r="S6" s="32">
        <f t="shared" si="6"/>
        <v>916076</v>
      </c>
      <c r="T6" s="32">
        <f t="shared" si="7"/>
        <v>351980</v>
      </c>
      <c r="U6" s="18">
        <f t="shared" si="8"/>
        <v>1.6239718062173814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342955</v>
      </c>
      <c r="G7" s="12">
        <v>0</v>
      </c>
      <c r="H7" s="12">
        <v>0</v>
      </c>
      <c r="I7" s="15">
        <f t="shared" si="1"/>
        <v>342955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v>0</v>
      </c>
      <c r="Q7" s="30">
        <v>435000</v>
      </c>
      <c r="R7" s="31">
        <f t="shared" si="5"/>
        <v>435000</v>
      </c>
      <c r="S7" s="32">
        <f t="shared" si="6"/>
        <v>777955</v>
      </c>
      <c r="T7" s="32">
        <f t="shared" si="7"/>
        <v>428755</v>
      </c>
      <c r="U7" s="18">
        <f t="shared" si="8"/>
        <v>2.2278207331042381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299868</v>
      </c>
      <c r="G8" s="12">
        <v>481535</v>
      </c>
      <c r="H8" s="12">
        <v>0</v>
      </c>
      <c r="I8" s="15">
        <f t="shared" si="1"/>
        <v>299868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1">
        <f t="shared" si="5"/>
        <v>0</v>
      </c>
      <c r="S8" s="32">
        <f t="shared" si="6"/>
        <v>781403</v>
      </c>
      <c r="T8" s="32">
        <f t="shared" si="7"/>
        <v>126653</v>
      </c>
      <c r="U8" s="18">
        <f t="shared" si="8"/>
        <v>1.1934371897670866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0</v>
      </c>
      <c r="H9" s="12">
        <v>231850</v>
      </c>
      <c r="I9" s="15">
        <f t="shared" si="1"/>
        <v>231850</v>
      </c>
      <c r="J9" s="16">
        <f t="shared" si="2"/>
        <v>202800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1">
        <f t="shared" si="5"/>
        <v>0</v>
      </c>
      <c r="S9" s="32">
        <f t="shared" si="6"/>
        <v>231850</v>
      </c>
      <c r="T9" s="32">
        <f t="shared" si="7"/>
        <v>29050</v>
      </c>
      <c r="U9" s="18">
        <f t="shared" si="8"/>
        <v>1.1432445759368837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2176155</v>
      </c>
      <c r="H18" s="23">
        <f>SUM(H3:H17)</f>
        <v>231850</v>
      </c>
      <c r="I18" s="24">
        <f>SUM(I3:I17)</f>
        <v>1067466</v>
      </c>
      <c r="J18" s="25">
        <f>SUM(J3:J17)</f>
        <v>812853</v>
      </c>
      <c r="K18" s="25">
        <f>SUM(K3:K17)</f>
        <v>3584940.1060972363</v>
      </c>
      <c r="L18" s="26">
        <f t="shared" si="9"/>
        <v>0.79728219946492007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3243621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9000000}"/>
  <conditionalFormatting sqref="B20:B35">
    <cfRule type="expression" dxfId="1386" priority="7">
      <formula>$TM20&gt;41</formula>
    </cfRule>
  </conditionalFormatting>
  <conditionalFormatting sqref="L3:L18">
    <cfRule type="cellIs" dxfId="1385" priority="6" operator="greaterThan">
      <formula>1</formula>
    </cfRule>
  </conditionalFormatting>
  <conditionalFormatting sqref="L3:L18">
    <cfRule type="cellIs" dxfId="1384" priority="5" operator="lessThan">
      <formula>0.8</formula>
    </cfRule>
  </conditionalFormatting>
  <conditionalFormatting sqref="L3:L18">
    <cfRule type="cellIs" dxfId="1383" priority="4" operator="between">
      <formula>0.8</formula>
      <formula>1</formula>
    </cfRule>
  </conditionalFormatting>
  <conditionalFormatting sqref="U3:U17">
    <cfRule type="cellIs" dxfId="1382" priority="3" operator="greaterThan">
      <formula>1</formula>
    </cfRule>
  </conditionalFormatting>
  <conditionalFormatting sqref="U3:U17">
    <cfRule type="cellIs" dxfId="1381" priority="2" operator="lessThan">
      <formula>0.8</formula>
    </cfRule>
  </conditionalFormatting>
  <conditionalFormatting sqref="U3:U17">
    <cfRule type="cellIs" dxfId="138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rgb="FFFFC000"/>
  </sheetPr>
  <dimension ref="A1:U38"/>
  <sheetViews>
    <sheetView showGridLines="0" zoomScale="90" workbookViewId="0">
      <pane xSplit="3" ySplit="2" topLeftCell="D3" activePane="bottomRight" state="frozen"/>
      <selection activeCell="E28" sqref="E2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216</v>
      </c>
      <c r="J2" s="6" t="s">
        <v>17</v>
      </c>
      <c r="K2" s="6" t="s">
        <v>18</v>
      </c>
      <c r="L2" s="6" t="s">
        <v>19</v>
      </c>
      <c r="M2" s="49" t="s">
        <v>195</v>
      </c>
      <c r="N2" s="61" t="s">
        <v>196</v>
      </c>
      <c r="O2" s="61" t="s">
        <v>197</v>
      </c>
      <c r="P2" s="61" t="s">
        <v>198</v>
      </c>
      <c r="Q2" s="49" t="s">
        <v>199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19" si="0">C3*D3</f>
        <v>1128368.7435578119</v>
      </c>
      <c r="F3" s="12">
        <v>0</v>
      </c>
      <c r="G3" s="40">
        <v>409009</v>
      </c>
      <c r="H3" s="12">
        <v>0</v>
      </c>
      <c r="I3" s="15">
        <f t="shared" ref="I3:I19" si="1">F3+H3</f>
        <v>0</v>
      </c>
      <c r="J3" s="16">
        <f t="shared" ref="J3:J19" si="2">C3-G3</f>
        <v>-18891</v>
      </c>
      <c r="K3" s="17">
        <f>+G3*D3</f>
        <v>1183008.6574673229</v>
      </c>
      <c r="L3" s="18">
        <f>K3/E3</f>
        <v>1.048423810231776</v>
      </c>
      <c r="M3" s="63">
        <v>0</v>
      </c>
      <c r="N3" s="54">
        <v>0</v>
      </c>
      <c r="O3" s="31">
        <v>0</v>
      </c>
      <c r="P3" s="31">
        <v>0</v>
      </c>
      <c r="Q3" s="65">
        <v>55500</v>
      </c>
      <c r="R3" s="31">
        <f t="shared" ref="R3:R19" si="3">M3+N3+O3+P3+Q3</f>
        <v>55500</v>
      </c>
      <c r="S3" s="32">
        <f t="shared" ref="S3:S19" si="4">G3+I3+R3</f>
        <v>464509</v>
      </c>
      <c r="T3" s="32">
        <f t="shared" ref="T3:T19" si="5">S3-C3</f>
        <v>74391</v>
      </c>
      <c r="U3" s="18">
        <f t="shared" ref="U3:U19" si="6">S3/C3</f>
        <v>1.1906884583638797</v>
      </c>
    </row>
    <row r="4" spans="1:21">
      <c r="A4" s="8" t="s">
        <v>36</v>
      </c>
      <c r="B4" s="8" t="s">
        <v>37</v>
      </c>
      <c r="C4" s="13">
        <v>86918</v>
      </c>
      <c r="D4" s="10">
        <v>1.55492805883813</v>
      </c>
      <c r="E4" s="11">
        <f t="shared" si="0"/>
        <v>135151.23701809259</v>
      </c>
      <c r="F4" s="12">
        <v>135586</v>
      </c>
      <c r="G4" s="12">
        <v>86918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135151.23701809259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222504</v>
      </c>
      <c r="T4" s="32">
        <f t="shared" si="5"/>
        <v>135586</v>
      </c>
      <c r="U4" s="18">
        <f t="shared" si="6"/>
        <v>2.5599300490117121</v>
      </c>
    </row>
    <row r="5" spans="1:21">
      <c r="A5" s="8" t="s">
        <v>32</v>
      </c>
      <c r="B5" s="8" t="s">
        <v>33</v>
      </c>
      <c r="C5" s="13">
        <v>213875</v>
      </c>
      <c r="D5" s="10">
        <v>1.0683280588381256</v>
      </c>
      <c r="E5" s="11">
        <f t="shared" si="0"/>
        <v>228488.66358400413</v>
      </c>
      <c r="F5" s="12">
        <v>12677</v>
      </c>
      <c r="G5" s="12">
        <v>213875</v>
      </c>
      <c r="H5" s="12">
        <v>0</v>
      </c>
      <c r="I5" s="15">
        <f t="shared" si="1"/>
        <v>12677</v>
      </c>
      <c r="J5" s="16">
        <f t="shared" si="2"/>
        <v>0</v>
      </c>
      <c r="K5" s="17">
        <f t="shared" ref="K5:K20" si="7">+G5*D5</f>
        <v>228488.66358400413</v>
      </c>
      <c r="L5" s="18">
        <f t="shared" ref="L5:L10" si="8">K5/E5</f>
        <v>1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3"/>
        <v>0</v>
      </c>
      <c r="S5" s="32">
        <f t="shared" si="4"/>
        <v>226552</v>
      </c>
      <c r="T5" s="32">
        <f t="shared" si="5"/>
        <v>12677</v>
      </c>
      <c r="U5" s="18">
        <f t="shared" si="6"/>
        <v>1.0592729398012859</v>
      </c>
    </row>
    <row r="6" spans="1:21">
      <c r="A6" s="8" t="s">
        <v>34</v>
      </c>
      <c r="B6" s="8" t="s">
        <v>35</v>
      </c>
      <c r="C6" s="13">
        <v>563987</v>
      </c>
      <c r="D6" s="46">
        <v>2.1696780588381257</v>
      </c>
      <c r="E6" s="13">
        <f t="shared" si="0"/>
        <v>1223670.2193699379</v>
      </c>
      <c r="F6" s="12">
        <v>83671</v>
      </c>
      <c r="G6" s="12">
        <v>303993</v>
      </c>
      <c r="H6" s="12">
        <v>0</v>
      </c>
      <c r="I6" s="15">
        <f t="shared" si="1"/>
        <v>83671</v>
      </c>
      <c r="J6" s="16">
        <f t="shared" si="2"/>
        <v>259994</v>
      </c>
      <c r="K6" s="17">
        <f t="shared" si="7"/>
        <v>659566.94214037829</v>
      </c>
      <c r="L6" s="18">
        <f t="shared" si="8"/>
        <v>0.53900710477369163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3"/>
        <v>0</v>
      </c>
      <c r="S6" s="32">
        <f t="shared" si="4"/>
        <v>387664</v>
      </c>
      <c r="T6" s="32">
        <f t="shared" si="5"/>
        <v>-176323</v>
      </c>
      <c r="U6" s="18">
        <f t="shared" si="6"/>
        <v>0.68736336121222652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467459</v>
      </c>
      <c r="D8" s="10">
        <v>1.1430280588381259</v>
      </c>
      <c r="E8" s="11">
        <f t="shared" si="0"/>
        <v>534318.75335641147</v>
      </c>
      <c r="F8" s="12">
        <v>0</v>
      </c>
      <c r="G8" s="40">
        <v>461141</v>
      </c>
      <c r="H8" s="40">
        <v>0</v>
      </c>
      <c r="I8" s="15">
        <f t="shared" si="1"/>
        <v>0</v>
      </c>
      <c r="J8" s="16">
        <f t="shared" si="2"/>
        <v>6318</v>
      </c>
      <c r="K8" s="17">
        <f t="shared" si="7"/>
        <v>527097.10208067216</v>
      </c>
      <c r="L8" s="18">
        <f t="shared" si="8"/>
        <v>0.9864843761698886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3"/>
        <v>0</v>
      </c>
      <c r="S8" s="32">
        <f t="shared" si="4"/>
        <v>461141</v>
      </c>
      <c r="T8" s="32">
        <f t="shared" si="5"/>
        <v>-6318</v>
      </c>
      <c r="U8" s="18">
        <f t="shared" si="6"/>
        <v>0.98648437616988871</v>
      </c>
    </row>
    <row r="9" spans="1:21">
      <c r="A9" s="8" t="s">
        <v>28</v>
      </c>
      <c r="B9" s="8" t="s">
        <v>29</v>
      </c>
      <c r="C9" s="13">
        <v>450000</v>
      </c>
      <c r="D9" s="10">
        <v>0.63422805883812572</v>
      </c>
      <c r="E9" s="11">
        <f t="shared" si="0"/>
        <v>285402.62647715659</v>
      </c>
      <c r="F9" s="12">
        <v>149406</v>
      </c>
      <c r="G9" s="40">
        <v>550000</v>
      </c>
      <c r="H9" s="12">
        <v>0</v>
      </c>
      <c r="I9" s="15">
        <f t="shared" si="1"/>
        <v>149406</v>
      </c>
      <c r="J9" s="16">
        <f t="shared" si="2"/>
        <v>-100000</v>
      </c>
      <c r="K9" s="17">
        <f t="shared" si="7"/>
        <v>348825.43236096913</v>
      </c>
      <c r="L9" s="18">
        <f t="shared" si="8"/>
        <v>1.2222222222222221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699406</v>
      </c>
      <c r="T9" s="32">
        <f t="shared" si="5"/>
        <v>249406</v>
      </c>
      <c r="U9" s="18">
        <f t="shared" si="6"/>
        <v>1.5542355555555556</v>
      </c>
    </row>
    <row r="10" spans="1:21">
      <c r="A10" s="8" t="s">
        <v>30</v>
      </c>
      <c r="B10" s="8" t="s">
        <v>31</v>
      </c>
      <c r="C10" s="13">
        <v>450000</v>
      </c>
      <c r="D10" s="46">
        <v>0.89352805883812592</v>
      </c>
      <c r="E10" s="13">
        <f t="shared" si="0"/>
        <v>402087.62647715665</v>
      </c>
      <c r="F10" s="40">
        <v>223136</v>
      </c>
      <c r="G10" s="12">
        <v>550000</v>
      </c>
      <c r="H10" s="40">
        <v>0</v>
      </c>
      <c r="I10" s="15">
        <f t="shared" si="1"/>
        <v>223136</v>
      </c>
      <c r="J10" s="16">
        <f t="shared" si="2"/>
        <v>-100000</v>
      </c>
      <c r="K10" s="17">
        <f t="shared" si="7"/>
        <v>491440.43236096925</v>
      </c>
      <c r="L10" s="18">
        <f t="shared" si="8"/>
        <v>1.2222222222222223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3"/>
        <v>0</v>
      </c>
      <c r="S10" s="32">
        <f t="shared" si="4"/>
        <v>773136</v>
      </c>
      <c r="T10" s="32">
        <f t="shared" si="5"/>
        <v>323136</v>
      </c>
      <c r="U10" s="18">
        <f t="shared" si="6"/>
        <v>1.7180800000000001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7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0</v>
      </c>
      <c r="T12" s="32">
        <f t="shared" si="5"/>
        <v>0</v>
      </c>
      <c r="U12" s="18" t="e">
        <f t="shared" si="6"/>
        <v>#DIV/0!</v>
      </c>
    </row>
    <row r="13" spans="1:21">
      <c r="A13" s="8" t="s">
        <v>24</v>
      </c>
      <c r="B13" s="8" t="s">
        <v>25</v>
      </c>
      <c r="C13" s="13">
        <v>42286</v>
      </c>
      <c r="D13" s="10">
        <v>4.6805391470734206</v>
      </c>
      <c r="E13" s="11">
        <f t="shared" si="0"/>
        <v>197921.27837314666</v>
      </c>
      <c r="F13" s="12">
        <v>63262</v>
      </c>
      <c r="G13" s="12">
        <v>0</v>
      </c>
      <c r="H13" s="12">
        <v>0</v>
      </c>
      <c r="I13" s="15">
        <f t="shared" si="1"/>
        <v>63262</v>
      </c>
      <c r="J13" s="16">
        <f t="shared" si="2"/>
        <v>42286</v>
      </c>
      <c r="K13" s="17">
        <f t="shared" si="7"/>
        <v>0</v>
      </c>
      <c r="L13" s="18">
        <v>0</v>
      </c>
      <c r="M13" s="31">
        <v>0</v>
      </c>
      <c r="N13" s="54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63262</v>
      </c>
      <c r="T13" s="32">
        <f t="shared" si="5"/>
        <v>20976</v>
      </c>
      <c r="U13" s="18">
        <f t="shared" si="6"/>
        <v>1.4960507023601193</v>
      </c>
    </row>
    <row r="14" spans="1:21">
      <c r="A14" s="52">
        <v>60000000032802</v>
      </c>
      <c r="B14" s="8" t="s">
        <v>113</v>
      </c>
      <c r="C14" s="13">
        <v>26506</v>
      </c>
      <c r="D14" s="10">
        <v>9.26</v>
      </c>
      <c r="E14" s="11">
        <f t="shared" si="0"/>
        <v>245445.56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26506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0</v>
      </c>
      <c r="T14" s="32">
        <f t="shared" si="5"/>
        <v>-26506</v>
      </c>
      <c r="U14" s="18">
        <f t="shared" si="6"/>
        <v>0</v>
      </c>
    </row>
    <row r="15" spans="1:21">
      <c r="A15" s="8" t="s">
        <v>42</v>
      </c>
      <c r="B15" s="8" t="s">
        <v>43</v>
      </c>
      <c r="C15" s="13">
        <v>16870</v>
      </c>
      <c r="D15" s="10">
        <v>8.9388782058969483</v>
      </c>
      <c r="E15" s="11">
        <f t="shared" si="0"/>
        <v>150798.87533348153</v>
      </c>
      <c r="F15" s="12">
        <v>0</v>
      </c>
      <c r="G15" s="12">
        <v>26636</v>
      </c>
      <c r="H15" s="12">
        <v>0</v>
      </c>
      <c r="I15" s="15">
        <f t="shared" si="1"/>
        <v>0</v>
      </c>
      <c r="J15" s="16">
        <f t="shared" si="2"/>
        <v>-9766</v>
      </c>
      <c r="K15" s="17">
        <f t="shared" si="7"/>
        <v>238095.95989227112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26636</v>
      </c>
      <c r="T15" s="32">
        <f t="shared" si="5"/>
        <v>9766</v>
      </c>
      <c r="U15" s="18">
        <f t="shared" si="6"/>
        <v>1.5788974510966212</v>
      </c>
    </row>
    <row r="16" spans="1:21">
      <c r="A16" s="58" t="s">
        <v>150</v>
      </c>
      <c r="B16" s="59" t="s">
        <v>151</v>
      </c>
      <c r="C16" s="13">
        <v>0</v>
      </c>
      <c r="D16" s="10">
        <v>6.7956857705540301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ref="L16:L21" si="9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58" t="s">
        <v>152</v>
      </c>
      <c r="B17" s="59" t="s">
        <v>153</v>
      </c>
      <c r="C17" s="13">
        <v>0</v>
      </c>
      <c r="D17" s="10">
        <v>10.033574703112851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44</v>
      </c>
      <c r="B18" s="8" t="s">
        <v>215</v>
      </c>
      <c r="C18" s="13">
        <v>0</v>
      </c>
      <c r="D18" s="10">
        <v>12.061373764720482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7"/>
        <v>0</v>
      </c>
      <c r="L18" s="18" t="e">
        <f t="shared" si="9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0</v>
      </c>
      <c r="T18" s="32">
        <f t="shared" si="5"/>
        <v>0</v>
      </c>
      <c r="U18" s="18" t="e">
        <f t="shared" si="6"/>
        <v>#DIV/0!</v>
      </c>
    </row>
    <row r="19" spans="1:21">
      <c r="A19" s="8" t="s">
        <v>22</v>
      </c>
      <c r="B19" s="8" t="s">
        <v>23</v>
      </c>
      <c r="C19" s="13">
        <v>750000</v>
      </c>
      <c r="D19" s="46">
        <v>1.3029343529557731</v>
      </c>
      <c r="E19" s="13">
        <f t="shared" si="0"/>
        <v>977200.76471682987</v>
      </c>
      <c r="F19" s="12">
        <v>292309</v>
      </c>
      <c r="G19" s="12">
        <v>590698</v>
      </c>
      <c r="H19" s="12">
        <v>0</v>
      </c>
      <c r="I19" s="15">
        <f t="shared" si="1"/>
        <v>292309</v>
      </c>
      <c r="J19" s="16">
        <f t="shared" si="2"/>
        <v>159302</v>
      </c>
      <c r="K19" s="17">
        <f t="shared" si="7"/>
        <v>769640.71642226924</v>
      </c>
      <c r="L19" s="18">
        <f t="shared" si="9"/>
        <v>0.78759733333333326</v>
      </c>
      <c r="M19" s="31">
        <v>0</v>
      </c>
      <c r="N19" s="54">
        <v>0</v>
      </c>
      <c r="O19" s="31">
        <v>0</v>
      </c>
      <c r="P19" s="31">
        <v>0</v>
      </c>
      <c r="Q19" s="31">
        <v>0</v>
      </c>
      <c r="R19" s="31">
        <f t="shared" si="3"/>
        <v>0</v>
      </c>
      <c r="S19" s="32">
        <f t="shared" si="4"/>
        <v>883007</v>
      </c>
      <c r="T19" s="32">
        <f t="shared" si="5"/>
        <v>133007</v>
      </c>
      <c r="U19" s="18">
        <f t="shared" si="6"/>
        <v>1.1773426666666666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>C20*D20</f>
        <v>0</v>
      </c>
      <c r="F20" s="12">
        <v>0</v>
      </c>
      <c r="G20" s="12">
        <v>0</v>
      </c>
      <c r="H20" s="12">
        <v>0</v>
      </c>
      <c r="I20" s="15">
        <f>F20+H20</f>
        <v>0</v>
      </c>
      <c r="J20" s="16">
        <f>C20-G20</f>
        <v>0</v>
      </c>
      <c r="K20" s="17">
        <f t="shared" si="7"/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ref="R20:R21" si="10">M20+N20+O20+P20+Q20</f>
        <v>0</v>
      </c>
      <c r="S20" s="32">
        <f t="shared" ref="S20:S21" si="11">G20+I20+R20</f>
        <v>0</v>
      </c>
      <c r="T20" s="32">
        <f>S20-C20</f>
        <v>0</v>
      </c>
      <c r="U20" s="18" t="e">
        <f>S20/C20</f>
        <v>#DIV/0!</v>
      </c>
    </row>
    <row r="21" spans="1:21" ht="15.6">
      <c r="A21" s="20" t="s">
        <v>50</v>
      </c>
      <c r="B21" s="20"/>
      <c r="C21" s="33">
        <f>SUM(C3:C20)</f>
        <v>3458019</v>
      </c>
      <c r="D21" s="22"/>
      <c r="E21" s="21">
        <f t="shared" ref="E21:K21" si="12">SUM(E3:E20)</f>
        <v>5508854.3482640292</v>
      </c>
      <c r="F21" s="23">
        <f t="shared" si="12"/>
        <v>960047</v>
      </c>
      <c r="G21" s="23">
        <f t="shared" si="12"/>
        <v>3192270</v>
      </c>
      <c r="H21" s="23">
        <f t="shared" si="12"/>
        <v>0</v>
      </c>
      <c r="I21" s="24">
        <f t="shared" si="12"/>
        <v>960047</v>
      </c>
      <c r="J21" s="25">
        <f t="shared" si="12"/>
        <v>265749</v>
      </c>
      <c r="K21" s="25">
        <f t="shared" si="12"/>
        <v>4581315.1433269484</v>
      </c>
      <c r="L21" s="26">
        <f t="shared" si="9"/>
        <v>0.83162756785730407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10"/>
        <v>1</v>
      </c>
      <c r="S21" s="32">
        <f t="shared" si="11"/>
        <v>4152318</v>
      </c>
      <c r="T21" s="37"/>
    </row>
    <row r="37" spans="4:11">
      <c r="K37" t="s">
        <v>64</v>
      </c>
    </row>
    <row r="38" spans="4:11">
      <c r="D38" t="s">
        <v>64</v>
      </c>
      <c r="G38" t="s">
        <v>64</v>
      </c>
    </row>
  </sheetData>
  <autoFilter ref="B2:U36" xr:uid="{00000000-0009-0000-0000-000075000000}"/>
  <conditionalFormatting sqref="L3:L21 U3:U20">
    <cfRule type="cellIs" dxfId="257" priority="9" operator="greaterThan">
      <formula>1</formula>
    </cfRule>
  </conditionalFormatting>
  <conditionalFormatting sqref="L3:L21 U3:U20">
    <cfRule type="cellIs" dxfId="256" priority="8" operator="lessThan">
      <formula>0.8</formula>
    </cfRule>
  </conditionalFormatting>
  <conditionalFormatting sqref="L3:L21 U3:U20">
    <cfRule type="cellIs" dxfId="255" priority="7" operator="between">
      <formula>0.8</formula>
      <formula>1</formula>
    </cfRule>
  </conditionalFormatting>
  <conditionalFormatting sqref="L14">
    <cfRule type="cellIs" dxfId="254" priority="6" operator="greaterThan">
      <formula>1</formula>
    </cfRule>
  </conditionalFormatting>
  <conditionalFormatting sqref="L14">
    <cfRule type="cellIs" dxfId="253" priority="5" operator="lessThan">
      <formula>0.8</formula>
    </cfRule>
  </conditionalFormatting>
  <conditionalFormatting sqref="L14">
    <cfRule type="cellIs" dxfId="252" priority="4" operator="between">
      <formula>0.8</formula>
      <formula>1</formula>
    </cfRule>
  </conditionalFormatting>
  <conditionalFormatting sqref="U14">
    <cfRule type="cellIs" dxfId="251" priority="3" operator="greaterThan">
      <formula>1</formula>
    </cfRule>
  </conditionalFormatting>
  <conditionalFormatting sqref="U14">
    <cfRule type="cellIs" dxfId="250" priority="2" operator="lessThan">
      <formula>0.8</formula>
    </cfRule>
  </conditionalFormatting>
  <conditionalFormatting sqref="U14">
    <cfRule type="cellIs" dxfId="24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F18" sqref="F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218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390118</v>
      </c>
      <c r="D3" s="10">
        <v>2.8923780588381258</v>
      </c>
      <c r="E3" s="11">
        <f t="shared" ref="E3:E18" si="0">C3*D3</f>
        <v>1128368.7435578119</v>
      </c>
      <c r="F3" s="12">
        <v>36868</v>
      </c>
      <c r="G3" s="40">
        <v>409009</v>
      </c>
      <c r="H3" s="12">
        <v>0</v>
      </c>
      <c r="I3" s="15">
        <f t="shared" ref="I3:I18" si="1">F3+H3</f>
        <v>36868</v>
      </c>
      <c r="J3" s="16">
        <f t="shared" ref="J3:J18" si="2">C3-G3</f>
        <v>-18891</v>
      </c>
      <c r="K3" s="17">
        <f>+G3*D3</f>
        <v>1183008.6574673229</v>
      </c>
      <c r="L3" s="18">
        <f>K3/E3</f>
        <v>1.048423810231776</v>
      </c>
      <c r="M3" s="31">
        <v>111000</v>
      </c>
      <c r="N3" s="54">
        <v>129000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943877</v>
      </c>
      <c r="T3" s="32">
        <f t="shared" ref="T3:T18" si="5">S3-C3</f>
        <v>553759</v>
      </c>
      <c r="U3" s="18">
        <f t="shared" ref="U3:U18" si="6">S3/C3</f>
        <v>2.4194653925222624</v>
      </c>
    </row>
    <row r="4" spans="1:21">
      <c r="A4" s="8" t="s">
        <v>36</v>
      </c>
      <c r="B4" s="8" t="s">
        <v>37</v>
      </c>
      <c r="C4" s="13">
        <v>86918</v>
      </c>
      <c r="D4" s="10">
        <v>1.55492805883813</v>
      </c>
      <c r="E4" s="11">
        <f t="shared" si="0"/>
        <v>135151.23701809259</v>
      </c>
      <c r="F4" s="12">
        <v>135586</v>
      </c>
      <c r="G4" s="12">
        <v>86918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135151.23701809259</v>
      </c>
      <c r="L4" s="18">
        <v>0</v>
      </c>
      <c r="M4" s="31">
        <v>74000</v>
      </c>
      <c r="N4" s="54">
        <v>74000</v>
      </c>
      <c r="O4" s="31">
        <v>0</v>
      </c>
      <c r="P4" s="31">
        <v>0</v>
      </c>
      <c r="Q4" s="31">
        <v>0</v>
      </c>
      <c r="R4" s="31">
        <f t="shared" si="3"/>
        <v>148000</v>
      </c>
      <c r="S4" s="32">
        <f t="shared" si="4"/>
        <v>370504</v>
      </c>
      <c r="T4" s="32">
        <f t="shared" si="5"/>
        <v>283586</v>
      </c>
      <c r="U4" s="18">
        <f t="shared" si="6"/>
        <v>4.2626843691755445</v>
      </c>
    </row>
    <row r="5" spans="1:21">
      <c r="A5" s="8" t="s">
        <v>32</v>
      </c>
      <c r="B5" s="8" t="s">
        <v>33</v>
      </c>
      <c r="C5" s="13">
        <v>213875</v>
      </c>
      <c r="D5" s="10">
        <v>1.0683280588381256</v>
      </c>
      <c r="E5" s="11">
        <f t="shared" si="0"/>
        <v>228488.66358400413</v>
      </c>
      <c r="F5" s="12">
        <v>0</v>
      </c>
      <c r="G5" s="12">
        <v>213875</v>
      </c>
      <c r="H5" s="12">
        <v>12677</v>
      </c>
      <c r="I5" s="15">
        <f t="shared" si="1"/>
        <v>12677</v>
      </c>
      <c r="J5" s="16">
        <f t="shared" si="2"/>
        <v>0</v>
      </c>
      <c r="K5" s="17">
        <f t="shared" ref="K5:K19" si="7">+G5*D5</f>
        <v>228488.66358400413</v>
      </c>
      <c r="L5" s="18">
        <f t="shared" ref="L5:L10" si="8">K5/E5</f>
        <v>1</v>
      </c>
      <c r="M5" s="31">
        <v>0</v>
      </c>
      <c r="N5" s="54">
        <v>0</v>
      </c>
      <c r="O5" s="31">
        <v>156000</v>
      </c>
      <c r="P5" s="31">
        <v>0</v>
      </c>
      <c r="Q5" s="31">
        <v>0</v>
      </c>
      <c r="R5" s="31">
        <f t="shared" si="3"/>
        <v>156000</v>
      </c>
      <c r="S5" s="32">
        <f t="shared" si="4"/>
        <v>382552</v>
      </c>
      <c r="T5" s="32">
        <f t="shared" si="5"/>
        <v>168677</v>
      </c>
      <c r="U5" s="18">
        <f t="shared" si="6"/>
        <v>1.7886709526592637</v>
      </c>
    </row>
    <row r="6" spans="1:21">
      <c r="A6" s="8" t="s">
        <v>34</v>
      </c>
      <c r="B6" s="8" t="s">
        <v>35</v>
      </c>
      <c r="C6" s="13">
        <v>563987</v>
      </c>
      <c r="D6" s="46">
        <v>2.1696780588381257</v>
      </c>
      <c r="E6" s="13">
        <f t="shared" si="0"/>
        <v>1223670.2193699379</v>
      </c>
      <c r="F6" s="12">
        <v>0</v>
      </c>
      <c r="G6" s="12">
        <v>303993</v>
      </c>
      <c r="H6" s="12">
        <v>83671</v>
      </c>
      <c r="I6" s="15">
        <f t="shared" si="1"/>
        <v>83671</v>
      </c>
      <c r="J6" s="16">
        <f t="shared" si="2"/>
        <v>259994</v>
      </c>
      <c r="K6" s="17">
        <f t="shared" si="7"/>
        <v>659566.94214037829</v>
      </c>
      <c r="L6" s="18">
        <f t="shared" si="8"/>
        <v>0.53900710477369163</v>
      </c>
      <c r="M6" s="31">
        <v>312000</v>
      </c>
      <c r="N6" s="54">
        <v>78000</v>
      </c>
      <c r="O6" s="31">
        <v>0</v>
      </c>
      <c r="P6" s="65">
        <v>234000</v>
      </c>
      <c r="Q6" s="31">
        <v>0</v>
      </c>
      <c r="R6" s="31">
        <f t="shared" si="3"/>
        <v>624000</v>
      </c>
      <c r="S6" s="32">
        <f t="shared" si="4"/>
        <v>1011664</v>
      </c>
      <c r="T6" s="32">
        <f t="shared" si="5"/>
        <v>447677</v>
      </c>
      <c r="U6" s="18">
        <f t="shared" si="6"/>
        <v>1.7937718422587754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467459</v>
      </c>
      <c r="D8" s="10">
        <v>1.1430280588381259</v>
      </c>
      <c r="E8" s="11">
        <f t="shared" si="0"/>
        <v>534318.75335641147</v>
      </c>
      <c r="F8" s="12">
        <v>0</v>
      </c>
      <c r="G8" s="40">
        <v>461141</v>
      </c>
      <c r="H8" s="40">
        <v>0</v>
      </c>
      <c r="I8" s="15">
        <f t="shared" si="1"/>
        <v>0</v>
      </c>
      <c r="J8" s="16">
        <f t="shared" si="2"/>
        <v>6318</v>
      </c>
      <c r="K8" s="17">
        <f t="shared" si="7"/>
        <v>527097.10208067216</v>
      </c>
      <c r="L8" s="18">
        <f t="shared" si="8"/>
        <v>0.9864843761698886</v>
      </c>
      <c r="M8" s="31">
        <v>189000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629000</v>
      </c>
      <c r="S8" s="32">
        <f t="shared" si="4"/>
        <v>1090141</v>
      </c>
      <c r="T8" s="32">
        <f t="shared" si="5"/>
        <v>622682</v>
      </c>
      <c r="U8" s="18">
        <f t="shared" si="6"/>
        <v>2.33205692905688</v>
      </c>
    </row>
    <row r="9" spans="1:21">
      <c r="A9" s="8" t="s">
        <v>28</v>
      </c>
      <c r="B9" s="8" t="s">
        <v>29</v>
      </c>
      <c r="C9" s="13">
        <v>450000</v>
      </c>
      <c r="D9" s="10">
        <v>0.63422805883812572</v>
      </c>
      <c r="E9" s="11">
        <f t="shared" si="0"/>
        <v>285402.62647715659</v>
      </c>
      <c r="F9" s="12">
        <v>0</v>
      </c>
      <c r="G9" s="40">
        <v>550000</v>
      </c>
      <c r="H9" s="12">
        <v>149406</v>
      </c>
      <c r="I9" s="15">
        <f t="shared" si="1"/>
        <v>149406</v>
      </c>
      <c r="J9" s="16">
        <f t="shared" si="2"/>
        <v>-100000</v>
      </c>
      <c r="K9" s="17">
        <f t="shared" si="7"/>
        <v>348825.43236096913</v>
      </c>
      <c r="L9" s="18">
        <f t="shared" si="8"/>
        <v>1.2222222222222221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1139406</v>
      </c>
      <c r="T9" s="32">
        <f t="shared" si="5"/>
        <v>689406</v>
      </c>
      <c r="U9" s="18">
        <f t="shared" si="6"/>
        <v>2.5320133333333334</v>
      </c>
    </row>
    <row r="10" spans="1:21">
      <c r="A10" s="8" t="s">
        <v>30</v>
      </c>
      <c r="B10" s="8" t="s">
        <v>31</v>
      </c>
      <c r="C10" s="13">
        <v>450000</v>
      </c>
      <c r="D10" s="46">
        <v>0.89352805883812592</v>
      </c>
      <c r="E10" s="13">
        <f t="shared" si="0"/>
        <v>402087.62647715665</v>
      </c>
      <c r="F10" s="40">
        <v>0</v>
      </c>
      <c r="G10" s="12">
        <v>550000</v>
      </c>
      <c r="H10" s="40">
        <v>223136</v>
      </c>
      <c r="I10" s="15">
        <f t="shared" si="1"/>
        <v>223136</v>
      </c>
      <c r="J10" s="16">
        <f t="shared" si="2"/>
        <v>-100000</v>
      </c>
      <c r="K10" s="17">
        <f t="shared" si="7"/>
        <v>491440.43236096925</v>
      </c>
      <c r="L10" s="18">
        <f t="shared" si="8"/>
        <v>1.2222222222222223</v>
      </c>
      <c r="M10" s="31">
        <v>44000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660000</v>
      </c>
      <c r="S10" s="32">
        <f t="shared" si="4"/>
        <v>1433136</v>
      </c>
      <c r="T10" s="32">
        <f t="shared" si="5"/>
        <v>983136</v>
      </c>
      <c r="U10" s="18">
        <f t="shared" si="6"/>
        <v>3.1847466666666668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42286</v>
      </c>
      <c r="D12" s="10">
        <v>4.6805391470734206</v>
      </c>
      <c r="E12" s="11">
        <f t="shared" si="0"/>
        <v>197921.27837314666</v>
      </c>
      <c r="F12" s="12">
        <v>0</v>
      </c>
      <c r="G12" s="12">
        <v>0</v>
      </c>
      <c r="H12" s="12">
        <v>63262</v>
      </c>
      <c r="I12" s="15">
        <f t="shared" si="1"/>
        <v>63262</v>
      </c>
      <c r="J12" s="16">
        <f t="shared" si="2"/>
        <v>42286</v>
      </c>
      <c r="K12" s="17">
        <f t="shared" si="7"/>
        <v>0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105262</v>
      </c>
      <c r="T12" s="32">
        <f t="shared" si="5"/>
        <v>62976</v>
      </c>
      <c r="U12" s="18">
        <f t="shared" si="6"/>
        <v>2.4892872345457127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0</v>
      </c>
      <c r="T13" s="32">
        <f t="shared" si="5"/>
        <v>-26506</v>
      </c>
      <c r="U13" s="18">
        <f t="shared" si="6"/>
        <v>0</v>
      </c>
    </row>
    <row r="14" spans="1:21">
      <c r="A14" s="8" t="s">
        <v>42</v>
      </c>
      <c r="B14" s="8" t="s">
        <v>43</v>
      </c>
      <c r="C14" s="13">
        <v>16870</v>
      </c>
      <c r="D14" s="10">
        <v>8.9388782058969483</v>
      </c>
      <c r="E14" s="11">
        <f t="shared" si="0"/>
        <v>150798.87533348153</v>
      </c>
      <c r="F14" s="12">
        <v>0</v>
      </c>
      <c r="G14" s="12">
        <v>26636</v>
      </c>
      <c r="H14" s="12">
        <v>0</v>
      </c>
      <c r="I14" s="15">
        <f t="shared" si="1"/>
        <v>0</v>
      </c>
      <c r="J14" s="16">
        <f t="shared" si="2"/>
        <v>-9766</v>
      </c>
      <c r="K14" s="17">
        <f t="shared" si="7"/>
        <v>238095.95989227112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33636</v>
      </c>
      <c r="T14" s="32">
        <f t="shared" si="5"/>
        <v>16766</v>
      </c>
      <c r="U14" s="18">
        <f t="shared" si="6"/>
        <v>1.9938352104327208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750000</v>
      </c>
      <c r="D18" s="46">
        <v>1.3029343529557731</v>
      </c>
      <c r="E18" s="13">
        <f t="shared" si="0"/>
        <v>977200.76471682987</v>
      </c>
      <c r="F18" s="12">
        <v>134114</v>
      </c>
      <c r="G18" s="12">
        <v>590698</v>
      </c>
      <c r="H18" s="12">
        <v>158193</v>
      </c>
      <c r="I18" s="15">
        <f t="shared" si="1"/>
        <v>292307</v>
      </c>
      <c r="J18" s="16">
        <f t="shared" si="2"/>
        <v>159302</v>
      </c>
      <c r="K18" s="17">
        <f t="shared" si="7"/>
        <v>769640.71642226924</v>
      </c>
      <c r="L18" s="18">
        <f t="shared" si="9"/>
        <v>0.78759733333333326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1173005</v>
      </c>
      <c r="T18" s="32">
        <f t="shared" si="5"/>
        <v>423005</v>
      </c>
      <c r="U18" s="18">
        <f t="shared" si="6"/>
        <v>1.5640066666666668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3458019</v>
      </c>
      <c r="D20" s="22"/>
      <c r="E20" s="21">
        <f t="shared" ref="E20:K20" si="12">SUM(E3:E19)</f>
        <v>5508854.3482640292</v>
      </c>
      <c r="F20" s="23">
        <f t="shared" si="12"/>
        <v>306568</v>
      </c>
      <c r="G20" s="23">
        <f t="shared" si="12"/>
        <v>3192270</v>
      </c>
      <c r="H20" s="23">
        <f t="shared" si="12"/>
        <v>690345</v>
      </c>
      <c r="I20" s="24">
        <f t="shared" si="12"/>
        <v>996913</v>
      </c>
      <c r="J20" s="25">
        <f t="shared" si="12"/>
        <v>265749</v>
      </c>
      <c r="K20" s="25">
        <f t="shared" si="12"/>
        <v>4581315.1433269484</v>
      </c>
      <c r="L20" s="26">
        <f t="shared" si="9"/>
        <v>0.83162756785730407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4189184</v>
      </c>
      <c r="T20" s="37"/>
    </row>
    <row r="36" spans="4:11">
      <c r="K36" t="s">
        <v>64</v>
      </c>
    </row>
    <row r="37" spans="4:11">
      <c r="D37" t="s">
        <v>64</v>
      </c>
      <c r="G37" t="s">
        <v>64</v>
      </c>
    </row>
  </sheetData>
  <autoFilter ref="B2:U35" xr:uid="{00000000-0009-0000-0000-000076000000}"/>
  <conditionalFormatting sqref="L3:L20 U3:U19">
    <cfRule type="cellIs" dxfId="248" priority="9" operator="greaterThan">
      <formula>1</formula>
    </cfRule>
  </conditionalFormatting>
  <conditionalFormatting sqref="L3:L20 U3:U19">
    <cfRule type="cellIs" dxfId="247" priority="8" operator="lessThan">
      <formula>0.8</formula>
    </cfRule>
  </conditionalFormatting>
  <conditionalFormatting sqref="L3:L20 U3:U19">
    <cfRule type="cellIs" dxfId="246" priority="7" operator="between">
      <formula>0.8</formula>
      <formula>1</formula>
    </cfRule>
  </conditionalFormatting>
  <conditionalFormatting sqref="L13">
    <cfRule type="cellIs" dxfId="245" priority="6" operator="greaterThan">
      <formula>1</formula>
    </cfRule>
  </conditionalFormatting>
  <conditionalFormatting sqref="L13">
    <cfRule type="cellIs" dxfId="244" priority="5" operator="lessThan">
      <formula>0.8</formula>
    </cfRule>
  </conditionalFormatting>
  <conditionalFormatting sqref="L13">
    <cfRule type="cellIs" dxfId="243" priority="4" operator="between">
      <formula>0.8</formula>
      <formula>1</formula>
    </cfRule>
  </conditionalFormatting>
  <conditionalFormatting sqref="U13">
    <cfRule type="cellIs" dxfId="242" priority="3" operator="greaterThan">
      <formula>1</formula>
    </cfRule>
  </conditionalFormatting>
  <conditionalFormatting sqref="U13">
    <cfRule type="cellIs" dxfId="241" priority="2" operator="lessThan">
      <formula>0.8</formula>
    </cfRule>
  </conditionalFormatting>
  <conditionalFormatting sqref="U13">
    <cfRule type="cellIs" dxfId="24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F18" sqref="F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224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18" si="0">C3*D3</f>
        <v>0</v>
      </c>
      <c r="F3" s="12">
        <v>36868</v>
      </c>
      <c r="G3" s="40">
        <v>0</v>
      </c>
      <c r="H3" s="12">
        <v>0</v>
      </c>
      <c r="I3" s="15">
        <f t="shared" ref="I3:I18" si="1">F3+H3</f>
        <v>36868</v>
      </c>
      <c r="J3" s="16">
        <f t="shared" ref="J3:J18" si="2">C3-G3</f>
        <v>0</v>
      </c>
      <c r="K3" s="17">
        <f>+G3*D3</f>
        <v>0</v>
      </c>
      <c r="L3" s="18" t="e">
        <f>K3/E3</f>
        <v>#DIV/0!</v>
      </c>
      <c r="M3" s="31">
        <v>111000</v>
      </c>
      <c r="N3" s="54">
        <v>129000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534868</v>
      </c>
      <c r="U3" s="18" t="e">
        <f t="shared" ref="U3:U18" si="6">S3/C3</f>
        <v>#DIV/0!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135586</v>
      </c>
      <c r="G4" s="12">
        <v>0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0</v>
      </c>
      <c r="L4" s="18">
        <v>0</v>
      </c>
      <c r="M4" s="31">
        <v>74000</v>
      </c>
      <c r="N4" s="54">
        <v>74000</v>
      </c>
      <c r="O4" s="31">
        <v>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283586</v>
      </c>
      <c r="U4" s="18" t="e">
        <f t="shared" si="6"/>
        <v>#DIV/0!</v>
      </c>
    </row>
    <row r="5" spans="1:21">
      <c r="A5" s="8" t="s">
        <v>32</v>
      </c>
      <c r="B5" s="8" t="s">
        <v>33</v>
      </c>
      <c r="C5" s="13">
        <v>0</v>
      </c>
      <c r="D5" s="10">
        <v>1.0683280588381256</v>
      </c>
      <c r="E5" s="11">
        <f t="shared" si="0"/>
        <v>0</v>
      </c>
      <c r="F5" s="12">
        <v>0</v>
      </c>
      <c r="G5" s="12">
        <v>0</v>
      </c>
      <c r="H5" s="12">
        <v>12677</v>
      </c>
      <c r="I5" s="15">
        <f t="shared" si="1"/>
        <v>12677</v>
      </c>
      <c r="J5" s="16">
        <f t="shared" si="2"/>
        <v>0</v>
      </c>
      <c r="K5" s="17">
        <f t="shared" ref="K5:K19" si="7">+G5*D5</f>
        <v>0</v>
      </c>
      <c r="L5" s="18" t="e">
        <f t="shared" ref="L5:L10" si="8">K5/E5</f>
        <v>#DIV/0!</v>
      </c>
      <c r="M5" s="31">
        <v>0</v>
      </c>
      <c r="N5" s="54">
        <v>0</v>
      </c>
      <c r="O5" s="31">
        <v>156000</v>
      </c>
      <c r="P5" s="31">
        <v>0</v>
      </c>
      <c r="Q5" s="31">
        <v>0</v>
      </c>
      <c r="R5" s="31">
        <f t="shared" si="3"/>
        <v>156000</v>
      </c>
      <c r="S5" s="32">
        <f t="shared" si="4"/>
        <v>168677</v>
      </c>
      <c r="T5" s="32">
        <f t="shared" si="5"/>
        <v>168677</v>
      </c>
      <c r="U5" s="18" t="e">
        <f t="shared" si="6"/>
        <v>#DIV/0!</v>
      </c>
    </row>
    <row r="6" spans="1:21">
      <c r="A6" s="8" t="s">
        <v>34</v>
      </c>
      <c r="B6" s="8" t="s">
        <v>35</v>
      </c>
      <c r="C6" s="13">
        <v>0</v>
      </c>
      <c r="D6" s="46">
        <v>2.1696780588381257</v>
      </c>
      <c r="E6" s="13">
        <f t="shared" si="0"/>
        <v>0</v>
      </c>
      <c r="F6" s="12">
        <v>76692</v>
      </c>
      <c r="G6" s="12">
        <v>70400</v>
      </c>
      <c r="H6" s="12">
        <v>13271</v>
      </c>
      <c r="I6" s="15">
        <f t="shared" si="1"/>
        <v>89963</v>
      </c>
      <c r="J6" s="16">
        <f t="shared" si="2"/>
        <v>-70400</v>
      </c>
      <c r="K6" s="17">
        <f t="shared" si="7"/>
        <v>152745.33534220405</v>
      </c>
      <c r="L6" s="18" t="e">
        <f t="shared" si="8"/>
        <v>#DIV/0!</v>
      </c>
      <c r="M6" s="31">
        <v>312000</v>
      </c>
      <c r="N6" s="54">
        <v>78000</v>
      </c>
      <c r="O6" s="31">
        <v>0</v>
      </c>
      <c r="P6" s="65">
        <v>234000</v>
      </c>
      <c r="Q6" s="31">
        <v>0</v>
      </c>
      <c r="R6" s="31">
        <f t="shared" si="3"/>
        <v>624000</v>
      </c>
      <c r="S6" s="32">
        <f t="shared" si="4"/>
        <v>784363</v>
      </c>
      <c r="T6" s="32">
        <f t="shared" si="5"/>
        <v>784363</v>
      </c>
      <c r="U6" s="18" t="e">
        <f t="shared" si="6"/>
        <v>#DIV/0!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0</v>
      </c>
      <c r="D8" s="10">
        <v>1.1430280588381259</v>
      </c>
      <c r="E8" s="11">
        <f t="shared" si="0"/>
        <v>0</v>
      </c>
      <c r="F8" s="12">
        <v>0</v>
      </c>
      <c r="G8" s="40">
        <v>0</v>
      </c>
      <c r="H8" s="40">
        <v>0</v>
      </c>
      <c r="I8" s="15">
        <f t="shared" si="1"/>
        <v>0</v>
      </c>
      <c r="J8" s="16">
        <f t="shared" si="2"/>
        <v>0</v>
      </c>
      <c r="K8" s="17">
        <f t="shared" si="7"/>
        <v>0</v>
      </c>
      <c r="L8" s="18" t="e">
        <f t="shared" si="8"/>
        <v>#DIV/0!</v>
      </c>
      <c r="M8" s="31">
        <v>189000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629000</v>
      </c>
      <c r="S8" s="32">
        <f t="shared" si="4"/>
        <v>629000</v>
      </c>
      <c r="T8" s="32">
        <f t="shared" si="5"/>
        <v>629000</v>
      </c>
      <c r="U8" s="18" t="e">
        <f t="shared" si="6"/>
        <v>#DIV/0!</v>
      </c>
    </row>
    <row r="9" spans="1:21">
      <c r="A9" s="8" t="s">
        <v>28</v>
      </c>
      <c r="B9" s="8" t="s">
        <v>29</v>
      </c>
      <c r="C9" s="13">
        <v>0</v>
      </c>
      <c r="D9" s="10">
        <v>0.63422805883812572</v>
      </c>
      <c r="E9" s="11">
        <f t="shared" si="0"/>
        <v>0</v>
      </c>
      <c r="F9" s="12">
        <v>0</v>
      </c>
      <c r="G9" s="40">
        <v>0</v>
      </c>
      <c r="H9" s="12">
        <v>149406</v>
      </c>
      <c r="I9" s="15">
        <f t="shared" si="1"/>
        <v>149406</v>
      </c>
      <c r="J9" s="16">
        <f t="shared" si="2"/>
        <v>0</v>
      </c>
      <c r="K9" s="17">
        <f t="shared" si="7"/>
        <v>0</v>
      </c>
      <c r="L9" s="18" t="e">
        <f t="shared" si="8"/>
        <v>#DIV/0!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589406</v>
      </c>
      <c r="U9" s="18" t="e">
        <f t="shared" si="6"/>
        <v>#DIV/0!</v>
      </c>
    </row>
    <row r="10" spans="1:21">
      <c r="A10" s="8" t="s">
        <v>30</v>
      </c>
      <c r="B10" s="8" t="s">
        <v>31</v>
      </c>
      <c r="C10" s="13">
        <v>0</v>
      </c>
      <c r="D10" s="46">
        <v>0.89352805883812592</v>
      </c>
      <c r="E10" s="13">
        <f t="shared" si="0"/>
        <v>0</v>
      </c>
      <c r="F10" s="40">
        <v>0</v>
      </c>
      <c r="G10" s="12">
        <v>0</v>
      </c>
      <c r="H10" s="40">
        <v>223136</v>
      </c>
      <c r="I10" s="15">
        <f t="shared" si="1"/>
        <v>223136</v>
      </c>
      <c r="J10" s="16">
        <f t="shared" si="2"/>
        <v>0</v>
      </c>
      <c r="K10" s="17">
        <f t="shared" si="7"/>
        <v>0</v>
      </c>
      <c r="L10" s="18" t="e">
        <f t="shared" si="8"/>
        <v>#DIV/0!</v>
      </c>
      <c r="M10" s="31">
        <v>44000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660000</v>
      </c>
      <c r="S10" s="32">
        <f t="shared" si="4"/>
        <v>883136</v>
      </c>
      <c r="T10" s="32">
        <f t="shared" si="5"/>
        <v>883136</v>
      </c>
      <c r="U10" s="18" t="e">
        <f t="shared" si="6"/>
        <v>#DIV/0!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0</v>
      </c>
      <c r="D12" s="10">
        <v>4.6805391470734206</v>
      </c>
      <c r="E12" s="11">
        <f t="shared" si="0"/>
        <v>0</v>
      </c>
      <c r="F12" s="12">
        <v>0</v>
      </c>
      <c r="G12" s="12">
        <v>42292</v>
      </c>
      <c r="H12" s="12">
        <v>20970</v>
      </c>
      <c r="I12" s="15">
        <f t="shared" si="1"/>
        <v>20970</v>
      </c>
      <c r="J12" s="16">
        <f t="shared" si="2"/>
        <v>-42292</v>
      </c>
      <c r="K12" s="17">
        <f t="shared" si="7"/>
        <v>197949.36160802911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105262</v>
      </c>
      <c r="T12" s="32">
        <f t="shared" si="5"/>
        <v>105262</v>
      </c>
      <c r="U12" s="18" t="e">
        <f t="shared" si="6"/>
        <v>#DIV/0!</v>
      </c>
    </row>
    <row r="13" spans="1:21">
      <c r="A13" s="52">
        <v>60000000032802</v>
      </c>
      <c r="B13" s="8" t="s">
        <v>113</v>
      </c>
      <c r="C13" s="13">
        <v>0</v>
      </c>
      <c r="D13" s="10">
        <v>9.26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0</v>
      </c>
      <c r="T13" s="32">
        <f t="shared" si="5"/>
        <v>0</v>
      </c>
      <c r="U13" s="18" t="e">
        <f t="shared" si="6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7000</v>
      </c>
      <c r="U14" s="18" t="e">
        <f t="shared" si="6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0</v>
      </c>
      <c r="D18" s="46">
        <v>1.3029343529557731</v>
      </c>
      <c r="E18" s="13">
        <f t="shared" si="0"/>
        <v>0</v>
      </c>
      <c r="F18" s="12">
        <v>134114</v>
      </c>
      <c r="G18" s="12">
        <v>158193</v>
      </c>
      <c r="H18" s="12">
        <v>0</v>
      </c>
      <c r="I18" s="15">
        <f t="shared" si="1"/>
        <v>134114</v>
      </c>
      <c r="J18" s="16">
        <f t="shared" si="2"/>
        <v>-158193</v>
      </c>
      <c r="K18" s="17">
        <f t="shared" si="7"/>
        <v>206115.09409713262</v>
      </c>
      <c r="L18" s="18" t="e">
        <f t="shared" si="9"/>
        <v>#DIV/0!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582307</v>
      </c>
      <c r="U18" s="18" t="e">
        <f t="shared" si="6"/>
        <v>#DIV/0!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0</v>
      </c>
      <c r="D20" s="22"/>
      <c r="E20" s="21">
        <f t="shared" ref="E20:K20" si="12">SUM(E3:E19)</f>
        <v>0</v>
      </c>
      <c r="F20" s="23">
        <f t="shared" si="12"/>
        <v>383260</v>
      </c>
      <c r="G20" s="23">
        <f t="shared" si="12"/>
        <v>270885</v>
      </c>
      <c r="H20" s="23">
        <f t="shared" si="12"/>
        <v>419460</v>
      </c>
      <c r="I20" s="24">
        <f t="shared" si="12"/>
        <v>802720</v>
      </c>
      <c r="J20" s="25">
        <f t="shared" si="12"/>
        <v>-270885</v>
      </c>
      <c r="K20" s="25">
        <f t="shared" si="12"/>
        <v>556809.79104736587</v>
      </c>
      <c r="L20" s="26" t="e">
        <f t="shared" si="9"/>
        <v>#DIV/0!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1073606</v>
      </c>
      <c r="T20" s="37"/>
    </row>
    <row r="36" spans="4:11">
      <c r="K36" t="s">
        <v>64</v>
      </c>
    </row>
    <row r="37" spans="4:11">
      <c r="D37" t="s">
        <v>64</v>
      </c>
      <c r="G37" t="s">
        <v>64</v>
      </c>
    </row>
  </sheetData>
  <autoFilter ref="B2:U35" xr:uid="{00000000-0009-0000-0000-000077000000}"/>
  <conditionalFormatting sqref="L3:L20 U3:U19">
    <cfRule type="cellIs" dxfId="239" priority="9" operator="greaterThan">
      <formula>1</formula>
    </cfRule>
  </conditionalFormatting>
  <conditionalFormatting sqref="L3:L20 U3:U19">
    <cfRule type="cellIs" dxfId="238" priority="8" operator="lessThan">
      <formula>0.8</formula>
    </cfRule>
  </conditionalFormatting>
  <conditionalFormatting sqref="L3:L20 U3:U19">
    <cfRule type="cellIs" dxfId="237" priority="7" operator="between">
      <formula>0.8</formula>
      <formula>1</formula>
    </cfRule>
  </conditionalFormatting>
  <conditionalFormatting sqref="L13">
    <cfRule type="cellIs" dxfId="236" priority="6" operator="greaterThan">
      <formula>1</formula>
    </cfRule>
  </conditionalFormatting>
  <conditionalFormatting sqref="L13">
    <cfRule type="cellIs" dxfId="235" priority="5" operator="lessThan">
      <formula>0.8</formula>
    </cfRule>
  </conditionalFormatting>
  <conditionalFormatting sqref="L13">
    <cfRule type="cellIs" dxfId="234" priority="4" operator="between">
      <formula>0.8</formula>
      <formula>1</formula>
    </cfRule>
  </conditionalFormatting>
  <conditionalFormatting sqref="U13">
    <cfRule type="cellIs" dxfId="233" priority="3" operator="greaterThan">
      <formula>1</formula>
    </cfRule>
  </conditionalFormatting>
  <conditionalFormatting sqref="U13">
    <cfRule type="cellIs" dxfId="232" priority="2" operator="lessThan">
      <formula>0.8</formula>
    </cfRule>
  </conditionalFormatting>
  <conditionalFormatting sqref="U13">
    <cfRule type="cellIs" dxfId="23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F18" sqref="F18:G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225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18" si="0">C3*D3</f>
        <v>0</v>
      </c>
      <c r="F3" s="12">
        <v>36868</v>
      </c>
      <c r="G3" s="40">
        <v>0</v>
      </c>
      <c r="H3" s="12">
        <v>0</v>
      </c>
      <c r="I3" s="15">
        <f t="shared" ref="I3:I18" si="1">F3+H3</f>
        <v>36868</v>
      </c>
      <c r="J3" s="16">
        <f t="shared" ref="J3:J18" si="2">C3-G3</f>
        <v>0</v>
      </c>
      <c r="K3" s="17">
        <f>+G3*D3</f>
        <v>0</v>
      </c>
      <c r="L3" s="18" t="e">
        <f>K3/E3</f>
        <v>#DIV/0!</v>
      </c>
      <c r="M3" s="31">
        <v>111000</v>
      </c>
      <c r="N3" s="54">
        <v>129000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534868</v>
      </c>
      <c r="U3" s="18" t="e">
        <f t="shared" ref="U3:U18" si="6">S3/C3</f>
        <v>#DIV/0!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135586</v>
      </c>
      <c r="G4" s="12">
        <v>0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0</v>
      </c>
      <c r="L4" s="18">
        <v>0</v>
      </c>
      <c r="M4" s="31">
        <v>74000</v>
      </c>
      <c r="N4" s="54">
        <v>74000</v>
      </c>
      <c r="O4" s="31">
        <v>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283586</v>
      </c>
      <c r="U4" s="18" t="e">
        <f t="shared" si="6"/>
        <v>#DIV/0!</v>
      </c>
    </row>
    <row r="5" spans="1:21">
      <c r="A5" s="8" t="s">
        <v>32</v>
      </c>
      <c r="B5" s="8" t="s">
        <v>33</v>
      </c>
      <c r="C5" s="13">
        <v>0</v>
      </c>
      <c r="D5" s="10">
        <v>1.0683280588381256</v>
      </c>
      <c r="E5" s="11">
        <f t="shared" si="0"/>
        <v>0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-12677</v>
      </c>
      <c r="K5" s="17">
        <f t="shared" ref="K5:K19" si="7">+G5*D5</f>
        <v>13543.194801890919</v>
      </c>
      <c r="L5" s="18" t="e">
        <f t="shared" ref="L5:L10" si="8">K5/E5</f>
        <v>#DIV/0!</v>
      </c>
      <c r="M5" s="31">
        <v>0</v>
      </c>
      <c r="N5" s="54">
        <v>0</v>
      </c>
      <c r="O5" s="31">
        <v>156000</v>
      </c>
      <c r="P5" s="31">
        <v>0</v>
      </c>
      <c r="Q5" s="31">
        <v>0</v>
      </c>
      <c r="R5" s="31">
        <f t="shared" si="3"/>
        <v>156000</v>
      </c>
      <c r="S5" s="32">
        <f t="shared" si="4"/>
        <v>168677</v>
      </c>
      <c r="T5" s="32">
        <f t="shared" si="5"/>
        <v>168677</v>
      </c>
      <c r="U5" s="18" t="e">
        <f t="shared" si="6"/>
        <v>#DIV/0!</v>
      </c>
    </row>
    <row r="6" spans="1:21">
      <c r="A6" s="8" t="s">
        <v>34</v>
      </c>
      <c r="B6" s="8" t="s">
        <v>35</v>
      </c>
      <c r="C6" s="13">
        <v>0</v>
      </c>
      <c r="D6" s="46">
        <v>2.1696780588381257</v>
      </c>
      <c r="E6" s="13">
        <f t="shared" si="0"/>
        <v>0</v>
      </c>
      <c r="F6" s="12">
        <v>76692</v>
      </c>
      <c r="G6" s="12">
        <v>70400</v>
      </c>
      <c r="H6" s="12">
        <v>13271</v>
      </c>
      <c r="I6" s="15">
        <f t="shared" si="1"/>
        <v>89963</v>
      </c>
      <c r="J6" s="16">
        <f t="shared" si="2"/>
        <v>-70400</v>
      </c>
      <c r="K6" s="17">
        <f t="shared" si="7"/>
        <v>152745.33534220405</v>
      </c>
      <c r="L6" s="18" t="e">
        <f t="shared" si="8"/>
        <v>#DIV/0!</v>
      </c>
      <c r="M6" s="31">
        <v>312000</v>
      </c>
      <c r="N6" s="54">
        <v>78000</v>
      </c>
      <c r="O6" s="31">
        <v>0</v>
      </c>
      <c r="P6" s="65">
        <v>234000</v>
      </c>
      <c r="Q6" s="31">
        <v>0</v>
      </c>
      <c r="R6" s="31">
        <f t="shared" si="3"/>
        <v>624000</v>
      </c>
      <c r="S6" s="32">
        <f t="shared" si="4"/>
        <v>784363</v>
      </c>
      <c r="T6" s="32">
        <f t="shared" si="5"/>
        <v>784363</v>
      </c>
      <c r="U6" s="18" t="e">
        <f t="shared" si="6"/>
        <v>#DIV/0!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0</v>
      </c>
      <c r="D8" s="10">
        <v>1.1430280588381259</v>
      </c>
      <c r="E8" s="11">
        <f t="shared" si="0"/>
        <v>0</v>
      </c>
      <c r="F8" s="12">
        <v>0</v>
      </c>
      <c r="G8" s="40">
        <v>0</v>
      </c>
      <c r="H8" s="40">
        <v>0</v>
      </c>
      <c r="I8" s="15">
        <f t="shared" si="1"/>
        <v>0</v>
      </c>
      <c r="J8" s="16">
        <f t="shared" si="2"/>
        <v>0</v>
      </c>
      <c r="K8" s="17">
        <f t="shared" si="7"/>
        <v>0</v>
      </c>
      <c r="L8" s="18" t="e">
        <f t="shared" si="8"/>
        <v>#DIV/0!</v>
      </c>
      <c r="M8" s="31">
        <v>189000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629000</v>
      </c>
      <c r="S8" s="32">
        <f t="shared" si="4"/>
        <v>629000</v>
      </c>
      <c r="T8" s="32">
        <f t="shared" si="5"/>
        <v>629000</v>
      </c>
      <c r="U8" s="18" t="e">
        <f t="shared" si="6"/>
        <v>#DIV/0!</v>
      </c>
    </row>
    <row r="9" spans="1:21">
      <c r="A9" s="8" t="s">
        <v>28</v>
      </c>
      <c r="B9" s="8" t="s">
        <v>29</v>
      </c>
      <c r="C9" s="13">
        <v>0</v>
      </c>
      <c r="D9" s="10">
        <v>0.63422805883812572</v>
      </c>
      <c r="E9" s="11">
        <f t="shared" si="0"/>
        <v>0</v>
      </c>
      <c r="F9" s="12">
        <v>0</v>
      </c>
      <c r="G9" s="40">
        <v>100806</v>
      </c>
      <c r="H9" s="12">
        <v>48600</v>
      </c>
      <c r="I9" s="15">
        <f t="shared" si="1"/>
        <v>48600</v>
      </c>
      <c r="J9" s="16">
        <f t="shared" si="2"/>
        <v>-100806</v>
      </c>
      <c r="K9" s="17">
        <f t="shared" si="7"/>
        <v>63933.993699236104</v>
      </c>
      <c r="L9" s="18" t="e">
        <f t="shared" si="8"/>
        <v>#DIV/0!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589406</v>
      </c>
      <c r="U9" s="18" t="e">
        <f t="shared" si="6"/>
        <v>#DIV/0!</v>
      </c>
    </row>
    <row r="10" spans="1:21">
      <c r="A10" s="8" t="s">
        <v>30</v>
      </c>
      <c r="B10" s="8" t="s">
        <v>31</v>
      </c>
      <c r="C10" s="13">
        <v>0</v>
      </c>
      <c r="D10" s="46">
        <v>0.89352805883812592</v>
      </c>
      <c r="E10" s="13">
        <f t="shared" si="0"/>
        <v>0</v>
      </c>
      <c r="F10" s="40">
        <v>0</v>
      </c>
      <c r="G10" s="12">
        <v>104336</v>
      </c>
      <c r="H10" s="40">
        <v>118800</v>
      </c>
      <c r="I10" s="15">
        <f t="shared" si="1"/>
        <v>118800</v>
      </c>
      <c r="J10" s="16">
        <f t="shared" si="2"/>
        <v>-104336</v>
      </c>
      <c r="K10" s="17">
        <f t="shared" si="7"/>
        <v>93227.143546934705</v>
      </c>
      <c r="L10" s="18" t="e">
        <f t="shared" si="8"/>
        <v>#DIV/0!</v>
      </c>
      <c r="M10" s="31">
        <v>44000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660000</v>
      </c>
      <c r="S10" s="32">
        <f t="shared" si="4"/>
        <v>883136</v>
      </c>
      <c r="T10" s="32">
        <f t="shared" si="5"/>
        <v>883136</v>
      </c>
      <c r="U10" s="18" t="e">
        <f t="shared" si="6"/>
        <v>#DIV/0!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0</v>
      </c>
      <c r="D12" s="10">
        <v>4.6805391470734206</v>
      </c>
      <c r="E12" s="11">
        <f t="shared" si="0"/>
        <v>0</v>
      </c>
      <c r="F12" s="12">
        <v>0</v>
      </c>
      <c r="G12" s="12">
        <v>42292</v>
      </c>
      <c r="H12" s="12">
        <v>20970</v>
      </c>
      <c r="I12" s="15">
        <f t="shared" si="1"/>
        <v>20970</v>
      </c>
      <c r="J12" s="16">
        <f t="shared" si="2"/>
        <v>-42292</v>
      </c>
      <c r="K12" s="17">
        <f t="shared" si="7"/>
        <v>197949.36160802911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105262</v>
      </c>
      <c r="T12" s="32">
        <f t="shared" si="5"/>
        <v>105262</v>
      </c>
      <c r="U12" s="18" t="e">
        <f t="shared" si="6"/>
        <v>#DIV/0!</v>
      </c>
    </row>
    <row r="13" spans="1:21">
      <c r="A13" s="52">
        <v>60000000032802</v>
      </c>
      <c r="B13" s="8" t="s">
        <v>113</v>
      </c>
      <c r="C13" s="13">
        <v>0</v>
      </c>
      <c r="D13" s="10">
        <v>9.26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0</v>
      </c>
      <c r="T13" s="32">
        <f t="shared" si="5"/>
        <v>0</v>
      </c>
      <c r="U13" s="18" t="e">
        <f t="shared" si="6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7000</v>
      </c>
      <c r="U14" s="18" t="e">
        <f t="shared" si="6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0</v>
      </c>
      <c r="D18" s="46">
        <v>1.3029343529557731</v>
      </c>
      <c r="E18" s="13">
        <f t="shared" si="0"/>
        <v>0</v>
      </c>
      <c r="F18" s="12">
        <v>134114</v>
      </c>
      <c r="G18" s="12">
        <v>158193</v>
      </c>
      <c r="H18" s="12">
        <v>0</v>
      </c>
      <c r="I18" s="15">
        <f t="shared" si="1"/>
        <v>134114</v>
      </c>
      <c r="J18" s="16">
        <f t="shared" si="2"/>
        <v>-158193</v>
      </c>
      <c r="K18" s="17">
        <f t="shared" si="7"/>
        <v>206115.09409713262</v>
      </c>
      <c r="L18" s="18" t="e">
        <f t="shared" si="9"/>
        <v>#DIV/0!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582307</v>
      </c>
      <c r="U18" s="18" t="e">
        <f t="shared" si="6"/>
        <v>#DIV/0!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0</v>
      </c>
      <c r="D20" s="22"/>
      <c r="E20" s="21">
        <f t="shared" ref="E20:K20" si="12">SUM(E3:E19)</f>
        <v>0</v>
      </c>
      <c r="F20" s="23">
        <f t="shared" si="12"/>
        <v>383260</v>
      </c>
      <c r="G20" s="23">
        <f t="shared" si="12"/>
        <v>488704</v>
      </c>
      <c r="H20" s="23">
        <f t="shared" si="12"/>
        <v>201641</v>
      </c>
      <c r="I20" s="24">
        <f t="shared" si="12"/>
        <v>584901</v>
      </c>
      <c r="J20" s="25">
        <f t="shared" si="12"/>
        <v>-488704</v>
      </c>
      <c r="K20" s="25">
        <f t="shared" si="12"/>
        <v>727514.12309542752</v>
      </c>
      <c r="L20" s="26" t="e">
        <f t="shared" si="9"/>
        <v>#DIV/0!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1073606</v>
      </c>
      <c r="T20" s="37"/>
    </row>
    <row r="36" spans="4:11">
      <c r="K36" t="s">
        <v>64</v>
      </c>
    </row>
    <row r="37" spans="4:11">
      <c r="D37" t="s">
        <v>64</v>
      </c>
      <c r="G37" t="s">
        <v>64</v>
      </c>
    </row>
  </sheetData>
  <autoFilter ref="B2:U35" xr:uid="{00000000-0009-0000-0000-000078000000}"/>
  <conditionalFormatting sqref="L3:L20 U3:U19">
    <cfRule type="cellIs" dxfId="230" priority="9" operator="greaterThan">
      <formula>1</formula>
    </cfRule>
  </conditionalFormatting>
  <conditionalFormatting sqref="L3:L20 U3:U19">
    <cfRule type="cellIs" dxfId="229" priority="8" operator="lessThan">
      <formula>0.8</formula>
    </cfRule>
  </conditionalFormatting>
  <conditionalFormatting sqref="L3:L20 U3:U19">
    <cfRule type="cellIs" dxfId="228" priority="7" operator="between">
      <formula>0.8</formula>
      <formula>1</formula>
    </cfRule>
  </conditionalFormatting>
  <conditionalFormatting sqref="L13">
    <cfRule type="cellIs" dxfId="227" priority="6" operator="greaterThan">
      <formula>1</formula>
    </cfRule>
  </conditionalFormatting>
  <conditionalFormatting sqref="L13">
    <cfRule type="cellIs" dxfId="226" priority="5" operator="lessThan">
      <formula>0.8</formula>
    </cfRule>
  </conditionalFormatting>
  <conditionalFormatting sqref="L13">
    <cfRule type="cellIs" dxfId="225" priority="4" operator="between">
      <formula>0.8</formula>
      <formula>1</formula>
    </cfRule>
  </conditionalFormatting>
  <conditionalFormatting sqref="U13">
    <cfRule type="cellIs" dxfId="224" priority="3" operator="greaterThan">
      <formula>1</formula>
    </cfRule>
  </conditionalFormatting>
  <conditionalFormatting sqref="U13">
    <cfRule type="cellIs" dxfId="223" priority="2" operator="lessThan">
      <formula>0.8</formula>
    </cfRule>
  </conditionalFormatting>
  <conditionalFormatting sqref="U13">
    <cfRule type="cellIs" dxfId="22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H27" sqref="H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226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18" si="0">C3*D3</f>
        <v>0</v>
      </c>
      <c r="F3" s="12">
        <v>0</v>
      </c>
      <c r="G3" s="40">
        <v>36868</v>
      </c>
      <c r="H3" s="12">
        <v>0</v>
      </c>
      <c r="I3" s="15">
        <f t="shared" ref="I3:I18" si="1">F3+H3</f>
        <v>0</v>
      </c>
      <c r="J3" s="16">
        <f t="shared" ref="J3:J18" si="2">C3-G3</f>
        <v>-36868</v>
      </c>
      <c r="K3" s="17">
        <f>+G3*D3</f>
        <v>106636.19427324402</v>
      </c>
      <c r="L3" s="18" t="e">
        <f>K3/E3</f>
        <v>#DIV/0!</v>
      </c>
      <c r="M3" s="31">
        <v>111000</v>
      </c>
      <c r="N3" s="54">
        <v>129000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534868</v>
      </c>
      <c r="U3" s="18" t="e">
        <f t="shared" ref="U3:U18" si="6">S3/C3</f>
        <v>#DIV/0!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135586</v>
      </c>
      <c r="G4" s="12">
        <v>0</v>
      </c>
      <c r="H4" s="12">
        <v>0</v>
      </c>
      <c r="I4" s="15">
        <f t="shared" si="1"/>
        <v>135586</v>
      </c>
      <c r="J4" s="16">
        <f t="shared" si="2"/>
        <v>0</v>
      </c>
      <c r="K4" s="17">
        <f>D4*G4</f>
        <v>0</v>
      </c>
      <c r="L4" s="18">
        <v>0</v>
      </c>
      <c r="M4" s="31">
        <v>74000</v>
      </c>
      <c r="N4" s="54">
        <v>74000</v>
      </c>
      <c r="O4" s="31">
        <v>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283586</v>
      </c>
      <c r="U4" s="18" t="e">
        <f t="shared" si="6"/>
        <v>#DIV/0!</v>
      </c>
    </row>
    <row r="5" spans="1:21">
      <c r="A5" s="8" t="s">
        <v>32</v>
      </c>
      <c r="B5" s="8" t="s">
        <v>33</v>
      </c>
      <c r="C5" s="13">
        <v>0</v>
      </c>
      <c r="D5" s="10">
        <v>1.0683280588381256</v>
      </c>
      <c r="E5" s="11">
        <f t="shared" si="0"/>
        <v>0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-12677</v>
      </c>
      <c r="K5" s="17">
        <f t="shared" ref="K5:K19" si="7">+G5*D5</f>
        <v>13543.194801890919</v>
      </c>
      <c r="L5" s="18" t="e">
        <f t="shared" ref="L5:L10" si="8">K5/E5</f>
        <v>#DIV/0!</v>
      </c>
      <c r="M5" s="31">
        <v>0</v>
      </c>
      <c r="N5" s="54">
        <v>0</v>
      </c>
      <c r="O5" s="31">
        <v>156000</v>
      </c>
      <c r="P5" s="31">
        <v>0</v>
      </c>
      <c r="Q5" s="31">
        <v>0</v>
      </c>
      <c r="R5" s="31">
        <f t="shared" si="3"/>
        <v>156000</v>
      </c>
      <c r="S5" s="32">
        <f t="shared" si="4"/>
        <v>168677</v>
      </c>
      <c r="T5" s="32">
        <f t="shared" si="5"/>
        <v>168677</v>
      </c>
      <c r="U5" s="18" t="e">
        <f t="shared" si="6"/>
        <v>#DIV/0!</v>
      </c>
    </row>
    <row r="6" spans="1:21">
      <c r="A6" s="8" t="s">
        <v>34</v>
      </c>
      <c r="B6" s="8" t="s">
        <v>35</v>
      </c>
      <c r="C6" s="13">
        <v>0</v>
      </c>
      <c r="D6" s="46">
        <v>2.1696780588381257</v>
      </c>
      <c r="E6" s="13">
        <f t="shared" si="0"/>
        <v>0</v>
      </c>
      <c r="F6" s="12">
        <v>0</v>
      </c>
      <c r="G6" s="12">
        <v>83671</v>
      </c>
      <c r="H6" s="12">
        <v>76692</v>
      </c>
      <c r="I6" s="15">
        <f t="shared" si="1"/>
        <v>76692</v>
      </c>
      <c r="J6" s="16">
        <f t="shared" si="2"/>
        <v>-83671</v>
      </c>
      <c r="K6" s="17">
        <f t="shared" si="7"/>
        <v>181539.13286104481</v>
      </c>
      <c r="L6" s="18" t="e">
        <f t="shared" si="8"/>
        <v>#DIV/0!</v>
      </c>
      <c r="M6" s="31">
        <v>312000</v>
      </c>
      <c r="N6" s="54">
        <v>78000</v>
      </c>
      <c r="O6" s="31">
        <v>0</v>
      </c>
      <c r="P6" s="65">
        <v>234000</v>
      </c>
      <c r="Q6" s="31">
        <v>0</v>
      </c>
      <c r="R6" s="31">
        <f t="shared" si="3"/>
        <v>624000</v>
      </c>
      <c r="S6" s="32">
        <f t="shared" si="4"/>
        <v>784363</v>
      </c>
      <c r="T6" s="32">
        <f t="shared" si="5"/>
        <v>784363</v>
      </c>
      <c r="U6" s="18" t="e">
        <f t="shared" si="6"/>
        <v>#DIV/0!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0</v>
      </c>
      <c r="D8" s="10">
        <v>1.1430280588381259</v>
      </c>
      <c r="E8" s="11">
        <f t="shared" si="0"/>
        <v>0</v>
      </c>
      <c r="F8" s="12">
        <v>0</v>
      </c>
      <c r="G8" s="40">
        <v>0</v>
      </c>
      <c r="H8" s="40">
        <v>0</v>
      </c>
      <c r="I8" s="15">
        <f t="shared" si="1"/>
        <v>0</v>
      </c>
      <c r="J8" s="16">
        <f t="shared" si="2"/>
        <v>0</v>
      </c>
      <c r="K8" s="17">
        <f t="shared" si="7"/>
        <v>0</v>
      </c>
      <c r="L8" s="18" t="e">
        <f t="shared" si="8"/>
        <v>#DIV/0!</v>
      </c>
      <c r="M8" s="31">
        <v>189000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629000</v>
      </c>
      <c r="S8" s="32">
        <f t="shared" si="4"/>
        <v>629000</v>
      </c>
      <c r="T8" s="32">
        <f t="shared" si="5"/>
        <v>629000</v>
      </c>
      <c r="U8" s="18" t="e">
        <f t="shared" si="6"/>
        <v>#DIV/0!</v>
      </c>
    </row>
    <row r="9" spans="1:21">
      <c r="A9" s="8" t="s">
        <v>28</v>
      </c>
      <c r="B9" s="8" t="s">
        <v>29</v>
      </c>
      <c r="C9" s="13">
        <v>0</v>
      </c>
      <c r="D9" s="10">
        <v>0.63422805883812572</v>
      </c>
      <c r="E9" s="11">
        <f t="shared" si="0"/>
        <v>0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-149406</v>
      </c>
      <c r="K9" s="17">
        <f t="shared" si="7"/>
        <v>94757.477358769014</v>
      </c>
      <c r="L9" s="18" t="e">
        <f t="shared" si="8"/>
        <v>#DIV/0!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589406</v>
      </c>
      <c r="U9" s="18" t="e">
        <f t="shared" si="6"/>
        <v>#DIV/0!</v>
      </c>
    </row>
    <row r="10" spans="1:21">
      <c r="A10" s="8" t="s">
        <v>30</v>
      </c>
      <c r="B10" s="8" t="s">
        <v>31</v>
      </c>
      <c r="C10" s="13">
        <v>0</v>
      </c>
      <c r="D10" s="46">
        <v>0.89352805883812592</v>
      </c>
      <c r="E10" s="13">
        <f t="shared" si="0"/>
        <v>0</v>
      </c>
      <c r="F10" s="40">
        <v>0</v>
      </c>
      <c r="G10" s="12">
        <v>223136</v>
      </c>
      <c r="H10" s="40">
        <v>0</v>
      </c>
      <c r="I10" s="15">
        <f t="shared" si="1"/>
        <v>0</v>
      </c>
      <c r="J10" s="16">
        <f t="shared" si="2"/>
        <v>-223136</v>
      </c>
      <c r="K10" s="17">
        <f t="shared" si="7"/>
        <v>199378.27693690406</v>
      </c>
      <c r="L10" s="18" t="e">
        <f t="shared" si="8"/>
        <v>#DIV/0!</v>
      </c>
      <c r="M10" s="31">
        <v>44000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660000</v>
      </c>
      <c r="S10" s="32">
        <f t="shared" si="4"/>
        <v>883136</v>
      </c>
      <c r="T10" s="32">
        <f t="shared" si="5"/>
        <v>883136</v>
      </c>
      <c r="U10" s="18" t="e">
        <f t="shared" si="6"/>
        <v>#DIV/0!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0</v>
      </c>
      <c r="D12" s="10">
        <v>4.6805391470734206</v>
      </c>
      <c r="E12" s="11">
        <f t="shared" si="0"/>
        <v>0</v>
      </c>
      <c r="F12" s="12">
        <v>0</v>
      </c>
      <c r="G12" s="12">
        <v>63262</v>
      </c>
      <c r="H12" s="12">
        <v>0</v>
      </c>
      <c r="I12" s="15">
        <f t="shared" si="1"/>
        <v>0</v>
      </c>
      <c r="J12" s="16">
        <f t="shared" si="2"/>
        <v>-63262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105262</v>
      </c>
      <c r="T12" s="32">
        <f t="shared" si="5"/>
        <v>105262</v>
      </c>
      <c r="U12" s="18" t="e">
        <f t="shared" si="6"/>
        <v>#DIV/0!</v>
      </c>
    </row>
    <row r="13" spans="1:21">
      <c r="A13" s="52">
        <v>60000000032802</v>
      </c>
      <c r="B13" s="8" t="s">
        <v>113</v>
      </c>
      <c r="C13" s="13">
        <v>0</v>
      </c>
      <c r="D13" s="10">
        <v>9.26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0</v>
      </c>
      <c r="T13" s="32">
        <f t="shared" si="5"/>
        <v>0</v>
      </c>
      <c r="U13" s="18" t="e">
        <f t="shared" si="6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7000</v>
      </c>
      <c r="U14" s="18" t="e">
        <f t="shared" si="6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0</v>
      </c>
      <c r="D18" s="46">
        <v>1.3029343529557731</v>
      </c>
      <c r="E18" s="13">
        <f t="shared" si="0"/>
        <v>0</v>
      </c>
      <c r="F18" s="12">
        <v>134114</v>
      </c>
      <c r="G18" s="12">
        <v>158193</v>
      </c>
      <c r="H18" s="12">
        <v>0</v>
      </c>
      <c r="I18" s="15">
        <f t="shared" si="1"/>
        <v>134114</v>
      </c>
      <c r="J18" s="16">
        <f t="shared" si="2"/>
        <v>-158193</v>
      </c>
      <c r="K18" s="17">
        <f t="shared" si="7"/>
        <v>206115.09409713262</v>
      </c>
      <c r="L18" s="18" t="e">
        <f t="shared" si="9"/>
        <v>#DIV/0!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582307</v>
      </c>
      <c r="U18" s="18" t="e">
        <f t="shared" si="6"/>
        <v>#DIV/0!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0</v>
      </c>
      <c r="D20" s="22"/>
      <c r="E20" s="21">
        <f t="shared" ref="E20:K20" si="12">SUM(E3:E19)</f>
        <v>0</v>
      </c>
      <c r="F20" s="23">
        <f t="shared" si="12"/>
        <v>269700</v>
      </c>
      <c r="G20" s="23">
        <f t="shared" si="12"/>
        <v>727213</v>
      </c>
      <c r="H20" s="23">
        <f t="shared" si="12"/>
        <v>76692</v>
      </c>
      <c r="I20" s="24">
        <f t="shared" si="12"/>
        <v>346392</v>
      </c>
      <c r="J20" s="25">
        <f t="shared" si="12"/>
        <v>-727213</v>
      </c>
      <c r="K20" s="25">
        <f t="shared" si="12"/>
        <v>1098069.6378511442</v>
      </c>
      <c r="L20" s="26" t="e">
        <f t="shared" si="9"/>
        <v>#DIV/0!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1073606</v>
      </c>
      <c r="T20" s="37"/>
    </row>
    <row r="36" spans="4:11">
      <c r="K36" t="s">
        <v>64</v>
      </c>
    </row>
    <row r="37" spans="4:11">
      <c r="D37" t="s">
        <v>64</v>
      </c>
      <c r="G37" t="s">
        <v>64</v>
      </c>
    </row>
  </sheetData>
  <autoFilter ref="B2:U35" xr:uid="{00000000-0009-0000-0000-000079000000}"/>
  <conditionalFormatting sqref="L3:L20 U3:U19">
    <cfRule type="cellIs" dxfId="221" priority="9" operator="greaterThan">
      <formula>1</formula>
    </cfRule>
  </conditionalFormatting>
  <conditionalFormatting sqref="L3:L20 U3:U19">
    <cfRule type="cellIs" dxfId="220" priority="8" operator="lessThan">
      <formula>0.8</formula>
    </cfRule>
  </conditionalFormatting>
  <conditionalFormatting sqref="L3:L20 U3:U19">
    <cfRule type="cellIs" dxfId="219" priority="7" operator="between">
      <formula>0.8</formula>
      <formula>1</formula>
    </cfRule>
  </conditionalFormatting>
  <conditionalFormatting sqref="L13">
    <cfRule type="cellIs" dxfId="218" priority="6" operator="greaterThan">
      <formula>1</formula>
    </cfRule>
  </conditionalFormatting>
  <conditionalFormatting sqref="L13">
    <cfRule type="cellIs" dxfId="217" priority="5" operator="lessThan">
      <formula>0.8</formula>
    </cfRule>
  </conditionalFormatting>
  <conditionalFormatting sqref="L13">
    <cfRule type="cellIs" dxfId="216" priority="4" operator="between">
      <formula>0.8</formula>
      <formula>1</formula>
    </cfRule>
  </conditionalFormatting>
  <conditionalFormatting sqref="U13">
    <cfRule type="cellIs" dxfId="215" priority="3" operator="greaterThan">
      <formula>1</formula>
    </cfRule>
  </conditionalFormatting>
  <conditionalFormatting sqref="U13">
    <cfRule type="cellIs" dxfId="214" priority="2" operator="lessThan">
      <formula>0.8</formula>
    </cfRule>
  </conditionalFormatting>
  <conditionalFormatting sqref="U13">
    <cfRule type="cellIs" dxfId="21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G19" sqref="G1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227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36868</v>
      </c>
      <c r="H3" s="12">
        <v>0</v>
      </c>
      <c r="I3" s="15">
        <f t="shared" ref="I3:I18" si="1">F3+H3</f>
        <v>0</v>
      </c>
      <c r="J3" s="16">
        <f t="shared" ref="J3:J18" si="2">C3-G3</f>
        <v>358207</v>
      </c>
      <c r="K3" s="17">
        <f>+G3*D3</f>
        <v>106636.19427324402</v>
      </c>
      <c r="L3" s="18">
        <f>K3/E3</f>
        <v>9.3318990065177507E-2</v>
      </c>
      <c r="M3" s="64">
        <v>111000</v>
      </c>
      <c r="N3" s="54">
        <v>129000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139793</v>
      </c>
      <c r="U3" s="18">
        <f t="shared" ref="U3:U18" si="6">S3/C3</f>
        <v>1.3538391444662405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0</v>
      </c>
      <c r="H4" s="12">
        <v>135586</v>
      </c>
      <c r="I4" s="15">
        <f t="shared" si="1"/>
        <v>135586</v>
      </c>
      <c r="J4" s="16">
        <f t="shared" si="2"/>
        <v>210000</v>
      </c>
      <c r="K4" s="17">
        <f>D4*G4</f>
        <v>0</v>
      </c>
      <c r="L4" s="18">
        <v>0</v>
      </c>
      <c r="M4" s="64">
        <v>74000</v>
      </c>
      <c r="N4" s="54">
        <v>74000</v>
      </c>
      <c r="O4" s="31">
        <v>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73586</v>
      </c>
      <c r="U4" s="18">
        <f t="shared" si="6"/>
        <v>1.3504095238095237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156000</v>
      </c>
      <c r="P5" s="31">
        <v>0</v>
      </c>
      <c r="Q5" s="31">
        <v>0</v>
      </c>
      <c r="R5" s="31">
        <f t="shared" si="3"/>
        <v>156000</v>
      </c>
      <c r="S5" s="32">
        <f t="shared" si="4"/>
        <v>168677</v>
      </c>
      <c r="T5" s="32">
        <f t="shared" si="5"/>
        <v>798</v>
      </c>
      <c r="U5" s="18">
        <f t="shared" si="6"/>
        <v>1.0047534235967572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160363</v>
      </c>
      <c r="H6" s="12">
        <v>0</v>
      </c>
      <c r="I6" s="15">
        <f t="shared" si="1"/>
        <v>0</v>
      </c>
      <c r="J6" s="16">
        <f t="shared" si="2"/>
        <v>396318</v>
      </c>
      <c r="K6" s="17">
        <f t="shared" si="7"/>
        <v>347936.08254945837</v>
      </c>
      <c r="L6" s="18">
        <f t="shared" si="8"/>
        <v>0.28806982814214965</v>
      </c>
      <c r="M6" s="31">
        <v>312000</v>
      </c>
      <c r="N6" s="54">
        <v>78000</v>
      </c>
      <c r="O6" s="31">
        <v>0</v>
      </c>
      <c r="P6" s="65">
        <v>234000</v>
      </c>
      <c r="Q6" s="31">
        <v>0</v>
      </c>
      <c r="R6" s="31">
        <f t="shared" si="3"/>
        <v>624000</v>
      </c>
      <c r="S6" s="32">
        <f t="shared" si="4"/>
        <v>784363</v>
      </c>
      <c r="T6" s="32">
        <f t="shared" si="5"/>
        <v>227682</v>
      </c>
      <c r="U6" s="18">
        <f t="shared" si="6"/>
        <v>1.4089990497250671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0</v>
      </c>
      <c r="G8" s="40">
        <v>0</v>
      </c>
      <c r="H8" s="40">
        <v>126406</v>
      </c>
      <c r="I8" s="15">
        <f t="shared" si="1"/>
        <v>126406</v>
      </c>
      <c r="J8" s="16">
        <f t="shared" si="2"/>
        <v>500000</v>
      </c>
      <c r="K8" s="17">
        <f t="shared" si="7"/>
        <v>0</v>
      </c>
      <c r="L8" s="18">
        <f t="shared" si="8"/>
        <v>0</v>
      </c>
      <c r="M8" s="31">
        <v>189000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629000</v>
      </c>
      <c r="S8" s="32">
        <f t="shared" si="4"/>
        <v>755406</v>
      </c>
      <c r="T8" s="32">
        <f t="shared" si="5"/>
        <v>255406</v>
      </c>
      <c r="U8" s="18">
        <f t="shared" si="6"/>
        <v>1.510812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223136</v>
      </c>
      <c r="H10" s="40">
        <v>87810</v>
      </c>
      <c r="I10" s="15">
        <f t="shared" si="1"/>
        <v>87810</v>
      </c>
      <c r="J10" s="16">
        <f t="shared" si="2"/>
        <v>112197</v>
      </c>
      <c r="K10" s="17">
        <f t="shared" si="7"/>
        <v>199378.27693690406</v>
      </c>
      <c r="L10" s="18">
        <f t="shared" si="8"/>
        <v>0.66541616840573392</v>
      </c>
      <c r="M10" s="31">
        <v>44000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660000</v>
      </c>
      <c r="S10" s="32">
        <f t="shared" si="4"/>
        <v>970946</v>
      </c>
      <c r="T10" s="32">
        <f t="shared" si="5"/>
        <v>635613</v>
      </c>
      <c r="U10" s="18">
        <f t="shared" si="6"/>
        <v>2.8954680869464084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42286</v>
      </c>
      <c r="G12" s="12">
        <v>63262</v>
      </c>
      <c r="H12" s="12">
        <v>0</v>
      </c>
      <c r="I12" s="15">
        <f t="shared" si="1"/>
        <v>42286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147548</v>
      </c>
      <c r="T12" s="32">
        <f t="shared" si="5"/>
        <v>41960</v>
      </c>
      <c r="U12" s="18">
        <f t="shared" si="6"/>
        <v>1.3973936432170322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-91</v>
      </c>
      <c r="U14" s="18">
        <f t="shared" si="6"/>
        <v>0.98716683119447191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0</v>
      </c>
      <c r="G18" s="12">
        <v>292307</v>
      </c>
      <c r="H18" s="12">
        <v>0</v>
      </c>
      <c r="I18" s="15">
        <f t="shared" si="1"/>
        <v>0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147921.5</v>
      </c>
      <c r="U18" s="18">
        <f t="shared" si="6"/>
        <v>1.3405304735079786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68792</v>
      </c>
      <c r="G20" s="23">
        <f t="shared" si="12"/>
        <v>938019</v>
      </c>
      <c r="H20" s="23">
        <f t="shared" si="12"/>
        <v>349802</v>
      </c>
      <c r="I20" s="24">
        <f t="shared" si="12"/>
        <v>418594</v>
      </c>
      <c r="J20" s="25">
        <f t="shared" si="12"/>
        <v>2100519.5</v>
      </c>
      <c r="K20" s="25">
        <f t="shared" si="12"/>
        <v>1439208.3253518683</v>
      </c>
      <c r="L20" s="26">
        <f t="shared" si="9"/>
        <v>0.27222482658139902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1356614</v>
      </c>
      <c r="T20" s="37"/>
    </row>
    <row r="36" spans="4:11">
      <c r="K36" t="s">
        <v>64</v>
      </c>
    </row>
    <row r="37" spans="4:11">
      <c r="D37" t="s">
        <v>64</v>
      </c>
      <c r="G37" t="s">
        <v>64</v>
      </c>
    </row>
  </sheetData>
  <autoFilter ref="B2:U35" xr:uid="{00000000-0009-0000-0000-00007A000000}"/>
  <conditionalFormatting sqref="L3:L20 U3:U19">
    <cfRule type="cellIs" dxfId="212" priority="9" operator="greaterThan">
      <formula>1</formula>
    </cfRule>
  </conditionalFormatting>
  <conditionalFormatting sqref="L3:L20 U3:U19">
    <cfRule type="cellIs" dxfId="211" priority="8" operator="lessThan">
      <formula>0.8</formula>
    </cfRule>
  </conditionalFormatting>
  <conditionalFormatting sqref="L3:L20 U3:U19">
    <cfRule type="cellIs" dxfId="210" priority="7" operator="between">
      <formula>0.8</formula>
      <formula>1</formula>
    </cfRule>
  </conditionalFormatting>
  <conditionalFormatting sqref="L13">
    <cfRule type="cellIs" dxfId="209" priority="6" operator="greaterThan">
      <formula>1</formula>
    </cfRule>
  </conditionalFormatting>
  <conditionalFormatting sqref="L13">
    <cfRule type="cellIs" dxfId="208" priority="5" operator="lessThan">
      <formula>0.8</formula>
    </cfRule>
  </conditionalFormatting>
  <conditionalFormatting sqref="L13">
    <cfRule type="cellIs" dxfId="207" priority="4" operator="between">
      <formula>0.8</formula>
      <formula>1</formula>
    </cfRule>
  </conditionalFormatting>
  <conditionalFormatting sqref="U13">
    <cfRule type="cellIs" dxfId="206" priority="3" operator="greaterThan">
      <formula>1</formula>
    </cfRule>
  </conditionalFormatting>
  <conditionalFormatting sqref="U13">
    <cfRule type="cellIs" dxfId="205" priority="2" operator="lessThan">
      <formula>0.8</formula>
    </cfRule>
  </conditionalFormatting>
  <conditionalFormatting sqref="U13">
    <cfRule type="cellIs" dxfId="20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H8" sqref="H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228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36868</v>
      </c>
      <c r="H3" s="12">
        <v>0</v>
      </c>
      <c r="I3" s="15">
        <f t="shared" ref="I3:I18" si="1">F3+H3</f>
        <v>0</v>
      </c>
      <c r="J3" s="16">
        <f t="shared" ref="J3:J18" si="2">C3-G3</f>
        <v>358207</v>
      </c>
      <c r="K3" s="17">
        <f>+G3*D3</f>
        <v>106636.19427324402</v>
      </c>
      <c r="L3" s="18">
        <f>K3/E3</f>
        <v>9.3318990065177507E-2</v>
      </c>
      <c r="M3" s="31">
        <v>0</v>
      </c>
      <c r="N3" s="54">
        <v>240000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139793</v>
      </c>
      <c r="U3" s="18">
        <f t="shared" ref="U3:U18" si="6">S3/C3</f>
        <v>1.3538391444662405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103680</v>
      </c>
      <c r="H4" s="12">
        <v>31906</v>
      </c>
      <c r="I4" s="15">
        <f t="shared" si="1"/>
        <v>31906</v>
      </c>
      <c r="J4" s="16">
        <f t="shared" si="2"/>
        <v>106320</v>
      </c>
      <c r="K4" s="17">
        <f>D4*G4</f>
        <v>161214.94114033732</v>
      </c>
      <c r="L4" s="18">
        <v>0</v>
      </c>
      <c r="M4" s="31">
        <v>0</v>
      </c>
      <c r="N4" s="54">
        <v>74000</v>
      </c>
      <c r="O4" s="31">
        <v>74000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73586</v>
      </c>
      <c r="U4" s="18">
        <f t="shared" si="6"/>
        <v>1.3504095238095237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312000</v>
      </c>
      <c r="P5" s="31">
        <v>0</v>
      </c>
      <c r="Q5" s="31">
        <v>0</v>
      </c>
      <c r="R5" s="31">
        <f t="shared" si="3"/>
        <v>312000</v>
      </c>
      <c r="S5" s="32">
        <f t="shared" si="4"/>
        <v>324677</v>
      </c>
      <c r="T5" s="32">
        <f t="shared" si="5"/>
        <v>156798</v>
      </c>
      <c r="U5" s="18">
        <f t="shared" si="6"/>
        <v>1.9339941267222225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160363</v>
      </c>
      <c r="H6" s="12">
        <v>0</v>
      </c>
      <c r="I6" s="15">
        <f t="shared" si="1"/>
        <v>0</v>
      </c>
      <c r="J6" s="16">
        <f t="shared" si="2"/>
        <v>396318</v>
      </c>
      <c r="K6" s="17">
        <f t="shared" si="7"/>
        <v>347936.08254945837</v>
      </c>
      <c r="L6" s="18">
        <f t="shared" si="8"/>
        <v>0.28806982814214965</v>
      </c>
      <c r="M6" s="31">
        <v>0</v>
      </c>
      <c r="N6" s="54">
        <v>192000</v>
      </c>
      <c r="O6" s="31">
        <v>192000</v>
      </c>
      <c r="P6" s="65">
        <v>234000</v>
      </c>
      <c r="Q6" s="31">
        <v>0</v>
      </c>
      <c r="R6" s="31">
        <f t="shared" si="3"/>
        <v>618000</v>
      </c>
      <c r="S6" s="32">
        <f t="shared" si="4"/>
        <v>778363</v>
      </c>
      <c r="T6" s="32">
        <f t="shared" si="5"/>
        <v>221682</v>
      </c>
      <c r="U6" s="18">
        <f t="shared" si="6"/>
        <v>1.3982208841329236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60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221647</v>
      </c>
      <c r="G8" s="40">
        <v>126406</v>
      </c>
      <c r="H8" s="40">
        <v>0</v>
      </c>
      <c r="I8" s="15">
        <f t="shared" si="1"/>
        <v>221647</v>
      </c>
      <c r="J8" s="16">
        <f t="shared" si="2"/>
        <v>373594</v>
      </c>
      <c r="K8" s="17">
        <f t="shared" si="7"/>
        <v>144485.60480549213</v>
      </c>
      <c r="L8" s="18">
        <f t="shared" si="8"/>
        <v>0.25281199999999998</v>
      </c>
      <c r="M8" s="31">
        <v>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440000</v>
      </c>
      <c r="S8" s="32">
        <f t="shared" si="4"/>
        <v>788053</v>
      </c>
      <c r="T8" s="32">
        <f t="shared" si="5"/>
        <v>288053</v>
      </c>
      <c r="U8" s="18">
        <f t="shared" si="6"/>
        <v>1.576106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616000</v>
      </c>
      <c r="S10" s="32">
        <f t="shared" si="4"/>
        <v>926946</v>
      </c>
      <c r="T10" s="32">
        <f t="shared" si="5"/>
        <v>591613</v>
      </c>
      <c r="U10" s="18">
        <f t="shared" si="6"/>
        <v>2.7642552328580843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42286</v>
      </c>
      <c r="G12" s="12">
        <v>63262</v>
      </c>
      <c r="H12" s="12">
        <v>0</v>
      </c>
      <c r="I12" s="15">
        <f t="shared" si="1"/>
        <v>42286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147548</v>
      </c>
      <c r="T12" s="32">
        <f t="shared" si="5"/>
        <v>41960</v>
      </c>
      <c r="U12" s="18">
        <f t="shared" si="6"/>
        <v>1.3973936432170322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-91</v>
      </c>
      <c r="U14" s="18">
        <f t="shared" si="6"/>
        <v>0.98716683119447191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0</v>
      </c>
      <c r="G18" s="12">
        <v>292307</v>
      </c>
      <c r="H18" s="12">
        <v>0</v>
      </c>
      <c r="I18" s="15">
        <f t="shared" si="1"/>
        <v>0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147921.5</v>
      </c>
      <c r="U18" s="18">
        <f t="shared" si="6"/>
        <v>1.3405304735079786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290439</v>
      </c>
      <c r="G20" s="23">
        <f t="shared" si="12"/>
        <v>1255915</v>
      </c>
      <c r="H20" s="23">
        <f t="shared" si="12"/>
        <v>31906</v>
      </c>
      <c r="I20" s="24">
        <f t="shared" si="12"/>
        <v>322345</v>
      </c>
      <c r="J20" s="25">
        <f t="shared" si="12"/>
        <v>1782623.5</v>
      </c>
      <c r="K20" s="25">
        <f t="shared" si="12"/>
        <v>1823369.5701442738</v>
      </c>
      <c r="L20" s="26">
        <f t="shared" si="9"/>
        <v>0.34488854482200804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1578261</v>
      </c>
      <c r="T20" s="37"/>
    </row>
    <row r="36" spans="7:11">
      <c r="K36" t="s">
        <v>64</v>
      </c>
    </row>
    <row r="37" spans="7:11">
      <c r="G37" t="s">
        <v>64</v>
      </c>
    </row>
  </sheetData>
  <autoFilter ref="B2:U35" xr:uid="{00000000-0009-0000-0000-00007B000000}"/>
  <conditionalFormatting sqref="L3:L20 U3:U19">
    <cfRule type="cellIs" dxfId="203" priority="9" operator="greaterThan">
      <formula>1</formula>
    </cfRule>
  </conditionalFormatting>
  <conditionalFormatting sqref="L3:L20 U3:U19">
    <cfRule type="cellIs" dxfId="202" priority="8" operator="lessThan">
      <formula>0.8</formula>
    </cfRule>
  </conditionalFormatting>
  <conditionalFormatting sqref="L3:L20 U3:U19">
    <cfRule type="cellIs" dxfId="201" priority="7" operator="between">
      <formula>0.8</formula>
      <formula>1</formula>
    </cfRule>
  </conditionalFormatting>
  <conditionalFormatting sqref="L13">
    <cfRule type="cellIs" dxfId="200" priority="6" operator="greaterThan">
      <formula>1</formula>
    </cfRule>
  </conditionalFormatting>
  <conditionalFormatting sqref="L13">
    <cfRule type="cellIs" dxfId="199" priority="5" operator="lessThan">
      <formula>0.8</formula>
    </cfRule>
  </conditionalFormatting>
  <conditionalFormatting sqref="L13">
    <cfRule type="cellIs" dxfId="198" priority="4" operator="between">
      <formula>0.8</formula>
      <formula>1</formula>
    </cfRule>
  </conditionalFormatting>
  <conditionalFormatting sqref="U13">
    <cfRule type="cellIs" dxfId="197" priority="3" operator="greaterThan">
      <formula>1</formula>
    </cfRule>
  </conditionalFormatting>
  <conditionalFormatting sqref="U13">
    <cfRule type="cellIs" dxfId="196" priority="2" operator="lessThan">
      <formula>0.8</formula>
    </cfRule>
  </conditionalFormatting>
  <conditionalFormatting sqref="U13">
    <cfRule type="cellIs" dxfId="19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F10" sqref="F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229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36868</v>
      </c>
      <c r="H3" s="12">
        <v>0</v>
      </c>
      <c r="I3" s="15">
        <f t="shared" ref="I3:I18" si="1">F3+H3</f>
        <v>0</v>
      </c>
      <c r="J3" s="16">
        <f t="shared" ref="J3:J18" si="2">C3-G3</f>
        <v>358207</v>
      </c>
      <c r="K3" s="17">
        <f>+G3*D3</f>
        <v>106636.19427324402</v>
      </c>
      <c r="L3" s="18">
        <f>K3/E3</f>
        <v>9.3318990065177507E-2</v>
      </c>
      <c r="M3" s="31">
        <v>0</v>
      </c>
      <c r="N3" s="54">
        <v>240000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534868</v>
      </c>
      <c r="T3" s="32">
        <f t="shared" ref="T3:T18" si="5">S3-C3</f>
        <v>139793</v>
      </c>
      <c r="U3" s="18">
        <f t="shared" ref="U3:U18" si="6">S3/C3</f>
        <v>1.3538391444662405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103680</v>
      </c>
      <c r="H4" s="12">
        <v>31906</v>
      </c>
      <c r="I4" s="15">
        <f t="shared" si="1"/>
        <v>31906</v>
      </c>
      <c r="J4" s="16">
        <f t="shared" si="2"/>
        <v>106320</v>
      </c>
      <c r="K4" s="17">
        <f>D4*G4</f>
        <v>161214.94114033732</v>
      </c>
      <c r="L4" s="18">
        <v>0</v>
      </c>
      <c r="M4" s="31">
        <v>0</v>
      </c>
      <c r="N4" s="54">
        <v>74000</v>
      </c>
      <c r="O4" s="31">
        <v>74000</v>
      </c>
      <c r="P4" s="31">
        <v>0</v>
      </c>
      <c r="Q4" s="31">
        <v>0</v>
      </c>
      <c r="R4" s="31">
        <f t="shared" si="3"/>
        <v>148000</v>
      </c>
      <c r="S4" s="32">
        <f t="shared" si="4"/>
        <v>283586</v>
      </c>
      <c r="T4" s="32">
        <f t="shared" si="5"/>
        <v>73586</v>
      </c>
      <c r="U4" s="18">
        <f t="shared" si="6"/>
        <v>1.3504095238095237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312000</v>
      </c>
      <c r="P5" s="31">
        <v>0</v>
      </c>
      <c r="Q5" s="31">
        <v>0</v>
      </c>
      <c r="R5" s="31">
        <f t="shared" si="3"/>
        <v>312000</v>
      </c>
      <c r="S5" s="32">
        <f t="shared" si="4"/>
        <v>324677</v>
      </c>
      <c r="T5" s="32">
        <f t="shared" si="5"/>
        <v>156798</v>
      </c>
      <c r="U5" s="18">
        <f t="shared" si="6"/>
        <v>1.9339941267222225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160363</v>
      </c>
      <c r="H6" s="12">
        <v>191912</v>
      </c>
      <c r="I6" s="15">
        <f t="shared" si="1"/>
        <v>191912</v>
      </c>
      <c r="J6" s="16">
        <f t="shared" si="2"/>
        <v>396318</v>
      </c>
      <c r="K6" s="17">
        <f t="shared" si="7"/>
        <v>347936.08254945837</v>
      </c>
      <c r="L6" s="18">
        <f t="shared" si="8"/>
        <v>0.28806982814214965</v>
      </c>
      <c r="M6" s="31">
        <v>0</v>
      </c>
      <c r="N6" s="54">
        <v>192000</v>
      </c>
      <c r="O6" s="31">
        <v>192000</v>
      </c>
      <c r="P6" s="65">
        <v>234000</v>
      </c>
      <c r="Q6" s="31">
        <v>0</v>
      </c>
      <c r="R6" s="31">
        <f t="shared" si="3"/>
        <v>618000</v>
      </c>
      <c r="S6" s="32">
        <f t="shared" si="4"/>
        <v>970275</v>
      </c>
      <c r="T6" s="32">
        <f t="shared" si="5"/>
        <v>413594</v>
      </c>
      <c r="U6" s="18">
        <f t="shared" si="6"/>
        <v>1.7429641033194954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0</v>
      </c>
      <c r="G8" s="40">
        <v>295366</v>
      </c>
      <c r="H8" s="40">
        <v>52687</v>
      </c>
      <c r="I8" s="15">
        <f t="shared" si="1"/>
        <v>52687</v>
      </c>
      <c r="J8" s="16">
        <f t="shared" si="2"/>
        <v>204634</v>
      </c>
      <c r="K8" s="17">
        <f t="shared" si="7"/>
        <v>337611.6256267819</v>
      </c>
      <c r="L8" s="18">
        <f t="shared" si="8"/>
        <v>0.59073200000000003</v>
      </c>
      <c r="M8" s="31">
        <v>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440000</v>
      </c>
      <c r="S8" s="32">
        <f t="shared" si="4"/>
        <v>788053</v>
      </c>
      <c r="T8" s="32">
        <f t="shared" si="5"/>
        <v>288053</v>
      </c>
      <c r="U8" s="18">
        <f t="shared" si="6"/>
        <v>1.576106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616000</v>
      </c>
      <c r="S10" s="32">
        <f t="shared" si="4"/>
        <v>926946</v>
      </c>
      <c r="T10" s="32">
        <f t="shared" si="5"/>
        <v>591613</v>
      </c>
      <c r="U10" s="18">
        <f t="shared" si="6"/>
        <v>2.7642552328580843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42286</v>
      </c>
      <c r="G12" s="12">
        <v>63262</v>
      </c>
      <c r="H12" s="12">
        <v>0</v>
      </c>
      <c r="I12" s="15">
        <f t="shared" si="1"/>
        <v>42286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147548</v>
      </c>
      <c r="T12" s="32">
        <f t="shared" si="5"/>
        <v>41960</v>
      </c>
      <c r="U12" s="18">
        <f t="shared" si="6"/>
        <v>1.3973936432170322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7000</v>
      </c>
      <c r="T14" s="32">
        <f t="shared" si="5"/>
        <v>-91</v>
      </c>
      <c r="U14" s="18">
        <f t="shared" si="6"/>
        <v>0.98716683119447191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0</v>
      </c>
      <c r="G18" s="12">
        <v>292307</v>
      </c>
      <c r="H18" s="12">
        <v>0</v>
      </c>
      <c r="I18" s="15">
        <f t="shared" si="1"/>
        <v>0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582307</v>
      </c>
      <c r="T18" s="32">
        <f t="shared" si="5"/>
        <v>147921.5</v>
      </c>
      <c r="U18" s="18">
        <f t="shared" si="6"/>
        <v>1.3405304735079786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68792</v>
      </c>
      <c r="G20" s="23">
        <f t="shared" si="12"/>
        <v>1424875</v>
      </c>
      <c r="H20" s="23">
        <f t="shared" si="12"/>
        <v>276505</v>
      </c>
      <c r="I20" s="24">
        <f t="shared" si="12"/>
        <v>345297</v>
      </c>
      <c r="J20" s="25">
        <f t="shared" si="12"/>
        <v>1613663.5</v>
      </c>
      <c r="K20" s="25">
        <f t="shared" si="12"/>
        <v>2016495.5909655634</v>
      </c>
      <c r="L20" s="26">
        <f t="shared" si="9"/>
        <v>0.38141814001704533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1770173</v>
      </c>
      <c r="T20" s="37"/>
    </row>
    <row r="36" spans="7:11">
      <c r="K36" t="s">
        <v>64</v>
      </c>
    </row>
    <row r="37" spans="7:11">
      <c r="G37" t="s">
        <v>64</v>
      </c>
    </row>
  </sheetData>
  <autoFilter ref="B2:U35" xr:uid="{00000000-0009-0000-0000-00007C000000}"/>
  <conditionalFormatting sqref="L3:L20 U3:U19">
    <cfRule type="cellIs" dxfId="194" priority="9" operator="greaterThan">
      <formula>1</formula>
    </cfRule>
  </conditionalFormatting>
  <conditionalFormatting sqref="L3:L20 U3:U19">
    <cfRule type="cellIs" dxfId="193" priority="8" operator="lessThan">
      <formula>0.8</formula>
    </cfRule>
  </conditionalFormatting>
  <conditionalFormatting sqref="L3:L20 U3:U19">
    <cfRule type="cellIs" dxfId="192" priority="7" operator="between">
      <formula>0.8</formula>
      <formula>1</formula>
    </cfRule>
  </conditionalFormatting>
  <conditionalFormatting sqref="L13">
    <cfRule type="cellIs" dxfId="191" priority="6" operator="greaterThan">
      <formula>1</formula>
    </cfRule>
  </conditionalFormatting>
  <conditionalFormatting sqref="L13">
    <cfRule type="cellIs" dxfId="190" priority="5" operator="lessThan">
      <formula>0.8</formula>
    </cfRule>
  </conditionalFormatting>
  <conditionalFormatting sqref="L13">
    <cfRule type="cellIs" dxfId="189" priority="4" operator="between">
      <formula>0.8</formula>
      <formula>1</formula>
    </cfRule>
  </conditionalFormatting>
  <conditionalFormatting sqref="U13">
    <cfRule type="cellIs" dxfId="188" priority="3" operator="greaterThan">
      <formula>1</formula>
    </cfRule>
  </conditionalFormatting>
  <conditionalFormatting sqref="U13">
    <cfRule type="cellIs" dxfId="187" priority="2" operator="lessThan">
      <formula>0.8</formula>
    </cfRule>
  </conditionalFormatting>
  <conditionalFormatting sqref="U13">
    <cfRule type="cellIs" dxfId="18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rgb="FFFFC000"/>
  </sheetPr>
  <dimension ref="A1:U37"/>
  <sheetViews>
    <sheetView showGridLines="0" zoomScale="90" workbookViewId="0">
      <pane xSplit="3" ySplit="2" topLeftCell="D3" activePane="bottomRight" state="frozen"/>
      <selection activeCell="K26" sqref="K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230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55039</v>
      </c>
      <c r="G3" s="40">
        <v>36868</v>
      </c>
      <c r="H3" s="12">
        <v>0</v>
      </c>
      <c r="I3" s="15">
        <f t="shared" ref="I3:I18" si="1">F3+H3</f>
        <v>55039</v>
      </c>
      <c r="J3" s="16">
        <f t="shared" ref="J3:J18" si="2">C3-G3</f>
        <v>358207</v>
      </c>
      <c r="K3" s="17">
        <f>+G3*D3</f>
        <v>106636.19427324402</v>
      </c>
      <c r="L3" s="18">
        <f>K3/E3</f>
        <v>9.3318990065177507E-2</v>
      </c>
      <c r="M3" s="31">
        <v>0</v>
      </c>
      <c r="N3" s="54">
        <v>240000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589907</v>
      </c>
      <c r="T3" s="32">
        <f t="shared" ref="T3:T18" si="5">S3-C3</f>
        <v>194832</v>
      </c>
      <c r="U3" s="18">
        <f t="shared" ref="U3:U18" si="6">S3/C3</f>
        <v>1.4931519331772449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74675</v>
      </c>
      <c r="G4" s="12">
        <v>135586</v>
      </c>
      <c r="H4" s="12">
        <v>0</v>
      </c>
      <c r="I4" s="15">
        <f t="shared" si="1"/>
        <v>74675</v>
      </c>
      <c r="J4" s="16">
        <f t="shared" si="2"/>
        <v>74414</v>
      </c>
      <c r="K4" s="17">
        <f>D4*G4</f>
        <v>210826.47578562671</v>
      </c>
      <c r="L4" s="18">
        <v>0</v>
      </c>
      <c r="M4" s="31">
        <v>0</v>
      </c>
      <c r="N4" s="54">
        <v>74000</v>
      </c>
      <c r="O4" s="31">
        <v>74000</v>
      </c>
      <c r="P4" s="31">
        <v>0</v>
      </c>
      <c r="Q4" s="31">
        <v>0</v>
      </c>
      <c r="R4" s="31">
        <f t="shared" si="3"/>
        <v>148000</v>
      </c>
      <c r="S4" s="32">
        <f t="shared" si="4"/>
        <v>358261</v>
      </c>
      <c r="T4" s="32">
        <f t="shared" si="5"/>
        <v>148261</v>
      </c>
      <c r="U4" s="18">
        <f t="shared" si="6"/>
        <v>1.7060047619047618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312000</v>
      </c>
      <c r="P5" s="31">
        <v>0</v>
      </c>
      <c r="Q5" s="31">
        <v>0</v>
      </c>
      <c r="R5" s="31">
        <f t="shared" si="3"/>
        <v>312000</v>
      </c>
      <c r="S5" s="32">
        <f t="shared" si="4"/>
        <v>324677</v>
      </c>
      <c r="T5" s="32">
        <f t="shared" si="5"/>
        <v>156798</v>
      </c>
      <c r="U5" s="18">
        <f t="shared" si="6"/>
        <v>1.9339941267222225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189163</v>
      </c>
      <c r="H6" s="12">
        <v>163112</v>
      </c>
      <c r="I6" s="15">
        <f t="shared" si="1"/>
        <v>163112</v>
      </c>
      <c r="J6" s="16">
        <f t="shared" si="2"/>
        <v>367518</v>
      </c>
      <c r="K6" s="17">
        <f t="shared" si="7"/>
        <v>410422.81064399634</v>
      </c>
      <c r="L6" s="18">
        <f t="shared" si="8"/>
        <v>0.3398050229844381</v>
      </c>
      <c r="M6" s="31">
        <v>0</v>
      </c>
      <c r="N6" s="54">
        <v>192000</v>
      </c>
      <c r="O6" s="31">
        <v>192000</v>
      </c>
      <c r="P6" s="65">
        <v>234000</v>
      </c>
      <c r="Q6" s="31">
        <v>0</v>
      </c>
      <c r="R6" s="31">
        <f t="shared" si="3"/>
        <v>618000</v>
      </c>
      <c r="S6" s="32">
        <f t="shared" si="4"/>
        <v>970275</v>
      </c>
      <c r="T6" s="32">
        <f t="shared" si="5"/>
        <v>413594</v>
      </c>
      <c r="U6" s="18">
        <f t="shared" si="6"/>
        <v>1.7429641033194954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0</v>
      </c>
      <c r="G8" s="40">
        <v>348053</v>
      </c>
      <c r="H8" s="40">
        <v>0</v>
      </c>
      <c r="I8" s="15">
        <f t="shared" si="1"/>
        <v>0</v>
      </c>
      <c r="J8" s="16">
        <f t="shared" si="2"/>
        <v>151947</v>
      </c>
      <c r="K8" s="17">
        <f t="shared" si="7"/>
        <v>397834.34496278624</v>
      </c>
      <c r="L8" s="18">
        <f t="shared" si="8"/>
        <v>0.69610600000000011</v>
      </c>
      <c r="M8" s="31">
        <v>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440000</v>
      </c>
      <c r="S8" s="32">
        <f t="shared" si="4"/>
        <v>788053</v>
      </c>
      <c r="T8" s="32">
        <f t="shared" si="5"/>
        <v>288053</v>
      </c>
      <c r="U8" s="18">
        <f t="shared" si="6"/>
        <v>1.576106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616000</v>
      </c>
      <c r="S10" s="32">
        <f t="shared" si="4"/>
        <v>926946</v>
      </c>
      <c r="T10" s="32">
        <f t="shared" si="5"/>
        <v>591613</v>
      </c>
      <c r="U10" s="18">
        <f t="shared" si="6"/>
        <v>2.7642552328580843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63372</v>
      </c>
      <c r="G12" s="12">
        <v>63262</v>
      </c>
      <c r="H12" s="12">
        <v>0</v>
      </c>
      <c r="I12" s="15">
        <f t="shared" si="1"/>
        <v>63372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168634</v>
      </c>
      <c r="T12" s="32">
        <f t="shared" si="5"/>
        <v>63046</v>
      </c>
      <c r="U12" s="18">
        <f t="shared" si="6"/>
        <v>1.5970943667841042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7077</v>
      </c>
      <c r="G14" s="12">
        <v>0</v>
      </c>
      <c r="H14" s="12">
        <v>0</v>
      </c>
      <c r="I14" s="15">
        <f t="shared" si="1"/>
        <v>7077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14077</v>
      </c>
      <c r="T14" s="32">
        <f t="shared" si="5"/>
        <v>6986</v>
      </c>
      <c r="U14" s="18">
        <f t="shared" si="6"/>
        <v>1.9851924975320829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142641</v>
      </c>
      <c r="G18" s="12">
        <v>292307</v>
      </c>
      <c r="H18" s="12">
        <v>0</v>
      </c>
      <c r="I18" s="15">
        <f t="shared" si="1"/>
        <v>142641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724948</v>
      </c>
      <c r="T18" s="32">
        <f t="shared" si="5"/>
        <v>290562.5</v>
      </c>
      <c r="U18" s="18">
        <f t="shared" si="6"/>
        <v>1.6689046941023584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369310</v>
      </c>
      <c r="G20" s="23">
        <f t="shared" si="12"/>
        <v>1538268</v>
      </c>
      <c r="H20" s="23">
        <f t="shared" si="12"/>
        <v>163112</v>
      </c>
      <c r="I20" s="24">
        <f t="shared" si="12"/>
        <v>532422</v>
      </c>
      <c r="J20" s="25">
        <f t="shared" si="12"/>
        <v>1500270.5</v>
      </c>
      <c r="K20" s="25">
        <f t="shared" si="12"/>
        <v>2188816.5730413948</v>
      </c>
      <c r="L20" s="26">
        <f t="shared" si="9"/>
        <v>0.41401248277868868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2070691</v>
      </c>
      <c r="T20" s="37"/>
    </row>
    <row r="36" spans="7:11">
      <c r="K36" t="s">
        <v>64</v>
      </c>
    </row>
    <row r="37" spans="7:11">
      <c r="G37" t="s">
        <v>64</v>
      </c>
    </row>
  </sheetData>
  <autoFilter ref="B2:U35" xr:uid="{00000000-0009-0000-0000-00007D000000}"/>
  <conditionalFormatting sqref="L3:L20 U3:U19">
    <cfRule type="cellIs" dxfId="185" priority="9" operator="greaterThan">
      <formula>1</formula>
    </cfRule>
  </conditionalFormatting>
  <conditionalFormatting sqref="L3:L20 U3:U19">
    <cfRule type="cellIs" dxfId="184" priority="8" operator="lessThan">
      <formula>0.8</formula>
    </cfRule>
  </conditionalFormatting>
  <conditionalFormatting sqref="L3:L20 U3:U19">
    <cfRule type="cellIs" dxfId="183" priority="7" operator="between">
      <formula>0.8</formula>
      <formula>1</formula>
    </cfRule>
  </conditionalFormatting>
  <conditionalFormatting sqref="L13">
    <cfRule type="cellIs" dxfId="182" priority="6" operator="greaterThan">
      <formula>1</formula>
    </cfRule>
  </conditionalFormatting>
  <conditionalFormatting sqref="L13">
    <cfRule type="cellIs" dxfId="181" priority="5" operator="lessThan">
      <formula>0.8</formula>
    </cfRule>
  </conditionalFormatting>
  <conditionalFormatting sqref="L13">
    <cfRule type="cellIs" dxfId="180" priority="4" operator="between">
      <formula>0.8</formula>
      <formula>1</formula>
    </cfRule>
  </conditionalFormatting>
  <conditionalFormatting sqref="U13">
    <cfRule type="cellIs" dxfId="179" priority="3" operator="greaterThan">
      <formula>1</formula>
    </cfRule>
  </conditionalFormatting>
  <conditionalFormatting sqref="U13">
    <cfRule type="cellIs" dxfId="178" priority="2" operator="lessThan">
      <formula>0.8</formula>
    </cfRule>
  </conditionalFormatting>
  <conditionalFormatting sqref="U13">
    <cfRule type="cellIs" dxfId="17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A10" sqref="A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231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36868</v>
      </c>
      <c r="H3" s="12">
        <v>184622</v>
      </c>
      <c r="I3" s="15">
        <f t="shared" ref="I3:I18" si="1">F3+H3</f>
        <v>184622</v>
      </c>
      <c r="J3" s="16">
        <f t="shared" ref="J3:J18" si="2">C3-G3</f>
        <v>358207</v>
      </c>
      <c r="K3" s="17">
        <f>+G3*D3</f>
        <v>106636.19427324402</v>
      </c>
      <c r="L3" s="18">
        <f>K3/E3</f>
        <v>9.3318990065177507E-2</v>
      </c>
      <c r="M3" s="31">
        <v>0</v>
      </c>
      <c r="N3" s="54">
        <v>240000</v>
      </c>
      <c r="O3" s="31">
        <v>129000</v>
      </c>
      <c r="P3" s="31">
        <v>129000</v>
      </c>
      <c r="Q3" s="31">
        <v>0</v>
      </c>
      <c r="R3" s="31">
        <f t="shared" ref="R3:R18" si="3">M3+N3+O3+P3+Q3</f>
        <v>498000</v>
      </c>
      <c r="S3" s="32">
        <f t="shared" ref="S3:S18" si="4">G3+I3+R3</f>
        <v>719490</v>
      </c>
      <c r="T3" s="32">
        <f t="shared" ref="T3:T18" si="5">S3-C3</f>
        <v>324415</v>
      </c>
      <c r="U3" s="18">
        <f t="shared" ref="U3:U18" si="6">S3/C3</f>
        <v>1.821147883313295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135586</v>
      </c>
      <c r="H4" s="12">
        <v>74675</v>
      </c>
      <c r="I4" s="15">
        <f t="shared" si="1"/>
        <v>74675</v>
      </c>
      <c r="J4" s="16">
        <f t="shared" si="2"/>
        <v>74414</v>
      </c>
      <c r="K4" s="17">
        <f>D4*G4</f>
        <v>210826.47578562671</v>
      </c>
      <c r="L4" s="18">
        <v>0</v>
      </c>
      <c r="M4" s="31">
        <v>0</v>
      </c>
      <c r="N4" s="54">
        <v>74000</v>
      </c>
      <c r="O4" s="31">
        <v>74000</v>
      </c>
      <c r="P4" s="31">
        <v>0</v>
      </c>
      <c r="Q4" s="31">
        <v>0</v>
      </c>
      <c r="R4" s="31">
        <f t="shared" si="3"/>
        <v>148000</v>
      </c>
      <c r="S4" s="32">
        <f t="shared" si="4"/>
        <v>358261</v>
      </c>
      <c r="T4" s="32">
        <f t="shared" si="5"/>
        <v>148261</v>
      </c>
      <c r="U4" s="18">
        <f t="shared" si="6"/>
        <v>1.7060047619047618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312000</v>
      </c>
      <c r="P5" s="31">
        <v>0</v>
      </c>
      <c r="Q5" s="31">
        <v>0</v>
      </c>
      <c r="R5" s="31">
        <f t="shared" si="3"/>
        <v>312000</v>
      </c>
      <c r="S5" s="32">
        <f t="shared" si="4"/>
        <v>324677</v>
      </c>
      <c r="T5" s="32">
        <f t="shared" si="5"/>
        <v>156798</v>
      </c>
      <c r="U5" s="18">
        <f t="shared" si="6"/>
        <v>1.9339941267222225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256363</v>
      </c>
      <c r="H6" s="12">
        <v>133153</v>
      </c>
      <c r="I6" s="15">
        <f t="shared" si="1"/>
        <v>133153</v>
      </c>
      <c r="J6" s="16">
        <f t="shared" si="2"/>
        <v>300318</v>
      </c>
      <c r="K6" s="17">
        <f t="shared" si="7"/>
        <v>556225.17619791836</v>
      </c>
      <c r="L6" s="18">
        <f t="shared" si="8"/>
        <v>0.46052047761644455</v>
      </c>
      <c r="M6" s="31">
        <v>0</v>
      </c>
      <c r="N6" s="54">
        <v>192000</v>
      </c>
      <c r="O6" s="31">
        <v>192000</v>
      </c>
      <c r="P6" s="65">
        <v>234000</v>
      </c>
      <c r="Q6" s="31">
        <v>0</v>
      </c>
      <c r="R6" s="31">
        <f t="shared" si="3"/>
        <v>618000</v>
      </c>
      <c r="S6" s="32">
        <f t="shared" si="4"/>
        <v>1007516</v>
      </c>
      <c r="T6" s="32">
        <f t="shared" si="5"/>
        <v>450835</v>
      </c>
      <c r="U6" s="18">
        <f t="shared" si="6"/>
        <v>1.8098623807889977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0</v>
      </c>
      <c r="G8" s="40">
        <v>348053</v>
      </c>
      <c r="H8" s="40">
        <v>0</v>
      </c>
      <c r="I8" s="15">
        <f t="shared" si="1"/>
        <v>0</v>
      </c>
      <c r="J8" s="16">
        <f t="shared" si="2"/>
        <v>151947</v>
      </c>
      <c r="K8" s="17">
        <f t="shared" si="7"/>
        <v>397834.34496278624</v>
      </c>
      <c r="L8" s="18">
        <f t="shared" si="8"/>
        <v>0.69610600000000011</v>
      </c>
      <c r="M8" s="31">
        <v>0</v>
      </c>
      <c r="N8" s="54">
        <v>220000</v>
      </c>
      <c r="O8" s="31">
        <v>220000</v>
      </c>
      <c r="P8" s="31">
        <v>0</v>
      </c>
      <c r="Q8" s="31">
        <v>0</v>
      </c>
      <c r="R8" s="31">
        <f t="shared" si="3"/>
        <v>440000</v>
      </c>
      <c r="S8" s="32">
        <f t="shared" si="4"/>
        <v>788053</v>
      </c>
      <c r="T8" s="32">
        <f t="shared" si="5"/>
        <v>288053</v>
      </c>
      <c r="U8" s="18">
        <f t="shared" si="6"/>
        <v>1.576106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176000</v>
      </c>
      <c r="O9" s="31">
        <v>264000</v>
      </c>
      <c r="P9" s="31">
        <v>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55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88000</v>
      </c>
      <c r="O10" s="31">
        <v>528000</v>
      </c>
      <c r="P10" s="31">
        <v>0</v>
      </c>
      <c r="Q10" s="31">
        <v>0</v>
      </c>
      <c r="R10" s="31">
        <f t="shared" si="3"/>
        <v>616000</v>
      </c>
      <c r="S10" s="32">
        <f t="shared" si="4"/>
        <v>926946</v>
      </c>
      <c r="T10" s="32">
        <f t="shared" si="5"/>
        <v>591613</v>
      </c>
      <c r="U10" s="18">
        <f t="shared" si="6"/>
        <v>2.7642552328580843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84409</v>
      </c>
      <c r="G12" s="12">
        <v>63262</v>
      </c>
      <c r="H12" s="12">
        <v>0</v>
      </c>
      <c r="I12" s="15">
        <f t="shared" si="1"/>
        <v>84409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189671</v>
      </c>
      <c r="T12" s="32">
        <f t="shared" si="5"/>
        <v>84083</v>
      </c>
      <c r="U12" s="18">
        <f t="shared" si="6"/>
        <v>1.796331022464674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7077</v>
      </c>
      <c r="G14" s="12">
        <v>0</v>
      </c>
      <c r="H14" s="12">
        <v>0</v>
      </c>
      <c r="I14" s="15">
        <f t="shared" si="1"/>
        <v>7077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14077</v>
      </c>
      <c r="T14" s="32">
        <f t="shared" si="5"/>
        <v>6986</v>
      </c>
      <c r="U14" s="18">
        <f t="shared" si="6"/>
        <v>1.9851924975320829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290545</v>
      </c>
      <c r="G18" s="12">
        <v>292307</v>
      </c>
      <c r="H18" s="12">
        <v>0</v>
      </c>
      <c r="I18" s="15">
        <f t="shared" si="1"/>
        <v>290545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872852</v>
      </c>
      <c r="T18" s="32">
        <f t="shared" si="5"/>
        <v>438466.5</v>
      </c>
      <c r="U18" s="18">
        <f t="shared" si="6"/>
        <v>2.009394880814392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408537</v>
      </c>
      <c r="G20" s="23">
        <f t="shared" si="12"/>
        <v>1605468</v>
      </c>
      <c r="H20" s="23">
        <f t="shared" si="12"/>
        <v>392450</v>
      </c>
      <c r="I20" s="24">
        <f t="shared" si="12"/>
        <v>800987</v>
      </c>
      <c r="J20" s="25">
        <f t="shared" si="12"/>
        <v>1433070.5</v>
      </c>
      <c r="K20" s="25">
        <f t="shared" si="12"/>
        <v>2334618.9385953168</v>
      </c>
      <c r="L20" s="26">
        <f t="shared" si="9"/>
        <v>0.44159085554023469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2406456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7E000000}"/>
  <conditionalFormatting sqref="L3:L20 U3:U19">
    <cfRule type="cellIs" dxfId="176" priority="9" operator="greaterThan">
      <formula>1</formula>
    </cfRule>
  </conditionalFormatting>
  <conditionalFormatting sqref="L3:L20 U3:U19">
    <cfRule type="cellIs" dxfId="175" priority="8" operator="lessThan">
      <formula>0.8</formula>
    </cfRule>
  </conditionalFormatting>
  <conditionalFormatting sqref="L3:L20 U3:U19">
    <cfRule type="cellIs" dxfId="174" priority="7" operator="between">
      <formula>0.8</formula>
      <formula>1</formula>
    </cfRule>
  </conditionalFormatting>
  <conditionalFormatting sqref="L13">
    <cfRule type="cellIs" dxfId="173" priority="6" operator="greaterThan">
      <formula>1</formula>
    </cfRule>
  </conditionalFormatting>
  <conditionalFormatting sqref="L13">
    <cfRule type="cellIs" dxfId="172" priority="5" operator="lessThan">
      <formula>0.8</formula>
    </cfRule>
  </conditionalFormatting>
  <conditionalFormatting sqref="L13">
    <cfRule type="cellIs" dxfId="171" priority="4" operator="between">
      <formula>0.8</formula>
      <formula>1</formula>
    </cfRule>
  </conditionalFormatting>
  <conditionalFormatting sqref="U13">
    <cfRule type="cellIs" dxfId="170" priority="3" operator="greaterThan">
      <formula>1</formula>
    </cfRule>
  </conditionalFormatting>
  <conditionalFormatting sqref="U13">
    <cfRule type="cellIs" dxfId="169" priority="2" operator="lessThan">
      <formula>0.8</formula>
    </cfRule>
  </conditionalFormatting>
  <conditionalFormatting sqref="U13">
    <cfRule type="cellIs" dxfId="16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I23" sqref="I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67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111536</v>
      </c>
      <c r="G3" s="39">
        <v>522045</v>
      </c>
      <c r="H3" s="12">
        <v>0</v>
      </c>
      <c r="I3" s="15">
        <f t="shared" ref="I3:I17" si="1">F3+H3</f>
        <v>111536</v>
      </c>
      <c r="J3" s="16">
        <f t="shared" ref="J3:J17" si="2">C3-G3</f>
        <v>124745</v>
      </c>
      <c r="K3" s="17">
        <f t="shared" ref="K3:K17" si="3">+G3*D3</f>
        <v>1509951.5037261494</v>
      </c>
      <c r="L3" s="18">
        <f t="shared" ref="L3:L11" si="4">K3/E3</f>
        <v>0.80713214490019947</v>
      </c>
      <c r="M3" s="30">
        <v>0</v>
      </c>
      <c r="N3" s="30">
        <v>0</v>
      </c>
      <c r="O3" s="30">
        <v>0</v>
      </c>
      <c r="P3" s="30">
        <v>0</v>
      </c>
      <c r="Q3" s="36">
        <v>259000</v>
      </c>
      <c r="R3" s="31">
        <f t="shared" ref="R3:R18" si="5">M3+N3+O3+P3+Q3</f>
        <v>259000</v>
      </c>
      <c r="S3" s="32">
        <f t="shared" ref="S3:S18" si="6">G3+I3+R3</f>
        <v>892581</v>
      </c>
      <c r="T3" s="32">
        <f t="shared" ref="T3:T17" si="7">S3-C3</f>
        <v>245791</v>
      </c>
      <c r="U3" s="18">
        <f t="shared" ref="U3:U17" si="8">S3/C3</f>
        <v>1.3800166978462871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125632</v>
      </c>
      <c r="G6" s="39">
        <v>601076</v>
      </c>
      <c r="H6" s="39">
        <v>0</v>
      </c>
      <c r="I6" s="15">
        <f t="shared" si="1"/>
        <v>125632</v>
      </c>
      <c r="J6" s="16">
        <f t="shared" si="2"/>
        <v>-36980</v>
      </c>
      <c r="K6" s="17">
        <f t="shared" si="3"/>
        <v>687046.73349418538</v>
      </c>
      <c r="L6" s="18">
        <f t="shared" si="4"/>
        <v>1.0655562173814386</v>
      </c>
      <c r="M6" s="30">
        <v>0</v>
      </c>
      <c r="N6" s="30">
        <v>0</v>
      </c>
      <c r="O6" s="30">
        <v>0</v>
      </c>
      <c r="P6" s="30">
        <v>0</v>
      </c>
      <c r="Q6" s="30">
        <v>315000</v>
      </c>
      <c r="R6" s="31">
        <f t="shared" si="5"/>
        <v>315000</v>
      </c>
      <c r="S6" s="32">
        <f t="shared" si="6"/>
        <v>1041708</v>
      </c>
      <c r="T6" s="32">
        <f t="shared" si="7"/>
        <v>477612</v>
      </c>
      <c r="U6" s="18">
        <f t="shared" si="8"/>
        <v>1.8466856705241661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0</v>
      </c>
      <c r="H7" s="12">
        <v>342865</v>
      </c>
      <c r="I7" s="15">
        <f t="shared" si="1"/>
        <v>342865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v>0</v>
      </c>
      <c r="Q7" s="30">
        <v>435000</v>
      </c>
      <c r="R7" s="31">
        <f t="shared" si="5"/>
        <v>435000</v>
      </c>
      <c r="S7" s="32">
        <f t="shared" si="6"/>
        <v>777865</v>
      </c>
      <c r="T7" s="32">
        <f t="shared" si="7"/>
        <v>428665</v>
      </c>
      <c r="U7" s="18">
        <f t="shared" si="8"/>
        <v>2.2275630011454752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299868</v>
      </c>
      <c r="I8" s="15">
        <f t="shared" si="1"/>
        <v>299868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1">
        <f t="shared" si="5"/>
        <v>0</v>
      </c>
      <c r="S8" s="32">
        <f t="shared" si="6"/>
        <v>781403</v>
      </c>
      <c r="T8" s="32">
        <f t="shared" si="7"/>
        <v>126653</v>
      </c>
      <c r="U8" s="18">
        <f t="shared" si="8"/>
        <v>1.1934371897670866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168000</v>
      </c>
      <c r="H9" s="12">
        <v>63850</v>
      </c>
      <c r="I9" s="15">
        <f t="shared" si="1"/>
        <v>63850</v>
      </c>
      <c r="J9" s="16">
        <f t="shared" si="2"/>
        <v>34800</v>
      </c>
      <c r="K9" s="17">
        <f t="shared" si="3"/>
        <v>179479.11388480512</v>
      </c>
      <c r="L9" s="18">
        <f t="shared" si="4"/>
        <v>0.82840236686390534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1">
        <f t="shared" si="5"/>
        <v>0</v>
      </c>
      <c r="S9" s="32">
        <f t="shared" si="6"/>
        <v>231850</v>
      </c>
      <c r="T9" s="32">
        <f t="shared" si="7"/>
        <v>29050</v>
      </c>
      <c r="U9" s="18">
        <f t="shared" si="8"/>
        <v>1.1432445759368837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2344155</v>
      </c>
      <c r="H18" s="23">
        <f>SUM(H3:H17)</f>
        <v>706583</v>
      </c>
      <c r="I18" s="24">
        <f>SUM(I3:I17)</f>
        <v>1136544</v>
      </c>
      <c r="J18" s="25">
        <f>SUM(J3:J17)</f>
        <v>644853</v>
      </c>
      <c r="K18" s="25">
        <f>SUM(K3:K17)</f>
        <v>3764419.219982041</v>
      </c>
      <c r="L18" s="26">
        <f t="shared" si="9"/>
        <v>0.83719792983729546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3480699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A000000}"/>
  <conditionalFormatting sqref="B20:B35">
    <cfRule type="expression" dxfId="1379" priority="7">
      <formula>$TM20&gt;41</formula>
    </cfRule>
  </conditionalFormatting>
  <conditionalFormatting sqref="L3:L18">
    <cfRule type="cellIs" dxfId="1378" priority="6" operator="greaterThan">
      <formula>1</formula>
    </cfRule>
  </conditionalFormatting>
  <conditionalFormatting sqref="L3:L18">
    <cfRule type="cellIs" dxfId="1377" priority="5" operator="lessThan">
      <formula>0.8</formula>
    </cfRule>
  </conditionalFormatting>
  <conditionalFormatting sqref="L3:L18">
    <cfRule type="cellIs" dxfId="1376" priority="4" operator="between">
      <formula>0.8</formula>
      <formula>1</formula>
    </cfRule>
  </conditionalFormatting>
  <conditionalFormatting sqref="U3:U17">
    <cfRule type="cellIs" dxfId="1375" priority="3" operator="greaterThan">
      <formula>1</formula>
    </cfRule>
  </conditionalFormatting>
  <conditionalFormatting sqref="U3:U17">
    <cfRule type="cellIs" dxfId="1374" priority="2" operator="lessThan">
      <formula>0.8</formula>
    </cfRule>
  </conditionalFormatting>
  <conditionalFormatting sqref="U3:U17">
    <cfRule type="cellIs" dxfId="137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H21" sqref="H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232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221490</v>
      </c>
      <c r="H3" s="12">
        <v>0</v>
      </c>
      <c r="I3" s="15">
        <f t="shared" ref="I3:I18" si="1">F3+H3</f>
        <v>0</v>
      </c>
      <c r="J3" s="16">
        <f t="shared" ref="J3:J18" si="2">C3-G3</f>
        <v>173585</v>
      </c>
      <c r="K3" s="17">
        <f>+G3*D3</f>
        <v>640632.81625205651</v>
      </c>
      <c r="L3" s="18">
        <f>K3/E3</f>
        <v>0.56062772891223189</v>
      </c>
      <c r="M3" s="31">
        <v>0</v>
      </c>
      <c r="N3" s="54">
        <v>0</v>
      </c>
      <c r="O3" s="31">
        <v>148000</v>
      </c>
      <c r="P3" s="31">
        <v>129000</v>
      </c>
      <c r="Q3" s="31">
        <v>0</v>
      </c>
      <c r="R3" s="31">
        <f t="shared" ref="R3:R18" si="3">M3+N3+O3+P3+Q3</f>
        <v>277000</v>
      </c>
      <c r="S3" s="32">
        <f t="shared" ref="S3:S18" si="4">G3+I3+R3</f>
        <v>498490</v>
      </c>
      <c r="T3" s="32">
        <f t="shared" ref="T3:T18" si="5">S3-C3</f>
        <v>103415</v>
      </c>
      <c r="U3" s="18">
        <f t="shared" ref="U3:U18" si="6">S3/C3</f>
        <v>1.2617604252357146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210261</v>
      </c>
      <c r="H4" s="12">
        <v>0</v>
      </c>
      <c r="I4" s="15">
        <f t="shared" si="1"/>
        <v>0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74000</v>
      </c>
      <c r="P4" s="31">
        <v>0</v>
      </c>
      <c r="Q4" s="31">
        <v>0</v>
      </c>
      <c r="R4" s="31">
        <f t="shared" si="3"/>
        <v>74000</v>
      </c>
      <c r="S4" s="32">
        <f t="shared" si="4"/>
        <v>284261</v>
      </c>
      <c r="T4" s="32">
        <f t="shared" si="5"/>
        <v>74261</v>
      </c>
      <c r="U4" s="18">
        <f t="shared" si="6"/>
        <v>1.3536238095238096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0</v>
      </c>
      <c r="P5" s="69">
        <v>230000</v>
      </c>
      <c r="Q5" s="31">
        <v>0</v>
      </c>
      <c r="R5" s="31">
        <f t="shared" si="3"/>
        <v>230000</v>
      </c>
      <c r="S5" s="32">
        <f t="shared" si="4"/>
        <v>242677</v>
      </c>
      <c r="T5" s="32">
        <f t="shared" si="5"/>
        <v>74798</v>
      </c>
      <c r="U5" s="18">
        <f t="shared" si="6"/>
        <v>1.4455470904639651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0</v>
      </c>
      <c r="I6" s="15">
        <f t="shared" si="1"/>
        <v>0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39000</v>
      </c>
      <c r="P6" s="65">
        <v>234000</v>
      </c>
      <c r="Q6" s="31">
        <v>0</v>
      </c>
      <c r="R6" s="31">
        <f t="shared" si="3"/>
        <v>273000</v>
      </c>
      <c r="S6" s="32">
        <f t="shared" si="4"/>
        <v>662516</v>
      </c>
      <c r="T6" s="32">
        <f t="shared" si="5"/>
        <v>105835</v>
      </c>
      <c r="U6" s="18">
        <f t="shared" si="6"/>
        <v>1.1901178592407502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0</v>
      </c>
      <c r="G8" s="40">
        <v>348053</v>
      </c>
      <c r="H8" s="40">
        <v>0</v>
      </c>
      <c r="I8" s="15">
        <f t="shared" si="1"/>
        <v>0</v>
      </c>
      <c r="J8" s="16">
        <f t="shared" si="2"/>
        <v>151947</v>
      </c>
      <c r="K8" s="17">
        <f t="shared" si="7"/>
        <v>397834.34496278624</v>
      </c>
      <c r="L8" s="18">
        <f t="shared" si="8"/>
        <v>0.69610600000000011</v>
      </c>
      <c r="M8" s="31">
        <v>0</v>
      </c>
      <c r="N8" s="54">
        <v>0</v>
      </c>
      <c r="O8" s="31">
        <v>220000</v>
      </c>
      <c r="P8" s="31">
        <v>157000</v>
      </c>
      <c r="Q8" s="31">
        <v>0</v>
      </c>
      <c r="R8" s="31">
        <f t="shared" si="3"/>
        <v>377000</v>
      </c>
      <c r="S8" s="32">
        <f t="shared" si="4"/>
        <v>725053</v>
      </c>
      <c r="T8" s="32">
        <f t="shared" si="5"/>
        <v>225053</v>
      </c>
      <c r="U8" s="18">
        <f t="shared" si="6"/>
        <v>1.4501059999999999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176000</v>
      </c>
      <c r="P9" s="31">
        <v>264000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0</v>
      </c>
      <c r="O10" s="31">
        <v>44000</v>
      </c>
      <c r="P10" s="31">
        <v>528000</v>
      </c>
      <c r="Q10" s="31">
        <v>0</v>
      </c>
      <c r="R10" s="31">
        <f t="shared" si="3"/>
        <v>572000</v>
      </c>
      <c r="S10" s="32">
        <f t="shared" si="4"/>
        <v>882946</v>
      </c>
      <c r="T10" s="32">
        <f t="shared" si="5"/>
        <v>547613</v>
      </c>
      <c r="U10" s="18">
        <f t="shared" si="6"/>
        <v>2.6330423787697601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84409</v>
      </c>
      <c r="G12" s="12">
        <v>63262</v>
      </c>
      <c r="H12" s="12">
        <v>0</v>
      </c>
      <c r="I12" s="15">
        <f t="shared" si="1"/>
        <v>84409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189671</v>
      </c>
      <c r="T12" s="32">
        <f t="shared" si="5"/>
        <v>84083</v>
      </c>
      <c r="U12" s="18">
        <f t="shared" si="6"/>
        <v>1.796331022464674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7077</v>
      </c>
      <c r="G14" s="12">
        <v>0</v>
      </c>
      <c r="H14" s="12">
        <v>0</v>
      </c>
      <c r="I14" s="15">
        <f t="shared" si="1"/>
        <v>7077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14077</v>
      </c>
      <c r="T14" s="32">
        <f t="shared" si="5"/>
        <v>6986</v>
      </c>
      <c r="U14" s="18">
        <f t="shared" si="6"/>
        <v>1.9851924975320829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290545</v>
      </c>
      <c r="G18" s="12">
        <v>292307</v>
      </c>
      <c r="H18" s="12">
        <v>0</v>
      </c>
      <c r="I18" s="15">
        <f t="shared" si="1"/>
        <v>290545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872852</v>
      </c>
      <c r="T18" s="32">
        <f t="shared" si="5"/>
        <v>438466.5</v>
      </c>
      <c r="U18" s="18">
        <f t="shared" si="6"/>
        <v>2.009394880814392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408537</v>
      </c>
      <c r="G20" s="23">
        <f t="shared" si="12"/>
        <v>1997918</v>
      </c>
      <c r="H20" s="23">
        <f t="shared" si="12"/>
        <v>0</v>
      </c>
      <c r="I20" s="24">
        <f t="shared" si="12"/>
        <v>408537</v>
      </c>
      <c r="J20" s="25">
        <f t="shared" si="12"/>
        <v>1040620.5</v>
      </c>
      <c r="K20" s="25">
        <f t="shared" si="12"/>
        <v>3273628.9559363401</v>
      </c>
      <c r="L20" s="26">
        <f t="shared" si="9"/>
        <v>0.61920366851945374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2406456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7F000000}"/>
  <conditionalFormatting sqref="L3:L20 U3:U19">
    <cfRule type="cellIs" dxfId="167" priority="9" operator="greaterThan">
      <formula>1</formula>
    </cfRule>
  </conditionalFormatting>
  <conditionalFormatting sqref="L3:L20 U3:U19">
    <cfRule type="cellIs" dxfId="166" priority="8" operator="lessThan">
      <formula>0.8</formula>
    </cfRule>
  </conditionalFormatting>
  <conditionalFormatting sqref="L3:L20 U3:U19">
    <cfRule type="cellIs" dxfId="165" priority="7" operator="between">
      <formula>0.8</formula>
      <formula>1</formula>
    </cfRule>
  </conditionalFormatting>
  <conditionalFormatting sqref="L13">
    <cfRule type="cellIs" dxfId="164" priority="6" operator="greaterThan">
      <formula>1</formula>
    </cfRule>
  </conditionalFormatting>
  <conditionalFormatting sqref="L13">
    <cfRule type="cellIs" dxfId="163" priority="5" operator="lessThan">
      <formula>0.8</formula>
    </cfRule>
  </conditionalFormatting>
  <conditionalFormatting sqref="L13">
    <cfRule type="cellIs" dxfId="162" priority="4" operator="between">
      <formula>0.8</formula>
      <formula>1</formula>
    </cfRule>
  </conditionalFormatting>
  <conditionalFormatting sqref="U13">
    <cfRule type="cellIs" dxfId="161" priority="3" operator="greaterThan">
      <formula>1</formula>
    </cfRule>
  </conditionalFormatting>
  <conditionalFormatting sqref="U13">
    <cfRule type="cellIs" dxfId="160" priority="2" operator="lessThan">
      <formula>0.8</formula>
    </cfRule>
  </conditionalFormatting>
  <conditionalFormatting sqref="U13">
    <cfRule type="cellIs" dxfId="15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F12" sqref="F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233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18354</v>
      </c>
      <c r="G3" s="40">
        <v>221490</v>
      </c>
      <c r="H3" s="12">
        <v>0</v>
      </c>
      <c r="I3" s="15">
        <f t="shared" ref="I3:I18" si="1">F3+H3</f>
        <v>18354</v>
      </c>
      <c r="J3" s="16">
        <f t="shared" ref="J3:J18" si="2">C3-G3</f>
        <v>173585</v>
      </c>
      <c r="K3" s="17">
        <f>+G3*D3</f>
        <v>640632.81625205651</v>
      </c>
      <c r="L3" s="18">
        <f>K3/E3</f>
        <v>0.56062772891223189</v>
      </c>
      <c r="M3" s="31">
        <v>0</v>
      </c>
      <c r="N3" s="54">
        <v>0</v>
      </c>
      <c r="O3" s="31">
        <v>148000</v>
      </c>
      <c r="P3" s="31">
        <v>129000</v>
      </c>
      <c r="Q3" s="31">
        <v>0</v>
      </c>
      <c r="R3" s="31">
        <f t="shared" ref="R3:R18" si="3">M3+N3+O3+P3+Q3</f>
        <v>277000</v>
      </c>
      <c r="S3" s="32">
        <f t="shared" ref="S3:S18" si="4">G3+I3+R3</f>
        <v>516844</v>
      </c>
      <c r="T3" s="32">
        <f t="shared" ref="T3:T18" si="5">S3-C3</f>
        <v>121769</v>
      </c>
      <c r="U3" s="18">
        <f t="shared" ref="U3:U18" si="6">S3/C3</f>
        <v>1.3082174270708093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0</v>
      </c>
      <c r="G4" s="12">
        <v>210261</v>
      </c>
      <c r="H4" s="12">
        <v>0</v>
      </c>
      <c r="I4" s="15">
        <f t="shared" si="1"/>
        <v>0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74000</v>
      </c>
      <c r="P4" s="31">
        <v>0</v>
      </c>
      <c r="Q4" s="31">
        <v>0</v>
      </c>
      <c r="R4" s="31">
        <f t="shared" si="3"/>
        <v>74000</v>
      </c>
      <c r="S4" s="32">
        <f t="shared" si="4"/>
        <v>284261</v>
      </c>
      <c r="T4" s="32">
        <f t="shared" si="5"/>
        <v>74261</v>
      </c>
      <c r="U4" s="18">
        <f t="shared" si="6"/>
        <v>1.3536238095238096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0</v>
      </c>
      <c r="P5" s="69">
        <v>230000</v>
      </c>
      <c r="Q5" s="31">
        <v>0</v>
      </c>
      <c r="R5" s="31">
        <f t="shared" si="3"/>
        <v>230000</v>
      </c>
      <c r="S5" s="32">
        <f t="shared" si="4"/>
        <v>242677</v>
      </c>
      <c r="T5" s="32">
        <f t="shared" si="5"/>
        <v>74798</v>
      </c>
      <c r="U5" s="18">
        <f t="shared" si="6"/>
        <v>1.4455470904639651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0</v>
      </c>
      <c r="I6" s="15">
        <f t="shared" si="1"/>
        <v>0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39000</v>
      </c>
      <c r="P6" s="65">
        <v>234000</v>
      </c>
      <c r="Q6" s="31">
        <v>0</v>
      </c>
      <c r="R6" s="31">
        <f t="shared" si="3"/>
        <v>273000</v>
      </c>
      <c r="S6" s="32">
        <f t="shared" si="4"/>
        <v>662516</v>
      </c>
      <c r="T6" s="32">
        <f t="shared" si="5"/>
        <v>105835</v>
      </c>
      <c r="U6" s="18">
        <f t="shared" si="6"/>
        <v>1.1901178592407502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158333</v>
      </c>
      <c r="G8" s="40">
        <v>348053</v>
      </c>
      <c r="H8" s="40">
        <v>0</v>
      </c>
      <c r="I8" s="15">
        <f t="shared" si="1"/>
        <v>158333</v>
      </c>
      <c r="J8" s="16">
        <f t="shared" si="2"/>
        <v>151947</v>
      </c>
      <c r="K8" s="17">
        <f t="shared" si="7"/>
        <v>397834.34496278624</v>
      </c>
      <c r="L8" s="18">
        <f t="shared" si="8"/>
        <v>0.69610600000000011</v>
      </c>
      <c r="M8" s="31">
        <v>0</v>
      </c>
      <c r="N8" s="54">
        <v>0</v>
      </c>
      <c r="O8" s="31">
        <v>220000</v>
      </c>
      <c r="P8" s="31">
        <v>157000</v>
      </c>
      <c r="Q8" s="31">
        <v>0</v>
      </c>
      <c r="R8" s="31">
        <f t="shared" si="3"/>
        <v>377000</v>
      </c>
      <c r="S8" s="32">
        <f t="shared" si="4"/>
        <v>883386</v>
      </c>
      <c r="T8" s="32">
        <f t="shared" si="5"/>
        <v>383386</v>
      </c>
      <c r="U8" s="18">
        <f t="shared" si="6"/>
        <v>1.766772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176000</v>
      </c>
      <c r="P9" s="31">
        <v>264000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0</v>
      </c>
      <c r="G10" s="12">
        <v>310946</v>
      </c>
      <c r="H10" s="40">
        <v>0</v>
      </c>
      <c r="I10" s="15">
        <f t="shared" si="1"/>
        <v>0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0</v>
      </c>
      <c r="O10" s="31">
        <v>44000</v>
      </c>
      <c r="P10" s="31">
        <v>528000</v>
      </c>
      <c r="Q10" s="31">
        <v>0</v>
      </c>
      <c r="R10" s="31">
        <f t="shared" si="3"/>
        <v>572000</v>
      </c>
      <c r="S10" s="32">
        <f t="shared" si="4"/>
        <v>882946</v>
      </c>
      <c r="T10" s="32">
        <f t="shared" si="5"/>
        <v>547613</v>
      </c>
      <c r="U10" s="18">
        <f t="shared" si="6"/>
        <v>2.6330423787697601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84409</v>
      </c>
      <c r="G12" s="12">
        <v>63262</v>
      </c>
      <c r="H12" s="12">
        <v>0</v>
      </c>
      <c r="I12" s="15">
        <f t="shared" si="1"/>
        <v>84409</v>
      </c>
      <c r="J12" s="16">
        <f t="shared" si="2"/>
        <v>42326</v>
      </c>
      <c r="K12" s="17">
        <f t="shared" si="7"/>
        <v>296100.26752215874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189671</v>
      </c>
      <c r="T12" s="32">
        <f t="shared" si="5"/>
        <v>84083</v>
      </c>
      <c r="U12" s="18">
        <f t="shared" si="6"/>
        <v>1.796331022464674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26506</v>
      </c>
      <c r="G13" s="12">
        <v>0</v>
      </c>
      <c r="H13" s="12">
        <v>0</v>
      </c>
      <c r="I13" s="15">
        <f t="shared" si="1"/>
        <v>26506</v>
      </c>
      <c r="J13" s="16">
        <f t="shared" si="2"/>
        <v>26506</v>
      </c>
      <c r="K13" s="17">
        <f t="shared" si="7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26506</v>
      </c>
      <c r="T13" s="32">
        <f t="shared" si="5"/>
        <v>0</v>
      </c>
      <c r="U13" s="18">
        <f t="shared" si="6"/>
        <v>1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7077</v>
      </c>
      <c r="G14" s="12">
        <v>0</v>
      </c>
      <c r="H14" s="12">
        <v>0</v>
      </c>
      <c r="I14" s="15">
        <f t="shared" si="1"/>
        <v>7077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14077</v>
      </c>
      <c r="T14" s="32">
        <f t="shared" si="5"/>
        <v>6986</v>
      </c>
      <c r="U14" s="18">
        <f t="shared" si="6"/>
        <v>1.9851924975320829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290545</v>
      </c>
      <c r="G18" s="12">
        <v>292307</v>
      </c>
      <c r="H18" s="12">
        <v>0</v>
      </c>
      <c r="I18" s="15">
        <f t="shared" si="1"/>
        <v>290545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872852</v>
      </c>
      <c r="T18" s="32">
        <f t="shared" si="5"/>
        <v>438466.5</v>
      </c>
      <c r="U18" s="18">
        <f t="shared" si="6"/>
        <v>2.009394880814392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585224</v>
      </c>
      <c r="G20" s="23">
        <f t="shared" si="12"/>
        <v>1997918</v>
      </c>
      <c r="H20" s="23">
        <f t="shared" si="12"/>
        <v>0</v>
      </c>
      <c r="I20" s="24">
        <f t="shared" si="12"/>
        <v>585224</v>
      </c>
      <c r="J20" s="25">
        <f t="shared" si="12"/>
        <v>1040620.5</v>
      </c>
      <c r="K20" s="25">
        <f t="shared" si="12"/>
        <v>3273628.9559363401</v>
      </c>
      <c r="L20" s="26">
        <f t="shared" si="9"/>
        <v>0.61920366851945374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2583143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0000000}"/>
  <conditionalFormatting sqref="L3:L20 U3:U19">
    <cfRule type="cellIs" dxfId="158" priority="9" operator="greaterThan">
      <formula>1</formula>
    </cfRule>
  </conditionalFormatting>
  <conditionalFormatting sqref="L3:L20 U3:U19">
    <cfRule type="cellIs" dxfId="157" priority="8" operator="lessThan">
      <formula>0.8</formula>
    </cfRule>
  </conditionalFormatting>
  <conditionalFormatting sqref="L3:L20 U3:U19">
    <cfRule type="cellIs" dxfId="156" priority="7" operator="between">
      <formula>0.8</formula>
      <formula>1</formula>
    </cfRule>
  </conditionalFormatting>
  <conditionalFormatting sqref="L13">
    <cfRule type="cellIs" dxfId="155" priority="6" operator="greaterThan">
      <formula>1</formula>
    </cfRule>
  </conditionalFormatting>
  <conditionalFormatting sqref="L13">
    <cfRule type="cellIs" dxfId="154" priority="5" operator="lessThan">
      <formula>0.8</formula>
    </cfRule>
  </conditionalFormatting>
  <conditionalFormatting sqref="L13">
    <cfRule type="cellIs" dxfId="153" priority="4" operator="between">
      <formula>0.8</formula>
      <formula>1</formula>
    </cfRule>
  </conditionalFormatting>
  <conditionalFormatting sqref="U13">
    <cfRule type="cellIs" dxfId="152" priority="3" operator="greaterThan">
      <formula>1</formula>
    </cfRule>
  </conditionalFormatting>
  <conditionalFormatting sqref="U13">
    <cfRule type="cellIs" dxfId="151" priority="2" operator="lessThan">
      <formula>0.8</formula>
    </cfRule>
  </conditionalFormatting>
  <conditionalFormatting sqref="U13">
    <cfRule type="cellIs" dxfId="15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F25" sqref="F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234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111454</v>
      </c>
      <c r="G3" s="40">
        <v>221490</v>
      </c>
      <c r="H3" s="12">
        <v>0</v>
      </c>
      <c r="I3" s="15">
        <f t="shared" ref="I3:I18" si="1">F3+H3</f>
        <v>111454</v>
      </c>
      <c r="J3" s="16">
        <f t="shared" ref="J3:J18" si="2">C3-G3</f>
        <v>173585</v>
      </c>
      <c r="K3" s="17">
        <f>+G3*D3</f>
        <v>640632.81625205651</v>
      </c>
      <c r="L3" s="18">
        <f>K3/E3</f>
        <v>0.56062772891223189</v>
      </c>
      <c r="M3" s="31">
        <v>0</v>
      </c>
      <c r="N3" s="54">
        <v>0</v>
      </c>
      <c r="O3" s="31">
        <v>148000</v>
      </c>
      <c r="P3" s="31">
        <v>129000</v>
      </c>
      <c r="Q3" s="31">
        <v>0</v>
      </c>
      <c r="R3" s="31">
        <f t="shared" ref="R3:R18" si="3">M3+N3+O3+P3+Q3</f>
        <v>277000</v>
      </c>
      <c r="S3" s="32">
        <f t="shared" ref="S3:S18" si="4">G3+I3+R3</f>
        <v>609944</v>
      </c>
      <c r="T3" s="32">
        <f t="shared" ref="T3:T18" si="5">S3-C3</f>
        <v>214869</v>
      </c>
      <c r="U3" s="18">
        <f t="shared" ref="U3:U18" si="6">S3/C3</f>
        <v>1.5438688856546225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74000</v>
      </c>
      <c r="P4" s="31">
        <v>0</v>
      </c>
      <c r="Q4" s="31">
        <v>0</v>
      </c>
      <c r="R4" s="31">
        <f t="shared" si="3"/>
        <v>74000</v>
      </c>
      <c r="S4" s="32">
        <f t="shared" si="4"/>
        <v>358779</v>
      </c>
      <c r="T4" s="32">
        <f t="shared" si="5"/>
        <v>148779</v>
      </c>
      <c r="U4" s="18">
        <f t="shared" si="6"/>
        <v>1.7084714285714286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10" si="8">K5/E5</f>
        <v>7.551272047129183E-2</v>
      </c>
      <c r="M5" s="31">
        <v>0</v>
      </c>
      <c r="N5" s="54">
        <v>0</v>
      </c>
      <c r="O5" s="31">
        <v>0</v>
      </c>
      <c r="P5" s="69">
        <v>230000</v>
      </c>
      <c r="Q5" s="31">
        <v>0</v>
      </c>
      <c r="R5" s="31">
        <f t="shared" si="3"/>
        <v>230000</v>
      </c>
      <c r="S5" s="32">
        <f t="shared" si="4"/>
        <v>242677</v>
      </c>
      <c r="T5" s="32">
        <f t="shared" si="5"/>
        <v>74798</v>
      </c>
      <c r="U5" s="18">
        <f t="shared" si="6"/>
        <v>1.4455470904639651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0</v>
      </c>
      <c r="I6" s="15">
        <f t="shared" si="1"/>
        <v>0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39000</v>
      </c>
      <c r="P6" s="65">
        <v>234000</v>
      </c>
      <c r="Q6" s="31">
        <v>0</v>
      </c>
      <c r="R6" s="31">
        <f t="shared" si="3"/>
        <v>273000</v>
      </c>
      <c r="S6" s="32">
        <f t="shared" si="4"/>
        <v>662516</v>
      </c>
      <c r="T6" s="32">
        <f t="shared" si="5"/>
        <v>105835</v>
      </c>
      <c r="U6" s="18">
        <f t="shared" si="6"/>
        <v>1.1901178592407502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158379</v>
      </c>
      <c r="G8" s="40">
        <v>482453</v>
      </c>
      <c r="H8" s="40">
        <v>23933</v>
      </c>
      <c r="I8" s="15">
        <f t="shared" si="1"/>
        <v>182312</v>
      </c>
      <c r="J8" s="16">
        <f t="shared" si="2"/>
        <v>17547</v>
      </c>
      <c r="K8" s="17">
        <f t="shared" si="7"/>
        <v>551457.31607063033</v>
      </c>
      <c r="L8" s="18">
        <f t="shared" si="8"/>
        <v>0.96490600000000004</v>
      </c>
      <c r="M8" s="31">
        <v>0</v>
      </c>
      <c r="N8" s="54">
        <v>0</v>
      </c>
      <c r="O8" s="31">
        <v>220000</v>
      </c>
      <c r="P8" s="31">
        <v>157000</v>
      </c>
      <c r="Q8" s="31">
        <v>0</v>
      </c>
      <c r="R8" s="31">
        <f t="shared" si="3"/>
        <v>377000</v>
      </c>
      <c r="S8" s="32">
        <f t="shared" si="4"/>
        <v>1041765</v>
      </c>
      <c r="T8" s="32">
        <f t="shared" si="5"/>
        <v>541765</v>
      </c>
      <c r="U8" s="18">
        <f t="shared" si="6"/>
        <v>2.0835300000000001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176000</v>
      </c>
      <c r="P9" s="31">
        <v>264000</v>
      </c>
      <c r="Q9" s="31">
        <v>0</v>
      </c>
      <c r="R9" s="31">
        <f t="shared" si="3"/>
        <v>440000</v>
      </c>
      <c r="S9" s="32">
        <f t="shared" si="4"/>
        <v>589406</v>
      </c>
      <c r="T9" s="32">
        <f t="shared" si="5"/>
        <v>289406</v>
      </c>
      <c r="U9" s="18">
        <f t="shared" si="6"/>
        <v>1.9646866666666667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85607</v>
      </c>
      <c r="G10" s="12">
        <v>310946</v>
      </c>
      <c r="H10" s="40">
        <v>0</v>
      </c>
      <c r="I10" s="15">
        <f t="shared" si="1"/>
        <v>85607</v>
      </c>
      <c r="J10" s="16">
        <f t="shared" si="2"/>
        <v>24387</v>
      </c>
      <c r="K10" s="17">
        <f t="shared" si="7"/>
        <v>277838.97578347992</v>
      </c>
      <c r="L10" s="18">
        <f t="shared" si="8"/>
        <v>0.92727527562154632</v>
      </c>
      <c r="M10" s="31">
        <v>0</v>
      </c>
      <c r="N10" s="54">
        <v>0</v>
      </c>
      <c r="O10" s="31">
        <v>44000</v>
      </c>
      <c r="P10" s="31">
        <v>528000</v>
      </c>
      <c r="Q10" s="31">
        <v>0</v>
      </c>
      <c r="R10" s="31">
        <f t="shared" si="3"/>
        <v>572000</v>
      </c>
      <c r="S10" s="32">
        <f t="shared" si="4"/>
        <v>968553</v>
      </c>
      <c r="T10" s="32">
        <f t="shared" si="5"/>
        <v>633220</v>
      </c>
      <c r="U10" s="18">
        <f t="shared" si="6"/>
        <v>2.8883318969501959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65436</v>
      </c>
      <c r="G12" s="12">
        <v>84450</v>
      </c>
      <c r="H12" s="12">
        <v>0</v>
      </c>
      <c r="I12" s="15">
        <f t="shared" si="1"/>
        <v>65436</v>
      </c>
      <c r="J12" s="16">
        <f t="shared" si="2"/>
        <v>21138</v>
      </c>
      <c r="K12" s="17">
        <f t="shared" si="7"/>
        <v>395271.53097035037</v>
      </c>
      <c r="L12" s="18">
        <v>0</v>
      </c>
      <c r="M12" s="31"/>
      <c r="N12" s="54">
        <v>0</v>
      </c>
      <c r="O12" s="31">
        <v>42000</v>
      </c>
      <c r="P12" s="31">
        <v>0</v>
      </c>
      <c r="Q12" s="31">
        <v>0</v>
      </c>
      <c r="R12" s="31">
        <f t="shared" si="3"/>
        <v>42000</v>
      </c>
      <c r="S12" s="32">
        <f t="shared" si="4"/>
        <v>191886</v>
      </c>
      <c r="T12" s="32">
        <f t="shared" si="5"/>
        <v>86298</v>
      </c>
      <c r="U12" s="18">
        <f t="shared" si="6"/>
        <v>1.8173087850892147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7077</v>
      </c>
      <c r="G14" s="12">
        <v>0</v>
      </c>
      <c r="H14" s="12">
        <v>0</v>
      </c>
      <c r="I14" s="15">
        <f t="shared" si="1"/>
        <v>7077</v>
      </c>
      <c r="J14" s="16">
        <f t="shared" si="2"/>
        <v>7091</v>
      </c>
      <c r="K14" s="17">
        <f t="shared" si="7"/>
        <v>0</v>
      </c>
      <c r="L14" s="18">
        <v>0</v>
      </c>
      <c r="M14" s="31">
        <v>0</v>
      </c>
      <c r="N14" s="31">
        <v>0</v>
      </c>
      <c r="O14" s="31">
        <v>7000</v>
      </c>
      <c r="P14" s="31">
        <v>0</v>
      </c>
      <c r="Q14" s="31">
        <v>0</v>
      </c>
      <c r="R14" s="31">
        <f t="shared" si="3"/>
        <v>7000</v>
      </c>
      <c r="S14" s="32">
        <f t="shared" si="4"/>
        <v>14077</v>
      </c>
      <c r="T14" s="32">
        <f t="shared" si="5"/>
        <v>6986</v>
      </c>
      <c r="U14" s="18">
        <f t="shared" si="6"/>
        <v>1.9851924975320829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290545</v>
      </c>
      <c r="G18" s="12">
        <v>292307</v>
      </c>
      <c r="H18" s="12">
        <v>0</v>
      </c>
      <c r="I18" s="15">
        <f t="shared" si="1"/>
        <v>290545</v>
      </c>
      <c r="J18" s="16">
        <f t="shared" si="2"/>
        <v>142078.5</v>
      </c>
      <c r="K18" s="17">
        <f t="shared" si="7"/>
        <v>380856.83190944319</v>
      </c>
      <c r="L18" s="18">
        <f t="shared" si="9"/>
        <v>0.67292071213242621</v>
      </c>
      <c r="M18" s="31">
        <v>0</v>
      </c>
      <c r="N18" s="54">
        <v>290000</v>
      </c>
      <c r="O18" s="31">
        <v>0</v>
      </c>
      <c r="P18" s="31">
        <v>0</v>
      </c>
      <c r="Q18" s="31">
        <v>0</v>
      </c>
      <c r="R18" s="31">
        <f t="shared" si="3"/>
        <v>290000</v>
      </c>
      <c r="S18" s="32">
        <f t="shared" si="4"/>
        <v>872852</v>
      </c>
      <c r="T18" s="32">
        <f t="shared" si="5"/>
        <v>438466.5</v>
      </c>
      <c r="U18" s="18">
        <f t="shared" si="6"/>
        <v>2.009394880814392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805121</v>
      </c>
      <c r="G20" s="23">
        <f t="shared" si="12"/>
        <v>2179998</v>
      </c>
      <c r="H20" s="23">
        <f t="shared" si="12"/>
        <v>23933</v>
      </c>
      <c r="I20" s="24">
        <f t="shared" si="12"/>
        <v>829054</v>
      </c>
      <c r="J20" s="25">
        <f t="shared" si="12"/>
        <v>858540.5</v>
      </c>
      <c r="K20" s="25">
        <f t="shared" si="12"/>
        <v>3771739.1104923757</v>
      </c>
      <c r="L20" s="26">
        <f t="shared" si="9"/>
        <v>0.71342070996777829</v>
      </c>
      <c r="M20" s="31">
        <v>0</v>
      </c>
      <c r="N20" s="31">
        <v>0</v>
      </c>
      <c r="O20" s="31">
        <v>1</v>
      </c>
      <c r="P20" s="31">
        <v>0</v>
      </c>
      <c r="Q20" s="31">
        <v>0</v>
      </c>
      <c r="R20" s="31">
        <f t="shared" si="10"/>
        <v>1</v>
      </c>
      <c r="S20" s="32">
        <f t="shared" si="11"/>
        <v>3009053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1000000}"/>
  <conditionalFormatting sqref="L3:L20 U3:U19">
    <cfRule type="cellIs" dxfId="149" priority="9" operator="greaterThan">
      <formula>1</formula>
    </cfRule>
  </conditionalFormatting>
  <conditionalFormatting sqref="L3:L20 U3:U19">
    <cfRule type="cellIs" dxfId="148" priority="8" operator="lessThan">
      <formula>0.8</formula>
    </cfRule>
  </conditionalFormatting>
  <conditionalFormatting sqref="L3:L20 U3:U19">
    <cfRule type="cellIs" dxfId="147" priority="7" operator="between">
      <formula>0.8</formula>
      <formula>1</formula>
    </cfRule>
  </conditionalFormatting>
  <conditionalFormatting sqref="L13">
    <cfRule type="cellIs" dxfId="146" priority="6" operator="greaterThan">
      <formula>1</formula>
    </cfRule>
  </conditionalFormatting>
  <conditionalFormatting sqref="L13">
    <cfRule type="cellIs" dxfId="145" priority="5" operator="lessThan">
      <formula>0.8</formula>
    </cfRule>
  </conditionalFormatting>
  <conditionalFormatting sqref="L13">
    <cfRule type="cellIs" dxfId="144" priority="4" operator="between">
      <formula>0.8</formula>
      <formula>1</formula>
    </cfRule>
  </conditionalFormatting>
  <conditionalFormatting sqref="U13">
    <cfRule type="cellIs" dxfId="143" priority="3" operator="greaterThan">
      <formula>1</formula>
    </cfRule>
  </conditionalFormatting>
  <conditionalFormatting sqref="U13">
    <cfRule type="cellIs" dxfId="142" priority="2" operator="lessThan">
      <formula>0.8</formula>
    </cfRule>
  </conditionalFormatting>
  <conditionalFormatting sqref="U13">
    <cfRule type="cellIs" dxfId="14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I26" sqref="I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235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73876</v>
      </c>
      <c r="G3" s="40">
        <v>221490</v>
      </c>
      <c r="H3" s="12">
        <v>111454</v>
      </c>
      <c r="I3" s="15">
        <f t="shared" ref="I3:I18" si="1">F3+H3</f>
        <v>185330</v>
      </c>
      <c r="J3" s="16">
        <f t="shared" ref="J3:J18" si="2">C3-G3</f>
        <v>173585</v>
      </c>
      <c r="K3" s="17">
        <f>+G3*D3</f>
        <v>640632.81625205651</v>
      </c>
      <c r="L3" s="18">
        <f>K3/E3</f>
        <v>0.56062772891223189</v>
      </c>
      <c r="M3" s="31">
        <v>0</v>
      </c>
      <c r="N3" s="54">
        <v>0</v>
      </c>
      <c r="O3" s="31">
        <v>0</v>
      </c>
      <c r="P3" s="31">
        <v>111000</v>
      </c>
      <c r="Q3" s="31">
        <v>0</v>
      </c>
      <c r="R3" s="31">
        <f t="shared" ref="R3:R18" si="3">M3+N3+O3+P3+Q3</f>
        <v>111000</v>
      </c>
      <c r="S3" s="32">
        <f t="shared" ref="S3:S18" si="4">G3+I3+R3</f>
        <v>517820</v>
      </c>
      <c r="T3" s="32">
        <f t="shared" ref="T3:T18" si="5">S3-C3</f>
        <v>122745</v>
      </c>
      <c r="U3" s="18">
        <f t="shared" ref="U3:U18" si="6">S3/C3</f>
        <v>1.3106878440802379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284779</v>
      </c>
      <c r="T4" s="32">
        <f t="shared" si="5"/>
        <v>74779</v>
      </c>
      <c r="U4" s="18">
        <f t="shared" si="6"/>
        <v>1.3560904761904762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9" si="8">K5/E5</f>
        <v>7.551272047129183E-2</v>
      </c>
      <c r="M5" s="31">
        <v>0</v>
      </c>
      <c r="N5" s="54">
        <v>0</v>
      </c>
      <c r="O5" s="31">
        <v>0</v>
      </c>
      <c r="P5" s="69">
        <v>310000</v>
      </c>
      <c r="Q5" s="31">
        <v>0</v>
      </c>
      <c r="R5" s="31">
        <f t="shared" si="3"/>
        <v>310000</v>
      </c>
      <c r="S5" s="32">
        <f t="shared" si="4"/>
        <v>322677</v>
      </c>
      <c r="T5" s="32">
        <f t="shared" si="5"/>
        <v>154798</v>
      </c>
      <c r="U5" s="18">
        <f t="shared" si="6"/>
        <v>1.9220807843744603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0</v>
      </c>
      <c r="I6" s="15">
        <f t="shared" si="1"/>
        <v>0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0</v>
      </c>
      <c r="P6" s="31">
        <v>39000</v>
      </c>
      <c r="Q6" s="31">
        <v>0</v>
      </c>
      <c r="R6" s="31">
        <f t="shared" si="3"/>
        <v>39000</v>
      </c>
      <c r="S6" s="32">
        <f t="shared" si="4"/>
        <v>428516</v>
      </c>
      <c r="T6" s="32">
        <f t="shared" si="5"/>
        <v>-128165</v>
      </c>
      <c r="U6" s="18">
        <f t="shared" si="6"/>
        <v>0.76976940114715608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189967</v>
      </c>
      <c r="G8" s="40">
        <v>506386</v>
      </c>
      <c r="H8" s="40">
        <v>0</v>
      </c>
      <c r="I8" s="15">
        <f t="shared" si="1"/>
        <v>189967</v>
      </c>
      <c r="J8" s="16">
        <f t="shared" si="2"/>
        <v>-6386</v>
      </c>
      <c r="K8" s="17">
        <f t="shared" si="7"/>
        <v>578813.40660280315</v>
      </c>
      <c r="L8" s="18">
        <f t="shared" si="8"/>
        <v>1.012772</v>
      </c>
      <c r="M8" s="31">
        <v>0</v>
      </c>
      <c r="N8" s="54">
        <v>0</v>
      </c>
      <c r="O8" s="31">
        <v>0</v>
      </c>
      <c r="P8" s="31">
        <v>157000</v>
      </c>
      <c r="Q8" s="31">
        <v>0</v>
      </c>
      <c r="R8" s="31">
        <f t="shared" si="3"/>
        <v>157000</v>
      </c>
      <c r="S8" s="32">
        <f t="shared" si="4"/>
        <v>853353</v>
      </c>
      <c r="T8" s="32">
        <f t="shared" si="5"/>
        <v>353353</v>
      </c>
      <c r="U8" s="18">
        <f t="shared" si="6"/>
        <v>1.7067060000000001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149406</v>
      </c>
      <c r="T9" s="32">
        <f t="shared" si="5"/>
        <v>-150594</v>
      </c>
      <c r="U9" s="18">
        <f t="shared" si="6"/>
        <v>0.49802000000000002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46553</v>
      </c>
      <c r="G10" s="12">
        <v>310946</v>
      </c>
      <c r="H10" s="40">
        <v>39054</v>
      </c>
      <c r="I10" s="15">
        <f t="shared" si="1"/>
        <v>85607</v>
      </c>
      <c r="J10" s="16">
        <f t="shared" si="2"/>
        <v>24387</v>
      </c>
      <c r="K10" s="17">
        <f t="shared" si="7"/>
        <v>277838.97578347992</v>
      </c>
      <c r="L10" s="18">
        <f>K10/E10</f>
        <v>0.92727527562154632</v>
      </c>
      <c r="M10" s="31">
        <v>0</v>
      </c>
      <c r="N10" s="54">
        <v>0</v>
      </c>
      <c r="O10" s="31">
        <v>0</v>
      </c>
      <c r="P10" s="31">
        <v>528000</v>
      </c>
      <c r="Q10" s="31">
        <v>0</v>
      </c>
      <c r="R10" s="31">
        <f t="shared" si="3"/>
        <v>528000</v>
      </c>
      <c r="S10" s="32">
        <f t="shared" si="4"/>
        <v>924553</v>
      </c>
      <c r="T10" s="32">
        <f t="shared" si="5"/>
        <v>589220</v>
      </c>
      <c r="U10" s="18">
        <f t="shared" si="6"/>
        <v>2.7571190428618717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23332</v>
      </c>
      <c r="G12" s="12">
        <v>126554</v>
      </c>
      <c r="H12" s="12">
        <v>0</v>
      </c>
      <c r="I12" s="15">
        <f t="shared" si="1"/>
        <v>23332</v>
      </c>
      <c r="J12" s="16">
        <f>C12-G12</f>
        <v>-20966</v>
      </c>
      <c r="K12" s="17">
        <f t="shared" si="7"/>
        <v>592340.95121872972</v>
      </c>
      <c r="L12" s="18"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149886</v>
      </c>
      <c r="T12" s="32">
        <f t="shared" si="5"/>
        <v>44298</v>
      </c>
      <c r="U12" s="18">
        <f t="shared" si="6"/>
        <v>1.4195363109444255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7077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7"/>
        <v>63260.441063132705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7077</v>
      </c>
      <c r="T14" s="32">
        <f t="shared" si="5"/>
        <v>-14</v>
      </c>
      <c r="U14" s="18">
        <f t="shared" si="6"/>
        <v>0.99802566633761103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222136</v>
      </c>
      <c r="G18" s="12">
        <v>360716</v>
      </c>
      <c r="H18" s="12">
        <v>0</v>
      </c>
      <c r="I18" s="15">
        <f t="shared" si="1"/>
        <v>222136</v>
      </c>
      <c r="J18" s="16">
        <f t="shared" si="2"/>
        <v>73669.5</v>
      </c>
      <c r="K18" s="17">
        <f t="shared" si="7"/>
        <v>469989.26806079462</v>
      </c>
      <c r="L18" s="18">
        <f t="shared" si="9"/>
        <v>0.83040525063566806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582852</v>
      </c>
      <c r="T18" s="32">
        <f t="shared" si="5"/>
        <v>148466.5</v>
      </c>
      <c r="U18" s="18">
        <f t="shared" si="6"/>
        <v>1.3417851194388395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642487</v>
      </c>
      <c r="G20" s="23">
        <f t="shared" si="12"/>
        <v>2321521</v>
      </c>
      <c r="H20" s="23">
        <f t="shared" si="12"/>
        <v>150508</v>
      </c>
      <c r="I20" s="24">
        <f t="shared" si="12"/>
        <v>792995</v>
      </c>
      <c r="J20" s="25">
        <f t="shared" si="12"/>
        <v>717017.5</v>
      </c>
      <c r="K20" s="25">
        <f t="shared" si="12"/>
        <v>4148557.498487412</v>
      </c>
      <c r="L20" s="26">
        <f t="shared" si="9"/>
        <v>0.7846955341316475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3114516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2000000}"/>
  <conditionalFormatting sqref="U3:U19 L3:L20">
    <cfRule type="cellIs" dxfId="140" priority="9" operator="greaterThan">
      <formula>1</formula>
    </cfRule>
  </conditionalFormatting>
  <conditionalFormatting sqref="U3:U19 L3:L20">
    <cfRule type="cellIs" dxfId="139" priority="8" operator="lessThan">
      <formula>0.8</formula>
    </cfRule>
  </conditionalFormatting>
  <conditionalFormatting sqref="U3:U19 L3:L20">
    <cfRule type="cellIs" dxfId="138" priority="7" operator="between">
      <formula>0.8</formula>
      <formula>1</formula>
    </cfRule>
  </conditionalFormatting>
  <conditionalFormatting sqref="L13">
    <cfRule type="cellIs" dxfId="137" priority="6" operator="greaterThan">
      <formula>1</formula>
    </cfRule>
  </conditionalFormatting>
  <conditionalFormatting sqref="L13">
    <cfRule type="cellIs" dxfId="136" priority="5" operator="lessThan">
      <formula>0.8</formula>
    </cfRule>
  </conditionalFormatting>
  <conditionalFormatting sqref="L13">
    <cfRule type="cellIs" dxfId="135" priority="4" operator="between">
      <formula>0.8</formula>
      <formula>1</formula>
    </cfRule>
  </conditionalFormatting>
  <conditionalFormatting sqref="U13">
    <cfRule type="cellIs" dxfId="134" priority="3" operator="greaterThan">
      <formula>1</formula>
    </cfRule>
  </conditionalFormatting>
  <conditionalFormatting sqref="U13">
    <cfRule type="cellIs" dxfId="133" priority="2" operator="lessThan">
      <formula>0.8</formula>
    </cfRule>
  </conditionalFormatting>
  <conditionalFormatting sqref="U13">
    <cfRule type="cellIs" dxfId="13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I12" sqref="I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236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332944</v>
      </c>
      <c r="H3" s="12">
        <v>73876</v>
      </c>
      <c r="I3" s="15">
        <f t="shared" ref="I3:I18" si="1">F3+H3</f>
        <v>73876</v>
      </c>
      <c r="J3" s="16">
        <f t="shared" ref="J3:J18" si="2">C3-G3</f>
        <v>62131</v>
      </c>
      <c r="K3" s="17">
        <f>+G3*D3</f>
        <v>962999.92042180093</v>
      </c>
      <c r="L3" s="18">
        <f>K3/E3</f>
        <v>0.8427361893311397</v>
      </c>
      <c r="M3" s="31">
        <v>0</v>
      </c>
      <c r="N3" s="54">
        <v>0</v>
      </c>
      <c r="O3" s="31">
        <v>0</v>
      </c>
      <c r="P3" s="31">
        <v>111000</v>
      </c>
      <c r="Q3" s="31">
        <v>0</v>
      </c>
      <c r="R3" s="31">
        <f t="shared" ref="R3:R18" si="3">M3+N3+O3+P3+Q3</f>
        <v>111000</v>
      </c>
      <c r="S3" s="32">
        <f t="shared" ref="S3:S18" si="4">G3+I3+R3</f>
        <v>517820</v>
      </c>
      <c r="T3" s="32">
        <f t="shared" ref="T3:T18" si="5">S3-C3</f>
        <v>122745</v>
      </c>
      <c r="U3" s="18">
        <f t="shared" ref="U3:U18" si="6">S3/C3</f>
        <v>1.3106878440802379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284779</v>
      </c>
      <c r="T4" s="32">
        <f t="shared" si="5"/>
        <v>74779</v>
      </c>
      <c r="U4" s="18">
        <f t="shared" si="6"/>
        <v>1.3560904761904762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0</v>
      </c>
      <c r="G5" s="12">
        <v>12677</v>
      </c>
      <c r="H5" s="12">
        <v>0</v>
      </c>
      <c r="I5" s="15">
        <f t="shared" si="1"/>
        <v>0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9" si="8">K5/E5</f>
        <v>7.551272047129183E-2</v>
      </c>
      <c r="M5" s="31">
        <v>0</v>
      </c>
      <c r="N5" s="54">
        <v>0</v>
      </c>
      <c r="O5" s="31">
        <v>0</v>
      </c>
      <c r="P5" s="69">
        <v>310000</v>
      </c>
      <c r="Q5" s="31">
        <v>0</v>
      </c>
      <c r="R5" s="31">
        <f t="shared" si="3"/>
        <v>310000</v>
      </c>
      <c r="S5" s="32">
        <f t="shared" si="4"/>
        <v>322677</v>
      </c>
      <c r="T5" s="32">
        <f t="shared" si="5"/>
        <v>154798</v>
      </c>
      <c r="U5" s="18">
        <f t="shared" si="6"/>
        <v>1.9220807843744603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0</v>
      </c>
      <c r="I6" s="15">
        <f t="shared" si="1"/>
        <v>0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0</v>
      </c>
      <c r="P6" s="31">
        <v>39000</v>
      </c>
      <c r="Q6" s="31">
        <v>0</v>
      </c>
      <c r="R6" s="31">
        <f t="shared" si="3"/>
        <v>39000</v>
      </c>
      <c r="S6" s="32">
        <f t="shared" si="4"/>
        <v>428516</v>
      </c>
      <c r="T6" s="32">
        <f t="shared" si="5"/>
        <v>-128165</v>
      </c>
      <c r="U6" s="18">
        <f t="shared" si="6"/>
        <v>0.76976940114715608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189967</v>
      </c>
      <c r="G8" s="40">
        <v>506386</v>
      </c>
      <c r="H8" s="40">
        <v>0</v>
      </c>
      <c r="I8" s="15">
        <f t="shared" si="1"/>
        <v>189967</v>
      </c>
      <c r="J8" s="16">
        <f t="shared" si="2"/>
        <v>-6386</v>
      </c>
      <c r="K8" s="17">
        <f t="shared" si="7"/>
        <v>578813.40660280315</v>
      </c>
      <c r="L8" s="18">
        <f t="shared" si="8"/>
        <v>1.012772</v>
      </c>
      <c r="M8" s="31">
        <v>0</v>
      </c>
      <c r="N8" s="54">
        <v>0</v>
      </c>
      <c r="O8" s="31">
        <v>0</v>
      </c>
      <c r="P8" s="31">
        <v>157000</v>
      </c>
      <c r="Q8" s="31">
        <v>0</v>
      </c>
      <c r="R8" s="31">
        <f t="shared" si="3"/>
        <v>157000</v>
      </c>
      <c r="S8" s="32">
        <f t="shared" si="4"/>
        <v>853353</v>
      </c>
      <c r="T8" s="32">
        <f t="shared" si="5"/>
        <v>353353</v>
      </c>
      <c r="U8" s="18">
        <f t="shared" si="6"/>
        <v>1.7067060000000001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149406</v>
      </c>
      <c r="T9" s="32">
        <f t="shared" si="5"/>
        <v>-150594</v>
      </c>
      <c r="U9" s="18">
        <f t="shared" si="6"/>
        <v>0.49802000000000002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266020</v>
      </c>
      <c r="G10" s="12">
        <v>350000</v>
      </c>
      <c r="H10" s="40">
        <v>0</v>
      </c>
      <c r="I10" s="15">
        <f t="shared" si="1"/>
        <v>266020</v>
      </c>
      <c r="J10" s="16">
        <f t="shared" si="2"/>
        <v>-14667</v>
      </c>
      <c r="K10" s="17">
        <f t="shared" si="7"/>
        <v>312734.82059334405</v>
      </c>
      <c r="L10" s="18">
        <f>K10/E10</f>
        <v>1.0437386120662147</v>
      </c>
      <c r="M10" s="31">
        <v>0</v>
      </c>
      <c r="N10" s="54">
        <v>0</v>
      </c>
      <c r="O10" s="31">
        <v>0</v>
      </c>
      <c r="P10" s="31">
        <v>528000</v>
      </c>
      <c r="Q10" s="31">
        <v>0</v>
      </c>
      <c r="R10" s="31">
        <f t="shared" si="3"/>
        <v>528000</v>
      </c>
      <c r="S10" s="32">
        <f t="shared" si="4"/>
        <v>1144020</v>
      </c>
      <c r="T10" s="32">
        <f t="shared" si="5"/>
        <v>808687</v>
      </c>
      <c r="U10" s="18">
        <f t="shared" si="6"/>
        <v>3.4115938485028314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2246</v>
      </c>
      <c r="G12" s="12">
        <v>126554</v>
      </c>
      <c r="H12" s="12">
        <v>21086</v>
      </c>
      <c r="I12" s="15">
        <f t="shared" si="1"/>
        <v>23332</v>
      </c>
      <c r="J12" s="16">
        <f>C12-G12</f>
        <v>-20966</v>
      </c>
      <c r="K12" s="17">
        <f t="shared" si="7"/>
        <v>592340.95121872972</v>
      </c>
      <c r="L12" s="18"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149886</v>
      </c>
      <c r="T12" s="32">
        <f t="shared" si="5"/>
        <v>44298</v>
      </c>
      <c r="U12" s="18">
        <f t="shared" si="6"/>
        <v>1.4195363109444255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7077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7"/>
        <v>63260.441063132705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7077</v>
      </c>
      <c r="T14" s="32">
        <f t="shared" si="5"/>
        <v>-14</v>
      </c>
      <c r="U14" s="18">
        <f t="shared" si="6"/>
        <v>0.99802566633761103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148466</v>
      </c>
      <c r="G18" s="12">
        <v>360716</v>
      </c>
      <c r="H18" s="12">
        <v>73670</v>
      </c>
      <c r="I18" s="15">
        <f t="shared" si="1"/>
        <v>222136</v>
      </c>
      <c r="J18" s="16">
        <f t="shared" si="2"/>
        <v>73669.5</v>
      </c>
      <c r="K18" s="17">
        <f t="shared" si="7"/>
        <v>469989.26806079462</v>
      </c>
      <c r="L18" s="18">
        <f t="shared" si="9"/>
        <v>0.83040525063566806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582852</v>
      </c>
      <c r="T18" s="32">
        <f t="shared" si="5"/>
        <v>148466.5</v>
      </c>
      <c r="U18" s="18">
        <f t="shared" si="6"/>
        <v>1.3417851194388395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693322</v>
      </c>
      <c r="G20" s="23">
        <f t="shared" si="12"/>
        <v>2472029</v>
      </c>
      <c r="H20" s="23">
        <f t="shared" si="12"/>
        <v>168632</v>
      </c>
      <c r="I20" s="24">
        <f t="shared" si="12"/>
        <v>861954</v>
      </c>
      <c r="J20" s="25">
        <f t="shared" si="12"/>
        <v>566509.5</v>
      </c>
      <c r="K20" s="25">
        <f t="shared" si="12"/>
        <v>4505820.4474670207</v>
      </c>
      <c r="L20" s="26">
        <f t="shared" si="9"/>
        <v>0.85227146641105211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3333983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3000000}"/>
  <conditionalFormatting sqref="U3:U19 L3:L20">
    <cfRule type="cellIs" dxfId="131" priority="9" operator="greaterThan">
      <formula>1</formula>
    </cfRule>
  </conditionalFormatting>
  <conditionalFormatting sqref="U3:U19 L3:L20">
    <cfRule type="cellIs" dxfId="130" priority="8" operator="lessThan">
      <formula>0.8</formula>
    </cfRule>
  </conditionalFormatting>
  <conditionalFormatting sqref="U3:U19 L3:L20">
    <cfRule type="cellIs" dxfId="129" priority="7" operator="between">
      <formula>0.8</formula>
      <formula>1</formula>
    </cfRule>
  </conditionalFormatting>
  <conditionalFormatting sqref="L13">
    <cfRule type="cellIs" dxfId="128" priority="6" operator="greaterThan">
      <formula>1</formula>
    </cfRule>
  </conditionalFormatting>
  <conditionalFormatting sqref="L13">
    <cfRule type="cellIs" dxfId="127" priority="5" operator="lessThan">
      <formula>0.8</formula>
    </cfRule>
  </conditionalFormatting>
  <conditionalFormatting sqref="L13">
    <cfRule type="cellIs" dxfId="126" priority="4" operator="between">
      <formula>0.8</formula>
      <formula>1</formula>
    </cfRule>
  </conditionalFormatting>
  <conditionalFormatting sqref="U13">
    <cfRule type="cellIs" dxfId="125" priority="3" operator="greaterThan">
      <formula>1</formula>
    </cfRule>
  </conditionalFormatting>
  <conditionalFormatting sqref="U13">
    <cfRule type="cellIs" dxfId="124" priority="2" operator="lessThan">
      <formula>0.8</formula>
    </cfRule>
  </conditionalFormatting>
  <conditionalFormatting sqref="U13">
    <cfRule type="cellIs" dxfId="12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I9" sqref="I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237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0</v>
      </c>
      <c r="G3" s="40">
        <v>406820</v>
      </c>
      <c r="H3" s="12">
        <v>110662</v>
      </c>
      <c r="I3" s="15">
        <f t="shared" ref="I3:I18" si="1">F3+H3</f>
        <v>110662</v>
      </c>
      <c r="J3" s="16">
        <f t="shared" ref="J3:J18" si="2">C3-G3</f>
        <v>-11745</v>
      </c>
      <c r="K3" s="17">
        <f>+G3*D3</f>
        <v>1176677.2418965264</v>
      </c>
      <c r="L3" s="18">
        <f>K3/E3</f>
        <v>1.0297285325571095</v>
      </c>
      <c r="M3" s="31">
        <v>0</v>
      </c>
      <c r="N3" s="54">
        <v>0</v>
      </c>
      <c r="O3" s="31">
        <v>0</v>
      </c>
      <c r="P3" s="31">
        <v>111000</v>
      </c>
      <c r="Q3" s="31">
        <v>0</v>
      </c>
      <c r="R3" s="31">
        <f t="shared" ref="R3:R18" si="3">M3+N3+O3+P3+Q3</f>
        <v>111000</v>
      </c>
      <c r="S3" s="32">
        <f t="shared" ref="S3:S18" si="4">G3+I3+R3</f>
        <v>628482</v>
      </c>
      <c r="T3" s="32">
        <f t="shared" ref="T3:T18" si="5">S3-C3</f>
        <v>233407</v>
      </c>
      <c r="U3" s="18">
        <f t="shared" ref="U3:U18" si="6">S3/C3</f>
        <v>1.5907916218439537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284779</v>
      </c>
      <c r="T4" s="32">
        <f t="shared" si="5"/>
        <v>74779</v>
      </c>
      <c r="U4" s="18">
        <f t="shared" si="6"/>
        <v>1.3560904761904762</v>
      </c>
    </row>
    <row r="5" spans="1:21">
      <c r="A5" s="8" t="s">
        <v>32</v>
      </c>
      <c r="B5" s="60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309976</v>
      </c>
      <c r="G5" s="12">
        <v>12677</v>
      </c>
      <c r="H5" s="12">
        <v>0</v>
      </c>
      <c r="I5" s="15">
        <f t="shared" si="1"/>
        <v>309976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9" si="8">K5/E5</f>
        <v>7.551272047129183E-2</v>
      </c>
      <c r="M5" s="31">
        <v>0</v>
      </c>
      <c r="N5" s="54">
        <v>0</v>
      </c>
      <c r="O5" s="31">
        <v>0</v>
      </c>
      <c r="P5" s="69">
        <v>310000</v>
      </c>
      <c r="Q5" s="31">
        <v>0</v>
      </c>
      <c r="R5" s="31">
        <f t="shared" si="3"/>
        <v>310000</v>
      </c>
      <c r="S5" s="32">
        <f t="shared" si="4"/>
        <v>632653</v>
      </c>
      <c r="T5" s="32">
        <f t="shared" si="5"/>
        <v>464774</v>
      </c>
      <c r="U5" s="18">
        <f t="shared" si="6"/>
        <v>3.7685058881694555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389516</v>
      </c>
      <c r="H6" s="12">
        <v>37959</v>
      </c>
      <c r="I6" s="15">
        <f t="shared" si="1"/>
        <v>37959</v>
      </c>
      <c r="J6" s="16">
        <f t="shared" si="2"/>
        <v>167165</v>
      </c>
      <c r="K6" s="17">
        <f t="shared" si="7"/>
        <v>845124.31876639137</v>
      </c>
      <c r="L6" s="18">
        <f t="shared" si="8"/>
        <v>0.69971132479822373</v>
      </c>
      <c r="M6" s="31">
        <v>0</v>
      </c>
      <c r="N6" s="54">
        <v>0</v>
      </c>
      <c r="O6" s="31">
        <v>0</v>
      </c>
      <c r="P6" s="31">
        <v>39000</v>
      </c>
      <c r="Q6" s="31">
        <v>0</v>
      </c>
      <c r="R6" s="31">
        <f t="shared" si="3"/>
        <v>39000</v>
      </c>
      <c r="S6" s="32">
        <f t="shared" si="4"/>
        <v>466475</v>
      </c>
      <c r="T6" s="32">
        <f t="shared" si="5"/>
        <v>-90206</v>
      </c>
      <c r="U6" s="18">
        <f t="shared" si="6"/>
        <v>0.83795746576585151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189967</v>
      </c>
      <c r="G8" s="40">
        <v>506386</v>
      </c>
      <c r="H8" s="40">
        <v>0</v>
      </c>
      <c r="I8" s="15">
        <f t="shared" si="1"/>
        <v>189967</v>
      </c>
      <c r="J8" s="16">
        <f t="shared" si="2"/>
        <v>-6386</v>
      </c>
      <c r="K8" s="17">
        <f t="shared" si="7"/>
        <v>578813.40660280315</v>
      </c>
      <c r="L8" s="18">
        <f t="shared" si="8"/>
        <v>1.012772</v>
      </c>
      <c r="M8" s="31">
        <v>0</v>
      </c>
      <c r="N8" s="54">
        <v>0</v>
      </c>
      <c r="O8" s="31">
        <v>0</v>
      </c>
      <c r="P8" s="31">
        <v>157000</v>
      </c>
      <c r="Q8" s="31">
        <v>0</v>
      </c>
      <c r="R8" s="31">
        <f t="shared" si="3"/>
        <v>157000</v>
      </c>
      <c r="S8" s="32">
        <f t="shared" si="4"/>
        <v>853353</v>
      </c>
      <c r="T8" s="32">
        <f t="shared" si="5"/>
        <v>353353</v>
      </c>
      <c r="U8" s="18">
        <f t="shared" si="6"/>
        <v>1.7067060000000001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149406</v>
      </c>
      <c r="T9" s="32">
        <f t="shared" si="5"/>
        <v>-150594</v>
      </c>
      <c r="U9" s="18">
        <f t="shared" si="6"/>
        <v>0.49802000000000002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266020</v>
      </c>
      <c r="G10" s="12">
        <v>350000</v>
      </c>
      <c r="H10" s="40">
        <v>0</v>
      </c>
      <c r="I10" s="15">
        <f t="shared" si="1"/>
        <v>266020</v>
      </c>
      <c r="J10" s="16">
        <f t="shared" si="2"/>
        <v>-14667</v>
      </c>
      <c r="K10" s="17">
        <f t="shared" si="7"/>
        <v>312734.82059334405</v>
      </c>
      <c r="L10" s="18">
        <f>K10/E10</f>
        <v>1.0437386120662147</v>
      </c>
      <c r="M10" s="31">
        <v>0</v>
      </c>
      <c r="N10" s="54">
        <v>0</v>
      </c>
      <c r="O10" s="31">
        <v>0</v>
      </c>
      <c r="P10" s="31">
        <v>528000</v>
      </c>
      <c r="Q10" s="31">
        <v>0</v>
      </c>
      <c r="R10" s="31">
        <f t="shared" si="3"/>
        <v>528000</v>
      </c>
      <c r="S10" s="32">
        <f t="shared" si="4"/>
        <v>1144020</v>
      </c>
      <c r="T10" s="32">
        <f t="shared" si="5"/>
        <v>808687</v>
      </c>
      <c r="U10" s="18">
        <f t="shared" si="6"/>
        <v>3.4115938485028314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2246</v>
      </c>
      <c r="G12" s="12">
        <v>147640</v>
      </c>
      <c r="H12" s="12">
        <v>0</v>
      </c>
      <c r="I12" s="15">
        <f t="shared" si="1"/>
        <v>2246</v>
      </c>
      <c r="J12" s="16">
        <f>C12-G12</f>
        <v>-42052</v>
      </c>
      <c r="K12" s="17">
        <f t="shared" si="7"/>
        <v>691034.7996739198</v>
      </c>
      <c r="L12" s="18"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149886</v>
      </c>
      <c r="T12" s="32">
        <f t="shared" si="5"/>
        <v>44298</v>
      </c>
      <c r="U12" s="18">
        <f t="shared" si="6"/>
        <v>1.4195363109444255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7077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7"/>
        <v>63260.441063132705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7077</v>
      </c>
      <c r="T14" s="32">
        <f t="shared" si="5"/>
        <v>-14</v>
      </c>
      <c r="U14" s="18">
        <f t="shared" si="6"/>
        <v>0.99802566633761103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ref="L15:L20" si="9">K15/E15</f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299666</v>
      </c>
      <c r="G18" s="12">
        <v>434386</v>
      </c>
      <c r="H18" s="12">
        <v>0</v>
      </c>
      <c r="I18" s="15">
        <f t="shared" si="1"/>
        <v>299666</v>
      </c>
      <c r="J18" s="16">
        <f t="shared" si="2"/>
        <v>-0.5</v>
      </c>
      <c r="K18" s="17">
        <f t="shared" si="7"/>
        <v>565976.44184304646</v>
      </c>
      <c r="L18" s="18">
        <f t="shared" si="9"/>
        <v>1.0000011510513127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734052</v>
      </c>
      <c r="T18" s="32">
        <f t="shared" si="5"/>
        <v>299666.5</v>
      </c>
      <c r="U18" s="18">
        <f t="shared" si="6"/>
        <v>1.6898630364042999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1154498</v>
      </c>
      <c r="G20" s="23">
        <f t="shared" si="12"/>
        <v>2640661</v>
      </c>
      <c r="H20" s="23">
        <f t="shared" si="12"/>
        <v>148621</v>
      </c>
      <c r="I20" s="24">
        <f t="shared" si="12"/>
        <v>1303119</v>
      </c>
      <c r="J20" s="25">
        <f t="shared" si="12"/>
        <v>397877.5</v>
      </c>
      <c r="K20" s="25">
        <f t="shared" si="12"/>
        <v>4914178.7911791885</v>
      </c>
      <c r="L20" s="26">
        <f t="shared" si="9"/>
        <v>0.92951204190100678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3943780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4000000}"/>
  <conditionalFormatting sqref="U3:U19 L3:L20">
    <cfRule type="cellIs" dxfId="122" priority="9" operator="greaterThan">
      <formula>1</formula>
    </cfRule>
  </conditionalFormatting>
  <conditionalFormatting sqref="U3:U19 L3:L20">
    <cfRule type="cellIs" dxfId="121" priority="8" operator="lessThan">
      <formula>0.8</formula>
    </cfRule>
  </conditionalFormatting>
  <conditionalFormatting sqref="U3:U19 L3:L20">
    <cfRule type="cellIs" dxfId="120" priority="7" operator="between">
      <formula>0.8</formula>
      <formula>1</formula>
    </cfRule>
  </conditionalFormatting>
  <conditionalFormatting sqref="L13">
    <cfRule type="cellIs" dxfId="119" priority="6" operator="greaterThan">
      <formula>1</formula>
    </cfRule>
  </conditionalFormatting>
  <conditionalFormatting sqref="L13">
    <cfRule type="cellIs" dxfId="118" priority="5" operator="lessThan">
      <formula>0.8</formula>
    </cfRule>
  </conditionalFormatting>
  <conditionalFormatting sqref="L13">
    <cfRule type="cellIs" dxfId="117" priority="4" operator="between">
      <formula>0.8</formula>
      <formula>1</formula>
    </cfRule>
  </conditionalFormatting>
  <conditionalFormatting sqref="U13">
    <cfRule type="cellIs" dxfId="116" priority="3" operator="greaterThan">
      <formula>1</formula>
    </cfRule>
  </conditionalFormatting>
  <conditionalFormatting sqref="U13">
    <cfRule type="cellIs" dxfId="115" priority="2" operator="lessThan">
      <formula>0.8</formula>
    </cfRule>
  </conditionalFormatting>
  <conditionalFormatting sqref="U13">
    <cfRule type="cellIs" dxfId="11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H9" sqref="H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238</v>
      </c>
      <c r="J2" s="6" t="s">
        <v>17</v>
      </c>
      <c r="K2" s="6" t="s">
        <v>18</v>
      </c>
      <c r="L2" s="6" t="s">
        <v>19</v>
      </c>
      <c r="M2" s="43" t="s">
        <v>219</v>
      </c>
      <c r="N2" s="68" t="s">
        <v>220</v>
      </c>
      <c r="O2" s="68" t="s">
        <v>221</v>
      </c>
      <c r="P2" s="68" t="s">
        <v>222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70">
        <v>55482</v>
      </c>
      <c r="G3" s="40">
        <v>461998</v>
      </c>
      <c r="H3" s="12">
        <v>55484</v>
      </c>
      <c r="I3" s="15">
        <f t="shared" ref="I3:I18" si="1">F3+H3</f>
        <v>110966</v>
      </c>
      <c r="J3" s="16">
        <f t="shared" ref="J3:J18" si="2">C3-G3</f>
        <v>-66923</v>
      </c>
      <c r="K3" s="17">
        <f>+G3*D3</f>
        <v>1336272.8784270964</v>
      </c>
      <c r="L3" s="18">
        <f>K3/E3</f>
        <v>1.1693931531987598</v>
      </c>
      <c r="M3" s="31">
        <v>0</v>
      </c>
      <c r="N3" s="54">
        <v>0</v>
      </c>
      <c r="O3" s="31">
        <v>0</v>
      </c>
      <c r="P3" s="31">
        <v>111000</v>
      </c>
      <c r="Q3" s="31">
        <v>0</v>
      </c>
      <c r="R3" s="31">
        <f t="shared" ref="R3:R18" si="3">M3+N3+O3+P3+Q3</f>
        <v>111000</v>
      </c>
      <c r="S3" s="32">
        <f t="shared" ref="S3:S18" si="4">G3+I3+R3</f>
        <v>683964</v>
      </c>
      <c r="T3" s="32">
        <f t="shared" ref="T3:T18" si="5">S3-C3</f>
        <v>288889</v>
      </c>
      <c r="U3" s="18">
        <f t="shared" ref="U3:U18" si="6">S3/C3</f>
        <v>1.7312257166360818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70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3"/>
        <v>0</v>
      </c>
      <c r="S4" s="32">
        <f t="shared" si="4"/>
        <v>284779</v>
      </c>
      <c r="T4" s="32">
        <f t="shared" si="5"/>
        <v>74779</v>
      </c>
      <c r="U4" s="18">
        <f t="shared" si="6"/>
        <v>1.3560904761904762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154774</v>
      </c>
      <c r="G5" s="12">
        <v>12677</v>
      </c>
      <c r="H5" s="12">
        <v>155202</v>
      </c>
      <c r="I5" s="15">
        <f t="shared" si="1"/>
        <v>309976</v>
      </c>
      <c r="J5" s="16">
        <f t="shared" si="2"/>
        <v>155202</v>
      </c>
      <c r="K5" s="17">
        <f t="shared" ref="K5:K19" si="7">+G5*D5</f>
        <v>13543.194801890919</v>
      </c>
      <c r="L5" s="18">
        <f t="shared" ref="L5:L9" si="8">K5/E5</f>
        <v>7.551272047129183E-2</v>
      </c>
      <c r="M5" s="31">
        <v>0</v>
      </c>
      <c r="N5" s="54">
        <v>0</v>
      </c>
      <c r="O5" s="31">
        <v>0</v>
      </c>
      <c r="P5" s="69">
        <v>310000</v>
      </c>
      <c r="Q5" s="31">
        <v>0</v>
      </c>
      <c r="R5" s="31">
        <f t="shared" si="3"/>
        <v>310000</v>
      </c>
      <c r="S5" s="32">
        <f t="shared" si="4"/>
        <v>632653</v>
      </c>
      <c r="T5" s="32">
        <f t="shared" si="5"/>
        <v>464774</v>
      </c>
      <c r="U5" s="18">
        <f t="shared" si="6"/>
        <v>3.7685058881694555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427475</v>
      </c>
      <c r="H6" s="12">
        <v>0</v>
      </c>
      <c r="I6" s="15">
        <f t="shared" si="1"/>
        <v>0</v>
      </c>
      <c r="J6" s="16">
        <f t="shared" si="2"/>
        <v>129206</v>
      </c>
      <c r="K6" s="17">
        <f t="shared" si="7"/>
        <v>927483.12820182776</v>
      </c>
      <c r="L6" s="18">
        <f t="shared" si="8"/>
        <v>0.76789938941691915</v>
      </c>
      <c r="M6" s="31">
        <v>0</v>
      </c>
      <c r="N6" s="54">
        <v>0</v>
      </c>
      <c r="O6" s="31">
        <v>0</v>
      </c>
      <c r="P6" s="31">
        <v>39000</v>
      </c>
      <c r="Q6" s="31">
        <v>0</v>
      </c>
      <c r="R6" s="31">
        <f t="shared" si="3"/>
        <v>39000</v>
      </c>
      <c r="S6" s="32">
        <f t="shared" si="4"/>
        <v>466475</v>
      </c>
      <c r="T6" s="32">
        <f t="shared" si="5"/>
        <v>-90206</v>
      </c>
      <c r="U6" s="18">
        <f t="shared" si="6"/>
        <v>0.83795746576585151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70">
        <v>189967</v>
      </c>
      <c r="G8" s="40">
        <v>506386</v>
      </c>
      <c r="H8" s="40">
        <v>0</v>
      </c>
      <c r="I8" s="15">
        <f t="shared" si="1"/>
        <v>189967</v>
      </c>
      <c r="J8" s="16">
        <f t="shared" si="2"/>
        <v>-6386</v>
      </c>
      <c r="K8" s="17">
        <f t="shared" si="7"/>
        <v>578813.40660280315</v>
      </c>
      <c r="L8" s="18">
        <f t="shared" si="8"/>
        <v>1.012772</v>
      </c>
      <c r="M8" s="31">
        <v>0</v>
      </c>
      <c r="N8" s="54">
        <v>0</v>
      </c>
      <c r="O8" s="31">
        <v>0</v>
      </c>
      <c r="P8" s="31">
        <v>157000</v>
      </c>
      <c r="Q8" s="31">
        <v>0</v>
      </c>
      <c r="R8" s="31">
        <f t="shared" si="3"/>
        <v>157000</v>
      </c>
      <c r="S8" s="32">
        <f t="shared" si="4"/>
        <v>853353</v>
      </c>
      <c r="T8" s="32">
        <f t="shared" si="5"/>
        <v>353353</v>
      </c>
      <c r="U8" s="18">
        <f t="shared" si="6"/>
        <v>1.7067060000000001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3"/>
        <v>0</v>
      </c>
      <c r="S9" s="32">
        <f t="shared" si="4"/>
        <v>149406</v>
      </c>
      <c r="T9" s="32">
        <f t="shared" si="5"/>
        <v>-150594</v>
      </c>
      <c r="U9" s="18">
        <f t="shared" si="6"/>
        <v>0.49802000000000002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266020</v>
      </c>
      <c r="G10" s="12">
        <v>350000</v>
      </c>
      <c r="H10" s="40">
        <v>0</v>
      </c>
      <c r="I10" s="15">
        <f t="shared" si="1"/>
        <v>266020</v>
      </c>
      <c r="J10" s="16">
        <f t="shared" si="2"/>
        <v>-14667</v>
      </c>
      <c r="K10" s="17">
        <f t="shared" si="7"/>
        <v>312734.82059334405</v>
      </c>
      <c r="L10" s="18">
        <f t="shared" ref="L10:L20" si="9">K10/E10</f>
        <v>1.0437386120662147</v>
      </c>
      <c r="M10" s="31">
        <v>0</v>
      </c>
      <c r="N10" s="54">
        <v>0</v>
      </c>
      <c r="O10" s="31">
        <v>0</v>
      </c>
      <c r="P10" s="31">
        <v>528000</v>
      </c>
      <c r="Q10" s="31">
        <v>0</v>
      </c>
      <c r="R10" s="31">
        <f t="shared" si="3"/>
        <v>528000</v>
      </c>
      <c r="S10" s="32">
        <f t="shared" si="4"/>
        <v>1144020</v>
      </c>
      <c r="T10" s="32">
        <f t="shared" si="5"/>
        <v>808687</v>
      </c>
      <c r="U10" s="18">
        <f t="shared" si="6"/>
        <v>3.4115938485028314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 t="e">
        <f t="shared" si="9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2246</v>
      </c>
      <c r="G12" s="12">
        <v>147640</v>
      </c>
      <c r="H12" s="12">
        <v>0</v>
      </c>
      <c r="I12" s="15">
        <f t="shared" si="1"/>
        <v>2246</v>
      </c>
      <c r="J12" s="16">
        <f>C12-G12</f>
        <v>-42052</v>
      </c>
      <c r="K12" s="17">
        <f t="shared" si="7"/>
        <v>691034.7996739198</v>
      </c>
      <c r="L12" s="18">
        <f t="shared" si="9"/>
        <v>1.3982649543508732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149886</v>
      </c>
      <c r="T12" s="32">
        <f t="shared" si="5"/>
        <v>44298</v>
      </c>
      <c r="U12" s="18">
        <f t="shared" si="6"/>
        <v>1.4195363109444255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f t="shared" si="9"/>
        <v>0.99947181770165239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7077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7"/>
        <v>63260.441063132705</v>
      </c>
      <c r="L14" s="18">
        <f t="shared" si="9"/>
        <v>0.99802566633761103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7077</v>
      </c>
      <c r="T14" s="32">
        <f t="shared" si="5"/>
        <v>-14</v>
      </c>
      <c r="U14" s="18">
        <f t="shared" si="6"/>
        <v>0.99802566633761103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si="9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444590</v>
      </c>
      <c r="G18" s="12">
        <v>434386</v>
      </c>
      <c r="H18" s="12">
        <v>0</v>
      </c>
      <c r="I18" s="15">
        <f t="shared" si="1"/>
        <v>444590</v>
      </c>
      <c r="J18" s="16">
        <f t="shared" si="2"/>
        <v>-0.5</v>
      </c>
      <c r="K18" s="17">
        <f t="shared" si="7"/>
        <v>565976.44184304646</v>
      </c>
      <c r="L18" s="18">
        <f t="shared" si="9"/>
        <v>1.0000011510513127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878976</v>
      </c>
      <c r="T18" s="32">
        <f t="shared" si="5"/>
        <v>444590.5</v>
      </c>
      <c r="U18" s="18">
        <f t="shared" si="6"/>
        <v>2.0234929572925431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 t="e">
        <f t="shared" si="9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1199702</v>
      </c>
      <c r="G20" s="23">
        <f t="shared" si="12"/>
        <v>2733798</v>
      </c>
      <c r="H20" s="23">
        <f t="shared" si="12"/>
        <v>210686</v>
      </c>
      <c r="I20" s="24">
        <f t="shared" si="12"/>
        <v>1410388</v>
      </c>
      <c r="J20" s="25">
        <f t="shared" si="12"/>
        <v>304740.5</v>
      </c>
      <c r="K20" s="25">
        <f t="shared" si="12"/>
        <v>5156133.2371451948</v>
      </c>
      <c r="L20" s="18">
        <f t="shared" si="9"/>
        <v>0.97527748525861879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4144186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5000000}"/>
  <conditionalFormatting sqref="U3:U19 L3:L20">
    <cfRule type="cellIs" dxfId="113" priority="9" operator="greaterThan">
      <formula>1</formula>
    </cfRule>
  </conditionalFormatting>
  <conditionalFormatting sqref="U3:U19 L3:L20">
    <cfRule type="cellIs" dxfId="112" priority="8" operator="lessThan">
      <formula>0.8</formula>
    </cfRule>
  </conditionalFormatting>
  <conditionalFormatting sqref="U3:U19 L3:L20">
    <cfRule type="cellIs" dxfId="111" priority="7" operator="between">
      <formula>0.8</formula>
      <formula>1</formula>
    </cfRule>
  </conditionalFormatting>
  <conditionalFormatting sqref="L13">
    <cfRule type="cellIs" dxfId="110" priority="6" operator="greaterThan">
      <formula>1</formula>
    </cfRule>
  </conditionalFormatting>
  <conditionalFormatting sqref="L13">
    <cfRule type="cellIs" dxfId="109" priority="5" operator="lessThan">
      <formula>0.8</formula>
    </cfRule>
  </conditionalFormatting>
  <conditionalFormatting sqref="L13">
    <cfRule type="cellIs" dxfId="108" priority="4" operator="between">
      <formula>0.8</formula>
      <formula>1</formula>
    </cfRule>
  </conditionalFormatting>
  <conditionalFormatting sqref="U13">
    <cfRule type="cellIs" dxfId="107" priority="3" operator="greaterThan">
      <formula>1</formula>
    </cfRule>
  </conditionalFormatting>
  <conditionalFormatting sqref="U13">
    <cfRule type="cellIs" dxfId="106" priority="2" operator="lessThan">
      <formula>0.8</formula>
    </cfRule>
  </conditionalFormatting>
  <conditionalFormatting sqref="U13">
    <cfRule type="cellIs" dxfId="10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A22" sqref="A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239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395075</v>
      </c>
      <c r="D3" s="10">
        <v>2.8923780588381258</v>
      </c>
      <c r="E3" s="11">
        <f t="shared" ref="E3:E18" si="0">C3*D3</f>
        <v>1142706.2615954725</v>
      </c>
      <c r="F3" s="12">
        <v>55482</v>
      </c>
      <c r="G3" s="40">
        <v>517482</v>
      </c>
      <c r="H3" s="12">
        <v>0</v>
      </c>
      <c r="I3" s="15">
        <f t="shared" ref="I3:I18" si="1">F3+H3</f>
        <v>55482</v>
      </c>
      <c r="J3" s="16">
        <f t="shared" ref="J3:J18" si="2">C3-G3</f>
        <v>-122407</v>
      </c>
      <c r="K3" s="17">
        <f>+G3*D3</f>
        <v>1496753.582643671</v>
      </c>
      <c r="L3" s="18">
        <f>K3/E3</f>
        <v>1.3098323103208251</v>
      </c>
      <c r="M3" s="31">
        <v>130000</v>
      </c>
      <c r="N3" s="54">
        <v>148000</v>
      </c>
      <c r="O3" s="31">
        <v>148000</v>
      </c>
      <c r="P3" s="31">
        <v>185000</v>
      </c>
      <c r="Q3" s="65">
        <v>74000</v>
      </c>
      <c r="R3" s="31">
        <f t="shared" ref="R3:R18" si="3">M3+N3+O3+P3+Q3</f>
        <v>685000</v>
      </c>
      <c r="S3" s="32">
        <f t="shared" ref="S3:S18" si="4">G3+I3+R3</f>
        <v>1257964</v>
      </c>
      <c r="T3" s="32">
        <f t="shared" ref="T3:T18" si="5">S3-C3</f>
        <v>862889</v>
      </c>
      <c r="U3" s="18">
        <f t="shared" ref="U3:U18" si="6">S3/C3</f>
        <v>3.1841144086565842</v>
      </c>
    </row>
    <row r="4" spans="1:21">
      <c r="A4" s="8" t="s">
        <v>36</v>
      </c>
      <c r="B4" s="8" t="s">
        <v>37</v>
      </c>
      <c r="C4" s="13">
        <v>210000</v>
      </c>
      <c r="D4" s="10">
        <v>1.55492805883813</v>
      </c>
      <c r="E4" s="11">
        <f t="shared" si="0"/>
        <v>326534.8923560073</v>
      </c>
      <c r="F4" s="12">
        <v>74518</v>
      </c>
      <c r="G4" s="12">
        <v>210261</v>
      </c>
      <c r="H4" s="12">
        <v>0</v>
      </c>
      <c r="I4" s="15">
        <f t="shared" si="1"/>
        <v>74518</v>
      </c>
      <c r="J4" s="16">
        <f t="shared" si="2"/>
        <v>-261</v>
      </c>
      <c r="K4" s="17">
        <f>D4*G4</f>
        <v>326940.72857936408</v>
      </c>
      <c r="L4" s="18">
        <v>0</v>
      </c>
      <c r="M4" s="31">
        <v>0</v>
      </c>
      <c r="N4" s="54">
        <v>0</v>
      </c>
      <c r="O4" s="31">
        <v>34000</v>
      </c>
      <c r="P4" s="31">
        <v>0</v>
      </c>
      <c r="Q4" s="31">
        <v>0</v>
      </c>
      <c r="R4" s="31">
        <f t="shared" si="3"/>
        <v>34000</v>
      </c>
      <c r="S4" s="32">
        <f t="shared" si="4"/>
        <v>318779</v>
      </c>
      <c r="T4" s="32">
        <f t="shared" si="5"/>
        <v>108779</v>
      </c>
      <c r="U4" s="18">
        <f t="shared" si="6"/>
        <v>1.5179952380952382</v>
      </c>
    </row>
    <row r="5" spans="1:21">
      <c r="A5" s="8" t="s">
        <v>32</v>
      </c>
      <c r="B5" s="8" t="s">
        <v>33</v>
      </c>
      <c r="C5" s="13">
        <v>167879</v>
      </c>
      <c r="D5" s="10">
        <v>1.0683280588381256</v>
      </c>
      <c r="E5" s="11">
        <f t="shared" si="0"/>
        <v>179349.84618968569</v>
      </c>
      <c r="F5" s="12">
        <v>154774</v>
      </c>
      <c r="G5" s="12">
        <v>167879</v>
      </c>
      <c r="H5" s="12">
        <v>0</v>
      </c>
      <c r="I5" s="15">
        <f t="shared" si="1"/>
        <v>154774</v>
      </c>
      <c r="J5" s="16">
        <f t="shared" si="2"/>
        <v>0</v>
      </c>
      <c r="K5" s="17">
        <f t="shared" ref="K5:K19" si="7">+G5*D5</f>
        <v>179349.84618968569</v>
      </c>
      <c r="L5" s="18">
        <f t="shared" ref="L5:L9" si="8">K5/E5</f>
        <v>1</v>
      </c>
      <c r="M5" s="31">
        <v>0</v>
      </c>
      <c r="N5" s="54">
        <v>320000</v>
      </c>
      <c r="O5" s="31">
        <v>0</v>
      </c>
      <c r="P5" s="69">
        <v>0</v>
      </c>
      <c r="Q5" s="31">
        <v>0</v>
      </c>
      <c r="R5" s="31">
        <f t="shared" si="3"/>
        <v>320000</v>
      </c>
      <c r="S5" s="32">
        <f t="shared" si="4"/>
        <v>642653</v>
      </c>
      <c r="T5" s="32">
        <f t="shared" si="5"/>
        <v>474774</v>
      </c>
      <c r="U5" s="18">
        <f t="shared" si="6"/>
        <v>3.8280725999082672</v>
      </c>
    </row>
    <row r="6" spans="1:21">
      <c r="A6" s="8" t="s">
        <v>34</v>
      </c>
      <c r="B6" s="8" t="s">
        <v>35</v>
      </c>
      <c r="C6" s="13">
        <v>556681</v>
      </c>
      <c r="D6" s="46">
        <v>2.1696780588381257</v>
      </c>
      <c r="E6" s="13">
        <f t="shared" si="0"/>
        <v>1207818.5514720667</v>
      </c>
      <c r="F6" s="12">
        <v>0</v>
      </c>
      <c r="G6" s="12">
        <v>427475</v>
      </c>
      <c r="H6" s="12">
        <v>0</v>
      </c>
      <c r="I6" s="15">
        <f t="shared" si="1"/>
        <v>0</v>
      </c>
      <c r="J6" s="16">
        <f t="shared" si="2"/>
        <v>129206</v>
      </c>
      <c r="K6" s="17">
        <f t="shared" si="7"/>
        <v>927483.12820182776</v>
      </c>
      <c r="L6" s="18">
        <f t="shared" si="8"/>
        <v>0.76789938941691915</v>
      </c>
      <c r="M6" s="31">
        <v>234000</v>
      </c>
      <c r="N6" s="54">
        <v>350000</v>
      </c>
      <c r="O6" s="31">
        <v>234000</v>
      </c>
      <c r="P6" s="31">
        <v>234000</v>
      </c>
      <c r="Q6" s="31">
        <v>0</v>
      </c>
      <c r="R6" s="31">
        <f t="shared" si="3"/>
        <v>1052000</v>
      </c>
      <c r="S6" s="32">
        <f t="shared" si="4"/>
        <v>1479475</v>
      </c>
      <c r="T6" s="32">
        <f t="shared" si="5"/>
        <v>922794</v>
      </c>
      <c r="U6" s="18">
        <f t="shared" si="6"/>
        <v>2.6576710899060685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7"/>
        <v>0</v>
      </c>
      <c r="L7" s="18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3"/>
        <v>0</v>
      </c>
      <c r="S7" s="32">
        <f t="shared" si="4"/>
        <v>0</v>
      </c>
      <c r="T7" s="32">
        <f t="shared" si="5"/>
        <v>0</v>
      </c>
      <c r="U7" s="18" t="e">
        <f t="shared" si="6"/>
        <v>#DIV/0!</v>
      </c>
    </row>
    <row r="8" spans="1:21">
      <c r="A8" s="8" t="s">
        <v>26</v>
      </c>
      <c r="B8" s="8" t="s">
        <v>27</v>
      </c>
      <c r="C8" s="13">
        <v>500000</v>
      </c>
      <c r="D8" s="10">
        <v>1.1430280588381259</v>
      </c>
      <c r="E8" s="11">
        <f t="shared" si="0"/>
        <v>571514.02941906289</v>
      </c>
      <c r="F8" s="12">
        <v>189967</v>
      </c>
      <c r="G8" s="40">
        <v>506386</v>
      </c>
      <c r="H8" s="40">
        <v>0</v>
      </c>
      <c r="I8" s="15">
        <f t="shared" si="1"/>
        <v>189967</v>
      </c>
      <c r="J8" s="16">
        <f t="shared" si="2"/>
        <v>-6386</v>
      </c>
      <c r="K8" s="17">
        <f t="shared" si="7"/>
        <v>578813.40660280315</v>
      </c>
      <c r="L8" s="18">
        <f t="shared" si="8"/>
        <v>1.012772</v>
      </c>
      <c r="M8" s="31">
        <v>190000</v>
      </c>
      <c r="N8" s="54">
        <v>283000</v>
      </c>
      <c r="O8" s="31">
        <v>220000</v>
      </c>
      <c r="P8" s="31">
        <v>0</v>
      </c>
      <c r="Q8" s="31">
        <v>0</v>
      </c>
      <c r="R8" s="31">
        <f t="shared" si="3"/>
        <v>693000</v>
      </c>
      <c r="S8" s="32">
        <f t="shared" si="4"/>
        <v>1389353</v>
      </c>
      <c r="T8" s="32">
        <f t="shared" si="5"/>
        <v>889353</v>
      </c>
      <c r="U8" s="18">
        <f t="shared" si="6"/>
        <v>2.7787060000000001</v>
      </c>
    </row>
    <row r="9" spans="1:21">
      <c r="A9" s="8" t="s">
        <v>28</v>
      </c>
      <c r="B9" s="8" t="s">
        <v>29</v>
      </c>
      <c r="C9" s="13">
        <v>300000</v>
      </c>
      <c r="D9" s="10">
        <v>0.63422805883812572</v>
      </c>
      <c r="E9" s="11">
        <f t="shared" si="0"/>
        <v>190268.41765143772</v>
      </c>
      <c r="F9" s="12">
        <v>0</v>
      </c>
      <c r="G9" s="40">
        <v>149406</v>
      </c>
      <c r="H9" s="12">
        <v>0</v>
      </c>
      <c r="I9" s="15">
        <f t="shared" si="1"/>
        <v>0</v>
      </c>
      <c r="J9" s="16">
        <f t="shared" si="2"/>
        <v>150594</v>
      </c>
      <c r="K9" s="17">
        <f t="shared" si="7"/>
        <v>94757.477358769014</v>
      </c>
      <c r="L9" s="18">
        <f t="shared" si="8"/>
        <v>0.49802000000000002</v>
      </c>
      <c r="M9" s="31">
        <v>440000</v>
      </c>
      <c r="N9" s="54">
        <v>0</v>
      </c>
      <c r="O9" s="31">
        <v>0</v>
      </c>
      <c r="P9" s="31">
        <v>260000</v>
      </c>
      <c r="Q9" s="31">
        <v>0</v>
      </c>
      <c r="R9" s="31">
        <f t="shared" si="3"/>
        <v>700000</v>
      </c>
      <c r="S9" s="32">
        <f t="shared" si="4"/>
        <v>849406</v>
      </c>
      <c r="T9" s="32">
        <f t="shared" si="5"/>
        <v>549406</v>
      </c>
      <c r="U9" s="18">
        <f t="shared" si="6"/>
        <v>2.8313533333333334</v>
      </c>
    </row>
    <row r="10" spans="1:21">
      <c r="A10" s="8" t="s">
        <v>30</v>
      </c>
      <c r="B10" s="8" t="s">
        <v>31</v>
      </c>
      <c r="C10" s="13">
        <v>335333</v>
      </c>
      <c r="D10" s="46">
        <v>0.89352805883812592</v>
      </c>
      <c r="E10" s="13">
        <f t="shared" si="0"/>
        <v>299629.4445543653</v>
      </c>
      <c r="F10" s="40">
        <v>266020</v>
      </c>
      <c r="G10" s="12">
        <v>350000</v>
      </c>
      <c r="H10" s="40">
        <v>0</v>
      </c>
      <c r="I10" s="15">
        <f t="shared" si="1"/>
        <v>266020</v>
      </c>
      <c r="J10" s="16">
        <f t="shared" si="2"/>
        <v>-14667</v>
      </c>
      <c r="K10" s="17">
        <f t="shared" si="7"/>
        <v>312734.82059334405</v>
      </c>
      <c r="L10" s="18">
        <f t="shared" ref="L10:L20" si="9">K10/E10</f>
        <v>1.0437386120662147</v>
      </c>
      <c r="M10" s="31">
        <v>0</v>
      </c>
      <c r="N10" s="54">
        <v>0</v>
      </c>
      <c r="O10" s="31">
        <v>220000</v>
      </c>
      <c r="P10" s="31">
        <v>0</v>
      </c>
      <c r="Q10" s="31">
        <v>0</v>
      </c>
      <c r="R10" s="31">
        <f t="shared" si="3"/>
        <v>220000</v>
      </c>
      <c r="S10" s="32">
        <f t="shared" si="4"/>
        <v>836020</v>
      </c>
      <c r="T10" s="32">
        <f t="shared" si="5"/>
        <v>500687</v>
      </c>
      <c r="U10" s="18">
        <f t="shared" si="6"/>
        <v>2.4931038698845627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7"/>
        <v>0</v>
      </c>
      <c r="L11" s="18" t="e">
        <f t="shared" si="9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0</v>
      </c>
      <c r="S11" s="32">
        <f t="shared" si="4"/>
        <v>0</v>
      </c>
      <c r="T11" s="32">
        <f t="shared" si="5"/>
        <v>0</v>
      </c>
      <c r="U11" s="18" t="e">
        <f t="shared" si="6"/>
        <v>#DIV/0!</v>
      </c>
    </row>
    <row r="12" spans="1:21">
      <c r="A12" s="8" t="s">
        <v>24</v>
      </c>
      <c r="B12" s="8" t="s">
        <v>25</v>
      </c>
      <c r="C12" s="13">
        <v>105588</v>
      </c>
      <c r="D12" s="10">
        <v>4.6805391470734206</v>
      </c>
      <c r="E12" s="11">
        <f t="shared" si="0"/>
        <v>494208.76746118831</v>
      </c>
      <c r="F12" s="12">
        <v>2246</v>
      </c>
      <c r="G12" s="12">
        <v>147640</v>
      </c>
      <c r="H12" s="12">
        <v>0</v>
      </c>
      <c r="I12" s="15">
        <f t="shared" si="1"/>
        <v>2246</v>
      </c>
      <c r="J12" s="16">
        <f>C12-G12</f>
        <v>-42052</v>
      </c>
      <c r="K12" s="17">
        <f t="shared" si="7"/>
        <v>691034.7996739198</v>
      </c>
      <c r="L12" s="18">
        <f t="shared" si="9"/>
        <v>1.3982649543508732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3"/>
        <v>0</v>
      </c>
      <c r="S12" s="32">
        <f t="shared" si="4"/>
        <v>149886</v>
      </c>
      <c r="T12" s="32">
        <f t="shared" si="5"/>
        <v>44298</v>
      </c>
      <c r="U12" s="18">
        <f t="shared" si="6"/>
        <v>1.4195363109444255</v>
      </c>
    </row>
    <row r="13" spans="1:21">
      <c r="A13" s="52">
        <v>60000000032802</v>
      </c>
      <c r="B13" s="8" t="s">
        <v>113</v>
      </c>
      <c r="C13" s="13">
        <v>26506</v>
      </c>
      <c r="D13" s="10">
        <v>9.26</v>
      </c>
      <c r="E13" s="11">
        <f t="shared" si="0"/>
        <v>245445.56</v>
      </c>
      <c r="F13" s="12">
        <v>12105</v>
      </c>
      <c r="G13" s="12">
        <v>26492</v>
      </c>
      <c r="H13" s="12">
        <v>0</v>
      </c>
      <c r="I13" s="15">
        <f t="shared" si="1"/>
        <v>12105</v>
      </c>
      <c r="J13" s="16">
        <f t="shared" si="2"/>
        <v>14</v>
      </c>
      <c r="K13" s="17">
        <f t="shared" si="7"/>
        <v>245315.91999999998</v>
      </c>
      <c r="L13" s="18">
        <f t="shared" si="9"/>
        <v>0.99947181770165239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3"/>
        <v>0</v>
      </c>
      <c r="S13" s="32">
        <f t="shared" si="4"/>
        <v>38597</v>
      </c>
      <c r="T13" s="32">
        <f t="shared" si="5"/>
        <v>12091</v>
      </c>
      <c r="U13" s="18">
        <f t="shared" si="6"/>
        <v>1.4561608692371539</v>
      </c>
    </row>
    <row r="14" spans="1:21">
      <c r="A14" s="8" t="s">
        <v>42</v>
      </c>
      <c r="B14" s="8" t="s">
        <v>43</v>
      </c>
      <c r="C14" s="13">
        <v>7091</v>
      </c>
      <c r="D14" s="10">
        <v>8.9388782058969483</v>
      </c>
      <c r="E14" s="11">
        <f t="shared" si="0"/>
        <v>63385.585358015262</v>
      </c>
      <c r="F14" s="12">
        <v>0</v>
      </c>
      <c r="G14" s="12">
        <v>7077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7"/>
        <v>63260.441063132705</v>
      </c>
      <c r="L14" s="18">
        <f t="shared" si="9"/>
        <v>0.99802566633761103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3"/>
        <v>0</v>
      </c>
      <c r="S14" s="32">
        <f t="shared" si="4"/>
        <v>7077</v>
      </c>
      <c r="T14" s="32">
        <f t="shared" si="5"/>
        <v>-14</v>
      </c>
      <c r="U14" s="18">
        <f t="shared" si="6"/>
        <v>0.99802566633761103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7"/>
        <v>0</v>
      </c>
      <c r="L15" s="18" t="e">
        <f t="shared" si="9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3"/>
        <v>0</v>
      </c>
      <c r="S15" s="32">
        <f t="shared" si="4"/>
        <v>0</v>
      </c>
      <c r="T15" s="32">
        <f t="shared" si="5"/>
        <v>0</v>
      </c>
      <c r="U15" s="18" t="e">
        <f t="shared" si="6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7"/>
        <v>0</v>
      </c>
      <c r="L16" s="18" t="e">
        <f t="shared" si="9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3"/>
        <v>0</v>
      </c>
      <c r="S16" s="32">
        <f t="shared" si="4"/>
        <v>0</v>
      </c>
      <c r="T16" s="32">
        <f t="shared" si="5"/>
        <v>0</v>
      </c>
      <c r="U16" s="18" t="e">
        <f t="shared" si="6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7"/>
        <v>0</v>
      </c>
      <c r="L17" s="18" t="e">
        <f t="shared" si="9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3"/>
        <v>0</v>
      </c>
      <c r="S17" s="32">
        <f t="shared" si="4"/>
        <v>0</v>
      </c>
      <c r="T17" s="32">
        <f t="shared" si="5"/>
        <v>0</v>
      </c>
      <c r="U17" s="18" t="e">
        <f t="shared" si="6"/>
        <v>#DIV/0!</v>
      </c>
    </row>
    <row r="18" spans="1:21">
      <c r="A18" s="8" t="s">
        <v>22</v>
      </c>
      <c r="B18" s="8" t="s">
        <v>23</v>
      </c>
      <c r="C18" s="13">
        <v>434385.5</v>
      </c>
      <c r="D18" s="46">
        <v>1.3029343529557731</v>
      </c>
      <c r="E18" s="13">
        <f t="shared" si="0"/>
        <v>565975.79037586995</v>
      </c>
      <c r="F18" s="12">
        <v>444590</v>
      </c>
      <c r="G18" s="12">
        <v>434386</v>
      </c>
      <c r="H18" s="12">
        <v>0</v>
      </c>
      <c r="I18" s="15">
        <f t="shared" si="1"/>
        <v>444590</v>
      </c>
      <c r="J18" s="16">
        <f t="shared" si="2"/>
        <v>-0.5</v>
      </c>
      <c r="K18" s="17">
        <f t="shared" si="7"/>
        <v>565976.44184304646</v>
      </c>
      <c r="L18" s="18">
        <f t="shared" si="9"/>
        <v>1.0000011510513127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3"/>
        <v>0</v>
      </c>
      <c r="S18" s="32">
        <f t="shared" si="4"/>
        <v>878976</v>
      </c>
      <c r="T18" s="32">
        <f t="shared" si="5"/>
        <v>444590.5</v>
      </c>
      <c r="U18" s="18">
        <f t="shared" si="6"/>
        <v>2.0234929572925431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7"/>
        <v>0</v>
      </c>
      <c r="L19" s="18" t="e">
        <f t="shared" si="9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3038538.5</v>
      </c>
      <c r="D20" s="22"/>
      <c r="E20" s="21">
        <f t="shared" ref="E20:K20" si="12">SUM(E3:E19)</f>
        <v>5286837.1464331709</v>
      </c>
      <c r="F20" s="23">
        <f t="shared" si="12"/>
        <v>1199702</v>
      </c>
      <c r="G20" s="23">
        <f t="shared" si="12"/>
        <v>2944484</v>
      </c>
      <c r="H20" s="23">
        <f t="shared" si="12"/>
        <v>0</v>
      </c>
      <c r="I20" s="24">
        <f t="shared" si="12"/>
        <v>1199702</v>
      </c>
      <c r="J20" s="25">
        <f t="shared" si="12"/>
        <v>94054.5</v>
      </c>
      <c r="K20" s="25">
        <f t="shared" si="12"/>
        <v>5482420.592749564</v>
      </c>
      <c r="L20" s="18">
        <f t="shared" si="9"/>
        <v>1.0369944147888772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4144186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6000000}"/>
  <conditionalFormatting sqref="U3:U19 L3:L20">
    <cfRule type="cellIs" dxfId="104" priority="9" operator="greaterThan">
      <formula>1</formula>
    </cfRule>
  </conditionalFormatting>
  <conditionalFormatting sqref="U3:U19 L3:L20">
    <cfRule type="cellIs" dxfId="103" priority="8" operator="lessThan">
      <formula>0.8</formula>
    </cfRule>
  </conditionalFormatting>
  <conditionalFormatting sqref="U3:U19 L3:L20">
    <cfRule type="cellIs" dxfId="102" priority="7" operator="between">
      <formula>0.8</formula>
      <formula>1</formula>
    </cfRule>
  </conditionalFormatting>
  <conditionalFormatting sqref="L13">
    <cfRule type="cellIs" dxfId="101" priority="6" operator="greaterThan">
      <formula>1</formula>
    </cfRule>
  </conditionalFormatting>
  <conditionalFormatting sqref="L13">
    <cfRule type="cellIs" dxfId="100" priority="5" operator="lessThan">
      <formula>0.8</formula>
    </cfRule>
  </conditionalFormatting>
  <conditionalFormatting sqref="L13">
    <cfRule type="cellIs" dxfId="99" priority="4" operator="between">
      <formula>0.8</formula>
      <formula>1</formula>
    </cfRule>
  </conditionalFormatting>
  <conditionalFormatting sqref="U13">
    <cfRule type="cellIs" dxfId="98" priority="3" operator="greaterThan">
      <formula>1</formula>
    </cfRule>
  </conditionalFormatting>
  <conditionalFormatting sqref="U13">
    <cfRule type="cellIs" dxfId="97" priority="2" operator="lessThan">
      <formula>0.8</formula>
    </cfRule>
  </conditionalFormatting>
  <conditionalFormatting sqref="U13">
    <cfRule type="cellIs" dxfId="9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I8" sqref="I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244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18" si="0">C3*D3</f>
        <v>0</v>
      </c>
      <c r="F3" s="12">
        <v>73792</v>
      </c>
      <c r="G3" s="40">
        <v>0</v>
      </c>
      <c r="H3" s="12">
        <v>0</v>
      </c>
      <c r="I3" s="15">
        <f t="shared" ref="I3:I18" si="1">F3+H3</f>
        <v>73792</v>
      </c>
      <c r="J3" s="16">
        <f t="shared" ref="J3:J18" si="2">C3-G3</f>
        <v>0</v>
      </c>
      <c r="K3" s="17">
        <f>+G3*D3</f>
        <v>0</v>
      </c>
      <c r="L3" s="18" t="e">
        <f t="shared" ref="L3:L20" si="3">K3/E3</f>
        <v>#DIV/0!</v>
      </c>
      <c r="M3" s="31">
        <v>130000</v>
      </c>
      <c r="N3" s="54">
        <v>148000</v>
      </c>
      <c r="O3" s="31">
        <v>148000</v>
      </c>
      <c r="P3" s="31">
        <v>185000</v>
      </c>
      <c r="Q3" s="65">
        <v>74000</v>
      </c>
      <c r="R3" s="31">
        <f t="shared" ref="R3:R18" si="4">M3+N3+O3+P3+Q3</f>
        <v>685000</v>
      </c>
      <c r="S3" s="32">
        <f t="shared" ref="S3:S18" si="5">G3+I3+R3</f>
        <v>758792</v>
      </c>
      <c r="T3" s="32">
        <f t="shared" ref="T3:T18" si="6">S3-C3</f>
        <v>758792</v>
      </c>
      <c r="U3" s="18" t="e">
        <f t="shared" ref="U3:U18" si="7">S3/C3</f>
        <v>#DIV/0!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37378</v>
      </c>
      <c r="G4" s="12">
        <v>0</v>
      </c>
      <c r="H4" s="12">
        <v>37140</v>
      </c>
      <c r="I4" s="15">
        <f t="shared" si="1"/>
        <v>74518</v>
      </c>
      <c r="J4" s="16">
        <f t="shared" si="2"/>
        <v>0</v>
      </c>
      <c r="K4" s="17">
        <f>D4*G4</f>
        <v>0</v>
      </c>
      <c r="L4" s="18" t="e">
        <f t="shared" si="3"/>
        <v>#DIV/0!</v>
      </c>
      <c r="M4" s="31">
        <v>0</v>
      </c>
      <c r="N4" s="54">
        <v>0</v>
      </c>
      <c r="O4" s="31">
        <v>34000</v>
      </c>
      <c r="P4" s="31">
        <v>0</v>
      </c>
      <c r="Q4" s="31">
        <v>0</v>
      </c>
      <c r="R4" s="31">
        <f t="shared" si="4"/>
        <v>34000</v>
      </c>
      <c r="S4" s="32">
        <f t="shared" si="5"/>
        <v>108518</v>
      </c>
      <c r="T4" s="32">
        <f t="shared" si="6"/>
        <v>108518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0</v>
      </c>
      <c r="D5" s="10">
        <v>1.0683280588381256</v>
      </c>
      <c r="E5" s="11">
        <f t="shared" si="0"/>
        <v>0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-154774</v>
      </c>
      <c r="K5" s="17">
        <f t="shared" ref="K5:K19" si="8">+G5*D5</f>
        <v>165349.40697861207</v>
      </c>
      <c r="L5" s="18" t="e">
        <f t="shared" si="3"/>
        <v>#DIV/0!</v>
      </c>
      <c r="M5" s="31">
        <v>0</v>
      </c>
      <c r="N5" s="54">
        <v>320000</v>
      </c>
      <c r="O5" s="31">
        <v>0</v>
      </c>
      <c r="P5" s="69">
        <v>0</v>
      </c>
      <c r="Q5" s="31">
        <v>0</v>
      </c>
      <c r="R5" s="31">
        <f t="shared" si="4"/>
        <v>320000</v>
      </c>
      <c r="S5" s="32">
        <f t="shared" si="5"/>
        <v>474774</v>
      </c>
      <c r="T5" s="32">
        <f t="shared" si="6"/>
        <v>474774</v>
      </c>
      <c r="U5" s="18" t="e">
        <f t="shared" si="7"/>
        <v>#DIV/0!</v>
      </c>
    </row>
    <row r="6" spans="1:21">
      <c r="A6" s="8" t="s">
        <v>34</v>
      </c>
      <c r="B6" s="8" t="s">
        <v>35</v>
      </c>
      <c r="C6" s="13">
        <v>0</v>
      </c>
      <c r="D6" s="46">
        <v>2.1696780588381257</v>
      </c>
      <c r="E6" s="13">
        <f t="shared" si="0"/>
        <v>0</v>
      </c>
      <c r="F6" s="12">
        <v>0</v>
      </c>
      <c r="G6" s="12">
        <v>0</v>
      </c>
      <c r="H6" s="12">
        <v>0</v>
      </c>
      <c r="I6" s="15">
        <f t="shared" si="1"/>
        <v>0</v>
      </c>
      <c r="J6" s="16">
        <f t="shared" si="2"/>
        <v>0</v>
      </c>
      <c r="K6" s="17">
        <f t="shared" si="8"/>
        <v>0</v>
      </c>
      <c r="L6" s="18" t="e">
        <f t="shared" si="3"/>
        <v>#DIV/0!</v>
      </c>
      <c r="M6" s="31">
        <v>234000</v>
      </c>
      <c r="N6" s="54">
        <v>350000</v>
      </c>
      <c r="O6" s="31">
        <v>234000</v>
      </c>
      <c r="P6" s="31">
        <v>234000</v>
      </c>
      <c r="Q6" s="31">
        <v>0</v>
      </c>
      <c r="R6" s="31">
        <f t="shared" si="4"/>
        <v>1052000</v>
      </c>
      <c r="S6" s="32">
        <f t="shared" si="5"/>
        <v>1052000</v>
      </c>
      <c r="T6" s="32">
        <f t="shared" si="6"/>
        <v>1052000</v>
      </c>
      <c r="U6" s="18" t="e">
        <f t="shared" si="7"/>
        <v>#DIV/0!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0</v>
      </c>
      <c r="D8" s="10">
        <v>1.1430280588381259</v>
      </c>
      <c r="E8" s="11">
        <f t="shared" si="0"/>
        <v>0</v>
      </c>
      <c r="F8" s="12">
        <v>0</v>
      </c>
      <c r="G8" s="40">
        <v>0</v>
      </c>
      <c r="H8" s="40">
        <v>189967</v>
      </c>
      <c r="I8" s="15">
        <f t="shared" si="1"/>
        <v>189967</v>
      </c>
      <c r="J8" s="16">
        <f t="shared" si="2"/>
        <v>0</v>
      </c>
      <c r="K8" s="17">
        <f t="shared" si="8"/>
        <v>0</v>
      </c>
      <c r="L8" s="18" t="e">
        <f t="shared" si="3"/>
        <v>#DIV/0!</v>
      </c>
      <c r="M8" s="31">
        <v>190000</v>
      </c>
      <c r="N8" s="54">
        <v>283000</v>
      </c>
      <c r="O8" s="31">
        <v>220000</v>
      </c>
      <c r="P8" s="31">
        <v>0</v>
      </c>
      <c r="Q8" s="31">
        <v>0</v>
      </c>
      <c r="R8" s="31">
        <f t="shared" si="4"/>
        <v>693000</v>
      </c>
      <c r="S8" s="32">
        <f t="shared" si="5"/>
        <v>882967</v>
      </c>
      <c r="T8" s="32">
        <f t="shared" si="6"/>
        <v>882967</v>
      </c>
      <c r="U8" s="18" t="e">
        <f t="shared" si="7"/>
        <v>#DIV/0!</v>
      </c>
    </row>
    <row r="9" spans="1:21">
      <c r="A9" s="8" t="s">
        <v>28</v>
      </c>
      <c r="B9" s="8" t="s">
        <v>29</v>
      </c>
      <c r="C9" s="13">
        <v>0</v>
      </c>
      <c r="D9" s="10">
        <v>0.63422805883812572</v>
      </c>
      <c r="E9" s="11">
        <f t="shared" si="0"/>
        <v>0</v>
      </c>
      <c r="F9" s="12">
        <v>0</v>
      </c>
      <c r="G9" s="40">
        <v>0</v>
      </c>
      <c r="H9" s="12">
        <v>0</v>
      </c>
      <c r="I9" s="15">
        <f t="shared" si="1"/>
        <v>0</v>
      </c>
      <c r="J9" s="16">
        <f t="shared" si="2"/>
        <v>0</v>
      </c>
      <c r="K9" s="17">
        <f t="shared" si="8"/>
        <v>0</v>
      </c>
      <c r="L9" s="18" t="e">
        <f t="shared" si="3"/>
        <v>#DIV/0!</v>
      </c>
      <c r="M9" s="31">
        <v>440000</v>
      </c>
      <c r="N9" s="54">
        <v>0</v>
      </c>
      <c r="O9" s="31">
        <v>0</v>
      </c>
      <c r="P9" s="31">
        <v>260000</v>
      </c>
      <c r="Q9" s="31">
        <v>0</v>
      </c>
      <c r="R9" s="31">
        <f t="shared" si="4"/>
        <v>700000</v>
      </c>
      <c r="S9" s="32">
        <f t="shared" si="5"/>
        <v>700000</v>
      </c>
      <c r="T9" s="32">
        <f t="shared" si="6"/>
        <v>700000</v>
      </c>
      <c r="U9" s="18" t="e">
        <f t="shared" si="7"/>
        <v>#DIV/0!</v>
      </c>
    </row>
    <row r="10" spans="1:21">
      <c r="A10" s="8" t="s">
        <v>30</v>
      </c>
      <c r="B10" s="8" t="s">
        <v>31</v>
      </c>
      <c r="C10" s="13">
        <v>0</v>
      </c>
      <c r="D10" s="46">
        <v>0.89352805883812592</v>
      </c>
      <c r="E10" s="13">
        <f t="shared" si="0"/>
        <v>0</v>
      </c>
      <c r="F10" s="40">
        <v>41946</v>
      </c>
      <c r="G10" s="12">
        <v>237600</v>
      </c>
      <c r="H10" s="40">
        <v>28420</v>
      </c>
      <c r="I10" s="15">
        <f t="shared" si="1"/>
        <v>70366</v>
      </c>
      <c r="J10" s="16">
        <f t="shared" si="2"/>
        <v>-237600</v>
      </c>
      <c r="K10" s="17">
        <f t="shared" si="8"/>
        <v>212302.26677993871</v>
      </c>
      <c r="L10" s="18" t="e">
        <f t="shared" si="3"/>
        <v>#DIV/0!</v>
      </c>
      <c r="M10" s="31">
        <v>0</v>
      </c>
      <c r="N10" s="54">
        <v>0</v>
      </c>
      <c r="O10" s="31">
        <v>220000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527966</v>
      </c>
      <c r="U10" s="18" t="e">
        <f t="shared" si="7"/>
        <v>#DIV/0!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0</v>
      </c>
      <c r="D12" s="10">
        <v>4.6805391470734206</v>
      </c>
      <c r="E12" s="11">
        <f t="shared" si="0"/>
        <v>0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0</v>
      </c>
      <c r="K12" s="17">
        <f t="shared" si="8"/>
        <v>0</v>
      </c>
      <c r="L12" s="18" t="e">
        <f t="shared" si="3"/>
        <v>#DIV/0!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2246</v>
      </c>
      <c r="U12" s="18" t="e">
        <f t="shared" si="7"/>
        <v>#DIV/0!</v>
      </c>
    </row>
    <row r="13" spans="1:21">
      <c r="A13" s="52">
        <v>60000000032802</v>
      </c>
      <c r="B13" s="8" t="s">
        <v>113</v>
      </c>
      <c r="C13" s="13">
        <v>0</v>
      </c>
      <c r="D13" s="10">
        <v>9.26</v>
      </c>
      <c r="E13" s="11">
        <f t="shared" si="0"/>
        <v>0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0</v>
      </c>
      <c r="K13" s="17">
        <f t="shared" si="8"/>
        <v>0</v>
      </c>
      <c r="L13" s="18" t="e">
        <f t="shared" si="3"/>
        <v>#DIV/0!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12105</v>
      </c>
      <c r="U13" s="18" t="e">
        <f t="shared" si="7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0</v>
      </c>
      <c r="D18" s="46">
        <v>1.3029343529557731</v>
      </c>
      <c r="E18" s="13">
        <f t="shared" si="0"/>
        <v>0</v>
      </c>
      <c r="F18" s="12">
        <v>444590</v>
      </c>
      <c r="G18" s="12">
        <v>0</v>
      </c>
      <c r="H18" s="12">
        <v>0</v>
      </c>
      <c r="I18" s="15">
        <f t="shared" si="1"/>
        <v>444590</v>
      </c>
      <c r="J18" s="16">
        <f t="shared" si="2"/>
        <v>0</v>
      </c>
      <c r="K18" s="17">
        <f t="shared" si="8"/>
        <v>0</v>
      </c>
      <c r="L18" s="18" t="e">
        <f t="shared" si="3"/>
        <v>#DIV/0!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444590</v>
      </c>
      <c r="T18" s="32">
        <f t="shared" si="6"/>
        <v>444590</v>
      </c>
      <c r="U18" s="18" t="e">
        <f t="shared" si="7"/>
        <v>#DIV/0!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0</v>
      </c>
      <c r="D20" s="22"/>
      <c r="E20" s="21">
        <f t="shared" ref="E20:K20" si="11">SUM(E3:E19)</f>
        <v>0</v>
      </c>
      <c r="F20" s="23">
        <f t="shared" si="11"/>
        <v>612057</v>
      </c>
      <c r="G20" s="23">
        <f t="shared" si="11"/>
        <v>392374</v>
      </c>
      <c r="H20" s="23">
        <f t="shared" si="11"/>
        <v>255527</v>
      </c>
      <c r="I20" s="24">
        <f t="shared" si="11"/>
        <v>867584</v>
      </c>
      <c r="J20" s="25">
        <f t="shared" si="11"/>
        <v>-392374</v>
      </c>
      <c r="K20" s="25">
        <f t="shared" si="11"/>
        <v>377651.67375855078</v>
      </c>
      <c r="L20" s="18" t="e">
        <f t="shared" si="3"/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1259958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7000000}"/>
  <conditionalFormatting sqref="U3:U19 L3:L20">
    <cfRule type="cellIs" dxfId="95" priority="9" operator="greaterThan">
      <formula>1</formula>
    </cfRule>
  </conditionalFormatting>
  <conditionalFormatting sqref="U3:U19 L3:L20">
    <cfRule type="cellIs" dxfId="94" priority="8" operator="lessThan">
      <formula>0.8</formula>
    </cfRule>
  </conditionalFormatting>
  <conditionalFormatting sqref="U3:U19 L3:L20">
    <cfRule type="cellIs" dxfId="93" priority="7" operator="between">
      <formula>0.8</formula>
      <formula>1</formula>
    </cfRule>
  </conditionalFormatting>
  <conditionalFormatting sqref="L13">
    <cfRule type="cellIs" dxfId="92" priority="6" operator="greaterThan">
      <formula>1</formula>
    </cfRule>
  </conditionalFormatting>
  <conditionalFormatting sqref="L13">
    <cfRule type="cellIs" dxfId="91" priority="5" operator="lessThan">
      <formula>0.8</formula>
    </cfRule>
  </conditionalFormatting>
  <conditionalFormatting sqref="L13">
    <cfRule type="cellIs" dxfId="90" priority="4" operator="between">
      <formula>0.8</formula>
      <formula>1</formula>
    </cfRule>
  </conditionalFormatting>
  <conditionalFormatting sqref="U13">
    <cfRule type="cellIs" dxfId="89" priority="3" operator="greaterThan">
      <formula>1</formula>
    </cfRule>
  </conditionalFormatting>
  <conditionalFormatting sqref="U13">
    <cfRule type="cellIs" dxfId="88" priority="2" operator="lessThan">
      <formula>0.8</formula>
    </cfRule>
  </conditionalFormatting>
  <conditionalFormatting sqref="U13">
    <cfRule type="cellIs" dxfId="8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H11" sqref="H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245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0</v>
      </c>
      <c r="D3" s="10">
        <v>2.8923780588381258</v>
      </c>
      <c r="E3" s="11">
        <f t="shared" ref="E3:E18" si="0">C3*D3</f>
        <v>0</v>
      </c>
      <c r="F3" s="12">
        <v>0</v>
      </c>
      <c r="G3" s="40">
        <v>0</v>
      </c>
      <c r="H3" s="12">
        <v>73792</v>
      </c>
      <c r="I3" s="15">
        <f t="shared" ref="I3:I18" si="1">F3+H3</f>
        <v>73792</v>
      </c>
      <c r="J3" s="16">
        <f t="shared" ref="J3:J18" si="2">C3-G3</f>
        <v>0</v>
      </c>
      <c r="K3" s="17">
        <f>+G3*D3</f>
        <v>0</v>
      </c>
      <c r="L3" s="18" t="e">
        <f t="shared" ref="L3:L20" si="3">K3/E3</f>
        <v>#DIV/0!</v>
      </c>
      <c r="M3" s="31">
        <v>130000</v>
      </c>
      <c r="N3" s="54">
        <v>148000</v>
      </c>
      <c r="O3" s="31">
        <v>148000</v>
      </c>
      <c r="P3" s="31">
        <v>185000</v>
      </c>
      <c r="Q3" s="65">
        <v>74000</v>
      </c>
      <c r="R3" s="31">
        <f t="shared" ref="R3:R18" si="4">M3+N3+O3+P3+Q3</f>
        <v>685000</v>
      </c>
      <c r="S3" s="32">
        <f t="shared" ref="S3:S18" si="5">G3+I3+R3</f>
        <v>758792</v>
      </c>
      <c r="T3" s="32">
        <f t="shared" ref="T3:T18" si="6">S3-C3</f>
        <v>758792</v>
      </c>
      <c r="U3" s="18" t="e">
        <f t="shared" ref="U3:U18" si="7">S3/C3</f>
        <v>#DIV/0!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0</v>
      </c>
      <c r="G4" s="12">
        <v>0</v>
      </c>
      <c r="H4" s="12">
        <v>74518</v>
      </c>
      <c r="I4" s="15">
        <f t="shared" si="1"/>
        <v>74518</v>
      </c>
      <c r="J4" s="16">
        <f t="shared" si="2"/>
        <v>0</v>
      </c>
      <c r="K4" s="17">
        <f>D4*G4</f>
        <v>0</v>
      </c>
      <c r="L4" s="18" t="e">
        <f t="shared" si="3"/>
        <v>#DIV/0!</v>
      </c>
      <c r="M4" s="31">
        <v>0</v>
      </c>
      <c r="N4" s="54">
        <v>0</v>
      </c>
      <c r="O4" s="31">
        <v>34000</v>
      </c>
      <c r="P4" s="31">
        <v>0</v>
      </c>
      <c r="Q4" s="31">
        <v>0</v>
      </c>
      <c r="R4" s="31">
        <f t="shared" si="4"/>
        <v>34000</v>
      </c>
      <c r="S4" s="32">
        <f t="shared" si="5"/>
        <v>108518</v>
      </c>
      <c r="T4" s="32">
        <f t="shared" si="6"/>
        <v>108518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0</v>
      </c>
      <c r="D5" s="10">
        <v>1.0683280588381256</v>
      </c>
      <c r="E5" s="11">
        <f t="shared" si="0"/>
        <v>0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-154774</v>
      </c>
      <c r="K5" s="17">
        <f t="shared" ref="K5:K19" si="8">+G5*D5</f>
        <v>165349.40697861207</v>
      </c>
      <c r="L5" s="18" t="e">
        <f t="shared" si="3"/>
        <v>#DIV/0!</v>
      </c>
      <c r="M5" s="31">
        <v>0</v>
      </c>
      <c r="N5" s="54">
        <v>320000</v>
      </c>
      <c r="O5" s="31">
        <v>0</v>
      </c>
      <c r="P5" s="69">
        <v>0</v>
      </c>
      <c r="Q5" s="31">
        <v>0</v>
      </c>
      <c r="R5" s="31">
        <f t="shared" si="4"/>
        <v>320000</v>
      </c>
      <c r="S5" s="32">
        <f t="shared" si="5"/>
        <v>474774</v>
      </c>
      <c r="T5" s="32">
        <f t="shared" si="6"/>
        <v>474774</v>
      </c>
      <c r="U5" s="18" t="e">
        <f t="shared" si="7"/>
        <v>#DIV/0!</v>
      </c>
    </row>
    <row r="6" spans="1:21">
      <c r="A6" s="8" t="s">
        <v>34</v>
      </c>
      <c r="B6" s="8" t="s">
        <v>35</v>
      </c>
      <c r="C6" s="13">
        <v>0</v>
      </c>
      <c r="D6" s="46">
        <v>2.1696780588381257</v>
      </c>
      <c r="E6" s="13">
        <f t="shared" si="0"/>
        <v>0</v>
      </c>
      <c r="F6" s="12">
        <v>0</v>
      </c>
      <c r="G6" s="12">
        <v>0</v>
      </c>
      <c r="H6" s="12">
        <v>0</v>
      </c>
      <c r="I6" s="15">
        <f t="shared" si="1"/>
        <v>0</v>
      </c>
      <c r="J6" s="16">
        <f t="shared" si="2"/>
        <v>0</v>
      </c>
      <c r="K6" s="17">
        <f t="shared" si="8"/>
        <v>0</v>
      </c>
      <c r="L6" s="18" t="e">
        <f t="shared" si="3"/>
        <v>#DIV/0!</v>
      </c>
      <c r="M6" s="31">
        <v>234000</v>
      </c>
      <c r="N6" s="54">
        <v>350000</v>
      </c>
      <c r="O6" s="31">
        <v>234000</v>
      </c>
      <c r="P6" s="31">
        <v>234000</v>
      </c>
      <c r="Q6" s="31">
        <v>0</v>
      </c>
      <c r="R6" s="31">
        <f t="shared" si="4"/>
        <v>1052000</v>
      </c>
      <c r="S6" s="32">
        <f t="shared" si="5"/>
        <v>1052000</v>
      </c>
      <c r="T6" s="32">
        <f t="shared" si="6"/>
        <v>1052000</v>
      </c>
      <c r="U6" s="18" t="e">
        <f t="shared" si="7"/>
        <v>#DIV/0!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0</v>
      </c>
      <c r="D8" s="10">
        <v>1.1430280588381259</v>
      </c>
      <c r="E8" s="11">
        <f t="shared" si="0"/>
        <v>0</v>
      </c>
      <c r="F8" s="12">
        <v>0</v>
      </c>
      <c r="G8" s="40">
        <v>51727</v>
      </c>
      <c r="H8" s="40">
        <v>138240</v>
      </c>
      <c r="I8" s="15">
        <f t="shared" si="1"/>
        <v>138240</v>
      </c>
      <c r="J8" s="16">
        <f t="shared" si="2"/>
        <v>-51727</v>
      </c>
      <c r="K8" s="17">
        <f t="shared" si="8"/>
        <v>59125.412399519737</v>
      </c>
      <c r="L8" s="18" t="e">
        <f t="shared" si="3"/>
        <v>#DIV/0!</v>
      </c>
      <c r="M8" s="31">
        <v>190000</v>
      </c>
      <c r="N8" s="54">
        <v>283000</v>
      </c>
      <c r="O8" s="31">
        <v>220000</v>
      </c>
      <c r="P8" s="31">
        <v>0</v>
      </c>
      <c r="Q8" s="31">
        <v>0</v>
      </c>
      <c r="R8" s="31">
        <f t="shared" si="4"/>
        <v>693000</v>
      </c>
      <c r="S8" s="32">
        <f t="shared" si="5"/>
        <v>882967</v>
      </c>
      <c r="T8" s="32">
        <f t="shared" si="6"/>
        <v>882967</v>
      </c>
      <c r="U8" s="18" t="e">
        <f t="shared" si="7"/>
        <v>#DIV/0!</v>
      </c>
    </row>
    <row r="9" spans="1:21">
      <c r="A9" s="8" t="s">
        <v>28</v>
      </c>
      <c r="B9" s="8" t="s">
        <v>29</v>
      </c>
      <c r="C9" s="13">
        <v>0</v>
      </c>
      <c r="D9" s="10">
        <v>0.63422805883812572</v>
      </c>
      <c r="E9" s="11">
        <f t="shared" si="0"/>
        <v>0</v>
      </c>
      <c r="F9" s="12">
        <v>0</v>
      </c>
      <c r="G9" s="40">
        <v>0</v>
      </c>
      <c r="H9" s="12">
        <v>0</v>
      </c>
      <c r="I9" s="15">
        <f t="shared" si="1"/>
        <v>0</v>
      </c>
      <c r="J9" s="16">
        <f t="shared" si="2"/>
        <v>0</v>
      </c>
      <c r="K9" s="17">
        <f t="shared" si="8"/>
        <v>0</v>
      </c>
      <c r="L9" s="18" t="e">
        <f t="shared" si="3"/>
        <v>#DIV/0!</v>
      </c>
      <c r="M9" s="31">
        <v>440000</v>
      </c>
      <c r="N9" s="54">
        <v>0</v>
      </c>
      <c r="O9" s="31">
        <v>0</v>
      </c>
      <c r="P9" s="31">
        <v>260000</v>
      </c>
      <c r="Q9" s="31">
        <v>0</v>
      </c>
      <c r="R9" s="31">
        <f t="shared" si="4"/>
        <v>700000</v>
      </c>
      <c r="S9" s="32">
        <f t="shared" si="5"/>
        <v>700000</v>
      </c>
      <c r="T9" s="32">
        <f t="shared" si="6"/>
        <v>700000</v>
      </c>
      <c r="U9" s="18" t="e">
        <f t="shared" si="7"/>
        <v>#DIV/0!</v>
      </c>
    </row>
    <row r="10" spans="1:21">
      <c r="A10" s="8" t="s">
        <v>30</v>
      </c>
      <c r="B10" s="8" t="s">
        <v>31</v>
      </c>
      <c r="C10" s="13">
        <v>0</v>
      </c>
      <c r="D10" s="46">
        <v>0.89352805883812592</v>
      </c>
      <c r="E10" s="13">
        <f t="shared" si="0"/>
        <v>0</v>
      </c>
      <c r="F10" s="40">
        <v>41946</v>
      </c>
      <c r="G10" s="12">
        <v>266020</v>
      </c>
      <c r="H10" s="40">
        <v>0</v>
      </c>
      <c r="I10" s="15">
        <f t="shared" si="1"/>
        <v>41946</v>
      </c>
      <c r="J10" s="16">
        <f t="shared" si="2"/>
        <v>-266020</v>
      </c>
      <c r="K10" s="17">
        <f t="shared" si="8"/>
        <v>237696.33421211826</v>
      </c>
      <c r="L10" s="18" t="e">
        <f t="shared" si="3"/>
        <v>#DIV/0!</v>
      </c>
      <c r="M10" s="31">
        <v>0</v>
      </c>
      <c r="N10" s="54">
        <v>0</v>
      </c>
      <c r="O10" s="31">
        <v>220000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527966</v>
      </c>
      <c r="U10" s="18" t="e">
        <f t="shared" si="7"/>
        <v>#DIV/0!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0</v>
      </c>
      <c r="D12" s="10">
        <v>4.6805391470734206</v>
      </c>
      <c r="E12" s="11">
        <f t="shared" si="0"/>
        <v>0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0</v>
      </c>
      <c r="K12" s="17">
        <f t="shared" si="8"/>
        <v>0</v>
      </c>
      <c r="L12" s="18" t="e">
        <f t="shared" si="3"/>
        <v>#DIV/0!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2246</v>
      </c>
      <c r="U12" s="18" t="e">
        <f t="shared" si="7"/>
        <v>#DIV/0!</v>
      </c>
    </row>
    <row r="13" spans="1:21">
      <c r="A13" s="52">
        <v>60000000032802</v>
      </c>
      <c r="B13" s="8" t="s">
        <v>113</v>
      </c>
      <c r="C13" s="13">
        <v>0</v>
      </c>
      <c r="D13" s="10">
        <v>9.26</v>
      </c>
      <c r="E13" s="11">
        <f t="shared" si="0"/>
        <v>0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0</v>
      </c>
      <c r="K13" s="17">
        <f t="shared" si="8"/>
        <v>0</v>
      </c>
      <c r="L13" s="18" t="e">
        <f t="shared" si="3"/>
        <v>#DIV/0!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12105</v>
      </c>
      <c r="U13" s="18" t="e">
        <f t="shared" si="7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0</v>
      </c>
      <c r="D18" s="46">
        <v>1.3029343529557731</v>
      </c>
      <c r="E18" s="13">
        <f t="shared" si="0"/>
        <v>0</v>
      </c>
      <c r="F18" s="12">
        <v>595213</v>
      </c>
      <c r="G18" s="12">
        <v>0</v>
      </c>
      <c r="H18" s="12">
        <v>0</v>
      </c>
      <c r="I18" s="15">
        <f t="shared" si="1"/>
        <v>595213</v>
      </c>
      <c r="J18" s="16">
        <f t="shared" si="2"/>
        <v>0</v>
      </c>
      <c r="K18" s="17">
        <f t="shared" si="8"/>
        <v>0</v>
      </c>
      <c r="L18" s="18" t="e">
        <f t="shared" si="3"/>
        <v>#DIV/0!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595213</v>
      </c>
      <c r="T18" s="32">
        <f t="shared" si="6"/>
        <v>595213</v>
      </c>
      <c r="U18" s="18" t="e">
        <f t="shared" si="7"/>
        <v>#DIV/0!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0</v>
      </c>
      <c r="D20" s="22"/>
      <c r="E20" s="21">
        <f t="shared" ref="E20:K20" si="11">SUM(E3:E19)</f>
        <v>0</v>
      </c>
      <c r="F20" s="23">
        <f t="shared" si="11"/>
        <v>651510</v>
      </c>
      <c r="G20" s="23">
        <f t="shared" si="11"/>
        <v>472521</v>
      </c>
      <c r="H20" s="23">
        <f t="shared" si="11"/>
        <v>286550</v>
      </c>
      <c r="I20" s="24">
        <f t="shared" si="11"/>
        <v>938060</v>
      </c>
      <c r="J20" s="25">
        <f t="shared" si="11"/>
        <v>-472521</v>
      </c>
      <c r="K20" s="25">
        <f t="shared" si="11"/>
        <v>462171.15359025006</v>
      </c>
      <c r="L20" s="18" t="e">
        <f t="shared" si="3"/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1410581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8000000}"/>
  <conditionalFormatting sqref="U3:U19 L3:L20">
    <cfRule type="cellIs" dxfId="86" priority="9" operator="greaterThan">
      <formula>1</formula>
    </cfRule>
  </conditionalFormatting>
  <conditionalFormatting sqref="U3:U19 L3:L20">
    <cfRule type="cellIs" dxfId="85" priority="8" operator="lessThan">
      <formula>0.8</formula>
    </cfRule>
  </conditionalFormatting>
  <conditionalFormatting sqref="U3:U19 L3:L20">
    <cfRule type="cellIs" dxfId="84" priority="7" operator="between">
      <formula>0.8</formula>
      <formula>1</formula>
    </cfRule>
  </conditionalFormatting>
  <conditionalFormatting sqref="L13">
    <cfRule type="cellIs" dxfId="83" priority="6" operator="greaterThan">
      <formula>1</formula>
    </cfRule>
  </conditionalFormatting>
  <conditionalFormatting sqref="L13">
    <cfRule type="cellIs" dxfId="82" priority="5" operator="lessThan">
      <formula>0.8</formula>
    </cfRule>
  </conditionalFormatting>
  <conditionalFormatting sqref="L13">
    <cfRule type="cellIs" dxfId="81" priority="4" operator="between">
      <formula>0.8</formula>
      <formula>1</formula>
    </cfRule>
  </conditionalFormatting>
  <conditionalFormatting sqref="U13">
    <cfRule type="cellIs" dxfId="80" priority="3" operator="greaterThan">
      <formula>1</formula>
    </cfRule>
  </conditionalFormatting>
  <conditionalFormatting sqref="U13">
    <cfRule type="cellIs" dxfId="79" priority="2" operator="lessThan">
      <formula>0.8</formula>
    </cfRule>
  </conditionalFormatting>
  <conditionalFormatting sqref="U13">
    <cfRule type="cellIs" dxfId="7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I13" sqref="I1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68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39">
        <v>522045</v>
      </c>
      <c r="H3" s="12">
        <v>204719</v>
      </c>
      <c r="I3" s="15">
        <f t="shared" ref="I3:I17" si="1">F3+H3</f>
        <v>204719</v>
      </c>
      <c r="J3" s="16">
        <f t="shared" ref="J3:J17" si="2">C3-G3</f>
        <v>124745</v>
      </c>
      <c r="K3" s="17">
        <f t="shared" ref="K3:K17" si="3">+G3*D3</f>
        <v>1509951.5037261494</v>
      </c>
      <c r="L3" s="18">
        <f t="shared" ref="L3:L11" si="4">K3/E3</f>
        <v>0.80713214490019947</v>
      </c>
      <c r="M3" s="30">
        <v>0</v>
      </c>
      <c r="N3" s="30">
        <v>0</v>
      </c>
      <c r="O3" s="30">
        <v>0</v>
      </c>
      <c r="P3" s="30">
        <v>0</v>
      </c>
      <c r="Q3" s="36">
        <v>259000</v>
      </c>
      <c r="R3" s="31">
        <f t="shared" ref="R3:R18" si="5">M3+N3+O3+P3+Q3</f>
        <v>259000</v>
      </c>
      <c r="S3" s="32">
        <f t="shared" ref="S3:S18" si="6">G3+I3+R3</f>
        <v>985764</v>
      </c>
      <c r="T3" s="32">
        <f t="shared" ref="T3:T17" si="7">S3-C3</f>
        <v>338974</v>
      </c>
      <c r="U3" s="18">
        <f t="shared" ref="U3:U17" si="8">S3/C3</f>
        <v>1.5240866432690672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31074</v>
      </c>
      <c r="G6" s="39">
        <v>601076</v>
      </c>
      <c r="H6" s="39">
        <v>94558</v>
      </c>
      <c r="I6" s="15">
        <f t="shared" si="1"/>
        <v>125632</v>
      </c>
      <c r="J6" s="16">
        <f t="shared" si="2"/>
        <v>-36980</v>
      </c>
      <c r="K6" s="17">
        <f t="shared" si="3"/>
        <v>687046.73349418538</v>
      </c>
      <c r="L6" s="18">
        <f t="shared" si="4"/>
        <v>1.0655562173814386</v>
      </c>
      <c r="M6" s="30">
        <v>0</v>
      </c>
      <c r="N6" s="30">
        <v>0</v>
      </c>
      <c r="O6" s="30">
        <v>0</v>
      </c>
      <c r="P6" s="30">
        <v>0</v>
      </c>
      <c r="Q6" s="30">
        <v>315000</v>
      </c>
      <c r="R6" s="31">
        <f t="shared" si="5"/>
        <v>315000</v>
      </c>
      <c r="S6" s="32">
        <f t="shared" si="6"/>
        <v>1041708</v>
      </c>
      <c r="T6" s="32">
        <f t="shared" si="7"/>
        <v>477612</v>
      </c>
      <c r="U6" s="18">
        <f t="shared" si="8"/>
        <v>1.8466856705241661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342865</v>
      </c>
      <c r="H7" s="12">
        <v>0</v>
      </c>
      <c r="I7" s="15">
        <f t="shared" si="1"/>
        <v>0</v>
      </c>
      <c r="J7" s="16">
        <f t="shared" si="2"/>
        <v>6335</v>
      </c>
      <c r="K7" s="17">
        <f t="shared" si="3"/>
        <v>217454.60339353397</v>
      </c>
      <c r="L7" s="18">
        <f t="shared" si="4"/>
        <v>0.98185853379152355</v>
      </c>
      <c r="M7" s="30">
        <v>0</v>
      </c>
      <c r="N7" s="30">
        <v>0</v>
      </c>
      <c r="O7" s="30">
        <v>0</v>
      </c>
      <c r="P7" s="30">
        <v>0</v>
      </c>
      <c r="Q7" s="30">
        <v>435000</v>
      </c>
      <c r="R7" s="31">
        <f t="shared" si="5"/>
        <v>435000</v>
      </c>
      <c r="S7" s="32">
        <f t="shared" si="6"/>
        <v>777865</v>
      </c>
      <c r="T7" s="32">
        <f t="shared" si="7"/>
        <v>428665</v>
      </c>
      <c r="U7" s="18">
        <f t="shared" si="8"/>
        <v>2.2275630011454752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299868</v>
      </c>
      <c r="I8" s="15">
        <f t="shared" si="1"/>
        <v>299868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1">
        <f t="shared" si="5"/>
        <v>0</v>
      </c>
      <c r="S8" s="32">
        <f t="shared" si="6"/>
        <v>781403</v>
      </c>
      <c r="T8" s="32">
        <f t="shared" si="7"/>
        <v>126653</v>
      </c>
      <c r="U8" s="18">
        <f t="shared" si="8"/>
        <v>1.1934371897670866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231850</v>
      </c>
      <c r="H9" s="12">
        <v>0</v>
      </c>
      <c r="I9" s="15">
        <f t="shared" si="1"/>
        <v>0</v>
      </c>
      <c r="J9" s="16">
        <f t="shared" si="2"/>
        <v>-29050</v>
      </c>
      <c r="K9" s="17">
        <f t="shared" si="3"/>
        <v>247691.86044161944</v>
      </c>
      <c r="L9" s="18">
        <f t="shared" si="4"/>
        <v>1.1432445759368837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1">
        <f t="shared" si="5"/>
        <v>0</v>
      </c>
      <c r="S9" s="32">
        <f t="shared" si="6"/>
        <v>231850</v>
      </c>
      <c r="T9" s="32">
        <f t="shared" si="7"/>
        <v>29050</v>
      </c>
      <c r="U9" s="18">
        <f t="shared" si="8"/>
        <v>1.1432445759368837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2750870</v>
      </c>
      <c r="H18" s="23">
        <f>SUM(H3:H17)</f>
        <v>599145</v>
      </c>
      <c r="I18" s="24">
        <f>SUM(I3:I17)</f>
        <v>823012</v>
      </c>
      <c r="J18" s="25">
        <f>SUM(J3:J17)</f>
        <v>238138</v>
      </c>
      <c r="K18" s="25">
        <f>SUM(K3:K17)</f>
        <v>4050086.5699323891</v>
      </c>
      <c r="L18" s="26">
        <f t="shared" si="9"/>
        <v>0.90072967272369975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3573882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B000000}"/>
  <conditionalFormatting sqref="B20:B35">
    <cfRule type="expression" dxfId="1372" priority="7">
      <formula>$TM20&gt;41</formula>
    </cfRule>
  </conditionalFormatting>
  <conditionalFormatting sqref="L3:L18">
    <cfRule type="cellIs" dxfId="1371" priority="6" operator="greaterThan">
      <formula>1</formula>
    </cfRule>
  </conditionalFormatting>
  <conditionalFormatting sqref="L3:L18">
    <cfRule type="cellIs" dxfId="1370" priority="5" operator="lessThan">
      <formula>0.8</formula>
    </cfRule>
  </conditionalFormatting>
  <conditionalFormatting sqref="L3:L18">
    <cfRule type="cellIs" dxfId="1369" priority="4" operator="between">
      <formula>0.8</formula>
      <formula>1</formula>
    </cfRule>
  </conditionalFormatting>
  <conditionalFormatting sqref="U3:U17">
    <cfRule type="cellIs" dxfId="1368" priority="3" operator="greaterThan">
      <formula>1</formula>
    </cfRule>
  </conditionalFormatting>
  <conditionalFormatting sqref="U3:U17">
    <cfRule type="cellIs" dxfId="1367" priority="2" operator="lessThan">
      <formula>0.8</formula>
    </cfRule>
  </conditionalFormatting>
  <conditionalFormatting sqref="U3:U17">
    <cfRule type="cellIs" dxfId="136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E24" sqref="E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247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280000</v>
      </c>
      <c r="D3" s="10">
        <v>2.8923780588381258</v>
      </c>
      <c r="E3" s="11">
        <f t="shared" ref="E3:E18" si="0">C3*D3</f>
        <v>809865.85647467524</v>
      </c>
      <c r="F3" s="12">
        <v>110564</v>
      </c>
      <c r="G3" s="40">
        <v>0</v>
      </c>
      <c r="H3" s="12">
        <v>73792</v>
      </c>
      <c r="I3" s="15">
        <f t="shared" ref="I3:I17" si="1">F3+H3</f>
        <v>184356</v>
      </c>
      <c r="J3" s="16">
        <f t="shared" ref="J3:J18" si="2">C3-G3</f>
        <v>280000</v>
      </c>
      <c r="K3" s="17">
        <f>+G3*D3</f>
        <v>0</v>
      </c>
      <c r="L3" s="18">
        <f t="shared" ref="L3:L20" si="3">K3/E3</f>
        <v>0</v>
      </c>
      <c r="M3" s="31">
        <v>0</v>
      </c>
      <c r="N3" s="54">
        <v>111000</v>
      </c>
      <c r="O3" s="31">
        <v>148000</v>
      </c>
      <c r="P3" s="31">
        <v>185000</v>
      </c>
      <c r="Q3" s="65">
        <v>55500</v>
      </c>
      <c r="R3" s="31">
        <f t="shared" ref="R3:R18" si="4">M3+N3+O3+P3+Q3</f>
        <v>499500</v>
      </c>
      <c r="S3" s="32">
        <f t="shared" ref="S3:S18" si="5">G3+I3+R3</f>
        <v>683856</v>
      </c>
      <c r="T3" s="32">
        <f t="shared" ref="T3:T18" si="6">S3-C3</f>
        <v>403856</v>
      </c>
      <c r="U3" s="18">
        <f t="shared" ref="U3:U18" si="7">S3/C3</f>
        <v>2.4423428571428571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0</v>
      </c>
      <c r="G4" s="12">
        <v>37140</v>
      </c>
      <c r="H4" s="12">
        <v>37378</v>
      </c>
      <c r="I4" s="15">
        <f t="shared" si="1"/>
        <v>37378</v>
      </c>
      <c r="J4" s="16">
        <f t="shared" si="2"/>
        <v>-37140</v>
      </c>
      <c r="K4" s="17">
        <f>D4*G4</f>
        <v>57750.028105248151</v>
      </c>
      <c r="L4" s="18" t="e">
        <f t="shared" si="3"/>
        <v>#DIV/0!</v>
      </c>
      <c r="M4" s="31">
        <v>0</v>
      </c>
      <c r="N4" s="54">
        <v>37000</v>
      </c>
      <c r="O4" s="31">
        <v>0</v>
      </c>
      <c r="P4" s="31">
        <v>0</v>
      </c>
      <c r="Q4" s="31">
        <v>0</v>
      </c>
      <c r="R4" s="31">
        <f t="shared" si="4"/>
        <v>37000</v>
      </c>
      <c r="S4" s="32">
        <f t="shared" si="5"/>
        <v>111518</v>
      </c>
      <c r="T4" s="32">
        <f t="shared" si="6"/>
        <v>111518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136429</v>
      </c>
      <c r="K5" s="17">
        <f t="shared" ref="K5:K19" si="8">+G5*D5</f>
        <v>165349.40697861207</v>
      </c>
      <c r="L5" s="18">
        <f t="shared" si="3"/>
        <v>0.53149864527494561</v>
      </c>
      <c r="M5" s="31">
        <v>0</v>
      </c>
      <c r="N5" s="54">
        <v>0</v>
      </c>
      <c r="O5" s="31">
        <v>312000</v>
      </c>
      <c r="P5" s="69">
        <v>0</v>
      </c>
      <c r="Q5" s="31">
        <v>0</v>
      </c>
      <c r="R5" s="31">
        <f t="shared" si="4"/>
        <v>312000</v>
      </c>
      <c r="S5" s="32">
        <f t="shared" si="5"/>
        <v>466774</v>
      </c>
      <c r="T5" s="32">
        <f t="shared" si="6"/>
        <v>175571</v>
      </c>
      <c r="U5" s="18">
        <f t="shared" si="7"/>
        <v>1.6029161787481585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232672</v>
      </c>
      <c r="G6" s="12">
        <v>0</v>
      </c>
      <c r="H6" s="12">
        <v>0</v>
      </c>
      <c r="I6" s="15">
        <f t="shared" si="1"/>
        <v>232672</v>
      </c>
      <c r="J6" s="16">
        <f t="shared" si="2"/>
        <v>853854</v>
      </c>
      <c r="K6" s="17">
        <f t="shared" si="8"/>
        <v>0</v>
      </c>
      <c r="L6" s="18">
        <f t="shared" si="3"/>
        <v>0</v>
      </c>
      <c r="M6" s="31">
        <v>0</v>
      </c>
      <c r="N6" s="54">
        <v>312000</v>
      </c>
      <c r="O6" s="31">
        <v>0</v>
      </c>
      <c r="P6" s="31">
        <v>312000</v>
      </c>
      <c r="Q6" s="31">
        <v>0</v>
      </c>
      <c r="R6" s="31">
        <f t="shared" si="4"/>
        <v>624000</v>
      </c>
      <c r="S6" s="32">
        <f t="shared" si="5"/>
        <v>856672</v>
      </c>
      <c r="T6" s="32">
        <f t="shared" si="6"/>
        <v>2818</v>
      </c>
      <c r="U6" s="18">
        <f t="shared" si="7"/>
        <v>1.0033003300330032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253283</v>
      </c>
      <c r="G8" s="40">
        <v>189967</v>
      </c>
      <c r="H8" s="40">
        <v>0</v>
      </c>
      <c r="I8" s="15">
        <f t="shared" si="1"/>
        <v>253283</v>
      </c>
      <c r="J8" s="16">
        <f t="shared" si="2"/>
        <v>292737</v>
      </c>
      <c r="K8" s="17">
        <f t="shared" si="8"/>
        <v>217137.61125330225</v>
      </c>
      <c r="L8" s="18">
        <f t="shared" si="3"/>
        <v>0.39354759852829063</v>
      </c>
      <c r="M8" s="31">
        <v>0</v>
      </c>
      <c r="N8" s="54">
        <v>157000</v>
      </c>
      <c r="O8" s="31">
        <v>126000</v>
      </c>
      <c r="P8" s="31">
        <v>315000</v>
      </c>
      <c r="Q8" s="31">
        <v>0</v>
      </c>
      <c r="R8" s="31">
        <f t="shared" si="4"/>
        <v>598000</v>
      </c>
      <c r="S8" s="32">
        <f t="shared" si="5"/>
        <v>1041250</v>
      </c>
      <c r="T8" s="32">
        <f t="shared" si="6"/>
        <v>558546</v>
      </c>
      <c r="U8" s="18">
        <f t="shared" si="7"/>
        <v>2.1571190626139414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0</v>
      </c>
      <c r="H9" s="12">
        <v>0</v>
      </c>
      <c r="I9" s="15">
        <f t="shared" si="1"/>
        <v>0</v>
      </c>
      <c r="J9" s="16">
        <f t="shared" si="2"/>
        <v>453297</v>
      </c>
      <c r="K9" s="17">
        <f t="shared" si="8"/>
        <v>0</v>
      </c>
      <c r="L9" s="18">
        <f t="shared" si="3"/>
        <v>0</v>
      </c>
      <c r="M9" s="31">
        <v>0</v>
      </c>
      <c r="N9" s="54">
        <v>440000</v>
      </c>
      <c r="O9" s="31">
        <v>260000</v>
      </c>
      <c r="P9" s="31">
        <v>0</v>
      </c>
      <c r="Q9" s="31">
        <v>0</v>
      </c>
      <c r="R9" s="31">
        <f t="shared" si="4"/>
        <v>700000</v>
      </c>
      <c r="S9" s="32">
        <f t="shared" si="5"/>
        <v>700000</v>
      </c>
      <c r="T9" s="32">
        <f t="shared" si="6"/>
        <v>246703</v>
      </c>
      <c r="U9" s="18">
        <f t="shared" si="7"/>
        <v>1.5442414134662263</v>
      </c>
    </row>
    <row r="10" spans="1:21">
      <c r="A10" s="8" t="s">
        <v>30</v>
      </c>
      <c r="B10" s="8" t="s">
        <v>31</v>
      </c>
      <c r="C10" s="13">
        <v>186914</v>
      </c>
      <c r="D10" s="46">
        <v>0.89352805883812592</v>
      </c>
      <c r="E10" s="13">
        <f t="shared" si="0"/>
        <v>167012.90358966947</v>
      </c>
      <c r="F10" s="40">
        <v>41946</v>
      </c>
      <c r="G10" s="12">
        <v>266020</v>
      </c>
      <c r="H10" s="40">
        <v>0</v>
      </c>
      <c r="I10" s="15">
        <f t="shared" si="1"/>
        <v>41946</v>
      </c>
      <c r="J10" s="16">
        <f t="shared" si="2"/>
        <v>-79106</v>
      </c>
      <c r="K10" s="17">
        <f t="shared" si="8"/>
        <v>237696.33421211826</v>
      </c>
      <c r="L10" s="18">
        <f t="shared" si="3"/>
        <v>1.4232213745358828</v>
      </c>
      <c r="M10" s="31">
        <v>0</v>
      </c>
      <c r="N10" s="54">
        <v>220000</v>
      </c>
      <c r="O10" s="31">
        <v>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341052</v>
      </c>
      <c r="U10" s="18">
        <f t="shared" si="7"/>
        <v>2.8246466289309522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2326</v>
      </c>
      <c r="K12" s="17">
        <f t="shared" si="8"/>
        <v>0</v>
      </c>
      <c r="L12" s="18">
        <f t="shared" si="3"/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12119</v>
      </c>
      <c r="K13" s="17">
        <f t="shared" si="8"/>
        <v>0</v>
      </c>
      <c r="L13" s="18">
        <f t="shared" si="3"/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595213</v>
      </c>
      <c r="G18" s="12">
        <v>0</v>
      </c>
      <c r="H18" s="12">
        <v>0</v>
      </c>
      <c r="I18" s="15">
        <v>662565</v>
      </c>
      <c r="J18" s="16">
        <f t="shared" si="2"/>
        <v>434386</v>
      </c>
      <c r="K18" s="17">
        <f t="shared" si="8"/>
        <v>0</v>
      </c>
      <c r="L18" s="18">
        <f t="shared" si="3"/>
        <v>0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662565</v>
      </c>
      <c r="T18" s="32">
        <f t="shared" si="6"/>
        <v>228179</v>
      </c>
      <c r="U18" s="18">
        <f t="shared" si="7"/>
        <v>1.5252908703319168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2996803</v>
      </c>
      <c r="D20" s="22"/>
      <c r="E20" s="21">
        <f t="shared" ref="E20:K20" si="11">SUM(E3:E19)</f>
        <v>4668890.5934330365</v>
      </c>
      <c r="F20" s="23">
        <f t="shared" si="11"/>
        <v>1248029</v>
      </c>
      <c r="G20" s="23">
        <f t="shared" si="11"/>
        <v>647901</v>
      </c>
      <c r="H20" s="23">
        <f t="shared" si="11"/>
        <v>111170</v>
      </c>
      <c r="I20" s="24">
        <f t="shared" si="11"/>
        <v>1426551</v>
      </c>
      <c r="J20" s="25">
        <f t="shared" si="11"/>
        <v>2348902</v>
      </c>
      <c r="K20" s="25">
        <f t="shared" si="11"/>
        <v>677933.38054928079</v>
      </c>
      <c r="L20" s="18">
        <f t="shared" si="3"/>
        <v>0.14520224172800678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2074452</v>
      </c>
      <c r="T20" s="37"/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9000000}"/>
  <conditionalFormatting sqref="U3:U19 L3:L20">
    <cfRule type="cellIs" dxfId="77" priority="9" operator="greaterThan">
      <formula>1</formula>
    </cfRule>
  </conditionalFormatting>
  <conditionalFormatting sqref="U3:U19 L3:L20">
    <cfRule type="cellIs" dxfId="76" priority="8" operator="lessThan">
      <formula>0.8</formula>
    </cfRule>
  </conditionalFormatting>
  <conditionalFormatting sqref="U3:U19 L3:L20">
    <cfRule type="cellIs" dxfId="75" priority="7" operator="between">
      <formula>0.8</formula>
      <formula>1</formula>
    </cfRule>
  </conditionalFormatting>
  <conditionalFormatting sqref="L13">
    <cfRule type="cellIs" dxfId="74" priority="6" operator="greaterThan">
      <formula>1</formula>
    </cfRule>
  </conditionalFormatting>
  <conditionalFormatting sqref="L13">
    <cfRule type="cellIs" dxfId="73" priority="5" operator="lessThan">
      <formula>0.8</formula>
    </cfRule>
  </conditionalFormatting>
  <conditionalFormatting sqref="L13">
    <cfRule type="cellIs" dxfId="72" priority="4" operator="between">
      <formula>0.8</formula>
      <formula>1</formula>
    </cfRule>
  </conditionalFormatting>
  <conditionalFormatting sqref="U13">
    <cfRule type="cellIs" dxfId="71" priority="3" operator="greaterThan">
      <formula>1</formula>
    </cfRule>
  </conditionalFormatting>
  <conditionalFormatting sqref="U13">
    <cfRule type="cellIs" dxfId="70" priority="2" operator="lessThan">
      <formula>0.8</formula>
    </cfRule>
  </conditionalFormatting>
  <conditionalFormatting sqref="U13">
    <cfRule type="cellIs" dxfId="6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O24" sqref="O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248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280000</v>
      </c>
      <c r="D3" s="10">
        <v>2.8923780588381258</v>
      </c>
      <c r="E3" s="11">
        <f t="shared" ref="E3:E18" si="0">C3*D3</f>
        <v>809865.85647467524</v>
      </c>
      <c r="F3" s="12">
        <v>110564</v>
      </c>
      <c r="G3" s="40">
        <v>73792</v>
      </c>
      <c r="H3" s="12"/>
      <c r="I3" s="15">
        <f t="shared" ref="I3:I17" si="1">F3+H3</f>
        <v>110564</v>
      </c>
      <c r="J3" s="16">
        <f t="shared" ref="J3:J18" si="2">C3-G3</f>
        <v>206208</v>
      </c>
      <c r="K3" s="17">
        <f>+G3*D3</f>
        <v>213434.36171778297</v>
      </c>
      <c r="L3" s="18">
        <f t="shared" ref="L3:L20" si="3">K3/E3</f>
        <v>0.26354285714285713</v>
      </c>
      <c r="M3" s="31">
        <v>0</v>
      </c>
      <c r="N3" s="54">
        <v>111000</v>
      </c>
      <c r="O3" s="31">
        <v>148000</v>
      </c>
      <c r="P3" s="31">
        <v>185000</v>
      </c>
      <c r="Q3" s="65">
        <v>55500</v>
      </c>
      <c r="R3" s="31">
        <f t="shared" ref="R3:R18" si="4">M3+N3+O3+P3+Q3</f>
        <v>499500</v>
      </c>
      <c r="S3" s="32">
        <f t="shared" ref="S3:S18" si="5">G3+I3+R3</f>
        <v>683856</v>
      </c>
      <c r="T3" s="32">
        <f t="shared" ref="T3:T18" si="6">S3-C3</f>
        <v>403856</v>
      </c>
      <c r="U3" s="18">
        <f t="shared" ref="U3:U18" si="7">S3/C3</f>
        <v>2.4423428571428571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0</v>
      </c>
      <c r="G4" s="12">
        <v>37140</v>
      </c>
      <c r="H4" s="12">
        <v>37378</v>
      </c>
      <c r="I4" s="15">
        <f t="shared" si="1"/>
        <v>37378</v>
      </c>
      <c r="J4" s="16">
        <f t="shared" si="2"/>
        <v>-37140</v>
      </c>
      <c r="K4" s="17">
        <f>D4*G4</f>
        <v>57750.028105248151</v>
      </c>
      <c r="L4" s="18" t="e">
        <f t="shared" si="3"/>
        <v>#DIV/0!</v>
      </c>
      <c r="M4" s="31">
        <v>0</v>
      </c>
      <c r="N4" s="54">
        <v>37000</v>
      </c>
      <c r="O4" s="31">
        <v>0</v>
      </c>
      <c r="P4" s="31">
        <v>0</v>
      </c>
      <c r="Q4" s="31">
        <v>0</v>
      </c>
      <c r="R4" s="31">
        <f t="shared" si="4"/>
        <v>37000</v>
      </c>
      <c r="S4" s="32">
        <f t="shared" si="5"/>
        <v>111518</v>
      </c>
      <c r="T4" s="32">
        <f t="shared" si="6"/>
        <v>111518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136429</v>
      </c>
      <c r="K5" s="17">
        <f t="shared" ref="K5:K19" si="8">+G5*D5</f>
        <v>165349.40697861207</v>
      </c>
      <c r="L5" s="18">
        <f t="shared" si="3"/>
        <v>0.53149864527494561</v>
      </c>
      <c r="M5" s="31">
        <v>0</v>
      </c>
      <c r="N5" s="54">
        <v>0</v>
      </c>
      <c r="O5" s="31">
        <v>312000</v>
      </c>
      <c r="P5" s="69">
        <v>0</v>
      </c>
      <c r="Q5" s="31">
        <v>0</v>
      </c>
      <c r="R5" s="31">
        <f t="shared" si="4"/>
        <v>312000</v>
      </c>
      <c r="S5" s="32">
        <f t="shared" si="5"/>
        <v>466774</v>
      </c>
      <c r="T5" s="32">
        <f t="shared" si="6"/>
        <v>175571</v>
      </c>
      <c r="U5" s="18">
        <f t="shared" si="7"/>
        <v>1.6029161787481585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0</v>
      </c>
      <c r="G6" s="12">
        <v>0</v>
      </c>
      <c r="H6" s="12">
        <v>232668</v>
      </c>
      <c r="I6" s="15">
        <f t="shared" si="1"/>
        <v>232668</v>
      </c>
      <c r="J6" s="16">
        <f t="shared" si="2"/>
        <v>853854</v>
      </c>
      <c r="K6" s="17">
        <f t="shared" si="8"/>
        <v>0</v>
      </c>
      <c r="L6" s="18">
        <f t="shared" si="3"/>
        <v>0</v>
      </c>
      <c r="M6" s="31">
        <v>0</v>
      </c>
      <c r="N6" s="54">
        <v>312000</v>
      </c>
      <c r="O6" s="31">
        <v>0</v>
      </c>
      <c r="P6" s="31">
        <v>312000</v>
      </c>
      <c r="Q6" s="31">
        <v>0</v>
      </c>
      <c r="R6" s="31">
        <f t="shared" si="4"/>
        <v>624000</v>
      </c>
      <c r="S6" s="32">
        <f t="shared" si="5"/>
        <v>856668</v>
      </c>
      <c r="T6" s="32">
        <f t="shared" si="6"/>
        <v>2814</v>
      </c>
      <c r="U6" s="18">
        <f t="shared" si="7"/>
        <v>1.0032956453913666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0</v>
      </c>
      <c r="G8" s="40">
        <v>379868</v>
      </c>
      <c r="H8" s="40">
        <v>63382</v>
      </c>
      <c r="I8" s="15">
        <f t="shared" si="1"/>
        <v>63382</v>
      </c>
      <c r="J8" s="16">
        <f t="shared" si="2"/>
        <v>102836</v>
      </c>
      <c r="K8" s="17">
        <f t="shared" si="8"/>
        <v>434199.78265472117</v>
      </c>
      <c r="L8" s="18">
        <f t="shared" si="3"/>
        <v>0.78695846730087182</v>
      </c>
      <c r="M8" s="31">
        <v>0</v>
      </c>
      <c r="N8" s="54">
        <v>157000</v>
      </c>
      <c r="O8" s="31">
        <v>126000</v>
      </c>
      <c r="P8" s="31">
        <v>315000</v>
      </c>
      <c r="Q8" s="31">
        <v>0</v>
      </c>
      <c r="R8" s="31">
        <f t="shared" si="4"/>
        <v>598000</v>
      </c>
      <c r="S8" s="32">
        <f t="shared" si="5"/>
        <v>1041250</v>
      </c>
      <c r="T8" s="32">
        <f t="shared" si="6"/>
        <v>558546</v>
      </c>
      <c r="U8" s="18">
        <f t="shared" si="7"/>
        <v>2.1571190626139414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0</v>
      </c>
      <c r="H9" s="12">
        <v>0</v>
      </c>
      <c r="I9" s="15">
        <f t="shared" si="1"/>
        <v>0</v>
      </c>
      <c r="J9" s="16">
        <f t="shared" si="2"/>
        <v>453297</v>
      </c>
      <c r="K9" s="17">
        <f t="shared" si="8"/>
        <v>0</v>
      </c>
      <c r="L9" s="18">
        <f t="shared" si="3"/>
        <v>0</v>
      </c>
      <c r="M9" s="31">
        <v>0</v>
      </c>
      <c r="N9" s="54">
        <v>440000</v>
      </c>
      <c r="O9" s="31">
        <v>260000</v>
      </c>
      <c r="P9" s="31">
        <v>0</v>
      </c>
      <c r="Q9" s="31">
        <v>0</v>
      </c>
      <c r="R9" s="31">
        <f t="shared" si="4"/>
        <v>700000</v>
      </c>
      <c r="S9" s="32">
        <f t="shared" si="5"/>
        <v>700000</v>
      </c>
      <c r="T9" s="32">
        <f t="shared" si="6"/>
        <v>246703</v>
      </c>
      <c r="U9" s="18">
        <f t="shared" si="7"/>
        <v>1.5442414134662263</v>
      </c>
    </row>
    <row r="10" spans="1:21">
      <c r="A10" s="8" t="s">
        <v>30</v>
      </c>
      <c r="B10" s="8" t="s">
        <v>31</v>
      </c>
      <c r="C10" s="13">
        <v>186914</v>
      </c>
      <c r="D10" s="46">
        <v>0.89352805883812592</v>
      </c>
      <c r="E10" s="13">
        <f t="shared" si="0"/>
        <v>167012.90358966947</v>
      </c>
      <c r="F10" s="40">
        <v>41946</v>
      </c>
      <c r="G10" s="12">
        <v>266020</v>
      </c>
      <c r="H10" s="40">
        <v>0</v>
      </c>
      <c r="I10" s="15">
        <f t="shared" si="1"/>
        <v>41946</v>
      </c>
      <c r="J10" s="16">
        <f t="shared" si="2"/>
        <v>-79106</v>
      </c>
      <c r="K10" s="17">
        <f t="shared" si="8"/>
        <v>237696.33421211826</v>
      </c>
      <c r="L10" s="18">
        <f t="shared" si="3"/>
        <v>1.4232213745358828</v>
      </c>
      <c r="M10" s="31">
        <v>0</v>
      </c>
      <c r="N10" s="54">
        <v>220000</v>
      </c>
      <c r="O10" s="31">
        <v>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341052</v>
      </c>
      <c r="U10" s="18">
        <f t="shared" si="7"/>
        <v>2.8246466289309522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2326</v>
      </c>
      <c r="K12" s="17">
        <f t="shared" si="8"/>
        <v>0</v>
      </c>
      <c r="L12" s="18">
        <f t="shared" si="3"/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12119</v>
      </c>
      <c r="K13" s="17">
        <f t="shared" si="8"/>
        <v>0</v>
      </c>
      <c r="L13" s="18">
        <f t="shared" si="3"/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1132657</v>
      </c>
      <c r="G18" s="12">
        <v>74234</v>
      </c>
      <c r="H18" s="12">
        <v>0</v>
      </c>
      <c r="I18" s="15">
        <v>662565</v>
      </c>
      <c r="J18" s="16">
        <f t="shared" si="2"/>
        <v>360152</v>
      </c>
      <c r="K18" s="17">
        <f t="shared" si="8"/>
        <v>96722.028757318854</v>
      </c>
      <c r="L18" s="18">
        <f t="shared" si="3"/>
        <v>0.17089408958852265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736799</v>
      </c>
      <c r="T18" s="32">
        <f t="shared" si="6"/>
        <v>302413</v>
      </c>
      <c r="U18" s="18">
        <f t="shared" si="7"/>
        <v>1.6961849599204395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2996803</v>
      </c>
      <c r="D20" s="22"/>
      <c r="E20" s="21">
        <f t="shared" ref="E20:K20" si="11">SUM(E3:E19)</f>
        <v>4668890.5934330365</v>
      </c>
      <c r="F20" s="23">
        <f t="shared" si="11"/>
        <v>1299518</v>
      </c>
      <c r="G20" s="23">
        <f t="shared" si="11"/>
        <v>985828</v>
      </c>
      <c r="H20" s="23">
        <f t="shared" si="11"/>
        <v>333428</v>
      </c>
      <c r="I20" s="24">
        <f t="shared" si="11"/>
        <v>1162854</v>
      </c>
      <c r="J20" s="25">
        <f t="shared" si="11"/>
        <v>2010975</v>
      </c>
      <c r="K20" s="25">
        <f t="shared" si="11"/>
        <v>1205151.9424258014</v>
      </c>
      <c r="L20" s="18">
        <f t="shared" si="3"/>
        <v>0.25812383441173181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2148682</v>
      </c>
      <c r="T20" s="37"/>
    </row>
    <row r="25" spans="1:21">
      <c r="F25" t="s">
        <v>64</v>
      </c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A000000}"/>
  <conditionalFormatting sqref="U3:U19 L3:L20">
    <cfRule type="cellIs" dxfId="68" priority="9" operator="greaterThan">
      <formula>1</formula>
    </cfRule>
  </conditionalFormatting>
  <conditionalFormatting sqref="U3:U19 L3:L20">
    <cfRule type="cellIs" dxfId="67" priority="8" operator="lessThan">
      <formula>0.8</formula>
    </cfRule>
  </conditionalFormatting>
  <conditionalFormatting sqref="U3:U19 L3:L20">
    <cfRule type="cellIs" dxfId="66" priority="7" operator="between">
      <formula>0.8</formula>
      <formula>1</formula>
    </cfRule>
  </conditionalFormatting>
  <conditionalFormatting sqref="L13">
    <cfRule type="cellIs" dxfId="65" priority="6" operator="greaterThan">
      <formula>1</formula>
    </cfRule>
  </conditionalFormatting>
  <conditionalFormatting sqref="L13">
    <cfRule type="cellIs" dxfId="64" priority="5" operator="lessThan">
      <formula>0.8</formula>
    </cfRule>
  </conditionalFormatting>
  <conditionalFormatting sqref="L13">
    <cfRule type="cellIs" dxfId="63" priority="4" operator="between">
      <formula>0.8</formula>
      <formula>1</formula>
    </cfRule>
  </conditionalFormatting>
  <conditionalFormatting sqref="U13">
    <cfRule type="cellIs" dxfId="62" priority="3" operator="greaterThan">
      <formula>1</formula>
    </cfRule>
  </conditionalFormatting>
  <conditionalFormatting sqref="U13">
    <cfRule type="cellIs" dxfId="61" priority="2" operator="lessThan">
      <formula>0.8</formula>
    </cfRule>
  </conditionalFormatting>
  <conditionalFormatting sqref="U13">
    <cfRule type="cellIs" dxfId="6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C23" sqref="C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249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280000</v>
      </c>
      <c r="D3" s="10">
        <v>2.8923780588381258</v>
      </c>
      <c r="E3" s="11">
        <f t="shared" ref="E3:E18" si="0">C3*D3</f>
        <v>809865.85647467524</v>
      </c>
      <c r="F3" s="12">
        <v>110564</v>
      </c>
      <c r="G3" s="40">
        <v>73792</v>
      </c>
      <c r="H3" s="12"/>
      <c r="I3" s="15">
        <f t="shared" ref="I3:I17" si="1">F3+H3</f>
        <v>110564</v>
      </c>
      <c r="J3" s="16">
        <f t="shared" ref="J3:J18" si="2">C3-G3</f>
        <v>206208</v>
      </c>
      <c r="K3" s="17">
        <f>+G3*D3</f>
        <v>213434.36171778297</v>
      </c>
      <c r="L3" s="18">
        <f t="shared" ref="L3:L20" si="3">K3/E3</f>
        <v>0.26354285714285713</v>
      </c>
      <c r="M3" s="31">
        <v>0</v>
      </c>
      <c r="N3" s="54">
        <v>111000</v>
      </c>
      <c r="O3" s="31">
        <v>148000</v>
      </c>
      <c r="P3" s="31">
        <v>185000</v>
      </c>
      <c r="Q3" s="65">
        <v>55500</v>
      </c>
      <c r="R3" s="31">
        <f t="shared" ref="R3:R18" si="4">M3+N3+O3+P3+Q3</f>
        <v>499500</v>
      </c>
      <c r="S3" s="32">
        <f t="shared" ref="S3:S18" si="5">G3+I3+R3</f>
        <v>683856</v>
      </c>
      <c r="T3" s="32">
        <f t="shared" ref="T3:T18" si="6">S3-C3</f>
        <v>403856</v>
      </c>
      <c r="U3" s="18">
        <f t="shared" ref="U3:U18" si="7">S3/C3</f>
        <v>2.4423428571428571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0</v>
      </c>
      <c r="G4" s="12">
        <v>37140</v>
      </c>
      <c r="H4" s="12">
        <v>37378</v>
      </c>
      <c r="I4" s="15">
        <f t="shared" si="1"/>
        <v>37378</v>
      </c>
      <c r="J4" s="16">
        <f t="shared" si="2"/>
        <v>-37140</v>
      </c>
      <c r="K4" s="17">
        <f>D4*G4</f>
        <v>57750.028105248151</v>
      </c>
      <c r="L4" s="18" t="e">
        <f t="shared" si="3"/>
        <v>#DIV/0!</v>
      </c>
      <c r="M4" s="31">
        <v>0</v>
      </c>
      <c r="N4" s="54">
        <v>37000</v>
      </c>
      <c r="O4" s="31">
        <v>0</v>
      </c>
      <c r="P4" s="31">
        <v>0</v>
      </c>
      <c r="Q4" s="31">
        <v>0</v>
      </c>
      <c r="R4" s="31">
        <f t="shared" si="4"/>
        <v>37000</v>
      </c>
      <c r="S4" s="32">
        <f t="shared" si="5"/>
        <v>111518</v>
      </c>
      <c r="T4" s="32">
        <f t="shared" si="6"/>
        <v>111518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136429</v>
      </c>
      <c r="K5" s="17">
        <f t="shared" ref="K5:K19" si="8">+G5*D5</f>
        <v>165349.40697861207</v>
      </c>
      <c r="L5" s="18">
        <f t="shared" si="3"/>
        <v>0.53149864527494561</v>
      </c>
      <c r="M5" s="31">
        <v>0</v>
      </c>
      <c r="N5" s="54">
        <v>0</v>
      </c>
      <c r="O5" s="31">
        <v>312000</v>
      </c>
      <c r="P5" s="69">
        <v>0</v>
      </c>
      <c r="Q5" s="31">
        <v>0</v>
      </c>
      <c r="R5" s="31">
        <f t="shared" si="4"/>
        <v>312000</v>
      </c>
      <c r="S5" s="32">
        <f t="shared" si="5"/>
        <v>466774</v>
      </c>
      <c r="T5" s="32">
        <f t="shared" si="6"/>
        <v>175571</v>
      </c>
      <c r="U5" s="18">
        <f t="shared" si="7"/>
        <v>1.6029161787481585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0</v>
      </c>
      <c r="G6" s="12">
        <v>134400</v>
      </c>
      <c r="H6" s="12">
        <v>98268</v>
      </c>
      <c r="I6" s="15">
        <f t="shared" si="1"/>
        <v>98268</v>
      </c>
      <c r="J6" s="16">
        <f t="shared" si="2"/>
        <v>719454</v>
      </c>
      <c r="K6" s="17">
        <f t="shared" si="8"/>
        <v>291604.7311078441</v>
      </c>
      <c r="L6" s="18">
        <f t="shared" si="3"/>
        <v>0.15740395899064713</v>
      </c>
      <c r="M6" s="31">
        <v>0</v>
      </c>
      <c r="N6" s="54">
        <v>312000</v>
      </c>
      <c r="O6" s="31">
        <v>0</v>
      </c>
      <c r="P6" s="31">
        <v>312000</v>
      </c>
      <c r="Q6" s="31">
        <v>0</v>
      </c>
      <c r="R6" s="31">
        <f t="shared" si="4"/>
        <v>624000</v>
      </c>
      <c r="S6" s="32">
        <f t="shared" si="5"/>
        <v>856668</v>
      </c>
      <c r="T6" s="32">
        <f t="shared" si="6"/>
        <v>2814</v>
      </c>
      <c r="U6" s="18">
        <f t="shared" si="7"/>
        <v>1.0032956453913666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157055</v>
      </c>
      <c r="G8" s="40">
        <v>379868</v>
      </c>
      <c r="H8" s="40">
        <v>63382</v>
      </c>
      <c r="I8" s="15">
        <f t="shared" si="1"/>
        <v>220437</v>
      </c>
      <c r="J8" s="16">
        <f t="shared" si="2"/>
        <v>102836</v>
      </c>
      <c r="K8" s="17">
        <f t="shared" si="8"/>
        <v>434199.78265472117</v>
      </c>
      <c r="L8" s="18">
        <f t="shared" si="3"/>
        <v>0.78695846730087182</v>
      </c>
      <c r="M8" s="31">
        <v>0</v>
      </c>
      <c r="N8" s="54">
        <v>157000</v>
      </c>
      <c r="O8" s="31">
        <v>126000</v>
      </c>
      <c r="P8" s="31">
        <v>315000</v>
      </c>
      <c r="Q8" s="31">
        <v>0</v>
      </c>
      <c r="R8" s="31">
        <f t="shared" si="4"/>
        <v>598000</v>
      </c>
      <c r="S8" s="32">
        <f t="shared" si="5"/>
        <v>1198305</v>
      </c>
      <c r="T8" s="32">
        <f t="shared" si="6"/>
        <v>715601</v>
      </c>
      <c r="U8" s="18">
        <f t="shared" si="7"/>
        <v>2.4824840896284264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0</v>
      </c>
      <c r="H9" s="12">
        <v>0</v>
      </c>
      <c r="I9" s="15">
        <f t="shared" si="1"/>
        <v>0</v>
      </c>
      <c r="J9" s="16">
        <f t="shared" si="2"/>
        <v>453297</v>
      </c>
      <c r="K9" s="17">
        <f t="shared" si="8"/>
        <v>0</v>
      </c>
      <c r="L9" s="18">
        <f t="shared" si="3"/>
        <v>0</v>
      </c>
      <c r="M9" s="31">
        <v>0</v>
      </c>
      <c r="N9" s="54">
        <v>440000</v>
      </c>
      <c r="O9" s="31">
        <v>260000</v>
      </c>
      <c r="P9" s="31">
        <v>0</v>
      </c>
      <c r="Q9" s="31">
        <v>0</v>
      </c>
      <c r="R9" s="31">
        <f t="shared" si="4"/>
        <v>700000</v>
      </c>
      <c r="S9" s="32">
        <f t="shared" si="5"/>
        <v>700000</v>
      </c>
      <c r="T9" s="32">
        <f t="shared" si="6"/>
        <v>246703</v>
      </c>
      <c r="U9" s="18">
        <f t="shared" si="7"/>
        <v>1.5442414134662263</v>
      </c>
    </row>
    <row r="10" spans="1:21">
      <c r="A10" s="8" t="s">
        <v>30</v>
      </c>
      <c r="B10" s="8" t="s">
        <v>31</v>
      </c>
      <c r="C10" s="13">
        <v>186914</v>
      </c>
      <c r="D10" s="46">
        <v>0.89352805883812592</v>
      </c>
      <c r="E10" s="13">
        <f t="shared" si="0"/>
        <v>167012.90358966947</v>
      </c>
      <c r="F10" s="40">
        <v>41946</v>
      </c>
      <c r="G10" s="12">
        <v>266020</v>
      </c>
      <c r="H10" s="40">
        <v>0</v>
      </c>
      <c r="I10" s="15">
        <f t="shared" si="1"/>
        <v>41946</v>
      </c>
      <c r="J10" s="16">
        <f t="shared" si="2"/>
        <v>-79106</v>
      </c>
      <c r="K10" s="17">
        <f t="shared" si="8"/>
        <v>237696.33421211826</v>
      </c>
      <c r="L10" s="18">
        <f t="shared" si="3"/>
        <v>1.4232213745358828</v>
      </c>
      <c r="M10" s="31">
        <v>0</v>
      </c>
      <c r="N10" s="54">
        <v>220000</v>
      </c>
      <c r="O10" s="31">
        <v>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341052</v>
      </c>
      <c r="U10" s="18">
        <f t="shared" si="7"/>
        <v>2.8246466289309522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2326</v>
      </c>
      <c r="K12" s="17">
        <f t="shared" si="8"/>
        <v>0</v>
      </c>
      <c r="L12" s="18">
        <f t="shared" si="3"/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12119</v>
      </c>
      <c r="K13" s="17">
        <f t="shared" si="8"/>
        <v>0</v>
      </c>
      <c r="L13" s="18">
        <f t="shared" si="3"/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1132657</v>
      </c>
      <c r="G18" s="12">
        <v>74234</v>
      </c>
      <c r="H18" s="12">
        <v>0</v>
      </c>
      <c r="I18" s="15">
        <v>662565</v>
      </c>
      <c r="J18" s="16">
        <f t="shared" si="2"/>
        <v>360152</v>
      </c>
      <c r="K18" s="17">
        <f t="shared" si="8"/>
        <v>96722.028757318854</v>
      </c>
      <c r="L18" s="18">
        <f t="shared" si="3"/>
        <v>0.17089408958852265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736799</v>
      </c>
      <c r="T18" s="32">
        <f t="shared" si="6"/>
        <v>302413</v>
      </c>
      <c r="U18" s="18">
        <f t="shared" si="7"/>
        <v>1.6961849599204395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2996803</v>
      </c>
      <c r="D20" s="22"/>
      <c r="E20" s="21">
        <f t="shared" ref="E20:K20" si="11">SUM(E3:E19)</f>
        <v>4668890.5934330365</v>
      </c>
      <c r="F20" s="23">
        <f t="shared" si="11"/>
        <v>1456573</v>
      </c>
      <c r="G20" s="23">
        <f t="shared" si="11"/>
        <v>1120228</v>
      </c>
      <c r="H20" s="23">
        <f t="shared" si="11"/>
        <v>199028</v>
      </c>
      <c r="I20" s="24">
        <f t="shared" si="11"/>
        <v>1185509</v>
      </c>
      <c r="J20" s="25">
        <f t="shared" si="11"/>
        <v>1876575</v>
      </c>
      <c r="K20" s="25">
        <f t="shared" si="11"/>
        <v>1496756.6735336455</v>
      </c>
      <c r="L20" s="18">
        <f t="shared" si="3"/>
        <v>0.32058079828190617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2305737</v>
      </c>
      <c r="T20" s="37"/>
    </row>
    <row r="25" spans="1:21">
      <c r="F25" t="s">
        <v>64</v>
      </c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B000000}"/>
  <conditionalFormatting sqref="U3:U19 L3:L20">
    <cfRule type="cellIs" dxfId="59" priority="9" operator="greaterThan">
      <formula>1</formula>
    </cfRule>
  </conditionalFormatting>
  <conditionalFormatting sqref="U3:U19 L3:L20">
    <cfRule type="cellIs" dxfId="58" priority="8" operator="lessThan">
      <formula>0.8</formula>
    </cfRule>
  </conditionalFormatting>
  <conditionalFormatting sqref="U3:U19 L3:L20">
    <cfRule type="cellIs" dxfId="57" priority="7" operator="between">
      <formula>0.8</formula>
      <formula>1</formula>
    </cfRule>
  </conditionalFormatting>
  <conditionalFormatting sqref="L13">
    <cfRule type="cellIs" dxfId="56" priority="6" operator="greaterThan">
      <formula>1</formula>
    </cfRule>
  </conditionalFormatting>
  <conditionalFormatting sqref="L13">
    <cfRule type="cellIs" dxfId="55" priority="5" operator="lessThan">
      <formula>0.8</formula>
    </cfRule>
  </conditionalFormatting>
  <conditionalFormatting sqref="L13">
    <cfRule type="cellIs" dxfId="54" priority="4" operator="between">
      <formula>0.8</formula>
      <formula>1</formula>
    </cfRule>
  </conditionalFormatting>
  <conditionalFormatting sqref="U13">
    <cfRule type="cellIs" dxfId="53" priority="3" operator="greaterThan">
      <formula>1</formula>
    </cfRule>
  </conditionalFormatting>
  <conditionalFormatting sqref="U13">
    <cfRule type="cellIs" dxfId="52" priority="2" operator="lessThan">
      <formula>0.8</formula>
    </cfRule>
  </conditionalFormatting>
  <conditionalFormatting sqref="U13">
    <cfRule type="cellIs" dxfId="5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J24" sqref="J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250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280593</v>
      </c>
      <c r="D3" s="10">
        <v>2.8923780588381258</v>
      </c>
      <c r="E3" s="11">
        <f t="shared" ref="E3:E18" si="0">C3*D3</f>
        <v>811581.03666356625</v>
      </c>
      <c r="F3" s="12">
        <v>0</v>
      </c>
      <c r="G3" s="40">
        <v>73792</v>
      </c>
      <c r="H3" s="12">
        <v>147230</v>
      </c>
      <c r="I3" s="15">
        <f t="shared" ref="I3:I17" si="1">F3+H3</f>
        <v>147230</v>
      </c>
      <c r="J3" s="16">
        <f t="shared" ref="J3:J18" si="2">C3-G3</f>
        <v>206801</v>
      </c>
      <c r="K3" s="17">
        <f>+G3*D3</f>
        <v>213434.36171778297</v>
      </c>
      <c r="L3" s="18">
        <f t="shared" ref="L3:L20" si="3">K3/E3</f>
        <v>0.26298589059598776</v>
      </c>
      <c r="M3" s="31">
        <v>0</v>
      </c>
      <c r="N3" s="54">
        <v>111000</v>
      </c>
      <c r="O3" s="31">
        <v>148000</v>
      </c>
      <c r="P3" s="31">
        <v>185000</v>
      </c>
      <c r="Q3" s="65">
        <v>55500</v>
      </c>
      <c r="R3" s="31">
        <f t="shared" ref="R3:R18" si="4">M3+N3+O3+P3+Q3</f>
        <v>499500</v>
      </c>
      <c r="S3" s="32">
        <f t="shared" ref="S3:S18" si="5">G3+I3+R3</f>
        <v>720522</v>
      </c>
      <c r="T3" s="32">
        <f t="shared" ref="T3:T18" si="6">S3-C3</f>
        <v>439929</v>
      </c>
      <c r="U3" s="18">
        <f t="shared" ref="U3:U18" si="7">S3/C3</f>
        <v>2.5678545081309938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0</v>
      </c>
      <c r="G4" s="12">
        <v>37140</v>
      </c>
      <c r="H4" s="12">
        <v>37378</v>
      </c>
      <c r="I4" s="15">
        <f t="shared" si="1"/>
        <v>37378</v>
      </c>
      <c r="J4" s="16">
        <f t="shared" si="2"/>
        <v>-37140</v>
      </c>
      <c r="K4" s="17">
        <f>D4*G4</f>
        <v>57750.028105248151</v>
      </c>
      <c r="L4" s="18" t="e">
        <f t="shared" si="3"/>
        <v>#DIV/0!</v>
      </c>
      <c r="M4" s="31">
        <v>0</v>
      </c>
      <c r="N4" s="54">
        <v>37000</v>
      </c>
      <c r="O4" s="31">
        <v>0</v>
      </c>
      <c r="P4" s="31">
        <v>0</v>
      </c>
      <c r="Q4" s="31">
        <v>0</v>
      </c>
      <c r="R4" s="31">
        <f t="shared" si="4"/>
        <v>37000</v>
      </c>
      <c r="S4" s="32">
        <f t="shared" si="5"/>
        <v>111518</v>
      </c>
      <c r="T4" s="32">
        <f t="shared" si="6"/>
        <v>111518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136429</v>
      </c>
      <c r="K5" s="17">
        <f t="shared" ref="K5:K19" si="8">+G5*D5</f>
        <v>165349.40697861207</v>
      </c>
      <c r="L5" s="18">
        <f t="shared" si="3"/>
        <v>0.53149864527494561</v>
      </c>
      <c r="M5" s="31">
        <v>0</v>
      </c>
      <c r="N5" s="54">
        <v>0</v>
      </c>
      <c r="O5" s="31">
        <v>312000</v>
      </c>
      <c r="P5" s="69">
        <v>0</v>
      </c>
      <c r="Q5" s="31">
        <v>0</v>
      </c>
      <c r="R5" s="31">
        <f t="shared" si="4"/>
        <v>312000</v>
      </c>
      <c r="S5" s="32">
        <f t="shared" si="5"/>
        <v>466774</v>
      </c>
      <c r="T5" s="32">
        <f t="shared" si="6"/>
        <v>175571</v>
      </c>
      <c r="U5" s="18">
        <f t="shared" si="7"/>
        <v>1.6029161787481585</v>
      </c>
    </row>
    <row r="6" spans="1:21">
      <c r="A6" s="8" t="s">
        <v>34</v>
      </c>
      <c r="B6" s="60" t="s">
        <v>35</v>
      </c>
      <c r="C6" s="71">
        <v>853854</v>
      </c>
      <c r="D6" s="46">
        <v>2.1696780588381257</v>
      </c>
      <c r="E6" s="13">
        <f t="shared" si="0"/>
        <v>1852588.289251169</v>
      </c>
      <c r="F6" s="12"/>
      <c r="G6" s="12">
        <v>232668</v>
      </c>
      <c r="H6" s="12">
        <v>77074</v>
      </c>
      <c r="I6" s="15">
        <f t="shared" si="1"/>
        <v>77074</v>
      </c>
      <c r="J6" s="16">
        <f t="shared" si="2"/>
        <v>621186</v>
      </c>
      <c r="K6" s="17">
        <f t="shared" si="8"/>
        <v>504814.65459374903</v>
      </c>
      <c r="L6" s="18">
        <f t="shared" si="3"/>
        <v>0.27249155007764791</v>
      </c>
      <c r="M6" s="31">
        <v>0</v>
      </c>
      <c r="N6" s="54">
        <v>312000</v>
      </c>
      <c r="O6" s="31">
        <v>0</v>
      </c>
      <c r="P6" s="31">
        <v>312000</v>
      </c>
      <c r="Q6" s="31">
        <v>0</v>
      </c>
      <c r="R6" s="31">
        <f t="shared" si="4"/>
        <v>624000</v>
      </c>
      <c r="S6" s="32">
        <f t="shared" si="5"/>
        <v>933742</v>
      </c>
      <c r="T6" s="32">
        <f t="shared" si="6"/>
        <v>79888</v>
      </c>
      <c r="U6" s="18">
        <f t="shared" si="7"/>
        <v>1.0935616627667024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117601</v>
      </c>
      <c r="G8" s="40">
        <v>443230</v>
      </c>
      <c r="H8" s="40">
        <v>39474</v>
      </c>
      <c r="I8" s="15">
        <f t="shared" si="1"/>
        <v>157075</v>
      </c>
      <c r="J8" s="16">
        <f t="shared" si="2"/>
        <v>39474</v>
      </c>
      <c r="K8" s="17">
        <f t="shared" si="8"/>
        <v>506624.32651882252</v>
      </c>
      <c r="L8" s="18">
        <f t="shared" si="3"/>
        <v>0.91822317610792537</v>
      </c>
      <c r="M8" s="31">
        <v>0</v>
      </c>
      <c r="N8" s="54">
        <v>157000</v>
      </c>
      <c r="O8" s="31">
        <v>126000</v>
      </c>
      <c r="P8" s="31">
        <v>315000</v>
      </c>
      <c r="Q8" s="31">
        <v>0</v>
      </c>
      <c r="R8" s="31">
        <f t="shared" si="4"/>
        <v>598000</v>
      </c>
      <c r="S8" s="32">
        <f t="shared" si="5"/>
        <v>1198305</v>
      </c>
      <c r="T8" s="32">
        <f t="shared" si="6"/>
        <v>715601</v>
      </c>
      <c r="U8" s="18">
        <f t="shared" si="7"/>
        <v>2.4824840896284264</v>
      </c>
    </row>
    <row r="9" spans="1:21">
      <c r="A9" s="8" t="s">
        <v>28</v>
      </c>
      <c r="B9" s="60" t="s">
        <v>29</v>
      </c>
      <c r="C9" s="71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0</v>
      </c>
      <c r="H9" s="12">
        <v>85261</v>
      </c>
      <c r="I9" s="15">
        <f t="shared" si="1"/>
        <v>85261</v>
      </c>
      <c r="J9" s="16">
        <f t="shared" si="2"/>
        <v>453297</v>
      </c>
      <c r="K9" s="17">
        <f t="shared" si="8"/>
        <v>0</v>
      </c>
      <c r="L9" s="18">
        <f t="shared" si="3"/>
        <v>0</v>
      </c>
      <c r="M9" s="31">
        <v>0</v>
      </c>
      <c r="N9" s="54">
        <v>440000</v>
      </c>
      <c r="O9" s="31">
        <v>260000</v>
      </c>
      <c r="P9" s="31">
        <v>0</v>
      </c>
      <c r="Q9" s="31">
        <v>0</v>
      </c>
      <c r="R9" s="31">
        <f t="shared" si="4"/>
        <v>700000</v>
      </c>
      <c r="S9" s="32">
        <f t="shared" si="5"/>
        <v>785261</v>
      </c>
      <c r="T9" s="32">
        <f t="shared" si="6"/>
        <v>331964</v>
      </c>
      <c r="U9" s="18">
        <f t="shared" si="7"/>
        <v>1.7323322236855747</v>
      </c>
    </row>
    <row r="10" spans="1:21">
      <c r="A10" s="8" t="s">
        <v>30</v>
      </c>
      <c r="B10" s="8" t="s">
        <v>31</v>
      </c>
      <c r="C10" s="13">
        <v>307020</v>
      </c>
      <c r="D10" s="46">
        <v>0.89352805883812592</v>
      </c>
      <c r="E10" s="13">
        <f t="shared" si="0"/>
        <v>274330.98462448141</v>
      </c>
      <c r="F10" s="40">
        <v>0</v>
      </c>
      <c r="G10" s="12">
        <v>266020</v>
      </c>
      <c r="H10" s="40">
        <v>41946</v>
      </c>
      <c r="I10" s="15">
        <f t="shared" si="1"/>
        <v>41946</v>
      </c>
      <c r="J10" s="16">
        <f t="shared" si="2"/>
        <v>41000</v>
      </c>
      <c r="K10" s="17">
        <f t="shared" si="8"/>
        <v>237696.33421211826</v>
      </c>
      <c r="L10" s="18">
        <f t="shared" si="3"/>
        <v>0.86645821119145339</v>
      </c>
      <c r="M10" s="31">
        <v>0</v>
      </c>
      <c r="N10" s="54">
        <v>220000</v>
      </c>
      <c r="O10" s="31">
        <v>0</v>
      </c>
      <c r="P10" s="31">
        <v>0</v>
      </c>
      <c r="Q10" s="31">
        <v>0</v>
      </c>
      <c r="R10" s="31">
        <f t="shared" si="4"/>
        <v>220000</v>
      </c>
      <c r="S10" s="32">
        <f t="shared" si="5"/>
        <v>527966</v>
      </c>
      <c r="T10" s="32">
        <f t="shared" si="6"/>
        <v>220946</v>
      </c>
      <c r="U10" s="18">
        <f t="shared" si="7"/>
        <v>1.7196469285388574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2326</v>
      </c>
      <c r="K12" s="17">
        <f t="shared" si="8"/>
        <v>0</v>
      </c>
      <c r="L12" s="18">
        <f t="shared" si="3"/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12119</v>
      </c>
      <c r="K13" s="17">
        <f t="shared" si="8"/>
        <v>0</v>
      </c>
      <c r="L13" s="18">
        <f t="shared" si="3"/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1132657</v>
      </c>
      <c r="G18" s="12">
        <v>74234</v>
      </c>
      <c r="H18" s="12">
        <v>0</v>
      </c>
      <c r="I18" s="15">
        <v>662565</v>
      </c>
      <c r="J18" s="16">
        <f t="shared" si="2"/>
        <v>360152</v>
      </c>
      <c r="K18" s="17">
        <f t="shared" si="8"/>
        <v>96722.028757318854</v>
      </c>
      <c r="L18" s="18">
        <f t="shared" si="3"/>
        <v>0.17089408958852265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736799</v>
      </c>
      <c r="T18" s="32">
        <f t="shared" si="6"/>
        <v>302413</v>
      </c>
      <c r="U18" s="18">
        <f t="shared" si="7"/>
        <v>1.6961849599204395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3117502</v>
      </c>
      <c r="D20" s="22"/>
      <c r="E20" s="21">
        <f t="shared" ref="E20:K20" si="11">SUM(E3:E19)</f>
        <v>4777923.8546567401</v>
      </c>
      <c r="F20" s="23">
        <f t="shared" si="11"/>
        <v>1264609</v>
      </c>
      <c r="G20" s="23">
        <f t="shared" si="11"/>
        <v>1281858</v>
      </c>
      <c r="H20" s="23">
        <f t="shared" si="11"/>
        <v>428363</v>
      </c>
      <c r="I20" s="24">
        <f t="shared" si="11"/>
        <v>1222880</v>
      </c>
      <c r="J20" s="25">
        <f t="shared" si="11"/>
        <v>1835644</v>
      </c>
      <c r="K20" s="25">
        <f t="shared" si="11"/>
        <v>1782391.1408836518</v>
      </c>
      <c r="L20" s="18">
        <f t="shared" si="3"/>
        <v>0.37304720525139135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2504738</v>
      </c>
      <c r="T20" s="37"/>
    </row>
    <row r="25" spans="1:21"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C000000}"/>
  <conditionalFormatting sqref="U3:U19 L3:L20">
    <cfRule type="cellIs" dxfId="50" priority="9" operator="greaterThan">
      <formula>1</formula>
    </cfRule>
  </conditionalFormatting>
  <conditionalFormatting sqref="U3:U19 L3:L20">
    <cfRule type="cellIs" dxfId="49" priority="8" operator="lessThan">
      <formula>0.8</formula>
    </cfRule>
  </conditionalFormatting>
  <conditionalFormatting sqref="U3:U19 L3:L20">
    <cfRule type="cellIs" dxfId="48" priority="7" operator="between">
      <formula>0.8</formula>
      <formula>1</formula>
    </cfRule>
  </conditionalFormatting>
  <conditionalFormatting sqref="L13">
    <cfRule type="cellIs" dxfId="47" priority="6" operator="greaterThan">
      <formula>1</formula>
    </cfRule>
  </conditionalFormatting>
  <conditionalFormatting sqref="L13">
    <cfRule type="cellIs" dxfId="46" priority="5" operator="lessThan">
      <formula>0.8</formula>
    </cfRule>
  </conditionalFormatting>
  <conditionalFormatting sqref="L13">
    <cfRule type="cellIs" dxfId="45" priority="4" operator="between">
      <formula>0.8</formula>
      <formula>1</formula>
    </cfRule>
  </conditionalFormatting>
  <conditionalFormatting sqref="U13">
    <cfRule type="cellIs" dxfId="44" priority="3" operator="greaterThan">
      <formula>1</formula>
    </cfRule>
  </conditionalFormatting>
  <conditionalFormatting sqref="U13">
    <cfRule type="cellIs" dxfId="43" priority="2" operator="lessThan">
      <formula>0.8</formula>
    </cfRule>
  </conditionalFormatting>
  <conditionalFormatting sqref="U13">
    <cfRule type="cellIs" dxfId="4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G23" sqref="G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251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280593</v>
      </c>
      <c r="D3" s="10">
        <v>2.8923780588381258</v>
      </c>
      <c r="E3" s="11">
        <f t="shared" ref="E3:E18" si="0">C3*D3</f>
        <v>811581.03666356625</v>
      </c>
      <c r="F3" s="12">
        <v>55166</v>
      </c>
      <c r="G3" s="40">
        <v>221022</v>
      </c>
      <c r="H3" s="12">
        <v>0</v>
      </c>
      <c r="I3" s="15">
        <f t="shared" ref="I3:I17" si="1">F3+H3</f>
        <v>55166</v>
      </c>
      <c r="J3" s="16">
        <f t="shared" ref="J3:J18" si="2">C3-G3</f>
        <v>59571</v>
      </c>
      <c r="K3" s="17">
        <f>+G3*D3</f>
        <v>639279.18332052021</v>
      </c>
      <c r="L3" s="18">
        <f t="shared" ref="L3:L20" si="3">K3/E3</f>
        <v>0.78769605799146802</v>
      </c>
      <c r="M3" s="31">
        <v>0</v>
      </c>
      <c r="N3" s="54">
        <v>111000</v>
      </c>
      <c r="O3" s="31">
        <v>148000</v>
      </c>
      <c r="P3" s="31">
        <v>185000</v>
      </c>
      <c r="Q3" s="65">
        <v>55500</v>
      </c>
      <c r="R3" s="31">
        <f t="shared" ref="R3:R18" si="4">M3+N3+O3+P3+Q3</f>
        <v>499500</v>
      </c>
      <c r="S3" s="32">
        <f t="shared" ref="S3:S18" si="5">G3+I3+R3</f>
        <v>775688</v>
      </c>
      <c r="T3" s="32">
        <f t="shared" ref="T3:T18" si="6">S3-C3</f>
        <v>495095</v>
      </c>
      <c r="U3" s="18">
        <f t="shared" ref="U3:U18" si="7">S3/C3</f>
        <v>2.7644595552989562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35386</v>
      </c>
      <c r="G4" s="12">
        <v>37140</v>
      </c>
      <c r="H4" s="12">
        <v>37378</v>
      </c>
      <c r="I4" s="15">
        <f t="shared" si="1"/>
        <v>72764</v>
      </c>
      <c r="J4" s="16">
        <f t="shared" si="2"/>
        <v>-37140</v>
      </c>
      <c r="K4" s="17">
        <f>D4*G4</f>
        <v>57750.028105248151</v>
      </c>
      <c r="L4" s="18" t="e">
        <f t="shared" si="3"/>
        <v>#DIV/0!</v>
      </c>
      <c r="M4" s="31">
        <v>0</v>
      </c>
      <c r="N4" s="54">
        <v>37000</v>
      </c>
      <c r="O4" s="31">
        <v>0</v>
      </c>
      <c r="P4" s="31">
        <v>0</v>
      </c>
      <c r="Q4" s="31">
        <v>0</v>
      </c>
      <c r="R4" s="31">
        <f t="shared" si="4"/>
        <v>37000</v>
      </c>
      <c r="S4" s="32">
        <f t="shared" si="5"/>
        <v>146904</v>
      </c>
      <c r="T4" s="32">
        <f t="shared" si="6"/>
        <v>146904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0</v>
      </c>
      <c r="G5" s="12">
        <v>154774</v>
      </c>
      <c r="H5" s="12">
        <v>0</v>
      </c>
      <c r="I5" s="15">
        <f t="shared" si="1"/>
        <v>0</v>
      </c>
      <c r="J5" s="16">
        <f t="shared" si="2"/>
        <v>136429</v>
      </c>
      <c r="K5" s="17">
        <f t="shared" ref="K5:K19" si="8">+G5*D5</f>
        <v>165349.40697861207</v>
      </c>
      <c r="L5" s="18">
        <f t="shared" si="3"/>
        <v>0.53149864527494561</v>
      </c>
      <c r="M5" s="31">
        <v>0</v>
      </c>
      <c r="N5" s="54">
        <v>0</v>
      </c>
      <c r="O5" s="31">
        <v>312000</v>
      </c>
      <c r="P5" s="69">
        <v>0</v>
      </c>
      <c r="Q5" s="31">
        <v>0</v>
      </c>
      <c r="R5" s="31">
        <f t="shared" si="4"/>
        <v>312000</v>
      </c>
      <c r="S5" s="32">
        <f t="shared" si="5"/>
        <v>466774</v>
      </c>
      <c r="T5" s="32">
        <f t="shared" si="6"/>
        <v>175571</v>
      </c>
      <c r="U5" s="18">
        <f t="shared" si="7"/>
        <v>1.6029161787481585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117385</v>
      </c>
      <c r="G6" s="12">
        <v>427290</v>
      </c>
      <c r="H6" s="12">
        <v>0</v>
      </c>
      <c r="I6" s="15">
        <f t="shared" si="1"/>
        <v>117385</v>
      </c>
      <c r="J6" s="16">
        <f t="shared" si="2"/>
        <v>426564</v>
      </c>
      <c r="K6" s="17">
        <f t="shared" si="8"/>
        <v>927081.73776094278</v>
      </c>
      <c r="L6" s="18">
        <f t="shared" si="3"/>
        <v>0.50042513122852383</v>
      </c>
      <c r="M6" s="31">
        <v>0</v>
      </c>
      <c r="N6" s="54">
        <v>312000</v>
      </c>
      <c r="O6" s="31">
        <v>0</v>
      </c>
      <c r="P6" s="31">
        <v>312000</v>
      </c>
      <c r="Q6" s="31">
        <v>0</v>
      </c>
      <c r="R6" s="31">
        <f t="shared" si="4"/>
        <v>624000</v>
      </c>
      <c r="S6" s="32">
        <f t="shared" si="5"/>
        <v>1168675</v>
      </c>
      <c r="T6" s="32">
        <f t="shared" si="6"/>
        <v>314821</v>
      </c>
      <c r="U6" s="18">
        <f t="shared" si="7"/>
        <v>1.3687058911710901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244031</v>
      </c>
      <c r="G8" s="40">
        <v>482704</v>
      </c>
      <c r="H8" s="40">
        <v>0</v>
      </c>
      <c r="I8" s="15">
        <f t="shared" si="1"/>
        <v>244031</v>
      </c>
      <c r="J8" s="16">
        <f t="shared" si="2"/>
        <v>0</v>
      </c>
      <c r="K8" s="17">
        <f t="shared" si="8"/>
        <v>551744.21611339867</v>
      </c>
      <c r="L8" s="18">
        <f t="shared" si="3"/>
        <v>1</v>
      </c>
      <c r="M8" s="31">
        <v>0</v>
      </c>
      <c r="N8" s="54">
        <v>157000</v>
      </c>
      <c r="O8" s="31">
        <v>126000</v>
      </c>
      <c r="P8" s="31">
        <v>315000</v>
      </c>
      <c r="Q8" s="31">
        <v>0</v>
      </c>
      <c r="R8" s="31">
        <f t="shared" si="4"/>
        <v>598000</v>
      </c>
      <c r="S8" s="32">
        <f t="shared" si="5"/>
        <v>1324735</v>
      </c>
      <c r="T8" s="32">
        <f t="shared" si="6"/>
        <v>842031</v>
      </c>
      <c r="U8" s="18">
        <f t="shared" si="7"/>
        <v>2.7444044383307369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257910</v>
      </c>
      <c r="H9" s="12">
        <v>178200</v>
      </c>
      <c r="I9" s="15">
        <f t="shared" si="1"/>
        <v>178200</v>
      </c>
      <c r="J9" s="16">
        <f t="shared" si="2"/>
        <v>195387</v>
      </c>
      <c r="K9" s="17">
        <f t="shared" si="8"/>
        <v>163573.75865494099</v>
      </c>
      <c r="L9" s="18">
        <f t="shared" si="3"/>
        <v>0.56896471849582053</v>
      </c>
      <c r="M9" s="31">
        <v>0</v>
      </c>
      <c r="N9" s="54">
        <v>440000</v>
      </c>
      <c r="O9" s="31">
        <v>260000</v>
      </c>
      <c r="P9" s="31">
        <v>0</v>
      </c>
      <c r="Q9" s="31">
        <v>0</v>
      </c>
      <c r="R9" s="31">
        <f t="shared" si="4"/>
        <v>700000</v>
      </c>
      <c r="S9" s="32">
        <f t="shared" si="5"/>
        <v>1136110</v>
      </c>
      <c r="T9" s="32">
        <f t="shared" si="6"/>
        <v>682813</v>
      </c>
      <c r="U9" s="18">
        <f t="shared" si="7"/>
        <v>2.5063258746473065</v>
      </c>
    </row>
    <row r="10" spans="1:21">
      <c r="A10" s="8" t="s">
        <v>30</v>
      </c>
      <c r="B10" s="8" t="s">
        <v>31</v>
      </c>
      <c r="C10" s="13">
        <v>307020</v>
      </c>
      <c r="D10" s="46">
        <v>0.89352805883812592</v>
      </c>
      <c r="E10" s="13">
        <f t="shared" si="0"/>
        <v>274330.98462448141</v>
      </c>
      <c r="F10" s="40">
        <v>221734</v>
      </c>
      <c r="G10" s="12">
        <v>307966</v>
      </c>
      <c r="H10" s="40">
        <v>0</v>
      </c>
      <c r="I10" s="15">
        <f t="shared" si="1"/>
        <v>221734</v>
      </c>
      <c r="J10" s="16">
        <f t="shared" si="2"/>
        <v>-946</v>
      </c>
      <c r="K10" s="17">
        <f t="shared" si="8"/>
        <v>275176.2621681423</v>
      </c>
      <c r="L10" s="18">
        <f t="shared" si="3"/>
        <v>1.0030812324929972</v>
      </c>
      <c r="M10" s="31">
        <v>0</v>
      </c>
      <c r="N10" s="54">
        <v>220000</v>
      </c>
      <c r="O10" s="31">
        <v>0</v>
      </c>
      <c r="P10" s="31">
        <v>0</v>
      </c>
      <c r="Q10" s="31">
        <v>0</v>
      </c>
      <c r="R10" s="31">
        <f t="shared" si="4"/>
        <v>220000</v>
      </c>
      <c r="S10" s="32">
        <f t="shared" si="5"/>
        <v>749700</v>
      </c>
      <c r="T10" s="32">
        <f t="shared" si="6"/>
        <v>442680</v>
      </c>
      <c r="U10" s="18">
        <f t="shared" si="7"/>
        <v>2.441860465116279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2246</v>
      </c>
      <c r="G12" s="12">
        <v>0</v>
      </c>
      <c r="H12" s="12">
        <v>0</v>
      </c>
      <c r="I12" s="15">
        <f t="shared" si="1"/>
        <v>2246</v>
      </c>
      <c r="J12" s="16">
        <f>C12-G12</f>
        <v>2326</v>
      </c>
      <c r="K12" s="17">
        <f t="shared" si="8"/>
        <v>0</v>
      </c>
      <c r="L12" s="18">
        <f t="shared" si="3"/>
        <v>0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12105</v>
      </c>
      <c r="G13" s="12">
        <v>0</v>
      </c>
      <c r="H13" s="12">
        <v>0</v>
      </c>
      <c r="I13" s="15">
        <f t="shared" si="1"/>
        <v>12105</v>
      </c>
      <c r="J13" s="16">
        <f t="shared" si="2"/>
        <v>12119</v>
      </c>
      <c r="K13" s="17">
        <f t="shared" si="8"/>
        <v>0</v>
      </c>
      <c r="L13" s="18">
        <f t="shared" si="3"/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1132657</v>
      </c>
      <c r="G18" s="12">
        <v>74234</v>
      </c>
      <c r="H18" s="12">
        <v>0</v>
      </c>
      <c r="I18" s="15">
        <v>662565</v>
      </c>
      <c r="J18" s="16">
        <f t="shared" si="2"/>
        <v>360152</v>
      </c>
      <c r="K18" s="17">
        <f t="shared" si="8"/>
        <v>96722.028757318854</v>
      </c>
      <c r="L18" s="18">
        <f t="shared" si="3"/>
        <v>0.17089408958852265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736799</v>
      </c>
      <c r="T18" s="32">
        <f t="shared" si="6"/>
        <v>302413</v>
      </c>
      <c r="U18" s="18">
        <f t="shared" si="7"/>
        <v>1.6961849599204395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>F19+H19</f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9">M19+N19+O19+P19+Q19</f>
        <v>0</v>
      </c>
      <c r="S19" s="32">
        <f t="shared" ref="S19:S20" si="10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3117502</v>
      </c>
      <c r="D20" s="22"/>
      <c r="E20" s="21">
        <f t="shared" ref="E20:K20" si="11">SUM(E3:E19)</f>
        <v>4777923.8546567401</v>
      </c>
      <c r="F20" s="23">
        <f t="shared" si="11"/>
        <v>1820710</v>
      </c>
      <c r="G20" s="23">
        <f t="shared" si="11"/>
        <v>1963040</v>
      </c>
      <c r="H20" s="23">
        <f t="shared" si="11"/>
        <v>215578</v>
      </c>
      <c r="I20" s="24">
        <f t="shared" si="11"/>
        <v>1566196</v>
      </c>
      <c r="J20" s="25">
        <f t="shared" si="11"/>
        <v>1154462</v>
      </c>
      <c r="K20" s="25">
        <f t="shared" si="11"/>
        <v>2876676.6218591239</v>
      </c>
      <c r="L20" s="18">
        <f t="shared" si="3"/>
        <v>0.60207669886898874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9"/>
        <v>0</v>
      </c>
      <c r="S20" s="32">
        <f t="shared" si="10"/>
        <v>3529236</v>
      </c>
      <c r="T20" s="37"/>
    </row>
    <row r="25" spans="1:21"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D000000}"/>
  <conditionalFormatting sqref="U3:U19 L3:L20">
    <cfRule type="cellIs" dxfId="41" priority="9" operator="greaterThan">
      <formula>1</formula>
    </cfRule>
  </conditionalFormatting>
  <conditionalFormatting sqref="U3:U19 L3:L20">
    <cfRule type="cellIs" dxfId="40" priority="8" operator="lessThan">
      <formula>0.8</formula>
    </cfRule>
  </conditionalFormatting>
  <conditionalFormatting sqref="U3:U19 L3:L20">
    <cfRule type="cellIs" dxfId="39" priority="7" operator="between">
      <formula>0.8</formula>
      <formula>1</formula>
    </cfRule>
  </conditionalFormatting>
  <conditionalFormatting sqref="L13">
    <cfRule type="cellIs" dxfId="38" priority="6" operator="greaterThan">
      <formula>1</formula>
    </cfRule>
  </conditionalFormatting>
  <conditionalFormatting sqref="L13">
    <cfRule type="cellIs" dxfId="37" priority="5" operator="lessThan">
      <formula>0.8</formula>
    </cfRule>
  </conditionalFormatting>
  <conditionalFormatting sqref="L13">
    <cfRule type="cellIs" dxfId="36" priority="4" operator="between">
      <formula>0.8</formula>
      <formula>1</formula>
    </cfRule>
  </conditionalFormatting>
  <conditionalFormatting sqref="U13">
    <cfRule type="cellIs" dxfId="35" priority="3" operator="greaterThan">
      <formula>1</formula>
    </cfRule>
  </conditionalFormatting>
  <conditionalFormatting sqref="U13">
    <cfRule type="cellIs" dxfId="34" priority="2" operator="lessThan">
      <formula>0.8</formula>
    </cfRule>
  </conditionalFormatting>
  <conditionalFormatting sqref="U13">
    <cfRule type="cellIs" dxfId="3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F9" sqref="F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252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60" t="s">
        <v>21</v>
      </c>
      <c r="C3" s="13">
        <v>280593</v>
      </c>
      <c r="D3" s="10">
        <v>2.8923780588381258</v>
      </c>
      <c r="E3" s="11">
        <f t="shared" ref="E3:E18" si="0">C3*D3</f>
        <v>811581.03666356625</v>
      </c>
      <c r="F3" s="12">
        <v>110744</v>
      </c>
      <c r="G3" s="40">
        <v>276188</v>
      </c>
      <c r="H3" s="12">
        <v>0</v>
      </c>
      <c r="I3" s="15">
        <f t="shared" ref="I3:I17" si="1">F3+H3</f>
        <v>110744</v>
      </c>
      <c r="J3" s="16">
        <f t="shared" ref="J3:J18" si="2">C3-G3</f>
        <v>4405</v>
      </c>
      <c r="K3" s="17">
        <f>+G3*D3</f>
        <v>798840.11131438427</v>
      </c>
      <c r="L3" s="18">
        <f t="shared" ref="L3:L20" si="3">K3/E3</f>
        <v>0.98430110515943015</v>
      </c>
      <c r="M3" s="31">
        <v>0</v>
      </c>
      <c r="N3" s="54">
        <v>0</v>
      </c>
      <c r="O3" s="31">
        <v>129000</v>
      </c>
      <c r="P3" s="31">
        <v>55500</v>
      </c>
      <c r="Q3" s="31">
        <v>0</v>
      </c>
      <c r="R3" s="31">
        <f t="shared" ref="R3:R18" si="4">M3+N3+O3+P3+Q3</f>
        <v>184500</v>
      </c>
      <c r="S3" s="32">
        <f t="shared" ref="S3:S18" si="5">G3+I3+R3</f>
        <v>571432</v>
      </c>
      <c r="T3" s="32">
        <f t="shared" ref="T3:T18" si="6">S3-C3</f>
        <v>290839</v>
      </c>
      <c r="U3" s="18">
        <f t="shared" ref="U3:U18" si="7">S3/C3</f>
        <v>2.036515522482742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35386</v>
      </c>
      <c r="G4" s="12">
        <v>74518</v>
      </c>
      <c r="H4" s="12">
        <v>0</v>
      </c>
      <c r="I4" s="15">
        <f t="shared" si="1"/>
        <v>35386</v>
      </c>
      <c r="J4" s="16">
        <f t="shared" si="2"/>
        <v>-74518</v>
      </c>
      <c r="K4" s="17">
        <f>D4*G4</f>
        <v>115870.12908849977</v>
      </c>
      <c r="L4" s="18" t="e">
        <f t="shared" si="3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4"/>
        <v>0</v>
      </c>
      <c r="S4" s="32">
        <f t="shared" si="5"/>
        <v>109904</v>
      </c>
      <c r="T4" s="32">
        <f t="shared" si="6"/>
        <v>109904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16694</v>
      </c>
      <c r="G5" s="12">
        <v>291203</v>
      </c>
      <c r="H5" s="12">
        <v>0</v>
      </c>
      <c r="I5" s="15">
        <f t="shared" si="1"/>
        <v>16694</v>
      </c>
      <c r="J5" s="16">
        <f t="shared" si="2"/>
        <v>0</v>
      </c>
      <c r="K5" s="17">
        <f t="shared" ref="K5:K19" si="8">+G5*D5</f>
        <v>311100.33571783872</v>
      </c>
      <c r="L5" s="18">
        <f t="shared" si="3"/>
        <v>1</v>
      </c>
      <c r="M5" s="31">
        <v>0</v>
      </c>
      <c r="N5" s="54">
        <v>0</v>
      </c>
      <c r="O5" s="31">
        <v>156000</v>
      </c>
      <c r="P5" s="69">
        <v>0</v>
      </c>
      <c r="Q5" s="31">
        <v>0</v>
      </c>
      <c r="R5" s="31">
        <f t="shared" si="4"/>
        <v>156000</v>
      </c>
      <c r="S5" s="32">
        <f t="shared" si="5"/>
        <v>463897</v>
      </c>
      <c r="T5" s="32">
        <f t="shared" si="6"/>
        <v>172694</v>
      </c>
      <c r="U5" s="18">
        <f t="shared" si="7"/>
        <v>1.5930364728385353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0</v>
      </c>
      <c r="G6" s="12">
        <v>544675</v>
      </c>
      <c r="H6" s="12">
        <v>0</v>
      </c>
      <c r="I6" s="15">
        <f t="shared" si="1"/>
        <v>0</v>
      </c>
      <c r="J6" s="16">
        <f t="shared" si="2"/>
        <v>309179</v>
      </c>
      <c r="K6" s="17">
        <f t="shared" si="8"/>
        <v>1181769.396697656</v>
      </c>
      <c r="L6" s="18">
        <f t="shared" si="3"/>
        <v>0.63790179585737139</v>
      </c>
      <c r="M6" s="31">
        <v>0</v>
      </c>
      <c r="N6" s="54">
        <v>0</v>
      </c>
      <c r="O6" s="31"/>
      <c r="P6" s="31">
        <v>312000</v>
      </c>
      <c r="Q6" s="31">
        <v>0</v>
      </c>
      <c r="R6" s="31">
        <f t="shared" si="4"/>
        <v>312000</v>
      </c>
      <c r="S6" s="32">
        <f t="shared" si="5"/>
        <v>856675</v>
      </c>
      <c r="T6" s="32">
        <f t="shared" si="6"/>
        <v>2821</v>
      </c>
      <c r="U6" s="18">
        <f t="shared" si="7"/>
        <v>1.0033038435142307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244031</v>
      </c>
      <c r="G8" s="40">
        <v>482704</v>
      </c>
      <c r="H8" s="40">
        <v>0</v>
      </c>
      <c r="I8" s="15">
        <f t="shared" si="1"/>
        <v>244031</v>
      </c>
      <c r="J8" s="16">
        <f t="shared" si="2"/>
        <v>0</v>
      </c>
      <c r="K8" s="17">
        <f t="shared" si="8"/>
        <v>551744.21611339867</v>
      </c>
      <c r="L8" s="18">
        <f t="shared" si="3"/>
        <v>1</v>
      </c>
      <c r="M8" s="31">
        <v>0</v>
      </c>
      <c r="N8" s="54">
        <v>0</v>
      </c>
      <c r="O8" s="31">
        <v>0</v>
      </c>
      <c r="P8" s="31">
        <v>63000</v>
      </c>
      <c r="Q8" s="31">
        <v>0</v>
      </c>
      <c r="R8" s="31">
        <f t="shared" si="4"/>
        <v>63000</v>
      </c>
      <c r="S8" s="32">
        <f t="shared" si="5"/>
        <v>789735</v>
      </c>
      <c r="T8" s="32">
        <f t="shared" si="6"/>
        <v>307031</v>
      </c>
      <c r="U8" s="18">
        <f t="shared" si="7"/>
        <v>1.6360647518976432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436110</v>
      </c>
      <c r="H9" s="12">
        <v>0</v>
      </c>
      <c r="I9" s="15">
        <f t="shared" si="1"/>
        <v>0</v>
      </c>
      <c r="J9" s="16">
        <f t="shared" si="2"/>
        <v>17187</v>
      </c>
      <c r="K9" s="17">
        <f t="shared" si="8"/>
        <v>276593.19873989502</v>
      </c>
      <c r="L9" s="18">
        <f t="shared" si="3"/>
        <v>0.96208446118107993</v>
      </c>
      <c r="M9" s="31">
        <v>0</v>
      </c>
      <c r="N9" s="54">
        <v>0</v>
      </c>
      <c r="O9" s="31">
        <v>260000</v>
      </c>
      <c r="P9" s="31">
        <v>0</v>
      </c>
      <c r="Q9" s="31">
        <v>0</v>
      </c>
      <c r="R9" s="31">
        <f t="shared" si="4"/>
        <v>260000</v>
      </c>
      <c r="S9" s="32">
        <f t="shared" si="5"/>
        <v>696110</v>
      </c>
      <c r="T9" s="32">
        <f t="shared" si="6"/>
        <v>242813</v>
      </c>
      <c r="U9" s="18">
        <f t="shared" si="7"/>
        <v>1.5356598433256783</v>
      </c>
    </row>
    <row r="10" spans="1:21">
      <c r="A10" s="8" t="s">
        <v>30</v>
      </c>
      <c r="B10" s="60" t="s">
        <v>31</v>
      </c>
      <c r="C10" s="13">
        <v>307020</v>
      </c>
      <c r="D10" s="46">
        <v>0.89352805883812592</v>
      </c>
      <c r="E10" s="13">
        <f t="shared" si="0"/>
        <v>274330.98462448141</v>
      </c>
      <c r="F10" s="40">
        <v>221734</v>
      </c>
      <c r="G10" s="12">
        <v>307966</v>
      </c>
      <c r="H10" s="40">
        <v>0</v>
      </c>
      <c r="I10" s="15">
        <f>F10+H10</f>
        <v>221734</v>
      </c>
      <c r="J10" s="16">
        <f t="shared" si="2"/>
        <v>-946</v>
      </c>
      <c r="K10" s="17">
        <f t="shared" si="8"/>
        <v>275176.2621681423</v>
      </c>
      <c r="L10" s="18">
        <f t="shared" si="3"/>
        <v>1.0030812324929972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4"/>
        <v>0</v>
      </c>
      <c r="S10" s="32">
        <f t="shared" si="5"/>
        <v>529700</v>
      </c>
      <c r="T10" s="32">
        <f t="shared" si="6"/>
        <v>222680</v>
      </c>
      <c r="U10" s="18">
        <f t="shared" si="7"/>
        <v>1.7252947690704188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0</v>
      </c>
      <c r="G12" s="12">
        <v>2246</v>
      </c>
      <c r="H12" s="12">
        <v>0</v>
      </c>
      <c r="I12" s="15">
        <f t="shared" si="1"/>
        <v>0</v>
      </c>
      <c r="J12" s="16">
        <f>C12-G12</f>
        <v>80</v>
      </c>
      <c r="K12" s="17">
        <f t="shared" si="8"/>
        <v>10512.490924326903</v>
      </c>
      <c r="L12" s="18">
        <f t="shared" si="3"/>
        <v>0.9656061908856407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0</v>
      </c>
      <c r="G13" s="12">
        <v>12105</v>
      </c>
      <c r="H13" s="12">
        <v>0</v>
      </c>
      <c r="I13" s="15">
        <f t="shared" si="1"/>
        <v>0</v>
      </c>
      <c r="J13" s="16">
        <f t="shared" si="2"/>
        <v>14</v>
      </c>
      <c r="K13" s="17">
        <f t="shared" si="8"/>
        <v>112092.3</v>
      </c>
      <c r="L13" s="18">
        <f t="shared" si="3"/>
        <v>0.99884478917402431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1188682</v>
      </c>
      <c r="G18" s="12">
        <v>74234</v>
      </c>
      <c r="H18" s="12">
        <v>0</v>
      </c>
      <c r="I18" s="15">
        <f t="shared" ref="I18:I19" si="9">F18+H18</f>
        <v>1188682</v>
      </c>
      <c r="J18" s="16">
        <f t="shared" si="2"/>
        <v>360152</v>
      </c>
      <c r="K18" s="17">
        <f t="shared" si="8"/>
        <v>96722.028757318854</v>
      </c>
      <c r="L18" s="18">
        <f t="shared" si="3"/>
        <v>0.17089408958852265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1262916</v>
      </c>
      <c r="T18" s="32">
        <f t="shared" si="6"/>
        <v>828530</v>
      </c>
      <c r="U18" s="18">
        <f t="shared" si="7"/>
        <v>2.9073588927819958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 t="shared" si="9"/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3117502</v>
      </c>
      <c r="D20" s="22"/>
      <c r="E20" s="21">
        <f t="shared" ref="E20:K20" si="12">SUM(E3:E19)</f>
        <v>4777923.8546567401</v>
      </c>
      <c r="F20" s="23">
        <f t="shared" si="12"/>
        <v>1817271</v>
      </c>
      <c r="G20" s="23">
        <f t="shared" si="12"/>
        <v>2501949</v>
      </c>
      <c r="H20" s="23">
        <f t="shared" si="12"/>
        <v>0</v>
      </c>
      <c r="I20" s="24">
        <f t="shared" si="12"/>
        <v>1817271</v>
      </c>
      <c r="J20" s="25">
        <f t="shared" si="12"/>
        <v>615553</v>
      </c>
      <c r="K20" s="25">
        <f t="shared" si="12"/>
        <v>3730420.4695214606</v>
      </c>
      <c r="L20" s="18">
        <f t="shared" si="3"/>
        <v>0.78076180847579979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4319220</v>
      </c>
      <c r="T20" s="37"/>
    </row>
    <row r="25" spans="1:21"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E000000}"/>
  <conditionalFormatting sqref="U3:U19 L3:L20">
    <cfRule type="cellIs" dxfId="32" priority="9" operator="greaterThan">
      <formula>1</formula>
    </cfRule>
  </conditionalFormatting>
  <conditionalFormatting sqref="U3:U19 L3:L20">
    <cfRule type="cellIs" dxfId="31" priority="8" operator="lessThan">
      <formula>0.8</formula>
    </cfRule>
  </conditionalFormatting>
  <conditionalFormatting sqref="U3:U19 L3:L20">
    <cfRule type="cellIs" dxfId="30" priority="7" operator="between">
      <formula>0.8</formula>
      <formula>1</formula>
    </cfRule>
  </conditionalFormatting>
  <conditionalFormatting sqref="L13">
    <cfRule type="cellIs" dxfId="29" priority="6" operator="greaterThan">
      <formula>1</formula>
    </cfRule>
  </conditionalFormatting>
  <conditionalFormatting sqref="L13">
    <cfRule type="cellIs" dxfId="28" priority="5" operator="lessThan">
      <formula>0.8</formula>
    </cfRule>
  </conditionalFormatting>
  <conditionalFormatting sqref="L13">
    <cfRule type="cellIs" dxfId="27" priority="4" operator="between">
      <formula>0.8</formula>
      <formula>1</formula>
    </cfRule>
  </conditionalFormatting>
  <conditionalFormatting sqref="U13">
    <cfRule type="cellIs" dxfId="26" priority="3" operator="greaterThan">
      <formula>1</formula>
    </cfRule>
  </conditionalFormatting>
  <conditionalFormatting sqref="U13">
    <cfRule type="cellIs" dxfId="25" priority="2" operator="lessThan">
      <formula>0.8</formula>
    </cfRule>
  </conditionalFormatting>
  <conditionalFormatting sqref="U13">
    <cfRule type="cellIs" dxfId="2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rgb="FFFFC000"/>
  </sheetPr>
  <dimension ref="A1:U31"/>
  <sheetViews>
    <sheetView showGridLines="0" zoomScale="90" workbookViewId="0">
      <pane xSplit="3" ySplit="2" topLeftCell="D3" activePane="bottomRight" state="frozen"/>
      <selection activeCell="F3" sqref="F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253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280593</v>
      </c>
      <c r="D3" s="10">
        <v>2.8923780588381258</v>
      </c>
      <c r="E3" s="11">
        <f t="shared" ref="E3:E18" si="0">C3*D3</f>
        <v>811581.03666356625</v>
      </c>
      <c r="F3" s="12">
        <v>64266</v>
      </c>
      <c r="G3" s="40">
        <v>341188</v>
      </c>
      <c r="H3" s="12">
        <v>0</v>
      </c>
      <c r="I3" s="15">
        <f t="shared" ref="I3:I17" si="1">F3+H3</f>
        <v>64266</v>
      </c>
      <c r="J3" s="16">
        <f t="shared" ref="J3:J18" si="2">C3-G3</f>
        <v>-60595</v>
      </c>
      <c r="K3" s="17">
        <f>+G3*D3</f>
        <v>986844.68513886246</v>
      </c>
      <c r="L3" s="18">
        <f t="shared" ref="L3:L20" si="3">K3/E3</f>
        <v>1.2159533559283375</v>
      </c>
      <c r="M3" s="31">
        <v>0</v>
      </c>
      <c r="N3" s="54">
        <v>0</v>
      </c>
      <c r="O3" s="31">
        <v>129000</v>
      </c>
      <c r="P3" s="31">
        <v>55500</v>
      </c>
      <c r="Q3" s="31">
        <v>0</v>
      </c>
      <c r="R3" s="31">
        <f t="shared" ref="R3:R18" si="4">M3+N3+O3+P3+Q3</f>
        <v>184500</v>
      </c>
      <c r="S3" s="32">
        <f t="shared" ref="S3:S18" si="5">G3+I3+R3</f>
        <v>589954</v>
      </c>
      <c r="T3" s="32">
        <f t="shared" ref="T3:T18" si="6">S3-C3</f>
        <v>309361</v>
      </c>
      <c r="U3" s="18">
        <f t="shared" ref="U3:U18" si="7">S3/C3</f>
        <v>2.1025257223095375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35386</v>
      </c>
      <c r="G4" s="12">
        <v>74518</v>
      </c>
      <c r="H4" s="12">
        <v>0</v>
      </c>
      <c r="I4" s="15">
        <f t="shared" si="1"/>
        <v>35386</v>
      </c>
      <c r="J4" s="16">
        <f t="shared" si="2"/>
        <v>-74518</v>
      </c>
      <c r="K4" s="17">
        <f>D4*G4</f>
        <v>115870.12908849977</v>
      </c>
      <c r="L4" s="18" t="e">
        <f t="shared" si="3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4"/>
        <v>0</v>
      </c>
      <c r="S4" s="32">
        <f t="shared" si="5"/>
        <v>109904</v>
      </c>
      <c r="T4" s="32">
        <f t="shared" si="6"/>
        <v>109904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134227</v>
      </c>
      <c r="G5" s="12">
        <v>291203</v>
      </c>
      <c r="H5" s="12">
        <v>36000</v>
      </c>
      <c r="I5" s="15">
        <f t="shared" si="1"/>
        <v>170227</v>
      </c>
      <c r="J5" s="16">
        <f t="shared" si="2"/>
        <v>0</v>
      </c>
      <c r="K5" s="17">
        <f t="shared" ref="K5:K19" si="8">+G5*D5</f>
        <v>311100.33571783872</v>
      </c>
      <c r="L5" s="18">
        <f t="shared" si="3"/>
        <v>1</v>
      </c>
      <c r="M5" s="31">
        <v>0</v>
      </c>
      <c r="N5" s="54">
        <v>0</v>
      </c>
      <c r="O5" s="31">
        <v>156000</v>
      </c>
      <c r="P5" s="69">
        <v>0</v>
      </c>
      <c r="Q5" s="31">
        <v>0</v>
      </c>
      <c r="R5" s="31">
        <f t="shared" si="4"/>
        <v>156000</v>
      </c>
      <c r="S5" s="32">
        <f t="shared" si="5"/>
        <v>617430</v>
      </c>
      <c r="T5" s="32">
        <f t="shared" si="6"/>
        <v>326227</v>
      </c>
      <c r="U5" s="18">
        <f t="shared" si="7"/>
        <v>2.1202734861934802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0</v>
      </c>
      <c r="G6" s="12">
        <v>544675</v>
      </c>
      <c r="H6" s="12">
        <v>0</v>
      </c>
      <c r="I6" s="15">
        <f t="shared" si="1"/>
        <v>0</v>
      </c>
      <c r="J6" s="16">
        <f t="shared" si="2"/>
        <v>309179</v>
      </c>
      <c r="K6" s="17">
        <f t="shared" si="8"/>
        <v>1181769.396697656</v>
      </c>
      <c r="L6" s="18">
        <f t="shared" si="3"/>
        <v>0.63790179585737139</v>
      </c>
      <c r="M6" s="31">
        <v>0</v>
      </c>
      <c r="N6" s="54">
        <v>0</v>
      </c>
      <c r="O6" s="31"/>
      <c r="P6" s="31">
        <v>312000</v>
      </c>
      <c r="Q6" s="31">
        <v>0</v>
      </c>
      <c r="R6" s="31">
        <f t="shared" si="4"/>
        <v>312000</v>
      </c>
      <c r="S6" s="32">
        <f t="shared" si="5"/>
        <v>856675</v>
      </c>
      <c r="T6" s="32">
        <f t="shared" si="6"/>
        <v>2821</v>
      </c>
      <c r="U6" s="18">
        <f t="shared" si="7"/>
        <v>1.0033038435142307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44031</v>
      </c>
      <c r="G8" s="40">
        <v>482704</v>
      </c>
      <c r="H8" s="40">
        <v>200000</v>
      </c>
      <c r="I8" s="15">
        <f t="shared" si="1"/>
        <v>244031</v>
      </c>
      <c r="J8" s="16">
        <f t="shared" si="2"/>
        <v>0</v>
      </c>
      <c r="K8" s="17">
        <f t="shared" si="8"/>
        <v>551744.21611339867</v>
      </c>
      <c r="L8" s="18">
        <f t="shared" si="3"/>
        <v>1</v>
      </c>
      <c r="M8" s="31">
        <v>0</v>
      </c>
      <c r="N8" s="54">
        <v>0</v>
      </c>
      <c r="O8" s="31">
        <v>0</v>
      </c>
      <c r="P8" s="31">
        <v>63000</v>
      </c>
      <c r="Q8" s="31">
        <v>0</v>
      </c>
      <c r="R8" s="31">
        <f t="shared" si="4"/>
        <v>63000</v>
      </c>
      <c r="S8" s="32">
        <f t="shared" si="5"/>
        <v>789735</v>
      </c>
      <c r="T8" s="32">
        <f t="shared" si="6"/>
        <v>307031</v>
      </c>
      <c r="U8" s="18">
        <f t="shared" si="7"/>
        <v>1.6360647518976432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436110</v>
      </c>
      <c r="H9" s="12">
        <v>0</v>
      </c>
      <c r="I9" s="15">
        <f t="shared" si="1"/>
        <v>0</v>
      </c>
      <c r="J9" s="16">
        <f t="shared" si="2"/>
        <v>17187</v>
      </c>
      <c r="K9" s="17">
        <f t="shared" si="8"/>
        <v>276593.19873989502</v>
      </c>
      <c r="L9" s="18">
        <f t="shared" si="3"/>
        <v>0.96208446118107993</v>
      </c>
      <c r="M9" s="31">
        <v>0</v>
      </c>
      <c r="N9" s="54">
        <v>0</v>
      </c>
      <c r="O9" s="31">
        <v>260000</v>
      </c>
      <c r="P9" s="31">
        <v>0</v>
      </c>
      <c r="Q9" s="31">
        <v>0</v>
      </c>
      <c r="R9" s="31">
        <f t="shared" si="4"/>
        <v>260000</v>
      </c>
      <c r="S9" s="32">
        <f t="shared" si="5"/>
        <v>696110</v>
      </c>
      <c r="T9" s="32">
        <f t="shared" si="6"/>
        <v>242813</v>
      </c>
      <c r="U9" s="18">
        <f t="shared" si="7"/>
        <v>1.5356598433256783</v>
      </c>
    </row>
    <row r="10" spans="1:21">
      <c r="A10" s="8" t="s">
        <v>30</v>
      </c>
      <c r="B10" s="8" t="s">
        <v>31</v>
      </c>
      <c r="C10" s="13">
        <v>307020</v>
      </c>
      <c r="D10" s="46">
        <v>0.89352805883812592</v>
      </c>
      <c r="E10" s="13">
        <f t="shared" si="0"/>
        <v>274330.98462448141</v>
      </c>
      <c r="F10" s="40">
        <v>0</v>
      </c>
      <c r="G10" s="12">
        <v>529688</v>
      </c>
      <c r="H10" s="40">
        <v>0</v>
      </c>
      <c r="I10" s="15">
        <f>F10+H10</f>
        <v>0</v>
      </c>
      <c r="J10" s="16">
        <f t="shared" si="2"/>
        <v>-222668</v>
      </c>
      <c r="K10" s="17">
        <f t="shared" si="8"/>
        <v>473291.09042984922</v>
      </c>
      <c r="L10" s="18">
        <f t="shared" si="3"/>
        <v>1.7252556836688164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4"/>
        <v>0</v>
      </c>
      <c r="S10" s="32">
        <f t="shared" si="5"/>
        <v>529688</v>
      </c>
      <c r="T10" s="32">
        <f t="shared" si="6"/>
        <v>222668</v>
      </c>
      <c r="U10" s="18">
        <f t="shared" si="7"/>
        <v>1.7252556836688164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0</v>
      </c>
      <c r="G12" s="12">
        <v>2246</v>
      </c>
      <c r="H12" s="12">
        <v>0</v>
      </c>
      <c r="I12" s="15">
        <f t="shared" si="1"/>
        <v>0</v>
      </c>
      <c r="J12" s="16">
        <f>C12-G12</f>
        <v>80</v>
      </c>
      <c r="K12" s="17">
        <f t="shared" si="8"/>
        <v>10512.490924326903</v>
      </c>
      <c r="L12" s="18">
        <f t="shared" si="3"/>
        <v>0.9656061908856407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0</v>
      </c>
      <c r="G13" s="12">
        <v>12105</v>
      </c>
      <c r="H13" s="12">
        <v>0</v>
      </c>
      <c r="I13" s="15">
        <f t="shared" si="1"/>
        <v>0</v>
      </c>
      <c r="J13" s="16">
        <f t="shared" si="2"/>
        <v>14</v>
      </c>
      <c r="K13" s="17">
        <f t="shared" si="8"/>
        <v>112092.3</v>
      </c>
      <c r="L13" s="18">
        <f t="shared" si="3"/>
        <v>0.99884478917402431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988682</v>
      </c>
      <c r="G18" s="12">
        <v>174234</v>
      </c>
      <c r="H18" s="12">
        <v>100000</v>
      </c>
      <c r="I18" s="15">
        <f t="shared" ref="I18:I19" si="9">F18+H18</f>
        <v>1088682</v>
      </c>
      <c r="J18" s="16">
        <f t="shared" si="2"/>
        <v>260152</v>
      </c>
      <c r="K18" s="17">
        <f t="shared" si="8"/>
        <v>227015.46405289616</v>
      </c>
      <c r="L18" s="18">
        <f t="shared" si="3"/>
        <v>0.40110408714829665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1262916</v>
      </c>
      <c r="T18" s="32">
        <f t="shared" si="6"/>
        <v>828530</v>
      </c>
      <c r="U18" s="18">
        <f t="shared" si="7"/>
        <v>2.9073588927819958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 t="shared" si="9"/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3117502</v>
      </c>
      <c r="D20" s="22"/>
      <c r="E20" s="21">
        <f t="shared" ref="E20:K20" si="12">SUM(E3:E19)</f>
        <v>4777923.8546567401</v>
      </c>
      <c r="F20" s="23">
        <f t="shared" si="12"/>
        <v>1266592</v>
      </c>
      <c r="G20" s="23">
        <f t="shared" si="12"/>
        <v>2888671</v>
      </c>
      <c r="H20" s="23">
        <f t="shared" si="12"/>
        <v>336000</v>
      </c>
      <c r="I20" s="24">
        <f t="shared" si="12"/>
        <v>1602592</v>
      </c>
      <c r="J20" s="25">
        <f t="shared" si="12"/>
        <v>228831</v>
      </c>
      <c r="K20" s="25">
        <f t="shared" si="12"/>
        <v>4246833.3069032226</v>
      </c>
      <c r="L20" s="18">
        <f t="shared" si="3"/>
        <v>0.88884491174217917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4491263</v>
      </c>
      <c r="T20" s="37"/>
    </row>
    <row r="25" spans="1:21">
      <c r="G25" s="37" t="s">
        <v>64</v>
      </c>
    </row>
    <row r="30" spans="1:21">
      <c r="K30" t="s">
        <v>64</v>
      </c>
    </row>
    <row r="31" spans="1:21">
      <c r="G31" t="s">
        <v>64</v>
      </c>
    </row>
  </sheetData>
  <autoFilter ref="B2:U29" xr:uid="{00000000-0009-0000-0000-00008F000000}"/>
  <conditionalFormatting sqref="U3:U19 L3:L20">
    <cfRule type="cellIs" dxfId="23" priority="9" operator="greaterThan">
      <formula>1</formula>
    </cfRule>
  </conditionalFormatting>
  <conditionalFormatting sqref="U3:U19 L3:L20">
    <cfRule type="cellIs" dxfId="22" priority="8" operator="lessThan">
      <formula>0.8</formula>
    </cfRule>
  </conditionalFormatting>
  <conditionalFormatting sqref="U3:U19 L3:L20">
    <cfRule type="cellIs" dxfId="21" priority="7" operator="between">
      <formula>0.8</formula>
      <formula>1</formula>
    </cfRule>
  </conditionalFormatting>
  <conditionalFormatting sqref="L13">
    <cfRule type="cellIs" dxfId="20" priority="6" operator="greaterThan">
      <formula>1</formula>
    </cfRule>
  </conditionalFormatting>
  <conditionalFormatting sqref="L13">
    <cfRule type="cellIs" dxfId="19" priority="5" operator="lessThan">
      <formula>0.8</formula>
    </cfRule>
  </conditionalFormatting>
  <conditionalFormatting sqref="L13">
    <cfRule type="cellIs" dxfId="18" priority="4" operator="between">
      <formula>0.8</formula>
      <formula>1</formula>
    </cfRule>
  </conditionalFormatting>
  <conditionalFormatting sqref="U13">
    <cfRule type="cellIs" dxfId="17" priority="3" operator="greaterThan">
      <formula>1</formula>
    </cfRule>
  </conditionalFormatting>
  <conditionalFormatting sqref="U13">
    <cfRule type="cellIs" dxfId="16" priority="2" operator="lessThan">
      <formula>0.8</formula>
    </cfRule>
  </conditionalFormatting>
  <conditionalFormatting sqref="U13">
    <cfRule type="cellIs" dxfId="1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rgb="FFFFC000"/>
  </sheetPr>
  <dimension ref="A1:U20"/>
  <sheetViews>
    <sheetView showGridLines="0" zoomScale="90" workbookViewId="0">
      <pane xSplit="3" ySplit="2" topLeftCell="D3" activePane="bottomRight" state="frozen"/>
      <selection activeCell="A27" sqref="A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>
      <c r="I1" s="27"/>
      <c r="M1" s="66" t="s">
        <v>0</v>
      </c>
      <c r="N1" s="66" t="s">
        <v>1</v>
      </c>
      <c r="O1" s="66" t="s">
        <v>2</v>
      </c>
      <c r="P1" s="66" t="s">
        <v>3</v>
      </c>
      <c r="Q1" s="67" t="s">
        <v>217</v>
      </c>
    </row>
    <row r="2" spans="1:21" ht="47.4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254</v>
      </c>
      <c r="J2" s="6" t="s">
        <v>17</v>
      </c>
      <c r="K2" s="6" t="s">
        <v>18</v>
      </c>
      <c r="L2" s="6" t="s">
        <v>19</v>
      </c>
      <c r="M2" s="43" t="s">
        <v>240</v>
      </c>
      <c r="N2" s="68" t="s">
        <v>241</v>
      </c>
      <c r="O2" s="68" t="s">
        <v>242</v>
      </c>
      <c r="P2" s="68" t="s">
        <v>243</v>
      </c>
      <c r="Q2" s="49" t="s">
        <v>64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280593</v>
      </c>
      <c r="D3" s="10">
        <v>2.8923780588381258</v>
      </c>
      <c r="E3" s="11">
        <f t="shared" ref="E3:E18" si="0">C3*D3</f>
        <v>811581.03666356625</v>
      </c>
      <c r="F3" s="12">
        <v>64266</v>
      </c>
      <c r="G3" s="40">
        <v>341188</v>
      </c>
      <c r="H3" s="12">
        <v>0</v>
      </c>
      <c r="I3" s="15">
        <f t="shared" ref="I3:I17" si="1">F3+H3</f>
        <v>64266</v>
      </c>
      <c r="J3" s="16">
        <f t="shared" ref="J3:J18" si="2">C3-G3</f>
        <v>-60595</v>
      </c>
      <c r="K3" s="17">
        <f>+G3*D3</f>
        <v>986844.68513886246</v>
      </c>
      <c r="L3" s="18">
        <f t="shared" ref="L3:L20" si="3">K3/E3</f>
        <v>1.2159533559283375</v>
      </c>
      <c r="M3" s="31">
        <v>0</v>
      </c>
      <c r="N3" s="54">
        <v>0</v>
      </c>
      <c r="O3" s="31">
        <v>0</v>
      </c>
      <c r="P3" s="31">
        <v>55500</v>
      </c>
      <c r="Q3" s="31">
        <v>0</v>
      </c>
      <c r="R3" s="31">
        <f t="shared" ref="R3:R18" si="4">M3+N3+O3+P3+Q3</f>
        <v>55500</v>
      </c>
      <c r="S3" s="32">
        <f t="shared" ref="S3:S18" si="5">G3+I3+R3</f>
        <v>460954</v>
      </c>
      <c r="T3" s="32">
        <f t="shared" ref="T3:T18" si="6">S3-C3</f>
        <v>180361</v>
      </c>
      <c r="U3" s="18">
        <f t="shared" ref="U3:U18" si="7">S3/C3</f>
        <v>1.6427851015527828</v>
      </c>
    </row>
    <row r="4" spans="1:21">
      <c r="A4" s="8" t="s">
        <v>36</v>
      </c>
      <c r="B4" s="8" t="s">
        <v>37</v>
      </c>
      <c r="C4" s="13">
        <v>0</v>
      </c>
      <c r="D4" s="10">
        <v>1.55492805883813</v>
      </c>
      <c r="E4" s="11">
        <f t="shared" si="0"/>
        <v>0</v>
      </c>
      <c r="F4" s="12">
        <v>35386</v>
      </c>
      <c r="G4" s="12">
        <v>74518</v>
      </c>
      <c r="H4" s="12">
        <v>0</v>
      </c>
      <c r="I4" s="15">
        <f t="shared" si="1"/>
        <v>35386</v>
      </c>
      <c r="J4" s="16">
        <f t="shared" si="2"/>
        <v>-74518</v>
      </c>
      <c r="K4" s="17">
        <f>D4*G4</f>
        <v>115870.12908849977</v>
      </c>
      <c r="L4" s="18" t="e">
        <f t="shared" si="3"/>
        <v>#DIV/0!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4"/>
        <v>0</v>
      </c>
      <c r="S4" s="32">
        <f t="shared" si="5"/>
        <v>109904</v>
      </c>
      <c r="T4" s="32">
        <f t="shared" si="6"/>
        <v>109904</v>
      </c>
      <c r="U4" s="18" t="e">
        <f t="shared" si="7"/>
        <v>#DIV/0!</v>
      </c>
    </row>
    <row r="5" spans="1:21">
      <c r="A5" s="8" t="s">
        <v>32</v>
      </c>
      <c r="B5" s="8" t="s">
        <v>33</v>
      </c>
      <c r="C5" s="13">
        <v>291203</v>
      </c>
      <c r="D5" s="10">
        <v>1.0683280588381256</v>
      </c>
      <c r="E5" s="11">
        <f t="shared" si="0"/>
        <v>311100.33571783872</v>
      </c>
      <c r="F5" s="12">
        <v>134227</v>
      </c>
      <c r="G5" s="12">
        <v>327203</v>
      </c>
      <c r="H5" s="12">
        <v>0</v>
      </c>
      <c r="I5" s="15">
        <f t="shared" si="1"/>
        <v>134227</v>
      </c>
      <c r="J5" s="16">
        <f t="shared" si="2"/>
        <v>-36000</v>
      </c>
      <c r="K5" s="17">
        <f t="shared" ref="K5:K19" si="8">+G5*D5</f>
        <v>349560.14583601122</v>
      </c>
      <c r="L5" s="18">
        <f t="shared" si="3"/>
        <v>1.1236251000161399</v>
      </c>
      <c r="M5" s="31">
        <v>0</v>
      </c>
      <c r="N5" s="54">
        <v>0</v>
      </c>
      <c r="O5" s="31">
        <v>0</v>
      </c>
      <c r="P5" s="69">
        <v>0</v>
      </c>
      <c r="Q5" s="31">
        <v>0</v>
      </c>
      <c r="R5" s="31">
        <f t="shared" si="4"/>
        <v>0</v>
      </c>
      <c r="S5" s="32">
        <f t="shared" si="5"/>
        <v>461430</v>
      </c>
      <c r="T5" s="32">
        <f t="shared" si="6"/>
        <v>170227</v>
      </c>
      <c r="U5" s="18">
        <f t="shared" si="7"/>
        <v>1.5845647194568737</v>
      </c>
    </row>
    <row r="6" spans="1:21">
      <c r="A6" s="8" t="s">
        <v>34</v>
      </c>
      <c r="B6" s="8" t="s">
        <v>35</v>
      </c>
      <c r="C6" s="13">
        <v>853854</v>
      </c>
      <c r="D6" s="46">
        <v>2.1696780588381257</v>
      </c>
      <c r="E6" s="13">
        <f t="shared" si="0"/>
        <v>1852588.289251169</v>
      </c>
      <c r="F6" s="12">
        <v>0</v>
      </c>
      <c r="G6" s="12">
        <v>544675</v>
      </c>
      <c r="H6" s="12">
        <v>0</v>
      </c>
      <c r="I6" s="15">
        <f t="shared" si="1"/>
        <v>0</v>
      </c>
      <c r="J6" s="16">
        <f t="shared" si="2"/>
        <v>309179</v>
      </c>
      <c r="K6" s="17">
        <f t="shared" si="8"/>
        <v>1181769.396697656</v>
      </c>
      <c r="L6" s="18">
        <f t="shared" si="3"/>
        <v>0.63790179585737139</v>
      </c>
      <c r="M6" s="31">
        <v>0</v>
      </c>
      <c r="N6" s="54">
        <v>0</v>
      </c>
      <c r="O6" s="31"/>
      <c r="P6" s="31">
        <v>234000</v>
      </c>
      <c r="Q6" s="31">
        <v>350000</v>
      </c>
      <c r="R6" s="31">
        <f t="shared" si="4"/>
        <v>584000</v>
      </c>
      <c r="S6" s="32">
        <f t="shared" si="5"/>
        <v>1128675</v>
      </c>
      <c r="T6" s="32">
        <f t="shared" si="6"/>
        <v>274821</v>
      </c>
      <c r="U6" s="18">
        <f t="shared" si="7"/>
        <v>1.321859474804826</v>
      </c>
    </row>
    <row r="7" spans="1:21">
      <c r="A7" s="8" t="s">
        <v>40</v>
      </c>
      <c r="B7" s="8" t="s">
        <v>41</v>
      </c>
      <c r="C7" s="13">
        <v>0</v>
      </c>
      <c r="D7" s="10">
        <v>4.3295293823675376</v>
      </c>
      <c r="E7" s="11">
        <f t="shared" si="0"/>
        <v>0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0</v>
      </c>
      <c r="K7" s="17">
        <f t="shared" si="8"/>
        <v>0</v>
      </c>
      <c r="L7" s="18" t="e">
        <f t="shared" si="3"/>
        <v>#DIV/0!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4"/>
        <v>0</v>
      </c>
      <c r="S7" s="32">
        <f t="shared" si="5"/>
        <v>0</v>
      </c>
      <c r="T7" s="32">
        <f t="shared" si="6"/>
        <v>0</v>
      </c>
      <c r="U7" s="18" t="e">
        <f t="shared" si="7"/>
        <v>#DIV/0!</v>
      </c>
    </row>
    <row r="8" spans="1:21">
      <c r="A8" s="8" t="s">
        <v>26</v>
      </c>
      <c r="B8" s="8" t="s">
        <v>27</v>
      </c>
      <c r="C8" s="13">
        <v>482704</v>
      </c>
      <c r="D8" s="10">
        <v>1.1430280588381259</v>
      </c>
      <c r="E8" s="11">
        <f t="shared" si="0"/>
        <v>551744.21611339867</v>
      </c>
      <c r="F8" s="12">
        <v>44031</v>
      </c>
      <c r="G8" s="40">
        <v>682704</v>
      </c>
      <c r="H8" s="40">
        <v>0</v>
      </c>
      <c r="I8" s="15">
        <f t="shared" si="1"/>
        <v>44031</v>
      </c>
      <c r="J8" s="16">
        <f t="shared" si="2"/>
        <v>-200000</v>
      </c>
      <c r="K8" s="17">
        <f t="shared" si="8"/>
        <v>780349.82788102387</v>
      </c>
      <c r="L8" s="18">
        <f t="shared" si="3"/>
        <v>1.4143325930591004</v>
      </c>
      <c r="M8" s="31">
        <v>0</v>
      </c>
      <c r="N8" s="54">
        <v>0</v>
      </c>
      <c r="O8" s="31">
        <v>0</v>
      </c>
      <c r="P8" s="31">
        <v>0</v>
      </c>
      <c r="Q8" s="31">
        <v>378000</v>
      </c>
      <c r="R8" s="31">
        <f t="shared" si="4"/>
        <v>378000</v>
      </c>
      <c r="S8" s="32">
        <f t="shared" si="5"/>
        <v>1104735</v>
      </c>
      <c r="T8" s="32">
        <f t="shared" si="6"/>
        <v>622031</v>
      </c>
      <c r="U8" s="18">
        <f t="shared" si="7"/>
        <v>2.2886385859657263</v>
      </c>
    </row>
    <row r="9" spans="1:21">
      <c r="A9" s="8" t="s">
        <v>28</v>
      </c>
      <c r="B9" s="8" t="s">
        <v>29</v>
      </c>
      <c r="C9" s="13">
        <v>453297</v>
      </c>
      <c r="D9" s="10">
        <v>0.63422805883812572</v>
      </c>
      <c r="E9" s="11">
        <f t="shared" si="0"/>
        <v>287493.67638714588</v>
      </c>
      <c r="F9" s="12">
        <v>0</v>
      </c>
      <c r="G9" s="40">
        <v>436110</v>
      </c>
      <c r="H9" s="12">
        <v>0</v>
      </c>
      <c r="I9" s="15">
        <f t="shared" si="1"/>
        <v>0</v>
      </c>
      <c r="J9" s="16">
        <f t="shared" si="2"/>
        <v>17187</v>
      </c>
      <c r="K9" s="17">
        <f t="shared" si="8"/>
        <v>276593.19873989502</v>
      </c>
      <c r="L9" s="18">
        <f t="shared" si="3"/>
        <v>0.96208446118107993</v>
      </c>
      <c r="M9" s="31">
        <v>0</v>
      </c>
      <c r="N9" s="54">
        <v>0</v>
      </c>
      <c r="O9" s="31">
        <v>0</v>
      </c>
      <c r="P9" s="31">
        <v>88000</v>
      </c>
      <c r="Q9" s="31">
        <v>176000</v>
      </c>
      <c r="R9" s="31">
        <f t="shared" si="4"/>
        <v>264000</v>
      </c>
      <c r="S9" s="32">
        <f t="shared" si="5"/>
        <v>700110</v>
      </c>
      <c r="T9" s="32">
        <f t="shared" si="6"/>
        <v>246813</v>
      </c>
      <c r="U9" s="18">
        <f t="shared" si="7"/>
        <v>1.5444840799740567</v>
      </c>
    </row>
    <row r="10" spans="1:21">
      <c r="A10" s="8" t="s">
        <v>30</v>
      </c>
      <c r="B10" s="8" t="s">
        <v>31</v>
      </c>
      <c r="C10" s="13">
        <v>307020</v>
      </c>
      <c r="D10" s="46">
        <v>0.89352805883812592</v>
      </c>
      <c r="E10" s="13">
        <f t="shared" si="0"/>
        <v>274330.98462448141</v>
      </c>
      <c r="F10" s="40">
        <v>0</v>
      </c>
      <c r="G10" s="12">
        <v>529688</v>
      </c>
      <c r="H10" s="40">
        <v>0</v>
      </c>
      <c r="I10" s="15">
        <f>F10+H10</f>
        <v>0</v>
      </c>
      <c r="J10" s="16">
        <f t="shared" si="2"/>
        <v>-222668</v>
      </c>
      <c r="K10" s="17">
        <f t="shared" si="8"/>
        <v>473291.09042984922</v>
      </c>
      <c r="L10" s="18">
        <f t="shared" si="3"/>
        <v>1.7252556836688164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4"/>
        <v>0</v>
      </c>
      <c r="S10" s="32">
        <f t="shared" si="5"/>
        <v>529688</v>
      </c>
      <c r="T10" s="32">
        <f t="shared" si="6"/>
        <v>222668</v>
      </c>
      <c r="U10" s="18">
        <f t="shared" si="7"/>
        <v>1.7252556836688164</v>
      </c>
    </row>
    <row r="11" spans="1:21">
      <c r="A11" s="53" t="s">
        <v>46</v>
      </c>
      <c r="B11" s="8" t="s">
        <v>47</v>
      </c>
      <c r="C11" s="13">
        <v>0</v>
      </c>
      <c r="D11" s="10">
        <v>0.40322805883812579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8"/>
        <v>0</v>
      </c>
      <c r="L11" s="18" t="e">
        <f t="shared" si="3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4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24</v>
      </c>
      <c r="B12" s="8" t="s">
        <v>25</v>
      </c>
      <c r="C12" s="13">
        <v>2326</v>
      </c>
      <c r="D12" s="10">
        <v>4.6805391470734206</v>
      </c>
      <c r="E12" s="11">
        <f t="shared" si="0"/>
        <v>10886.934056092776</v>
      </c>
      <c r="F12" s="12">
        <v>0</v>
      </c>
      <c r="G12" s="12">
        <v>2246</v>
      </c>
      <c r="H12" s="12">
        <v>0</v>
      </c>
      <c r="I12" s="15">
        <f t="shared" si="1"/>
        <v>0</v>
      </c>
      <c r="J12" s="16">
        <f>C12-G12</f>
        <v>80</v>
      </c>
      <c r="K12" s="17">
        <f t="shared" si="8"/>
        <v>10512.490924326903</v>
      </c>
      <c r="L12" s="18">
        <f t="shared" si="3"/>
        <v>0.9656061908856407</v>
      </c>
      <c r="M12" s="31">
        <v>0</v>
      </c>
      <c r="N12" s="54">
        <v>0</v>
      </c>
      <c r="O12" s="31">
        <v>0</v>
      </c>
      <c r="P12" s="31">
        <v>0</v>
      </c>
      <c r="Q12" s="31">
        <v>0</v>
      </c>
      <c r="R12" s="31">
        <f t="shared" si="4"/>
        <v>0</v>
      </c>
      <c r="S12" s="32">
        <f t="shared" si="5"/>
        <v>2246</v>
      </c>
      <c r="T12" s="32">
        <f t="shared" si="6"/>
        <v>-80</v>
      </c>
      <c r="U12" s="18">
        <f t="shared" si="7"/>
        <v>0.96560619088564059</v>
      </c>
    </row>
    <row r="13" spans="1:21">
      <c r="A13" s="52">
        <v>60000000032802</v>
      </c>
      <c r="B13" s="8" t="s">
        <v>113</v>
      </c>
      <c r="C13" s="13">
        <v>12119</v>
      </c>
      <c r="D13" s="10">
        <v>9.26</v>
      </c>
      <c r="E13" s="11">
        <f t="shared" si="0"/>
        <v>112221.94</v>
      </c>
      <c r="F13" s="12">
        <v>0</v>
      </c>
      <c r="G13" s="12">
        <v>12105</v>
      </c>
      <c r="H13" s="12">
        <v>0</v>
      </c>
      <c r="I13" s="15">
        <f t="shared" si="1"/>
        <v>0</v>
      </c>
      <c r="J13" s="16">
        <f t="shared" si="2"/>
        <v>14</v>
      </c>
      <c r="K13" s="17">
        <f t="shared" si="8"/>
        <v>112092.3</v>
      </c>
      <c r="L13" s="18">
        <f t="shared" si="3"/>
        <v>0.99884478917402431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4"/>
        <v>0</v>
      </c>
      <c r="S13" s="32">
        <f t="shared" si="5"/>
        <v>12105</v>
      </c>
      <c r="T13" s="32">
        <f t="shared" si="6"/>
        <v>-14</v>
      </c>
      <c r="U13" s="18">
        <f t="shared" si="7"/>
        <v>0.99884478917402431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8"/>
        <v>0</v>
      </c>
      <c r="L14" s="18" t="e">
        <f t="shared" si="3"/>
        <v>#DIV/0!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4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58" t="s">
        <v>150</v>
      </c>
      <c r="B15" s="59" t="s">
        <v>151</v>
      </c>
      <c r="C15" s="13">
        <v>0</v>
      </c>
      <c r="D15" s="10">
        <v>6.7956857705540301</v>
      </c>
      <c r="E15" s="11">
        <f t="shared" si="0"/>
        <v>0</v>
      </c>
      <c r="F15" s="12">
        <v>0</v>
      </c>
      <c r="G15" s="30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8"/>
        <v>0</v>
      </c>
      <c r="L15" s="18" t="e">
        <f t="shared" si="3"/>
        <v>#DIV/0!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4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58" t="s">
        <v>152</v>
      </c>
      <c r="B16" s="59" t="s">
        <v>153</v>
      </c>
      <c r="C16" s="13">
        <v>0</v>
      </c>
      <c r="D16" s="10">
        <v>10.033574703112851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8"/>
        <v>0</v>
      </c>
      <c r="L16" s="18" t="e">
        <f t="shared" si="3"/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4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8" t="s">
        <v>44</v>
      </c>
      <c r="B17" s="8" t="s">
        <v>215</v>
      </c>
      <c r="C17" s="13">
        <v>0</v>
      </c>
      <c r="D17" s="10">
        <v>12.061373764720482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8"/>
        <v>0</v>
      </c>
      <c r="L17" s="18" t="e">
        <f t="shared" si="3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4"/>
        <v>0</v>
      </c>
      <c r="S17" s="32">
        <f t="shared" si="5"/>
        <v>0</v>
      </c>
      <c r="T17" s="32">
        <f t="shared" si="6"/>
        <v>0</v>
      </c>
      <c r="U17" s="18" t="e">
        <f t="shared" si="7"/>
        <v>#DIV/0!</v>
      </c>
    </row>
    <row r="18" spans="1:21">
      <c r="A18" s="8" t="s">
        <v>22</v>
      </c>
      <c r="B18" s="8" t="s">
        <v>23</v>
      </c>
      <c r="C18" s="13">
        <v>434386</v>
      </c>
      <c r="D18" s="46">
        <v>1.3029343529557731</v>
      </c>
      <c r="E18" s="13">
        <f t="shared" si="0"/>
        <v>565976.44184304646</v>
      </c>
      <c r="F18" s="12">
        <v>988679</v>
      </c>
      <c r="G18" s="12">
        <v>274234</v>
      </c>
      <c r="H18" s="12">
        <v>0</v>
      </c>
      <c r="I18" s="15">
        <f t="shared" ref="I18:I19" si="9">F18+H18</f>
        <v>988679</v>
      </c>
      <c r="J18" s="16">
        <f t="shared" si="2"/>
        <v>160152</v>
      </c>
      <c r="K18" s="17">
        <f t="shared" si="8"/>
        <v>357308.89934847347</v>
      </c>
      <c r="L18" s="18">
        <f t="shared" si="3"/>
        <v>0.63131408470807071</v>
      </c>
      <c r="M18" s="31">
        <v>0</v>
      </c>
      <c r="N18" s="54">
        <v>0</v>
      </c>
      <c r="O18" s="31">
        <v>0</v>
      </c>
      <c r="P18" s="31">
        <v>0</v>
      </c>
      <c r="Q18" s="31">
        <v>0</v>
      </c>
      <c r="R18" s="31">
        <f t="shared" si="4"/>
        <v>0</v>
      </c>
      <c r="S18" s="32">
        <f t="shared" si="5"/>
        <v>1262913</v>
      </c>
      <c r="T18" s="32">
        <f t="shared" si="6"/>
        <v>828527</v>
      </c>
      <c r="U18" s="18">
        <f t="shared" si="7"/>
        <v>2.9073519864820692</v>
      </c>
    </row>
    <row r="19" spans="1:21">
      <c r="A19" s="53" t="s">
        <v>48</v>
      </c>
      <c r="B19" s="8" t="s">
        <v>49</v>
      </c>
      <c r="C19" s="13">
        <v>0</v>
      </c>
      <c r="D19" s="10">
        <v>3.0573254068481477</v>
      </c>
      <c r="E19" s="11">
        <f>C19*D19</f>
        <v>0</v>
      </c>
      <c r="F19" s="12">
        <v>0</v>
      </c>
      <c r="G19" s="12">
        <v>0</v>
      </c>
      <c r="H19" s="12">
        <v>0</v>
      </c>
      <c r="I19" s="15">
        <f t="shared" si="9"/>
        <v>0</v>
      </c>
      <c r="J19" s="16">
        <f>C19-G19</f>
        <v>0</v>
      </c>
      <c r="K19" s="17">
        <f t="shared" si="8"/>
        <v>0</v>
      </c>
      <c r="L19" s="18" t="e">
        <f t="shared" si="3"/>
        <v>#DIV/0!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ref="R19:R20" si="10">M19+N19+O19+P19+Q19</f>
        <v>0</v>
      </c>
      <c r="S19" s="32">
        <f t="shared" ref="S19:S20" si="11">G19+I19+R19</f>
        <v>0</v>
      </c>
      <c r="T19" s="32">
        <f>S19-C19</f>
        <v>0</v>
      </c>
      <c r="U19" s="18" t="e">
        <f>S19/C19</f>
        <v>#DIV/0!</v>
      </c>
    </row>
    <row r="20" spans="1:21" ht="15.6">
      <c r="A20" s="20" t="s">
        <v>50</v>
      </c>
      <c r="B20" s="20"/>
      <c r="C20" s="33">
        <f>SUM(C3:C19)</f>
        <v>3117502</v>
      </c>
      <c r="D20" s="22"/>
      <c r="E20" s="21">
        <f t="shared" ref="E20:K20" si="12">SUM(E3:E19)</f>
        <v>4777923.8546567401</v>
      </c>
      <c r="F20" s="23">
        <f t="shared" si="12"/>
        <v>1266589</v>
      </c>
      <c r="G20" s="23">
        <f t="shared" si="12"/>
        <v>3224671</v>
      </c>
      <c r="H20" s="23">
        <f t="shared" si="12"/>
        <v>0</v>
      </c>
      <c r="I20" s="24">
        <f t="shared" si="12"/>
        <v>1266589</v>
      </c>
      <c r="J20" s="25">
        <f t="shared" si="12"/>
        <v>-107169</v>
      </c>
      <c r="K20" s="25">
        <f t="shared" si="12"/>
        <v>4644192.1640845975</v>
      </c>
      <c r="L20" s="18">
        <f t="shared" si="3"/>
        <v>0.97201050191668448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10"/>
        <v>0</v>
      </c>
      <c r="S20" s="32">
        <f t="shared" si="11"/>
        <v>4491260</v>
      </c>
      <c r="T20" s="37"/>
    </row>
  </sheetData>
  <autoFilter ref="B2:U21" xr:uid="{00000000-0009-0000-0000-000090000000}"/>
  <conditionalFormatting sqref="U3:U19 L3:L20">
    <cfRule type="cellIs" dxfId="14" priority="9" operator="greaterThan">
      <formula>1</formula>
    </cfRule>
  </conditionalFormatting>
  <conditionalFormatting sqref="U3:U19 L3:L20">
    <cfRule type="cellIs" dxfId="13" priority="8" operator="lessThan">
      <formula>0.8</formula>
    </cfRule>
  </conditionalFormatting>
  <conditionalFormatting sqref="U3:U19 L3:L20">
    <cfRule type="cellIs" dxfId="12" priority="7" operator="between">
      <formula>0.8</formula>
      <formula>1</formula>
    </cfRule>
  </conditionalFormatting>
  <conditionalFormatting sqref="L13">
    <cfRule type="cellIs" dxfId="11" priority="6" operator="greaterThan">
      <formula>1</formula>
    </cfRule>
  </conditionalFormatting>
  <conditionalFormatting sqref="L13">
    <cfRule type="cellIs" dxfId="10" priority="5" operator="lessThan">
      <formula>0.8</formula>
    </cfRule>
  </conditionalFormatting>
  <conditionalFormatting sqref="L13">
    <cfRule type="cellIs" dxfId="9" priority="4" operator="between">
      <formula>0.8</formula>
      <formula>1</formula>
    </cfRule>
  </conditionalFormatting>
  <conditionalFormatting sqref="U13">
    <cfRule type="cellIs" dxfId="8" priority="3" operator="greaterThan">
      <formula>1</formula>
    </cfRule>
  </conditionalFormatting>
  <conditionalFormatting sqref="U13">
    <cfRule type="cellIs" dxfId="7" priority="2" operator="lessThan">
      <formula>0.8</formula>
    </cfRule>
  </conditionalFormatting>
  <conditionalFormatting sqref="U13">
    <cfRule type="cellIs" dxfId="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"/>
  <sheetViews>
    <sheetView workbookViewId="0"/>
  </sheetViews>
  <sheetFormatPr baseColWidth="10" defaultColWidth="8.88671875" defaultRowHeight="14.4"/>
  <sheetData/>
  <pageMargins left="0.70078740157480324" right="0.70078740157480324" top="0.75196850393700787" bottom="0.75196850393700787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J7" sqref="J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69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39">
        <v>726764</v>
      </c>
      <c r="H3" s="12">
        <v>0</v>
      </c>
      <c r="I3" s="15">
        <f t="shared" ref="I3:I17" si="1">F3+H3</f>
        <v>0</v>
      </c>
      <c r="J3" s="16">
        <f t="shared" ref="J3:J17" si="2">C3-G3</f>
        <v>-79974</v>
      </c>
      <c r="K3" s="17">
        <f t="shared" ref="K3:K17" si="3">+G3*D3</f>
        <v>2102076.2475534319</v>
      </c>
      <c r="L3" s="18">
        <f t="shared" ref="L3:L11" si="4">K3/E3</f>
        <v>1.1236475517555931</v>
      </c>
      <c r="M3" s="30">
        <v>0</v>
      </c>
      <c r="N3" s="30">
        <v>0</v>
      </c>
      <c r="O3" s="30">
        <v>0</v>
      </c>
      <c r="P3" s="30">
        <v>0</v>
      </c>
      <c r="Q3" s="36">
        <v>259000</v>
      </c>
      <c r="R3" s="31">
        <f t="shared" ref="R3:R18" si="5">M3+N3+O3+P3+Q3</f>
        <v>259000</v>
      </c>
      <c r="S3" s="32">
        <f t="shared" ref="S3:S18" si="6">G3+I3+R3</f>
        <v>985764</v>
      </c>
      <c r="T3" s="32">
        <f t="shared" ref="T3:T17" si="7">S3-C3</f>
        <v>338974</v>
      </c>
      <c r="U3" s="18">
        <f t="shared" ref="U3:U17" si="8">S3/C3</f>
        <v>1.5240866432690672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39">
        <v>601076</v>
      </c>
      <c r="H6" s="39">
        <v>125632</v>
      </c>
      <c r="I6" s="15">
        <f t="shared" si="1"/>
        <v>125632</v>
      </c>
      <c r="J6" s="16">
        <f t="shared" si="2"/>
        <v>-36980</v>
      </c>
      <c r="K6" s="17">
        <f t="shared" si="3"/>
        <v>687046.73349418538</v>
      </c>
      <c r="L6" s="18">
        <f t="shared" si="4"/>
        <v>1.0655562173814386</v>
      </c>
      <c r="M6" s="30">
        <v>0</v>
      </c>
      <c r="N6" s="30">
        <v>0</v>
      </c>
      <c r="O6" s="30">
        <v>0</v>
      </c>
      <c r="P6" s="30">
        <v>0</v>
      </c>
      <c r="Q6" s="30">
        <v>315000</v>
      </c>
      <c r="R6" s="31">
        <f t="shared" si="5"/>
        <v>315000</v>
      </c>
      <c r="S6" s="32">
        <f t="shared" si="6"/>
        <v>1041708</v>
      </c>
      <c r="T6" s="32">
        <f t="shared" si="7"/>
        <v>477612</v>
      </c>
      <c r="U6" s="18">
        <f t="shared" si="8"/>
        <v>1.8466856705241661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342865</v>
      </c>
      <c r="H7" s="12">
        <v>0</v>
      </c>
      <c r="I7" s="15">
        <f t="shared" si="1"/>
        <v>0</v>
      </c>
      <c r="J7" s="16">
        <f t="shared" si="2"/>
        <v>6335</v>
      </c>
      <c r="K7" s="17">
        <f t="shared" si="3"/>
        <v>217454.60339353397</v>
      </c>
      <c r="L7" s="18">
        <f t="shared" si="4"/>
        <v>0.98185853379152355</v>
      </c>
      <c r="M7" s="30">
        <v>0</v>
      </c>
      <c r="N7" s="30">
        <v>0</v>
      </c>
      <c r="O7" s="30">
        <v>0</v>
      </c>
      <c r="P7" s="30">
        <v>0</v>
      </c>
      <c r="Q7" s="30">
        <v>435000</v>
      </c>
      <c r="R7" s="31">
        <f t="shared" si="5"/>
        <v>435000</v>
      </c>
      <c r="S7" s="32">
        <f t="shared" si="6"/>
        <v>777865</v>
      </c>
      <c r="T7" s="32">
        <f t="shared" si="7"/>
        <v>428665</v>
      </c>
      <c r="U7" s="18">
        <f t="shared" si="8"/>
        <v>2.2275630011454752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781403</v>
      </c>
      <c r="H8" s="12">
        <v>0</v>
      </c>
      <c r="I8" s="15">
        <f t="shared" si="1"/>
        <v>0</v>
      </c>
      <c r="J8" s="16">
        <f t="shared" si="2"/>
        <v>-126653</v>
      </c>
      <c r="K8" s="17">
        <f t="shared" si="3"/>
        <v>698205.5057602881</v>
      </c>
      <c r="L8" s="18">
        <f t="shared" si="4"/>
        <v>1.1934371897670866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1">
        <f t="shared" si="5"/>
        <v>0</v>
      </c>
      <c r="S8" s="32">
        <f t="shared" si="6"/>
        <v>781403</v>
      </c>
      <c r="T8" s="32">
        <f t="shared" si="7"/>
        <v>126653</v>
      </c>
      <c r="U8" s="18">
        <f t="shared" si="8"/>
        <v>1.1934371897670866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231850</v>
      </c>
      <c r="H9" s="12">
        <v>0</v>
      </c>
      <c r="I9" s="15">
        <f t="shared" si="1"/>
        <v>0</v>
      </c>
      <c r="J9" s="16">
        <f t="shared" si="2"/>
        <v>-29050</v>
      </c>
      <c r="K9" s="17">
        <f t="shared" si="3"/>
        <v>247691.86044161944</v>
      </c>
      <c r="L9" s="18">
        <f t="shared" si="4"/>
        <v>1.1432445759368837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1">
        <f t="shared" si="5"/>
        <v>0</v>
      </c>
      <c r="S9" s="32">
        <f t="shared" si="6"/>
        <v>231850</v>
      </c>
      <c r="T9" s="32">
        <f t="shared" si="7"/>
        <v>29050</v>
      </c>
      <c r="U9" s="18">
        <f t="shared" si="8"/>
        <v>1.1432445759368837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3255457</v>
      </c>
      <c r="H18" s="23">
        <f>SUM(H3:H17)</f>
        <v>125632</v>
      </c>
      <c r="I18" s="24">
        <f>SUM(I3:I17)</f>
        <v>318425</v>
      </c>
      <c r="J18" s="25">
        <f>SUM(J3:J17)</f>
        <v>-266449</v>
      </c>
      <c r="K18" s="25">
        <f>SUM(K3:K17)</f>
        <v>4910151.7857073434</v>
      </c>
      <c r="L18" s="26">
        <f t="shared" si="9"/>
        <v>1.0920061422385094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3573882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C000000}"/>
  <conditionalFormatting sqref="B20:B35">
    <cfRule type="expression" dxfId="1365" priority="7">
      <formula>$TM20&gt;41</formula>
    </cfRule>
  </conditionalFormatting>
  <conditionalFormatting sqref="L3:L18">
    <cfRule type="cellIs" dxfId="1364" priority="6" operator="greaterThan">
      <formula>1</formula>
    </cfRule>
  </conditionalFormatting>
  <conditionalFormatting sqref="L3:L18">
    <cfRule type="cellIs" dxfId="1363" priority="5" operator="lessThan">
      <formula>0.8</formula>
    </cfRule>
  </conditionalFormatting>
  <conditionalFormatting sqref="L3:L18">
    <cfRule type="cellIs" dxfId="1362" priority="4" operator="between">
      <formula>0.8</formula>
      <formula>1</formula>
    </cfRule>
  </conditionalFormatting>
  <conditionalFormatting sqref="U3:U17">
    <cfRule type="cellIs" dxfId="1361" priority="3" operator="greaterThan">
      <formula>1</formula>
    </cfRule>
  </conditionalFormatting>
  <conditionalFormatting sqref="U3:U17">
    <cfRule type="cellIs" dxfId="1360" priority="2" operator="lessThan">
      <formula>0.8</formula>
    </cfRule>
  </conditionalFormatting>
  <conditionalFormatting sqref="U3:U17">
    <cfRule type="cellIs" dxfId="135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F22" sqref="F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70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39">
        <v>726764</v>
      </c>
      <c r="H3" s="12">
        <v>0</v>
      </c>
      <c r="I3" s="15">
        <f t="shared" ref="I3:I17" si="1">F3+H3</f>
        <v>0</v>
      </c>
      <c r="J3" s="16">
        <f t="shared" ref="J3:J17" si="2">C3-G3</f>
        <v>-79974</v>
      </c>
      <c r="K3" s="17">
        <f t="shared" ref="K3:K17" si="3">+G3*D3</f>
        <v>2102076.2475534319</v>
      </c>
      <c r="L3" s="18">
        <f t="shared" ref="L3:L11" si="4">K3/E3</f>
        <v>1.1236475517555931</v>
      </c>
      <c r="M3" s="30">
        <v>129500</v>
      </c>
      <c r="N3" s="30">
        <v>148000</v>
      </c>
      <c r="O3" s="30">
        <v>129500</v>
      </c>
      <c r="P3" s="30">
        <v>148000</v>
      </c>
      <c r="Q3" s="30">
        <v>0</v>
      </c>
      <c r="R3" s="31">
        <f t="shared" ref="R3:R18" si="5">M3+N3+O3+P3+Q3</f>
        <v>555000</v>
      </c>
      <c r="S3" s="32">
        <f t="shared" ref="S3:S18" si="6">G3+I3+R3</f>
        <v>1281764</v>
      </c>
      <c r="T3" s="32">
        <f t="shared" ref="T3:T17" si="7">S3-C3</f>
        <v>634974</v>
      </c>
      <c r="U3" s="18">
        <f t="shared" ref="U3:U17" si="8">S3/C3</f>
        <v>1.9817313192844663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39">
        <v>726708</v>
      </c>
      <c r="H6" s="39">
        <v>0</v>
      </c>
      <c r="I6" s="15">
        <f t="shared" si="1"/>
        <v>0</v>
      </c>
      <c r="J6" s="16">
        <f t="shared" si="2"/>
        <v>-162612</v>
      </c>
      <c r="K6" s="17">
        <f t="shared" si="3"/>
        <v>830647.63458213676</v>
      </c>
      <c r="L6" s="18">
        <f t="shared" si="4"/>
        <v>1.2882700816882233</v>
      </c>
      <c r="M6" s="30">
        <v>126000</v>
      </c>
      <c r="N6" s="30">
        <v>157500</v>
      </c>
      <c r="O6" s="30">
        <v>63000</v>
      </c>
      <c r="P6" s="30">
        <v>157500</v>
      </c>
      <c r="Q6" s="30">
        <v>0</v>
      </c>
      <c r="R6" s="31">
        <f t="shared" si="5"/>
        <v>504000</v>
      </c>
      <c r="S6" s="32">
        <f t="shared" si="6"/>
        <v>1230708</v>
      </c>
      <c r="T6" s="32">
        <f t="shared" si="7"/>
        <v>666612</v>
      </c>
      <c r="U6" s="18">
        <f t="shared" si="8"/>
        <v>2.1817350238257318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342865</v>
      </c>
      <c r="H7" s="12">
        <v>0</v>
      </c>
      <c r="I7" s="15">
        <f t="shared" si="1"/>
        <v>0</v>
      </c>
      <c r="J7" s="16">
        <f t="shared" si="2"/>
        <v>6335</v>
      </c>
      <c r="K7" s="17">
        <f t="shared" si="3"/>
        <v>217454.60339353397</v>
      </c>
      <c r="L7" s="18">
        <f t="shared" si="4"/>
        <v>0.98185853379152355</v>
      </c>
      <c r="M7" s="30">
        <v>522000</v>
      </c>
      <c r="N7" s="30">
        <v>87000</v>
      </c>
      <c r="O7" s="30">
        <v>0</v>
      </c>
      <c r="P7" s="30">
        <v>0</v>
      </c>
      <c r="Q7" s="30">
        <v>0</v>
      </c>
      <c r="R7" s="31">
        <f t="shared" si="5"/>
        <v>609000</v>
      </c>
      <c r="S7" s="32">
        <f t="shared" si="6"/>
        <v>951865</v>
      </c>
      <c r="T7" s="32">
        <f t="shared" si="7"/>
        <v>602665</v>
      </c>
      <c r="U7" s="18">
        <f t="shared" si="8"/>
        <v>2.725844788087056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781403</v>
      </c>
      <c r="H8" s="12">
        <v>0</v>
      </c>
      <c r="I8" s="15">
        <f t="shared" si="1"/>
        <v>0</v>
      </c>
      <c r="J8" s="16">
        <f t="shared" si="2"/>
        <v>-126653</v>
      </c>
      <c r="K8" s="17">
        <f t="shared" si="3"/>
        <v>698205.5057602881</v>
      </c>
      <c r="L8" s="18">
        <f t="shared" si="4"/>
        <v>1.1934371897670866</v>
      </c>
      <c r="M8" s="30">
        <v>0</v>
      </c>
      <c r="N8" s="30">
        <v>261000</v>
      </c>
      <c r="O8" s="30">
        <v>435000</v>
      </c>
      <c r="P8" s="30">
        <v>0</v>
      </c>
      <c r="Q8" s="30">
        <v>0</v>
      </c>
      <c r="R8" s="31">
        <f t="shared" si="5"/>
        <v>696000</v>
      </c>
      <c r="S8" s="32">
        <f t="shared" si="6"/>
        <v>1477403</v>
      </c>
      <c r="T8" s="32">
        <f t="shared" si="7"/>
        <v>822653</v>
      </c>
      <c r="U8" s="18">
        <f t="shared" si="8"/>
        <v>2.2564383352424588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231850</v>
      </c>
      <c r="H9" s="12">
        <v>0</v>
      </c>
      <c r="I9" s="15">
        <f t="shared" si="1"/>
        <v>0</v>
      </c>
      <c r="J9" s="16">
        <f t="shared" si="2"/>
        <v>-29050</v>
      </c>
      <c r="K9" s="17">
        <f t="shared" si="3"/>
        <v>247691.86044161944</v>
      </c>
      <c r="L9" s="18">
        <f t="shared" si="4"/>
        <v>1.1432445759368837</v>
      </c>
      <c r="M9" s="30">
        <v>0</v>
      </c>
      <c r="N9" s="30">
        <v>0</v>
      </c>
      <c r="O9" s="30">
        <v>0</v>
      </c>
      <c r="P9" s="30">
        <v>156000</v>
      </c>
      <c r="Q9" s="30">
        <v>0</v>
      </c>
      <c r="R9" s="31">
        <f t="shared" si="5"/>
        <v>156000</v>
      </c>
      <c r="S9" s="32">
        <f t="shared" si="6"/>
        <v>387850</v>
      </c>
      <c r="T9" s="32">
        <f t="shared" si="7"/>
        <v>185050</v>
      </c>
      <c r="U9" s="18">
        <f t="shared" si="8"/>
        <v>1.9124753451676528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233346</v>
      </c>
      <c r="H10" s="12">
        <v>0</v>
      </c>
      <c r="I10" s="15">
        <f t="shared" si="1"/>
        <v>0</v>
      </c>
      <c r="J10" s="16">
        <f t="shared" si="2"/>
        <v>-540</v>
      </c>
      <c r="K10" s="17">
        <f t="shared" si="3"/>
        <v>506285.6963176413</v>
      </c>
      <c r="L10" s="18">
        <f t="shared" si="4"/>
        <v>1.0023195278472206</v>
      </c>
      <c r="M10" s="30">
        <v>0</v>
      </c>
      <c r="N10" s="30">
        <v>6</v>
      </c>
      <c r="O10" s="30">
        <v>0</v>
      </c>
      <c r="P10" s="30">
        <v>77000</v>
      </c>
      <c r="Q10" s="30">
        <v>0</v>
      </c>
      <c r="R10" s="31">
        <f t="shared" si="5"/>
        <v>77006</v>
      </c>
      <c r="S10" s="32">
        <f t="shared" si="6"/>
        <v>310352</v>
      </c>
      <c r="T10" s="32">
        <f t="shared" si="7"/>
        <v>77546</v>
      </c>
      <c r="U10" s="18">
        <f t="shared" si="8"/>
        <v>1.3330927897047327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61191</v>
      </c>
      <c r="G17" s="12">
        <v>787</v>
      </c>
      <c r="H17" s="12">
        <v>0</v>
      </c>
      <c r="I17" s="15">
        <f t="shared" si="1"/>
        <v>61191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61978</v>
      </c>
      <c r="T17" s="32">
        <f t="shared" si="7"/>
        <v>60791</v>
      </c>
      <c r="U17" s="18">
        <f t="shared" si="8"/>
        <v>52.213984835720304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3381089</v>
      </c>
      <c r="H18" s="23">
        <f>SUM(H3:H17)</f>
        <v>0</v>
      </c>
      <c r="I18" s="24">
        <f>SUM(I3:I17)</f>
        <v>203984</v>
      </c>
      <c r="J18" s="25">
        <f>SUM(J3:J17)</f>
        <v>-392081</v>
      </c>
      <c r="K18" s="25">
        <f>SUM(K3:K17)</f>
        <v>5053752.6867952952</v>
      </c>
      <c r="L18" s="26">
        <f t="shared" si="9"/>
        <v>1.1239426429543296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3585073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D000000}"/>
  <conditionalFormatting sqref="B20:B35">
    <cfRule type="expression" dxfId="1358" priority="7">
      <formula>$TM20&gt;41</formula>
    </cfRule>
  </conditionalFormatting>
  <conditionalFormatting sqref="L3:L18">
    <cfRule type="cellIs" dxfId="1357" priority="6" operator="greaterThan">
      <formula>1</formula>
    </cfRule>
  </conditionalFormatting>
  <conditionalFormatting sqref="L3:L18">
    <cfRule type="cellIs" dxfId="1356" priority="5" operator="lessThan">
      <formula>0.8</formula>
    </cfRule>
  </conditionalFormatting>
  <conditionalFormatting sqref="L3:L18">
    <cfRule type="cellIs" dxfId="1355" priority="4" operator="between">
      <formula>0.8</formula>
      <formula>1</formula>
    </cfRule>
  </conditionalFormatting>
  <conditionalFormatting sqref="U3:U17">
    <cfRule type="cellIs" dxfId="1354" priority="3" operator="greaterThan">
      <formula>1</formula>
    </cfRule>
  </conditionalFormatting>
  <conditionalFormatting sqref="U3:U17">
    <cfRule type="cellIs" dxfId="1353" priority="2" operator="lessThan">
      <formula>0.8</formula>
    </cfRule>
  </conditionalFormatting>
  <conditionalFormatting sqref="U3:U17">
    <cfRule type="cellIs" dxfId="135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U21"/>
  <sheetViews>
    <sheetView showGridLines="0" zoomScale="88" workbookViewId="0">
      <pane xSplit="3" ySplit="2" topLeftCell="D3" activePane="bottomRight" state="frozen"/>
      <selection activeCell="A7" sqref="A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72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39">
        <v>130137</v>
      </c>
      <c r="G3" s="39">
        <v>0</v>
      </c>
      <c r="H3" s="12">
        <v>0</v>
      </c>
      <c r="I3" s="15">
        <f t="shared" ref="I3:I17" si="1">F3+H3</f>
        <v>130137</v>
      </c>
      <c r="J3" s="16">
        <f t="shared" ref="J3:J17" si="2">C3-G3</f>
        <v>572229</v>
      </c>
      <c r="K3" s="17">
        <f t="shared" ref="K3:K17" si="3">+G3*D3</f>
        <v>0</v>
      </c>
      <c r="L3" s="18">
        <f t="shared" ref="L3:L11" si="4">K3/E3</f>
        <v>0</v>
      </c>
      <c r="M3" s="30">
        <v>0</v>
      </c>
      <c r="N3" s="30">
        <v>203500</v>
      </c>
      <c r="O3" s="30">
        <v>111000</v>
      </c>
      <c r="P3" s="30">
        <v>148000</v>
      </c>
      <c r="Q3" s="30">
        <v>0</v>
      </c>
      <c r="R3" s="31">
        <f t="shared" ref="R3:R18" si="5">M3+N3+O3+P3+Q3</f>
        <v>462500</v>
      </c>
      <c r="S3" s="32">
        <f t="shared" ref="S3:S18" si="6">G3+I3+R3</f>
        <v>592637</v>
      </c>
      <c r="T3" s="32">
        <f t="shared" ref="T3:T17" si="7">S3-C3</f>
        <v>20408</v>
      </c>
      <c r="U3" s="18">
        <f t="shared" ref="U3:U17" si="8">S3/C3</f>
        <v>1.0356640435909399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39">
        <v>63254</v>
      </c>
      <c r="G6" s="39">
        <v>0</v>
      </c>
      <c r="H6" s="39">
        <v>0</v>
      </c>
      <c r="I6" s="15">
        <f t="shared" si="1"/>
        <v>63254</v>
      </c>
      <c r="J6" s="16">
        <f t="shared" si="2"/>
        <v>342958</v>
      </c>
      <c r="K6" s="17">
        <f t="shared" si="3"/>
        <v>0</v>
      </c>
      <c r="L6" s="18">
        <f t="shared" si="4"/>
        <v>0</v>
      </c>
      <c r="M6" s="30">
        <v>0</v>
      </c>
      <c r="N6" s="30">
        <v>283500</v>
      </c>
      <c r="O6" s="30">
        <v>63000</v>
      </c>
      <c r="P6" s="30">
        <v>157500</v>
      </c>
      <c r="Q6" s="30">
        <v>0</v>
      </c>
      <c r="R6" s="31">
        <f t="shared" si="5"/>
        <v>504000</v>
      </c>
      <c r="S6" s="32">
        <f t="shared" si="6"/>
        <v>567254</v>
      </c>
      <c r="T6" s="32">
        <f t="shared" si="7"/>
        <v>224296</v>
      </c>
      <c r="U6" s="18">
        <f t="shared" si="8"/>
        <v>1.6540042804075135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376571</v>
      </c>
      <c r="K7" s="17">
        <f t="shared" si="3"/>
        <v>0</v>
      </c>
      <c r="L7" s="18">
        <f t="shared" si="4"/>
        <v>0</v>
      </c>
      <c r="M7" s="30">
        <v>0</v>
      </c>
      <c r="N7" s="30">
        <v>609000</v>
      </c>
      <c r="O7" s="30">
        <v>0</v>
      </c>
      <c r="P7" s="30">
        <v>0</v>
      </c>
      <c r="Q7" s="30">
        <v>0</v>
      </c>
      <c r="R7" s="31">
        <f t="shared" si="5"/>
        <v>609000</v>
      </c>
      <c r="S7" s="32">
        <f t="shared" si="6"/>
        <v>609000</v>
      </c>
      <c r="T7" s="32">
        <f t="shared" si="7"/>
        <v>232429</v>
      </c>
      <c r="U7" s="18">
        <f t="shared" si="8"/>
        <v>1.6172249057946575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12">
        <v>0</v>
      </c>
      <c r="G8" s="12">
        <v>0</v>
      </c>
      <c r="H8" s="12">
        <v>0</v>
      </c>
      <c r="I8" s="15">
        <f t="shared" si="1"/>
        <v>0</v>
      </c>
      <c r="J8" s="16">
        <f t="shared" si="2"/>
        <v>400000</v>
      </c>
      <c r="K8" s="17">
        <f t="shared" si="3"/>
        <v>0</v>
      </c>
      <c r="L8" s="18">
        <f t="shared" si="4"/>
        <v>0</v>
      </c>
      <c r="M8" s="30">
        <v>0</v>
      </c>
      <c r="N8" s="30">
        <v>391500</v>
      </c>
      <c r="O8" s="30">
        <v>261000</v>
      </c>
      <c r="P8" s="30">
        <v>0</v>
      </c>
      <c r="Q8" s="30">
        <v>0</v>
      </c>
      <c r="R8" s="31">
        <f t="shared" si="5"/>
        <v>652500</v>
      </c>
      <c r="S8" s="32">
        <f t="shared" si="6"/>
        <v>652500</v>
      </c>
      <c r="T8" s="32">
        <f t="shared" si="7"/>
        <v>252500</v>
      </c>
      <c r="U8" s="18">
        <f t="shared" si="8"/>
        <v>1.6312500000000001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156000</v>
      </c>
      <c r="Q9" s="30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0">
        <v>0</v>
      </c>
      <c r="N10" s="30">
        <v>6</v>
      </c>
      <c r="O10" s="30">
        <v>0</v>
      </c>
      <c r="P10" s="30">
        <v>38800</v>
      </c>
      <c r="Q10" s="30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50345</v>
      </c>
      <c r="G17" s="12">
        <v>0</v>
      </c>
      <c r="H17" s="12">
        <v>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0">
        <f t="shared" si="10"/>
        <v>243736</v>
      </c>
      <c r="G18" s="23">
        <f t="shared" si="10"/>
        <v>142753</v>
      </c>
      <c r="H18" s="23">
        <f t="shared" si="10"/>
        <v>0</v>
      </c>
      <c r="I18" s="24">
        <f t="shared" si="10"/>
        <v>243736</v>
      </c>
      <c r="J18" s="25">
        <f t="shared" si="10"/>
        <v>1808304</v>
      </c>
      <c r="K18" s="25">
        <f t="shared" si="10"/>
        <v>185997.78768749547</v>
      </c>
      <c r="L18" s="26">
        <f t="shared" si="9"/>
        <v>6.2068984212485176E-2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386489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E000000}"/>
  <conditionalFormatting sqref="B20:B25">
    <cfRule type="expression" dxfId="1351" priority="7">
      <formula>$TM20&gt;41</formula>
    </cfRule>
  </conditionalFormatting>
  <conditionalFormatting sqref="L3:L18">
    <cfRule type="cellIs" dxfId="1350" priority="6" operator="greaterThan">
      <formula>1</formula>
    </cfRule>
  </conditionalFormatting>
  <conditionalFormatting sqref="L3:L18">
    <cfRule type="cellIs" dxfId="1349" priority="5" operator="lessThan">
      <formula>0.8</formula>
    </cfRule>
  </conditionalFormatting>
  <conditionalFormatting sqref="L3:L18">
    <cfRule type="cellIs" dxfId="1348" priority="4" operator="between">
      <formula>0.8</formula>
      <formula>1</formula>
    </cfRule>
  </conditionalFormatting>
  <conditionalFormatting sqref="U3:U17">
    <cfRule type="cellIs" dxfId="1347" priority="3" operator="greaterThan">
      <formula>1</formula>
    </cfRule>
  </conditionalFormatting>
  <conditionalFormatting sqref="U3:U17">
    <cfRule type="cellIs" dxfId="1346" priority="2" operator="lessThan">
      <formula>0.8</formula>
    </cfRule>
  </conditionalFormatting>
  <conditionalFormatting sqref="U3:U17">
    <cfRule type="cellIs" dxfId="134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U21"/>
  <sheetViews>
    <sheetView showGridLines="0" zoomScale="88" workbookViewId="0">
      <pane xSplit="3" ySplit="2" topLeftCell="D3" activePane="bottomRight" state="frozen"/>
      <selection activeCell="H23" sqref="H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73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9">
        <v>55958</v>
      </c>
      <c r="G3" s="40">
        <v>111508</v>
      </c>
      <c r="H3" s="12">
        <v>0</v>
      </c>
      <c r="I3" s="15">
        <f t="shared" ref="I3:I17" si="1">F3+H3</f>
        <v>55958</v>
      </c>
      <c r="J3" s="16">
        <f t="shared" ref="J3:J17" si="2">C3-G3</f>
        <v>460721</v>
      </c>
      <c r="K3" s="17">
        <f t="shared" ref="K3:K17" si="3">+G3*D3</f>
        <v>322523.29258492176</v>
      </c>
      <c r="L3" s="18">
        <f t="shared" ref="L3:L11" si="4">K3/E3</f>
        <v>0.19486604139251945</v>
      </c>
      <c r="M3" s="30">
        <v>0</v>
      </c>
      <c r="N3" s="30">
        <v>203500</v>
      </c>
      <c r="O3" s="30">
        <v>111000</v>
      </c>
      <c r="P3" s="30">
        <v>148000</v>
      </c>
      <c r="Q3" s="30">
        <v>0</v>
      </c>
      <c r="R3" s="31">
        <f t="shared" ref="R3:R18" si="5">M3+N3+O3+P3+Q3</f>
        <v>462500</v>
      </c>
      <c r="S3" s="32">
        <f t="shared" ref="S3:S18" si="6">G3+I3+R3</f>
        <v>629966</v>
      </c>
      <c r="T3" s="32">
        <f t="shared" ref="T3:T17" si="7">S3-C3</f>
        <v>57737</v>
      </c>
      <c r="U3" s="18">
        <f t="shared" ref="U3:U17" si="8">S3/C3</f>
        <v>1.1008984165430273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9">
        <v>158733</v>
      </c>
      <c r="G6" s="39">
        <v>63254</v>
      </c>
      <c r="H6" s="39">
        <v>0</v>
      </c>
      <c r="I6" s="15">
        <f t="shared" si="1"/>
        <v>158733</v>
      </c>
      <c r="J6" s="16">
        <f t="shared" si="2"/>
        <v>279704</v>
      </c>
      <c r="K6" s="17">
        <f t="shared" si="3"/>
        <v>72301.096833746808</v>
      </c>
      <c r="L6" s="18">
        <f t="shared" si="4"/>
        <v>0.18443657823990106</v>
      </c>
      <c r="M6" s="30">
        <v>0</v>
      </c>
      <c r="N6" s="30">
        <v>283500</v>
      </c>
      <c r="O6" s="30">
        <v>63000</v>
      </c>
      <c r="P6" s="30">
        <v>157500</v>
      </c>
      <c r="Q6" s="30">
        <v>0</v>
      </c>
      <c r="R6" s="31">
        <f t="shared" si="5"/>
        <v>504000</v>
      </c>
      <c r="S6" s="32">
        <f t="shared" si="6"/>
        <v>725987</v>
      </c>
      <c r="T6" s="32">
        <f t="shared" si="7"/>
        <v>383029</v>
      </c>
      <c r="U6" s="18">
        <f t="shared" si="8"/>
        <v>2.1168393797491238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9">
        <v>84102</v>
      </c>
      <c r="G7" s="12">
        <v>0</v>
      </c>
      <c r="H7" s="12">
        <v>0</v>
      </c>
      <c r="I7" s="15">
        <f t="shared" si="1"/>
        <v>84102</v>
      </c>
      <c r="J7" s="16">
        <f t="shared" si="2"/>
        <v>376571</v>
      </c>
      <c r="K7" s="17">
        <f t="shared" si="3"/>
        <v>0</v>
      </c>
      <c r="L7" s="18">
        <f t="shared" si="4"/>
        <v>0</v>
      </c>
      <c r="M7" s="30">
        <v>0</v>
      </c>
      <c r="N7" s="30">
        <v>609000</v>
      </c>
      <c r="O7" s="30">
        <v>0</v>
      </c>
      <c r="P7" s="30">
        <v>0</v>
      </c>
      <c r="Q7" s="30">
        <v>0</v>
      </c>
      <c r="R7" s="31">
        <f t="shared" si="5"/>
        <v>609000</v>
      </c>
      <c r="S7" s="32">
        <f t="shared" si="6"/>
        <v>693102</v>
      </c>
      <c r="T7" s="32">
        <f t="shared" si="7"/>
        <v>316531</v>
      </c>
      <c r="U7" s="18">
        <f t="shared" si="8"/>
        <v>1.8405612752973544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12">
        <v>0</v>
      </c>
      <c r="G8" s="12">
        <v>0</v>
      </c>
      <c r="H8" s="12">
        <v>0</v>
      </c>
      <c r="I8" s="15">
        <f t="shared" si="1"/>
        <v>0</v>
      </c>
      <c r="J8" s="16">
        <f t="shared" si="2"/>
        <v>400000</v>
      </c>
      <c r="K8" s="17">
        <f t="shared" si="3"/>
        <v>0</v>
      </c>
      <c r="L8" s="18">
        <f t="shared" si="4"/>
        <v>0</v>
      </c>
      <c r="M8" s="30">
        <v>0</v>
      </c>
      <c r="N8" s="30">
        <v>391500</v>
      </c>
      <c r="O8" s="30">
        <v>261000</v>
      </c>
      <c r="P8" s="30">
        <v>0</v>
      </c>
      <c r="Q8" s="30">
        <v>0</v>
      </c>
      <c r="R8" s="31">
        <f t="shared" si="5"/>
        <v>652500</v>
      </c>
      <c r="S8" s="32">
        <f t="shared" si="6"/>
        <v>652500</v>
      </c>
      <c r="T8" s="32">
        <f t="shared" si="7"/>
        <v>252500</v>
      </c>
      <c r="U8" s="18">
        <f t="shared" si="8"/>
        <v>1.6312500000000001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156000</v>
      </c>
      <c r="Q9" s="30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0">
        <v>0</v>
      </c>
      <c r="N10" s="30">
        <v>6</v>
      </c>
      <c r="O10" s="30">
        <v>0</v>
      </c>
      <c r="P10" s="30">
        <v>38800</v>
      </c>
      <c r="Q10" s="30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50345</v>
      </c>
      <c r="G17" s="12">
        <v>0</v>
      </c>
      <c r="H17" s="12">
        <v>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0">
        <f t="shared" si="10"/>
        <v>349138</v>
      </c>
      <c r="G18" s="23">
        <f t="shared" si="10"/>
        <v>317515</v>
      </c>
      <c r="H18" s="23">
        <f t="shared" si="10"/>
        <v>0</v>
      </c>
      <c r="I18" s="24">
        <f t="shared" si="10"/>
        <v>349138</v>
      </c>
      <c r="J18" s="25">
        <f t="shared" si="10"/>
        <v>1633542</v>
      </c>
      <c r="K18" s="25">
        <f t="shared" si="10"/>
        <v>580822.17710616405</v>
      </c>
      <c r="L18" s="26">
        <f t="shared" si="9"/>
        <v>0.19382511474617639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666653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F000000}"/>
  <conditionalFormatting sqref="B20:B25">
    <cfRule type="expression" dxfId="1344" priority="7">
      <formula>$TM20&gt;41</formula>
    </cfRule>
  </conditionalFormatting>
  <conditionalFormatting sqref="L3:L18">
    <cfRule type="cellIs" dxfId="1343" priority="6" operator="greaterThan">
      <formula>1</formula>
    </cfRule>
  </conditionalFormatting>
  <conditionalFormatting sqref="L3:L18">
    <cfRule type="cellIs" dxfId="1342" priority="5" operator="lessThan">
      <formula>0.8</formula>
    </cfRule>
  </conditionalFormatting>
  <conditionalFormatting sqref="L3:L18">
    <cfRule type="cellIs" dxfId="1341" priority="4" operator="between">
      <formula>0.8</formula>
      <formula>1</formula>
    </cfRule>
  </conditionalFormatting>
  <conditionalFormatting sqref="U3:U17">
    <cfRule type="cellIs" dxfId="1340" priority="3" operator="greaterThan">
      <formula>1</formula>
    </cfRule>
  </conditionalFormatting>
  <conditionalFormatting sqref="U3:U17">
    <cfRule type="cellIs" dxfId="1339" priority="2" operator="lessThan">
      <formula>0.8</formula>
    </cfRule>
  </conditionalFormatting>
  <conditionalFormatting sqref="U3:U17">
    <cfRule type="cellIs" dxfId="133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U21"/>
  <sheetViews>
    <sheetView showGridLines="0" zoomScale="88" workbookViewId="0">
      <pane xSplit="3" ySplit="2" topLeftCell="D3" activePane="bottomRight" state="frozen"/>
      <selection activeCell="N6" sqref="N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73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9">
        <v>37077</v>
      </c>
      <c r="G3" s="40">
        <v>111508</v>
      </c>
      <c r="H3" s="12">
        <v>55934</v>
      </c>
      <c r="I3" s="15">
        <f t="shared" ref="I3:I17" si="1">F3+H3</f>
        <v>93011</v>
      </c>
      <c r="J3" s="16">
        <f t="shared" ref="J3:J17" si="2">C3-G3</f>
        <v>460721</v>
      </c>
      <c r="K3" s="17">
        <f t="shared" ref="K3:K17" si="3">+G3*D3</f>
        <v>322523.29258492176</v>
      </c>
      <c r="L3" s="18">
        <f t="shared" ref="L3:L11" si="4">K3/E3</f>
        <v>0.19486604139251945</v>
      </c>
      <c r="M3" s="30">
        <v>0</v>
      </c>
      <c r="N3" s="30">
        <v>203500</v>
      </c>
      <c r="O3" s="30">
        <v>111000</v>
      </c>
      <c r="P3" s="30">
        <v>148000</v>
      </c>
      <c r="Q3" s="30">
        <v>0</v>
      </c>
      <c r="R3" s="31">
        <f t="shared" ref="R3:R18" si="5">M3+N3+O3+P3+Q3</f>
        <v>462500</v>
      </c>
      <c r="S3" s="32">
        <f t="shared" ref="S3:S18" si="6">G3+I3+R3</f>
        <v>667019</v>
      </c>
      <c r="T3" s="32">
        <f t="shared" ref="T3:T17" si="7">S3-C3</f>
        <v>94790</v>
      </c>
      <c r="U3" s="18">
        <f t="shared" ref="U3:U17" si="8">S3/C3</f>
        <v>1.1656504651109958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9">
        <v>63241</v>
      </c>
      <c r="G6" s="39">
        <v>221987</v>
      </c>
      <c r="H6" s="39">
        <v>0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0">
        <v>0</v>
      </c>
      <c r="N6" s="30">
        <v>283500</v>
      </c>
      <c r="O6" s="30">
        <v>63000</v>
      </c>
      <c r="P6" s="30">
        <v>157500</v>
      </c>
      <c r="Q6" s="30">
        <v>0</v>
      </c>
      <c r="R6" s="31">
        <f t="shared" si="5"/>
        <v>504000</v>
      </c>
      <c r="S6" s="32">
        <f t="shared" si="6"/>
        <v>789228</v>
      </c>
      <c r="T6" s="32">
        <f t="shared" si="7"/>
        <v>446270</v>
      </c>
      <c r="U6" s="18">
        <f t="shared" si="8"/>
        <v>2.3012380524728977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9">
        <v>0</v>
      </c>
      <c r="G7" s="12">
        <v>0</v>
      </c>
      <c r="H7" s="12">
        <v>84102</v>
      </c>
      <c r="I7" s="15">
        <f t="shared" si="1"/>
        <v>84102</v>
      </c>
      <c r="J7" s="16">
        <f t="shared" si="2"/>
        <v>376571</v>
      </c>
      <c r="K7" s="17">
        <f t="shared" si="3"/>
        <v>0</v>
      </c>
      <c r="L7" s="18">
        <f t="shared" si="4"/>
        <v>0</v>
      </c>
      <c r="M7" s="30">
        <v>0</v>
      </c>
      <c r="N7" s="30">
        <v>609000</v>
      </c>
      <c r="O7" s="30">
        <v>0</v>
      </c>
      <c r="P7" s="30">
        <v>0</v>
      </c>
      <c r="Q7" s="30">
        <v>0</v>
      </c>
      <c r="R7" s="31">
        <f t="shared" si="5"/>
        <v>609000</v>
      </c>
      <c r="S7" s="32">
        <f t="shared" si="6"/>
        <v>693102</v>
      </c>
      <c r="T7" s="32">
        <f t="shared" si="7"/>
        <v>316531</v>
      </c>
      <c r="U7" s="18">
        <f t="shared" si="8"/>
        <v>1.8405612752973544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39">
        <v>263293</v>
      </c>
      <c r="G8" s="12">
        <v>0</v>
      </c>
      <c r="H8" s="12">
        <v>0</v>
      </c>
      <c r="I8" s="15">
        <f t="shared" si="1"/>
        <v>263293</v>
      </c>
      <c r="J8" s="16">
        <f t="shared" si="2"/>
        <v>400000</v>
      </c>
      <c r="K8" s="17">
        <f t="shared" si="3"/>
        <v>0</v>
      </c>
      <c r="L8" s="18">
        <f t="shared" si="4"/>
        <v>0</v>
      </c>
      <c r="M8" s="30">
        <v>0</v>
      </c>
      <c r="N8" s="30">
        <v>391500</v>
      </c>
      <c r="O8" s="30">
        <v>261000</v>
      </c>
      <c r="P8" s="30">
        <v>0</v>
      </c>
      <c r="Q8" s="30">
        <v>0</v>
      </c>
      <c r="R8" s="31">
        <f t="shared" si="5"/>
        <v>652500</v>
      </c>
      <c r="S8" s="32">
        <f t="shared" si="6"/>
        <v>915793</v>
      </c>
      <c r="T8" s="32">
        <f t="shared" si="7"/>
        <v>515793</v>
      </c>
      <c r="U8" s="18">
        <f t="shared" si="8"/>
        <v>2.2894825000000001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156000</v>
      </c>
      <c r="Q9" s="30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0">
        <v>0</v>
      </c>
      <c r="N10" s="30">
        <v>6</v>
      </c>
      <c r="O10" s="30">
        <v>0</v>
      </c>
      <c r="P10" s="30">
        <v>38800</v>
      </c>
      <c r="Q10" s="30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50345</v>
      </c>
      <c r="G17" s="12">
        <v>0</v>
      </c>
      <c r="H17" s="12">
        <v>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0">
        <f t="shared" si="10"/>
        <v>413956</v>
      </c>
      <c r="G18" s="23">
        <f t="shared" si="10"/>
        <v>476248</v>
      </c>
      <c r="H18" s="23">
        <f t="shared" si="10"/>
        <v>140036</v>
      </c>
      <c r="I18" s="24">
        <f t="shared" si="10"/>
        <v>553992</v>
      </c>
      <c r="J18" s="25">
        <f t="shared" si="10"/>
        <v>1474809</v>
      </c>
      <c r="K18" s="25">
        <f t="shared" si="10"/>
        <v>762258.44996971625</v>
      </c>
      <c r="L18" s="26">
        <f t="shared" si="9"/>
        <v>0.25437188412421391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1030240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10000000}"/>
  <conditionalFormatting sqref="B20:B25">
    <cfRule type="expression" dxfId="1337" priority="7">
      <formula>$TM20&gt;41</formula>
    </cfRule>
  </conditionalFormatting>
  <conditionalFormatting sqref="L3:L18">
    <cfRule type="cellIs" dxfId="1336" priority="6" operator="greaterThan">
      <formula>1</formula>
    </cfRule>
  </conditionalFormatting>
  <conditionalFormatting sqref="L3:L18">
    <cfRule type="cellIs" dxfId="1335" priority="5" operator="lessThan">
      <formula>0.8</formula>
    </cfRule>
  </conditionalFormatting>
  <conditionalFormatting sqref="L3:L18">
    <cfRule type="cellIs" dxfId="1334" priority="4" operator="between">
      <formula>0.8</formula>
      <formula>1</formula>
    </cfRule>
  </conditionalFormatting>
  <conditionalFormatting sqref="U3:U17">
    <cfRule type="cellIs" dxfId="1333" priority="3" operator="greaterThan">
      <formula>1</formula>
    </cfRule>
  </conditionalFormatting>
  <conditionalFormatting sqref="U3:U17">
    <cfRule type="cellIs" dxfId="1332" priority="2" operator="lessThan">
      <formula>0.8</formula>
    </cfRule>
  </conditionalFormatting>
  <conditionalFormatting sqref="U3:U17">
    <cfRule type="cellIs" dxfId="133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11A6-64BA-4D39-8E9A-299B86075B03}">
  <sheetPr>
    <tabColor rgb="FFFFC000"/>
  </sheetPr>
  <dimension ref="A1:S18"/>
  <sheetViews>
    <sheetView workbookViewId="0">
      <selection activeCell="C16" sqref="A1:S18"/>
    </sheetView>
  </sheetViews>
  <sheetFormatPr baseColWidth="10" defaultRowHeight="14.4"/>
  <sheetData>
    <row r="1" spans="1:19">
      <c r="J1" t="s">
        <v>0</v>
      </c>
      <c r="K1" t="s">
        <v>1</v>
      </c>
      <c r="L1" t="s">
        <v>2</v>
      </c>
      <c r="M1" t="s">
        <v>3</v>
      </c>
    </row>
    <row r="2" spans="1:19" ht="55.2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3" t="s">
        <v>13</v>
      </c>
      <c r="K2" s="3" t="s">
        <v>13</v>
      </c>
      <c r="L2" s="3" t="s">
        <v>13</v>
      </c>
      <c r="M2" s="3" t="s">
        <v>13</v>
      </c>
      <c r="N2" s="4" t="s">
        <v>14</v>
      </c>
      <c r="O2" s="5" t="s">
        <v>15</v>
      </c>
      <c r="P2" s="5" t="s">
        <v>16</v>
      </c>
      <c r="Q2" s="6" t="s">
        <v>17</v>
      </c>
      <c r="R2" s="6" t="s">
        <v>18</v>
      </c>
      <c r="S2" s="6" t="s">
        <v>19</v>
      </c>
    </row>
    <row r="3" spans="1:19">
      <c r="A3" s="7" t="s">
        <v>20</v>
      </c>
      <c r="B3" s="8" t="s">
        <v>21</v>
      </c>
      <c r="C3" s="72">
        <v>0</v>
      </c>
      <c r="D3" s="73">
        <v>2.8923780588381258</v>
      </c>
      <c r="E3" s="74">
        <f t="shared" ref="E3:E17" si="0">C3*D3</f>
        <v>0</v>
      </c>
      <c r="F3" s="12"/>
      <c r="G3" s="12">
        <v>0</v>
      </c>
      <c r="H3" s="12">
        <v>0</v>
      </c>
      <c r="I3" s="12">
        <f t="shared" ref="I3:I17" si="1">F3-(G3+H3)</f>
        <v>0</v>
      </c>
      <c r="J3" s="75">
        <v>0</v>
      </c>
      <c r="K3" s="76">
        <v>55500</v>
      </c>
      <c r="L3" s="76">
        <v>37000</v>
      </c>
      <c r="M3" s="75">
        <v>0</v>
      </c>
      <c r="N3" s="77">
        <v>56102</v>
      </c>
      <c r="O3" s="75">
        <f t="shared" ref="O3:O9" si="2">G3+H3+N3</f>
        <v>56102</v>
      </c>
      <c r="P3" s="75">
        <f t="shared" ref="P3:P17" si="3">O3-F3</f>
        <v>56102</v>
      </c>
      <c r="Q3" s="78">
        <f t="shared" ref="Q3:Q17" si="4">C3-G3</f>
        <v>0</v>
      </c>
      <c r="R3" s="79">
        <f t="shared" ref="R3:R17" si="5">+G3*D3</f>
        <v>0</v>
      </c>
      <c r="S3" s="18" t="e">
        <f t="shared" ref="S3:S18" si="6">R3/E3</f>
        <v>#DIV/0!</v>
      </c>
    </row>
    <row r="4" spans="1:19">
      <c r="A4" s="8" t="s">
        <v>22</v>
      </c>
      <c r="B4" s="8" t="s">
        <v>23</v>
      </c>
      <c r="C4" s="72">
        <v>0</v>
      </c>
      <c r="D4" s="73">
        <v>1.3029343529557731</v>
      </c>
      <c r="E4" s="74">
        <f t="shared" si="0"/>
        <v>0</v>
      </c>
      <c r="F4" s="12"/>
      <c r="G4" s="12">
        <v>0</v>
      </c>
      <c r="H4" s="12">
        <v>0</v>
      </c>
      <c r="I4" s="12">
        <f t="shared" si="1"/>
        <v>0</v>
      </c>
      <c r="J4" s="76">
        <v>146462</v>
      </c>
      <c r="K4" s="75">
        <v>0</v>
      </c>
      <c r="L4" s="75">
        <v>0</v>
      </c>
      <c r="M4" s="75">
        <v>0</v>
      </c>
      <c r="N4" s="77">
        <v>442871</v>
      </c>
      <c r="O4" s="75">
        <f t="shared" si="2"/>
        <v>442871</v>
      </c>
      <c r="P4" s="75">
        <f t="shared" si="3"/>
        <v>442871</v>
      </c>
      <c r="Q4" s="78">
        <f t="shared" si="4"/>
        <v>0</v>
      </c>
      <c r="R4" s="79">
        <f t="shared" si="5"/>
        <v>0</v>
      </c>
      <c r="S4" s="18" t="e">
        <f t="shared" si="6"/>
        <v>#DIV/0!</v>
      </c>
    </row>
    <row r="5" spans="1:19">
      <c r="A5" s="8" t="s">
        <v>24</v>
      </c>
      <c r="B5" s="8" t="s">
        <v>25</v>
      </c>
      <c r="C5" s="72">
        <v>0</v>
      </c>
      <c r="D5" s="73">
        <v>4.6805391470734206</v>
      </c>
      <c r="E5" s="74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76">
        <v>98283</v>
      </c>
      <c r="K5" s="75">
        <v>0</v>
      </c>
      <c r="L5" s="75">
        <v>0</v>
      </c>
      <c r="M5" s="75">
        <v>0</v>
      </c>
      <c r="N5" s="77">
        <v>0</v>
      </c>
      <c r="O5" s="75">
        <f t="shared" si="2"/>
        <v>0</v>
      </c>
      <c r="P5" s="75">
        <f t="shared" si="3"/>
        <v>0</v>
      </c>
      <c r="Q5" s="78">
        <f t="shared" si="4"/>
        <v>0</v>
      </c>
      <c r="R5" s="79">
        <f t="shared" si="5"/>
        <v>0</v>
      </c>
      <c r="S5" s="18" t="e">
        <f t="shared" si="6"/>
        <v>#DIV/0!</v>
      </c>
    </row>
    <row r="6" spans="1:19">
      <c r="A6" s="8" t="s">
        <v>26</v>
      </c>
      <c r="B6" s="8" t="s">
        <v>27</v>
      </c>
      <c r="C6" s="72">
        <v>0</v>
      </c>
      <c r="D6" s="73">
        <v>1.1430280588381259</v>
      </c>
      <c r="E6" s="74">
        <f t="shared" si="0"/>
        <v>0</v>
      </c>
      <c r="F6" s="12"/>
      <c r="G6" s="12">
        <v>0</v>
      </c>
      <c r="H6" s="12">
        <v>0</v>
      </c>
      <c r="I6" s="12">
        <f t="shared" si="1"/>
        <v>0</v>
      </c>
      <c r="J6" s="75">
        <v>0</v>
      </c>
      <c r="K6" s="75">
        <v>0</v>
      </c>
      <c r="L6" s="75">
        <v>0</v>
      </c>
      <c r="M6" s="76">
        <v>157500</v>
      </c>
      <c r="N6" s="77">
        <v>0</v>
      </c>
      <c r="O6" s="75">
        <f t="shared" si="2"/>
        <v>0</v>
      </c>
      <c r="P6" s="75">
        <f t="shared" si="3"/>
        <v>0</v>
      </c>
      <c r="Q6" s="78">
        <f t="shared" si="4"/>
        <v>0</v>
      </c>
      <c r="R6" s="79">
        <f t="shared" si="5"/>
        <v>0</v>
      </c>
      <c r="S6" s="18" t="e">
        <f t="shared" si="6"/>
        <v>#DIV/0!</v>
      </c>
    </row>
    <row r="7" spans="1:19">
      <c r="A7" s="8" t="s">
        <v>28</v>
      </c>
      <c r="B7" s="8" t="s">
        <v>29</v>
      </c>
      <c r="C7" s="72">
        <v>0</v>
      </c>
      <c r="D7" s="73">
        <v>0.63422805883812572</v>
      </c>
      <c r="E7" s="74">
        <f t="shared" si="0"/>
        <v>0</v>
      </c>
      <c r="F7" s="12"/>
      <c r="G7" s="12">
        <v>0</v>
      </c>
      <c r="H7" s="12">
        <v>0</v>
      </c>
      <c r="I7" s="12">
        <f t="shared" si="1"/>
        <v>0</v>
      </c>
      <c r="J7" s="75">
        <v>0</v>
      </c>
      <c r="K7" s="75">
        <v>0</v>
      </c>
      <c r="L7" s="75">
        <v>0</v>
      </c>
      <c r="M7" s="75">
        <v>0</v>
      </c>
      <c r="N7" s="77">
        <v>139</v>
      </c>
      <c r="O7" s="75">
        <f t="shared" si="2"/>
        <v>139</v>
      </c>
      <c r="P7" s="75">
        <f t="shared" si="3"/>
        <v>139</v>
      </c>
      <c r="Q7" s="78">
        <f t="shared" si="4"/>
        <v>0</v>
      </c>
      <c r="R7" s="79">
        <f t="shared" si="5"/>
        <v>0</v>
      </c>
      <c r="S7" s="18" t="e">
        <f t="shared" si="6"/>
        <v>#DIV/0!</v>
      </c>
    </row>
    <row r="8" spans="1:19">
      <c r="A8" s="8" t="s">
        <v>30</v>
      </c>
      <c r="B8" s="8" t="s">
        <v>31</v>
      </c>
      <c r="C8" s="72">
        <v>0</v>
      </c>
      <c r="D8" s="73">
        <v>0.89352805883812592</v>
      </c>
      <c r="E8" s="74">
        <f t="shared" si="0"/>
        <v>0</v>
      </c>
      <c r="F8" s="12"/>
      <c r="G8" s="12">
        <v>0</v>
      </c>
      <c r="H8" s="12">
        <v>0</v>
      </c>
      <c r="I8" s="12">
        <f t="shared" si="1"/>
        <v>0</v>
      </c>
      <c r="J8" s="75">
        <v>0</v>
      </c>
      <c r="K8" s="75">
        <v>0</v>
      </c>
      <c r="L8" s="75">
        <v>0</v>
      </c>
      <c r="M8" s="75">
        <v>0</v>
      </c>
      <c r="N8" s="77">
        <v>0</v>
      </c>
      <c r="O8" s="75">
        <f t="shared" si="2"/>
        <v>0</v>
      </c>
      <c r="P8" s="75">
        <f t="shared" si="3"/>
        <v>0</v>
      </c>
      <c r="Q8" s="78">
        <f t="shared" si="4"/>
        <v>0</v>
      </c>
      <c r="R8" s="79">
        <f t="shared" si="5"/>
        <v>0</v>
      </c>
      <c r="S8" s="18" t="e">
        <f t="shared" si="6"/>
        <v>#DIV/0!</v>
      </c>
    </row>
    <row r="9" spans="1:19">
      <c r="A9" s="8" t="s">
        <v>32</v>
      </c>
      <c r="B9" s="8" t="s">
        <v>33</v>
      </c>
      <c r="C9" s="72">
        <v>0</v>
      </c>
      <c r="D9" s="73">
        <v>1.0683280588381256</v>
      </c>
      <c r="E9" s="74">
        <f t="shared" si="0"/>
        <v>0</v>
      </c>
      <c r="F9" s="12"/>
      <c r="G9" s="12">
        <v>0</v>
      </c>
      <c r="H9" s="12">
        <v>0</v>
      </c>
      <c r="I9" s="12">
        <f t="shared" si="1"/>
        <v>0</v>
      </c>
      <c r="J9" s="75">
        <v>0</v>
      </c>
      <c r="K9" s="75">
        <v>0</v>
      </c>
      <c r="L9" s="75">
        <v>0</v>
      </c>
      <c r="M9" s="76">
        <v>312000</v>
      </c>
      <c r="N9" s="77">
        <v>0</v>
      </c>
      <c r="O9" s="75">
        <f t="shared" si="2"/>
        <v>0</v>
      </c>
      <c r="P9" s="75">
        <f t="shared" si="3"/>
        <v>0</v>
      </c>
      <c r="Q9" s="78">
        <f t="shared" si="4"/>
        <v>0</v>
      </c>
      <c r="R9" s="79">
        <f t="shared" si="5"/>
        <v>0</v>
      </c>
      <c r="S9" s="18" t="e">
        <f t="shared" si="6"/>
        <v>#DIV/0!</v>
      </c>
    </row>
    <row r="10" spans="1:19">
      <c r="A10" s="8" t="s">
        <v>34</v>
      </c>
      <c r="B10" s="8" t="s">
        <v>35</v>
      </c>
      <c r="C10" s="72">
        <v>0</v>
      </c>
      <c r="D10" s="73">
        <v>2.1696780588381257</v>
      </c>
      <c r="E10" s="74">
        <f t="shared" si="0"/>
        <v>0</v>
      </c>
      <c r="F10" s="12"/>
      <c r="G10" s="12">
        <v>0</v>
      </c>
      <c r="H10" s="12">
        <v>0</v>
      </c>
      <c r="I10" s="12">
        <f t="shared" si="1"/>
        <v>0</v>
      </c>
      <c r="J10" s="75">
        <v>0</v>
      </c>
      <c r="K10" s="75">
        <v>0</v>
      </c>
      <c r="L10" s="75">
        <v>0</v>
      </c>
      <c r="M10" s="75">
        <v>0</v>
      </c>
      <c r="N10" s="77">
        <v>6</v>
      </c>
      <c r="O10" s="75">
        <f>G10+H8+N10</f>
        <v>6</v>
      </c>
      <c r="P10" s="75">
        <f t="shared" si="3"/>
        <v>6</v>
      </c>
      <c r="Q10" s="78">
        <f t="shared" si="4"/>
        <v>0</v>
      </c>
      <c r="R10" s="79">
        <f t="shared" si="5"/>
        <v>0</v>
      </c>
      <c r="S10" s="18" t="e">
        <f t="shared" si="6"/>
        <v>#DIV/0!</v>
      </c>
    </row>
    <row r="11" spans="1:19">
      <c r="A11" s="8" t="s">
        <v>36</v>
      </c>
      <c r="B11" s="8" t="s">
        <v>37</v>
      </c>
      <c r="C11" s="72">
        <v>0</v>
      </c>
      <c r="D11" s="73">
        <v>1.5549280588381262</v>
      </c>
      <c r="E11" s="74">
        <f t="shared" si="0"/>
        <v>0</v>
      </c>
      <c r="F11" s="12"/>
      <c r="G11" s="12">
        <v>0</v>
      </c>
      <c r="H11" s="12">
        <v>0</v>
      </c>
      <c r="I11" s="12">
        <f t="shared" si="1"/>
        <v>0</v>
      </c>
      <c r="J11" s="75">
        <v>0</v>
      </c>
      <c r="K11" s="75">
        <v>0</v>
      </c>
      <c r="L11" s="75">
        <v>0</v>
      </c>
      <c r="M11" s="75">
        <v>0</v>
      </c>
      <c r="N11" s="77">
        <v>0</v>
      </c>
      <c r="O11" s="75">
        <f t="shared" ref="O11:O17" si="7">G11+H11+N11</f>
        <v>0</v>
      </c>
      <c r="P11" s="75">
        <f t="shared" si="3"/>
        <v>0</v>
      </c>
      <c r="Q11" s="78">
        <f t="shared" si="4"/>
        <v>0</v>
      </c>
      <c r="R11" s="79">
        <f t="shared" si="5"/>
        <v>0</v>
      </c>
      <c r="S11" s="18" t="e">
        <f t="shared" si="6"/>
        <v>#DIV/0!</v>
      </c>
    </row>
    <row r="12" spans="1:19">
      <c r="A12" s="8" t="s">
        <v>38</v>
      </c>
      <c r="B12" s="8" t="s">
        <v>39</v>
      </c>
      <c r="C12" s="72">
        <v>0</v>
      </c>
      <c r="D12" s="73">
        <v>2.9832780588381254</v>
      </c>
      <c r="E12" s="74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75">
        <v>0</v>
      </c>
      <c r="K12" s="75">
        <v>0</v>
      </c>
      <c r="L12" s="75">
        <v>0</v>
      </c>
      <c r="M12" s="75">
        <v>0</v>
      </c>
      <c r="N12" s="77">
        <v>0</v>
      </c>
      <c r="O12" s="75">
        <f t="shared" si="7"/>
        <v>0</v>
      </c>
      <c r="P12" s="75">
        <f t="shared" si="3"/>
        <v>0</v>
      </c>
      <c r="Q12" s="78">
        <f t="shared" si="4"/>
        <v>0</v>
      </c>
      <c r="R12" s="79">
        <f t="shared" si="5"/>
        <v>0</v>
      </c>
      <c r="S12" s="18" t="e">
        <f t="shared" si="6"/>
        <v>#DIV/0!</v>
      </c>
    </row>
    <row r="13" spans="1:19">
      <c r="A13" s="8" t="s">
        <v>40</v>
      </c>
      <c r="B13" s="8" t="s">
        <v>41</v>
      </c>
      <c r="C13" s="72">
        <v>0</v>
      </c>
      <c r="D13" s="73">
        <v>4.3295293823675376</v>
      </c>
      <c r="E13" s="74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75">
        <v>0</v>
      </c>
      <c r="K13" s="75">
        <v>0</v>
      </c>
      <c r="L13" s="75">
        <v>0</v>
      </c>
      <c r="M13" s="75">
        <v>0</v>
      </c>
      <c r="N13" s="77">
        <v>0</v>
      </c>
      <c r="O13" s="75">
        <f t="shared" si="7"/>
        <v>0</v>
      </c>
      <c r="P13" s="75">
        <f t="shared" si="3"/>
        <v>0</v>
      </c>
      <c r="Q13" s="78">
        <f t="shared" si="4"/>
        <v>0</v>
      </c>
      <c r="R13" s="79">
        <f t="shared" si="5"/>
        <v>0</v>
      </c>
      <c r="S13" s="18" t="e">
        <f t="shared" si="6"/>
        <v>#DIV/0!</v>
      </c>
    </row>
    <row r="14" spans="1:19">
      <c r="A14" s="8" t="s">
        <v>42</v>
      </c>
      <c r="B14" s="8" t="s">
        <v>43</v>
      </c>
      <c r="C14" s="72">
        <v>0</v>
      </c>
      <c r="D14" s="73">
        <v>8.9388782058969483</v>
      </c>
      <c r="E14" s="74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75">
        <v>0</v>
      </c>
      <c r="K14" s="75">
        <v>0</v>
      </c>
      <c r="L14" s="75">
        <v>0</v>
      </c>
      <c r="M14" s="75">
        <v>0</v>
      </c>
      <c r="N14" s="77">
        <v>0</v>
      </c>
      <c r="O14" s="75">
        <f t="shared" si="7"/>
        <v>0</v>
      </c>
      <c r="P14" s="75">
        <f t="shared" si="3"/>
        <v>0</v>
      </c>
      <c r="Q14" s="78">
        <f t="shared" si="4"/>
        <v>0</v>
      </c>
      <c r="R14" s="79">
        <f t="shared" si="5"/>
        <v>0</v>
      </c>
      <c r="S14" s="18" t="e">
        <f t="shared" si="6"/>
        <v>#DIV/0!</v>
      </c>
    </row>
    <row r="15" spans="1:19">
      <c r="A15" s="7" t="s">
        <v>44</v>
      </c>
      <c r="B15" s="8" t="s">
        <v>45</v>
      </c>
      <c r="C15" s="72">
        <v>0</v>
      </c>
      <c r="D15" s="73">
        <v>12.061373764720482</v>
      </c>
      <c r="E15" s="74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75">
        <v>0</v>
      </c>
      <c r="K15" s="75">
        <v>0</v>
      </c>
      <c r="L15" s="75">
        <v>0</v>
      </c>
      <c r="M15" s="75">
        <v>0</v>
      </c>
      <c r="N15" s="77">
        <v>0</v>
      </c>
      <c r="O15" s="75">
        <f t="shared" si="7"/>
        <v>0</v>
      </c>
      <c r="P15" s="75">
        <f t="shared" si="3"/>
        <v>0</v>
      </c>
      <c r="Q15" s="78">
        <f t="shared" si="4"/>
        <v>0</v>
      </c>
      <c r="R15" s="79">
        <f t="shared" si="5"/>
        <v>0</v>
      </c>
      <c r="S15" s="18" t="e">
        <f t="shared" si="6"/>
        <v>#DIV/0!</v>
      </c>
    </row>
    <row r="16" spans="1:19">
      <c r="A16" s="19" t="s">
        <v>46</v>
      </c>
      <c r="B16" s="8" t="s">
        <v>47</v>
      </c>
      <c r="C16" s="72">
        <v>0</v>
      </c>
      <c r="D16" s="73">
        <v>0.40322805883812579</v>
      </c>
      <c r="E16" s="74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75"/>
      <c r="K16" s="75"/>
      <c r="L16" s="75"/>
      <c r="M16" s="75"/>
      <c r="N16" s="77">
        <v>0</v>
      </c>
      <c r="O16" s="75">
        <f t="shared" si="7"/>
        <v>0</v>
      </c>
      <c r="P16" s="75">
        <f t="shared" si="3"/>
        <v>0</v>
      </c>
      <c r="Q16" s="78">
        <f t="shared" si="4"/>
        <v>0</v>
      </c>
      <c r="R16" s="79">
        <f t="shared" si="5"/>
        <v>0</v>
      </c>
      <c r="S16" s="18" t="e">
        <f t="shared" si="6"/>
        <v>#DIV/0!</v>
      </c>
    </row>
    <row r="17" spans="1:19">
      <c r="A17" s="19" t="s">
        <v>48</v>
      </c>
      <c r="B17" s="8" t="s">
        <v>49</v>
      </c>
      <c r="C17" s="72">
        <v>0</v>
      </c>
      <c r="D17" s="73">
        <v>3.0573254068481477</v>
      </c>
      <c r="E17" s="74">
        <f t="shared" si="0"/>
        <v>0</v>
      </c>
      <c r="F17" s="12"/>
      <c r="G17" s="12">
        <v>0</v>
      </c>
      <c r="H17" s="12">
        <v>0</v>
      </c>
      <c r="I17" s="12">
        <f t="shared" si="1"/>
        <v>0</v>
      </c>
      <c r="J17" s="75"/>
      <c r="K17" s="75"/>
      <c r="L17" s="75"/>
      <c r="M17" s="75"/>
      <c r="N17" s="77">
        <v>1187</v>
      </c>
      <c r="O17" s="75">
        <f t="shared" si="7"/>
        <v>1187</v>
      </c>
      <c r="P17" s="75">
        <f t="shared" si="3"/>
        <v>1187</v>
      </c>
      <c r="Q17" s="78">
        <f t="shared" si="4"/>
        <v>0</v>
      </c>
      <c r="R17" s="79">
        <f t="shared" si="5"/>
        <v>0</v>
      </c>
      <c r="S17" s="18" t="e">
        <f t="shared" si="6"/>
        <v>#DIV/0!</v>
      </c>
    </row>
    <row r="18" spans="1:19" ht="15.6">
      <c r="A18" s="20" t="s">
        <v>50</v>
      </c>
      <c r="B18" s="20"/>
      <c r="C18" s="21">
        <f>SUM(C3:C17)</f>
        <v>0</v>
      </c>
      <c r="D18" s="22"/>
      <c r="E18" s="21">
        <f>SUM(E3:E17)</f>
        <v>0</v>
      </c>
      <c r="F18" s="20"/>
      <c r="G18" s="23">
        <f>SUM(G3:G17)</f>
        <v>0</v>
      </c>
      <c r="H18" s="23">
        <f>SUM(H3:H17)</f>
        <v>0</v>
      </c>
      <c r="I18" s="20"/>
      <c r="J18" s="20"/>
      <c r="K18" s="20"/>
      <c r="L18" s="20"/>
      <c r="M18" s="20"/>
      <c r="N18" s="24">
        <f>SUM(N3:N17)</f>
        <v>500305</v>
      </c>
      <c r="O18" s="20"/>
      <c r="P18" s="20"/>
      <c r="Q18" s="25">
        <f>SUM(Q3:Q17)</f>
        <v>0</v>
      </c>
      <c r="R18" s="25">
        <f>SUM(R3:R17)</f>
        <v>0</v>
      </c>
      <c r="S18" s="26" t="e">
        <f t="shared" si="6"/>
        <v>#DIV/0!</v>
      </c>
    </row>
  </sheetData>
  <conditionalFormatting sqref="S3:S18">
    <cfRule type="cellIs" dxfId="5" priority="3" operator="greaterThan">
      <formula>1</formula>
    </cfRule>
  </conditionalFormatting>
  <conditionalFormatting sqref="S3:S18">
    <cfRule type="cellIs" dxfId="4" priority="2" operator="lessThan">
      <formula>0.8</formula>
    </cfRule>
  </conditionalFormatting>
  <conditionalFormatting sqref="S3:S18">
    <cfRule type="cellIs" dxfId="3" priority="1" operator="between">
      <formula>0.8</formula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U23"/>
  <sheetViews>
    <sheetView showGridLines="0" zoomScale="88" workbookViewId="0">
      <pane xSplit="3" ySplit="2" topLeftCell="D3" activePane="bottomRight" state="frozen"/>
      <selection activeCell="J27" sqref="J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74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167442</v>
      </c>
      <c r="H3" s="12">
        <v>37077</v>
      </c>
      <c r="I3" s="15">
        <f t="shared" ref="I3:I17" si="1">F3+H3</f>
        <v>37077</v>
      </c>
      <c r="J3" s="16">
        <f t="shared" ref="J3:J17" si="2">C3-G3</f>
        <v>404787</v>
      </c>
      <c r="K3" s="17">
        <f t="shared" ref="K3:K17" si="3">+G3*D3</f>
        <v>484305.56692797347</v>
      </c>
      <c r="L3" s="18">
        <f t="shared" ref="L3:L11" si="4">K3/E3</f>
        <v>0.2926136214697263</v>
      </c>
      <c r="M3" s="31">
        <v>0</v>
      </c>
      <c r="N3" s="31">
        <v>0</v>
      </c>
      <c r="O3" s="31">
        <v>240500</v>
      </c>
      <c r="P3" s="31">
        <v>148000</v>
      </c>
      <c r="Q3" s="31">
        <v>0</v>
      </c>
      <c r="R3" s="31">
        <f t="shared" ref="R3:R18" si="5">M3+N3+O3+P3+Q3</f>
        <v>388500</v>
      </c>
      <c r="S3" s="32">
        <f t="shared" ref="S3:S18" si="6">G3+I3+R3</f>
        <v>593019</v>
      </c>
      <c r="T3" s="32">
        <f t="shared" ref="T3:T17" si="7">S3-C3</f>
        <v>20790</v>
      </c>
      <c r="U3" s="18">
        <f t="shared" ref="U3:U17" si="8">S3/C3</f>
        <v>1.0363316084993945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221987</v>
      </c>
      <c r="H6" s="40">
        <v>63241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1">
        <v>0</v>
      </c>
      <c r="N6" s="31">
        <v>0</v>
      </c>
      <c r="O6" s="31">
        <v>126000</v>
      </c>
      <c r="P6" s="31">
        <v>157500</v>
      </c>
      <c r="Q6" s="31">
        <v>0</v>
      </c>
      <c r="R6" s="31">
        <f t="shared" si="5"/>
        <v>283500</v>
      </c>
      <c r="S6" s="32">
        <f t="shared" si="6"/>
        <v>568728</v>
      </c>
      <c r="T6" s="32">
        <f t="shared" si="7"/>
        <v>225770</v>
      </c>
      <c r="U6" s="18">
        <f t="shared" si="8"/>
        <v>1.6583021827745672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84102</v>
      </c>
      <c r="H7" s="12">
        <v>0</v>
      </c>
      <c r="I7" s="15">
        <f t="shared" si="1"/>
        <v>0</v>
      </c>
      <c r="J7" s="16">
        <f t="shared" si="2"/>
        <v>292469</v>
      </c>
      <c r="K7" s="17">
        <f t="shared" si="3"/>
        <v>53339.84820440405</v>
      </c>
      <c r="L7" s="18">
        <f t="shared" si="4"/>
        <v>0.2233363695026967</v>
      </c>
      <c r="M7" s="31">
        <v>0</v>
      </c>
      <c r="N7" s="31">
        <v>0</v>
      </c>
      <c r="O7" s="31">
        <v>522000</v>
      </c>
      <c r="P7" s="31">
        <v>0</v>
      </c>
      <c r="Q7" s="31">
        <v>0</v>
      </c>
      <c r="R7" s="31">
        <f t="shared" si="5"/>
        <v>522000</v>
      </c>
      <c r="S7" s="32">
        <f t="shared" si="6"/>
        <v>606102</v>
      </c>
      <c r="T7" s="32">
        <f t="shared" si="7"/>
        <v>229531</v>
      </c>
      <c r="U7" s="18">
        <f t="shared" si="8"/>
        <v>1.6095291458981176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130747</v>
      </c>
      <c r="G8" s="12">
        <v>0</v>
      </c>
      <c r="H8" s="40">
        <v>263293</v>
      </c>
      <c r="I8" s="15">
        <f t="shared" si="1"/>
        <v>394040</v>
      </c>
      <c r="J8" s="16">
        <f t="shared" si="2"/>
        <v>400000</v>
      </c>
      <c r="K8" s="17">
        <f t="shared" si="3"/>
        <v>0</v>
      </c>
      <c r="L8" s="18">
        <f t="shared" si="4"/>
        <v>0</v>
      </c>
      <c r="M8" s="31">
        <v>0</v>
      </c>
      <c r="N8" s="31">
        <v>0</v>
      </c>
      <c r="O8" s="31">
        <v>261000</v>
      </c>
      <c r="P8" s="31">
        <v>0</v>
      </c>
      <c r="Q8" s="31">
        <v>0</v>
      </c>
      <c r="R8" s="31">
        <f t="shared" si="5"/>
        <v>261000</v>
      </c>
      <c r="S8" s="32">
        <f t="shared" si="6"/>
        <v>655040</v>
      </c>
      <c r="T8" s="32">
        <f t="shared" si="7"/>
        <v>255040</v>
      </c>
      <c r="U8" s="18">
        <f t="shared" si="8"/>
        <v>1.6375999999999999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38800</v>
      </c>
      <c r="Q10" s="31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50345</v>
      </c>
      <c r="G17" s="12">
        <v>0</v>
      </c>
      <c r="H17" s="12">
        <v>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181092</v>
      </c>
      <c r="G18" s="23">
        <f t="shared" si="10"/>
        <v>616284</v>
      </c>
      <c r="H18" s="23">
        <f t="shared" si="10"/>
        <v>363611</v>
      </c>
      <c r="I18" s="24">
        <f t="shared" si="10"/>
        <v>544703</v>
      </c>
      <c r="J18" s="25">
        <f t="shared" si="10"/>
        <v>1334773</v>
      </c>
      <c r="K18" s="25">
        <f t="shared" si="10"/>
        <v>977380.57251717208</v>
      </c>
      <c r="L18" s="26">
        <f t="shared" si="9"/>
        <v>0.32615989727299616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1160987</v>
      </c>
      <c r="T18" s="37"/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/>
    </row>
  </sheetData>
  <autoFilter ref="B2:U18" xr:uid="{00000000-0009-0000-0000-000011000000}"/>
  <conditionalFormatting sqref="B20:B25">
    <cfRule type="expression" dxfId="1330" priority="7">
      <formula>$TM20&gt;41</formula>
    </cfRule>
  </conditionalFormatting>
  <conditionalFormatting sqref="L3:L18">
    <cfRule type="cellIs" dxfId="1329" priority="6" operator="greaterThan">
      <formula>1</formula>
    </cfRule>
  </conditionalFormatting>
  <conditionalFormatting sqref="L3:L18">
    <cfRule type="cellIs" dxfId="1328" priority="5" operator="lessThan">
      <formula>0.8</formula>
    </cfRule>
  </conditionalFormatting>
  <conditionalFormatting sqref="L3:L18">
    <cfRule type="cellIs" dxfId="1327" priority="4" operator="between">
      <formula>0.8</formula>
      <formula>1</formula>
    </cfRule>
  </conditionalFormatting>
  <conditionalFormatting sqref="U3:U17">
    <cfRule type="cellIs" dxfId="1326" priority="3" operator="greaterThan">
      <formula>1</formula>
    </cfRule>
  </conditionalFormatting>
  <conditionalFormatting sqref="U3:U17">
    <cfRule type="cellIs" dxfId="1325" priority="2" operator="lessThan">
      <formula>0.8</formula>
    </cfRule>
  </conditionalFormatting>
  <conditionalFormatting sqref="U3:U17">
    <cfRule type="cellIs" dxfId="132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U23"/>
  <sheetViews>
    <sheetView showGridLines="0" zoomScale="88" workbookViewId="0">
      <pane xSplit="3" ySplit="2" topLeftCell="D3" activePane="bottomRight" state="frozen"/>
      <selection activeCell="O11" sqref="O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75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167442</v>
      </c>
      <c r="H3" s="12">
        <v>37077</v>
      </c>
      <c r="I3" s="15">
        <f t="shared" ref="I3:I17" si="1">F3+H3</f>
        <v>37077</v>
      </c>
      <c r="J3" s="16">
        <f t="shared" ref="J3:J17" si="2">C3-G3</f>
        <v>404787</v>
      </c>
      <c r="K3" s="17">
        <f t="shared" ref="K3:K17" si="3">+G3*D3</f>
        <v>484305.56692797347</v>
      </c>
      <c r="L3" s="18">
        <f t="shared" ref="L3:L11" si="4">K3/E3</f>
        <v>0.2926136214697263</v>
      </c>
      <c r="M3" s="31">
        <v>0</v>
      </c>
      <c r="N3" s="31">
        <v>0</v>
      </c>
      <c r="O3" s="31">
        <v>240500</v>
      </c>
      <c r="P3" s="31">
        <v>148000</v>
      </c>
      <c r="Q3" s="31">
        <v>0</v>
      </c>
      <c r="R3" s="31">
        <f t="shared" ref="R3:R18" si="5">M3+N3+O3+P3+Q3</f>
        <v>388500</v>
      </c>
      <c r="S3" s="32">
        <f t="shared" ref="S3:S18" si="6">G3+I3+R3</f>
        <v>593019</v>
      </c>
      <c r="T3" s="32">
        <f t="shared" ref="T3:T17" si="7">S3-C3</f>
        <v>20790</v>
      </c>
      <c r="U3" s="18">
        <f t="shared" ref="U3:U17" si="8">S3/C3</f>
        <v>1.0363316084993945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221987</v>
      </c>
      <c r="H6" s="40">
        <v>63241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1">
        <v>0</v>
      </c>
      <c r="N6" s="31">
        <v>0</v>
      </c>
      <c r="O6" s="31">
        <v>126000</v>
      </c>
      <c r="P6" s="31">
        <v>157500</v>
      </c>
      <c r="Q6" s="31">
        <v>0</v>
      </c>
      <c r="R6" s="31">
        <f t="shared" si="5"/>
        <v>283500</v>
      </c>
      <c r="S6" s="32">
        <f t="shared" si="6"/>
        <v>568728</v>
      </c>
      <c r="T6" s="32">
        <f t="shared" si="7"/>
        <v>225770</v>
      </c>
      <c r="U6" s="18">
        <f t="shared" si="8"/>
        <v>1.6583021827745672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84102</v>
      </c>
      <c r="H7" s="12">
        <v>0</v>
      </c>
      <c r="I7" s="15">
        <f t="shared" si="1"/>
        <v>0</v>
      </c>
      <c r="J7" s="16">
        <f t="shared" si="2"/>
        <v>292469</v>
      </c>
      <c r="K7" s="17">
        <f t="shared" si="3"/>
        <v>53339.84820440405</v>
      </c>
      <c r="L7" s="18">
        <f t="shared" si="4"/>
        <v>0.2233363695026967</v>
      </c>
      <c r="M7" s="31">
        <v>0</v>
      </c>
      <c r="N7" s="31">
        <v>0</v>
      </c>
      <c r="O7" s="31">
        <v>522000</v>
      </c>
      <c r="P7" s="31">
        <v>0</v>
      </c>
      <c r="Q7" s="31">
        <v>0</v>
      </c>
      <c r="R7" s="31">
        <f t="shared" si="5"/>
        <v>522000</v>
      </c>
      <c r="S7" s="32">
        <f t="shared" si="6"/>
        <v>606102</v>
      </c>
      <c r="T7" s="32">
        <f t="shared" si="7"/>
        <v>229531</v>
      </c>
      <c r="U7" s="18">
        <f t="shared" si="8"/>
        <v>1.6095291458981176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130747</v>
      </c>
      <c r="G8" s="12">
        <v>113400</v>
      </c>
      <c r="H8" s="40">
        <v>149893</v>
      </c>
      <c r="I8" s="15">
        <f t="shared" si="1"/>
        <v>280640</v>
      </c>
      <c r="J8" s="16">
        <f t="shared" si="2"/>
        <v>286600</v>
      </c>
      <c r="K8" s="17">
        <f t="shared" si="3"/>
        <v>101326.08187224348</v>
      </c>
      <c r="L8" s="18">
        <f t="shared" si="4"/>
        <v>0.28350000000000003</v>
      </c>
      <c r="M8" s="31">
        <v>0</v>
      </c>
      <c r="N8" s="31">
        <v>0</v>
      </c>
      <c r="O8" s="31">
        <v>261000</v>
      </c>
      <c r="P8" s="31">
        <v>0</v>
      </c>
      <c r="Q8" s="31">
        <v>0</v>
      </c>
      <c r="R8" s="31">
        <f t="shared" si="5"/>
        <v>261000</v>
      </c>
      <c r="S8" s="32">
        <f t="shared" si="6"/>
        <v>655040</v>
      </c>
      <c r="T8" s="32">
        <f t="shared" si="7"/>
        <v>255040</v>
      </c>
      <c r="U8" s="18">
        <f t="shared" si="8"/>
        <v>1.6375999999999999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38800</v>
      </c>
      <c r="Q10" s="31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50345</v>
      </c>
      <c r="G17" s="12">
        <v>0</v>
      </c>
      <c r="H17" s="12">
        <v>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181092</v>
      </c>
      <c r="G18" s="23">
        <f t="shared" si="10"/>
        <v>729684</v>
      </c>
      <c r="H18" s="23">
        <f t="shared" si="10"/>
        <v>250211</v>
      </c>
      <c r="I18" s="24">
        <f t="shared" si="10"/>
        <v>431303</v>
      </c>
      <c r="J18" s="25">
        <f t="shared" si="10"/>
        <v>1221373</v>
      </c>
      <c r="K18" s="25">
        <f t="shared" si="10"/>
        <v>1078706.6543894156</v>
      </c>
      <c r="L18" s="26">
        <f t="shared" si="9"/>
        <v>0.35997324018548332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1160987</v>
      </c>
      <c r="T18" s="37"/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/>
    </row>
  </sheetData>
  <autoFilter ref="B2:U18" xr:uid="{00000000-0009-0000-0000-000012000000}"/>
  <conditionalFormatting sqref="B20:B25">
    <cfRule type="expression" dxfId="1323" priority="7">
      <formula>$TM20&gt;41</formula>
    </cfRule>
  </conditionalFormatting>
  <conditionalFormatting sqref="L3:L18">
    <cfRule type="cellIs" dxfId="1322" priority="6" operator="greaterThan">
      <formula>1</formula>
    </cfRule>
  </conditionalFormatting>
  <conditionalFormatting sqref="L3:L18">
    <cfRule type="cellIs" dxfId="1321" priority="5" operator="lessThan">
      <formula>0.8</formula>
    </cfRule>
  </conditionalFormatting>
  <conditionalFormatting sqref="L3:L18">
    <cfRule type="cellIs" dxfId="1320" priority="4" operator="between">
      <formula>0.8</formula>
      <formula>1</formula>
    </cfRule>
  </conditionalFormatting>
  <conditionalFormatting sqref="U3:U17">
    <cfRule type="cellIs" dxfId="1319" priority="3" operator="greaterThan">
      <formula>1</formula>
    </cfRule>
  </conditionalFormatting>
  <conditionalFormatting sqref="U3:U17">
    <cfRule type="cellIs" dxfId="1318" priority="2" operator="lessThan">
      <formula>0.8</formula>
    </cfRule>
  </conditionalFormatting>
  <conditionalFormatting sqref="U3:U17">
    <cfRule type="cellIs" dxfId="131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U23"/>
  <sheetViews>
    <sheetView showGridLines="0" zoomScale="88" workbookViewId="0">
      <pane xSplit="3" ySplit="2" topLeftCell="D3" activePane="bottomRight" state="frozen"/>
      <selection activeCell="V25" sqref="V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76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167442</v>
      </c>
      <c r="H3" s="12">
        <v>37077</v>
      </c>
      <c r="I3" s="15">
        <f t="shared" ref="I3:I17" si="1">F3+H3</f>
        <v>37077</v>
      </c>
      <c r="J3" s="16">
        <f t="shared" ref="J3:J17" si="2">C3-G3</f>
        <v>404787</v>
      </c>
      <c r="K3" s="17">
        <f t="shared" ref="K3:K17" si="3">+G3*D3</f>
        <v>484305.56692797347</v>
      </c>
      <c r="L3" s="18">
        <f t="shared" ref="L3:L11" si="4">K3/E3</f>
        <v>0.2926136214697263</v>
      </c>
      <c r="M3" s="31">
        <v>0</v>
      </c>
      <c r="N3" s="31">
        <v>0</v>
      </c>
      <c r="O3" s="31">
        <v>240500</v>
      </c>
      <c r="P3" s="31">
        <v>148000</v>
      </c>
      <c r="Q3" s="31">
        <v>0</v>
      </c>
      <c r="R3" s="31">
        <f t="shared" ref="R3:R18" si="5">M3+N3+O3+P3+Q3</f>
        <v>388500</v>
      </c>
      <c r="S3" s="32">
        <f t="shared" ref="S3:S18" si="6">G3+I3+R3</f>
        <v>593019</v>
      </c>
      <c r="T3" s="32">
        <f t="shared" ref="T3:T17" si="7">S3-C3</f>
        <v>20790</v>
      </c>
      <c r="U3" s="18">
        <f t="shared" ref="U3:U17" si="8">S3/C3</f>
        <v>1.0363316084993945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221987</v>
      </c>
      <c r="H6" s="40">
        <v>63241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1">
        <v>0</v>
      </c>
      <c r="N6" s="31">
        <v>0</v>
      </c>
      <c r="O6" s="31">
        <v>126000</v>
      </c>
      <c r="P6" s="31">
        <v>157500</v>
      </c>
      <c r="Q6" s="31">
        <v>0</v>
      </c>
      <c r="R6" s="31">
        <f t="shared" si="5"/>
        <v>283500</v>
      </c>
      <c r="S6" s="32">
        <f t="shared" si="6"/>
        <v>568728</v>
      </c>
      <c r="T6" s="32">
        <f t="shared" si="7"/>
        <v>225770</v>
      </c>
      <c r="U6" s="18">
        <f t="shared" si="8"/>
        <v>1.6583021827745672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84102</v>
      </c>
      <c r="H7" s="12">
        <v>0</v>
      </c>
      <c r="I7" s="15">
        <f t="shared" si="1"/>
        <v>0</v>
      </c>
      <c r="J7" s="16">
        <f t="shared" si="2"/>
        <v>292469</v>
      </c>
      <c r="K7" s="17">
        <f t="shared" si="3"/>
        <v>53339.84820440405</v>
      </c>
      <c r="L7" s="18">
        <f t="shared" si="4"/>
        <v>0.2233363695026967</v>
      </c>
      <c r="M7" s="31">
        <v>0</v>
      </c>
      <c r="N7" s="31">
        <v>0</v>
      </c>
      <c r="O7" s="31">
        <v>522000</v>
      </c>
      <c r="P7" s="31">
        <v>0</v>
      </c>
      <c r="Q7" s="31">
        <v>0</v>
      </c>
      <c r="R7" s="31">
        <f t="shared" si="5"/>
        <v>522000</v>
      </c>
      <c r="S7" s="32">
        <f t="shared" si="6"/>
        <v>606102</v>
      </c>
      <c r="T7" s="32">
        <f t="shared" si="7"/>
        <v>229531</v>
      </c>
      <c r="U7" s="18">
        <f t="shared" si="8"/>
        <v>1.6095291458981176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0</v>
      </c>
      <c r="G8" s="12">
        <v>226800</v>
      </c>
      <c r="H8" s="40">
        <v>167240</v>
      </c>
      <c r="I8" s="15">
        <f t="shared" si="1"/>
        <v>167240</v>
      </c>
      <c r="J8" s="16">
        <f t="shared" si="2"/>
        <v>173200</v>
      </c>
      <c r="K8" s="17">
        <f t="shared" si="3"/>
        <v>202652.16374448696</v>
      </c>
      <c r="L8" s="18">
        <f t="shared" si="4"/>
        <v>0.56700000000000006</v>
      </c>
      <c r="M8" s="31">
        <v>0</v>
      </c>
      <c r="N8" s="31">
        <v>0</v>
      </c>
      <c r="O8" s="31">
        <v>261000</v>
      </c>
      <c r="P8" s="31">
        <v>0</v>
      </c>
      <c r="Q8" s="31">
        <v>0</v>
      </c>
      <c r="R8" s="31">
        <f t="shared" si="5"/>
        <v>261000</v>
      </c>
      <c r="S8" s="32">
        <f t="shared" si="6"/>
        <v>655040</v>
      </c>
      <c r="T8" s="32">
        <f t="shared" si="7"/>
        <v>255040</v>
      </c>
      <c r="U8" s="18">
        <f t="shared" si="8"/>
        <v>1.6375999999999999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38800</v>
      </c>
      <c r="Q10" s="31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40345</v>
      </c>
      <c r="G17" s="12">
        <v>0</v>
      </c>
      <c r="H17" s="12">
        <v>10000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40345</v>
      </c>
      <c r="G18" s="23">
        <f t="shared" si="10"/>
        <v>843084</v>
      </c>
      <c r="H18" s="23">
        <f t="shared" si="10"/>
        <v>277558</v>
      </c>
      <c r="I18" s="24">
        <f t="shared" si="10"/>
        <v>317903</v>
      </c>
      <c r="J18" s="25">
        <f t="shared" si="10"/>
        <v>1107973</v>
      </c>
      <c r="K18" s="25">
        <f t="shared" si="10"/>
        <v>1180032.7362616591</v>
      </c>
      <c r="L18" s="26">
        <f t="shared" si="9"/>
        <v>0.39378658309797043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1160987</v>
      </c>
      <c r="T18" s="37"/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/>
    </row>
  </sheetData>
  <autoFilter ref="B2:U18" xr:uid="{00000000-0009-0000-0000-000013000000}"/>
  <conditionalFormatting sqref="B20:B25">
    <cfRule type="expression" dxfId="1316" priority="7">
      <formula>$TM20&gt;41</formula>
    </cfRule>
  </conditionalFormatting>
  <conditionalFormatting sqref="L3:L18">
    <cfRule type="cellIs" dxfId="1315" priority="6" operator="greaterThan">
      <formula>1</formula>
    </cfRule>
  </conditionalFormatting>
  <conditionalFormatting sqref="L3:L18">
    <cfRule type="cellIs" dxfId="1314" priority="5" operator="lessThan">
      <formula>0.8</formula>
    </cfRule>
  </conditionalFormatting>
  <conditionalFormatting sqref="L3:L18">
    <cfRule type="cellIs" dxfId="1313" priority="4" operator="between">
      <formula>0.8</formula>
      <formula>1</formula>
    </cfRule>
  </conditionalFormatting>
  <conditionalFormatting sqref="U3:U17">
    <cfRule type="cellIs" dxfId="1312" priority="3" operator="greaterThan">
      <formula>1</formula>
    </cfRule>
  </conditionalFormatting>
  <conditionalFormatting sqref="U3:U17">
    <cfRule type="cellIs" dxfId="1311" priority="2" operator="lessThan">
      <formula>0.8</formula>
    </cfRule>
  </conditionalFormatting>
  <conditionalFormatting sqref="U3:U17">
    <cfRule type="cellIs" dxfId="131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U23"/>
  <sheetViews>
    <sheetView showGridLines="0" zoomScale="88" workbookViewId="0">
      <pane xSplit="3" ySplit="2" topLeftCell="D3" activePane="bottomRight" state="frozen"/>
      <selection activeCell="A24" sqref="A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77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73989</v>
      </c>
      <c r="G3" s="40">
        <v>167442</v>
      </c>
      <c r="H3" s="12">
        <v>37077</v>
      </c>
      <c r="I3" s="15">
        <f t="shared" ref="I3:I17" si="1">F3+H3</f>
        <v>111066</v>
      </c>
      <c r="J3" s="16">
        <f t="shared" ref="J3:J17" si="2">C3-G3</f>
        <v>404787</v>
      </c>
      <c r="K3" s="17">
        <f t="shared" ref="K3:K17" si="3">+G3*D3</f>
        <v>484305.56692797347</v>
      </c>
      <c r="L3" s="18">
        <f t="shared" ref="L3:L11" si="4">K3/E3</f>
        <v>0.2926136214697263</v>
      </c>
      <c r="M3" s="31">
        <v>0</v>
      </c>
      <c r="N3" s="31">
        <v>0</v>
      </c>
      <c r="O3" s="31">
        <v>129500</v>
      </c>
      <c r="P3" s="31">
        <v>148000</v>
      </c>
      <c r="Q3" s="31">
        <v>0</v>
      </c>
      <c r="R3" s="31">
        <f t="shared" ref="R3:R18" si="5">M3+N3+O3+P3+Q3</f>
        <v>277500</v>
      </c>
      <c r="S3" s="32">
        <f t="shared" ref="S3:S18" si="6">G3+I3+R3</f>
        <v>556008</v>
      </c>
      <c r="T3" s="32">
        <f t="shared" ref="T3:T17" si="7">S3-C3</f>
        <v>-16221</v>
      </c>
      <c r="U3" s="18">
        <f t="shared" ref="U3:U17" si="8">S3/C3</f>
        <v>0.97165295712031374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221987</v>
      </c>
      <c r="H6" s="40">
        <v>63241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348228</v>
      </c>
      <c r="T6" s="32">
        <f t="shared" si="7"/>
        <v>5270</v>
      </c>
      <c r="U6" s="18">
        <f t="shared" si="8"/>
        <v>1.0153663130762367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529882</v>
      </c>
      <c r="G7" s="12">
        <v>84102</v>
      </c>
      <c r="H7" s="12">
        <v>0</v>
      </c>
      <c r="I7" s="15">
        <f t="shared" si="1"/>
        <v>529882</v>
      </c>
      <c r="J7" s="16">
        <f t="shared" si="2"/>
        <v>292469</v>
      </c>
      <c r="K7" s="17">
        <f t="shared" si="3"/>
        <v>53339.84820440405</v>
      </c>
      <c r="L7" s="18">
        <f t="shared" si="4"/>
        <v>0.2233363695026967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613984</v>
      </c>
      <c r="T7" s="32">
        <f t="shared" si="7"/>
        <v>237413</v>
      </c>
      <c r="U7" s="18">
        <f t="shared" si="8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0</v>
      </c>
      <c r="G8" s="12">
        <v>340200</v>
      </c>
      <c r="H8" s="40">
        <v>53840</v>
      </c>
      <c r="I8" s="15">
        <f t="shared" si="1"/>
        <v>53840</v>
      </c>
      <c r="J8" s="16">
        <f t="shared" si="2"/>
        <v>59800</v>
      </c>
      <c r="K8" s="17">
        <f t="shared" si="3"/>
        <v>303978.24561673042</v>
      </c>
      <c r="L8" s="18">
        <f t="shared" si="4"/>
        <v>0.85050000000000003</v>
      </c>
      <c r="M8" s="31">
        <v>0</v>
      </c>
      <c r="N8" s="31">
        <v>0</v>
      </c>
      <c r="O8" s="31">
        <v>261000</v>
      </c>
      <c r="P8" s="31">
        <v>0</v>
      </c>
      <c r="Q8" s="31">
        <v>0</v>
      </c>
      <c r="R8" s="31">
        <f t="shared" si="5"/>
        <v>261000</v>
      </c>
      <c r="S8" s="32">
        <f t="shared" si="6"/>
        <v>655040</v>
      </c>
      <c r="T8" s="32">
        <f t="shared" si="7"/>
        <v>255040</v>
      </c>
      <c r="U8" s="18">
        <f t="shared" si="8"/>
        <v>1.6375999999999999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38800</v>
      </c>
      <c r="Q10" s="31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40345</v>
      </c>
      <c r="G17" s="12">
        <v>0</v>
      </c>
      <c r="H17" s="12">
        <v>10000</v>
      </c>
      <c r="I17" s="15">
        <f t="shared" si="1"/>
        <v>50345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644216</v>
      </c>
      <c r="G18" s="23">
        <f t="shared" si="10"/>
        <v>956484</v>
      </c>
      <c r="H18" s="23">
        <f t="shared" si="10"/>
        <v>164158</v>
      </c>
      <c r="I18" s="24">
        <f t="shared" si="10"/>
        <v>808374</v>
      </c>
      <c r="J18" s="25">
        <f t="shared" si="10"/>
        <v>994573</v>
      </c>
      <c r="K18" s="25">
        <f t="shared" si="10"/>
        <v>1281358.8181339025</v>
      </c>
      <c r="L18" s="26">
        <f t="shared" si="9"/>
        <v>0.42759992601045754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1764858</v>
      </c>
      <c r="T18" s="37"/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/>
    </row>
  </sheetData>
  <autoFilter ref="B2:U18" xr:uid="{00000000-0009-0000-0000-000014000000}"/>
  <conditionalFormatting sqref="B20:B25">
    <cfRule type="expression" dxfId="1309" priority="7">
      <formula>$TM20&gt;41</formula>
    </cfRule>
  </conditionalFormatting>
  <conditionalFormatting sqref="L3:L18">
    <cfRule type="cellIs" dxfId="1308" priority="6" operator="greaterThan">
      <formula>1</formula>
    </cfRule>
  </conditionalFormatting>
  <conditionalFormatting sqref="L3:L18">
    <cfRule type="cellIs" dxfId="1307" priority="5" operator="lessThan">
      <formula>0.8</formula>
    </cfRule>
  </conditionalFormatting>
  <conditionalFormatting sqref="L3:L18">
    <cfRule type="cellIs" dxfId="1306" priority="4" operator="between">
      <formula>0.8</formula>
      <formula>1</formula>
    </cfRule>
  </conditionalFormatting>
  <conditionalFormatting sqref="U3:U17">
    <cfRule type="cellIs" dxfId="1305" priority="3" operator="greaterThan">
      <formula>1</formula>
    </cfRule>
  </conditionalFormatting>
  <conditionalFormatting sqref="U3:U17">
    <cfRule type="cellIs" dxfId="1304" priority="2" operator="lessThan">
      <formula>0.8</formula>
    </cfRule>
  </conditionalFormatting>
  <conditionalFormatting sqref="U3:U17">
    <cfRule type="cellIs" dxfId="130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U26"/>
  <sheetViews>
    <sheetView showGridLines="0" zoomScale="88" workbookViewId="0">
      <pane xSplit="3" ySplit="2" topLeftCell="D3" activePane="bottomRight" state="frozen"/>
      <selection activeCell="D8" sqref="D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78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204519</v>
      </c>
      <c r="H3" s="12">
        <v>73989</v>
      </c>
      <c r="I3" s="15">
        <f t="shared" ref="I3:I17" si="1">F3+H3</f>
        <v>73989</v>
      </c>
      <c r="J3" s="16">
        <f t="shared" ref="J3:J17" si="2">C3-G3</f>
        <v>367710</v>
      </c>
      <c r="K3" s="17">
        <f t="shared" ref="K3:K17" si="3">+G3*D3</f>
        <v>591546.2682155146</v>
      </c>
      <c r="L3" s="18">
        <f t="shared" ref="L3:L11" si="4">K3/E3</f>
        <v>0.35740761128848764</v>
      </c>
      <c r="M3" s="31">
        <v>0</v>
      </c>
      <c r="N3" s="31">
        <v>0</v>
      </c>
      <c r="O3" s="31">
        <v>129500</v>
      </c>
      <c r="P3" s="31">
        <v>148000</v>
      </c>
      <c r="Q3" s="31">
        <v>0</v>
      </c>
      <c r="R3" s="31">
        <f t="shared" ref="R3:R18" si="5">M3+N3+O3+P3+Q3</f>
        <v>277500</v>
      </c>
      <c r="S3" s="32">
        <f t="shared" ref="S3:S18" si="6">G3+I3+R3</f>
        <v>556008</v>
      </c>
      <c r="T3" s="32">
        <f t="shared" ref="T3:T17" si="7">S3-C3</f>
        <v>-16221</v>
      </c>
      <c r="U3" s="18">
        <f t="shared" ref="U3:U17" si="8">S3/C3</f>
        <v>0.97165295712031374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221987</v>
      </c>
      <c r="H6" s="40">
        <v>63241</v>
      </c>
      <c r="I6" s="15">
        <f t="shared" si="1"/>
        <v>63241</v>
      </c>
      <c r="J6" s="16">
        <f t="shared" si="2"/>
        <v>120971</v>
      </c>
      <c r="K6" s="17">
        <f t="shared" si="3"/>
        <v>253737.36969729906</v>
      </c>
      <c r="L6" s="18">
        <f t="shared" si="4"/>
        <v>0.6472716775815115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348228</v>
      </c>
      <c r="T6" s="32">
        <f t="shared" si="7"/>
        <v>5270</v>
      </c>
      <c r="U6" s="18">
        <f t="shared" si="8"/>
        <v>1.0153663130762367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84102</v>
      </c>
      <c r="H7" s="12">
        <v>529882</v>
      </c>
      <c r="I7" s="15">
        <f t="shared" si="1"/>
        <v>529882</v>
      </c>
      <c r="J7" s="16">
        <f t="shared" si="2"/>
        <v>292469</v>
      </c>
      <c r="K7" s="17">
        <f t="shared" si="3"/>
        <v>53339.84820440405</v>
      </c>
      <c r="L7" s="18">
        <f t="shared" si="4"/>
        <v>0.2233363695026967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613984</v>
      </c>
      <c r="T7" s="32">
        <f t="shared" si="7"/>
        <v>237413</v>
      </c>
      <c r="U7" s="18">
        <f t="shared" si="8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0</v>
      </c>
      <c r="G8" s="12">
        <v>394040</v>
      </c>
      <c r="H8" s="40">
        <v>0</v>
      </c>
      <c r="I8" s="15">
        <f t="shared" si="1"/>
        <v>0</v>
      </c>
      <c r="J8" s="16">
        <f t="shared" si="2"/>
        <v>5960</v>
      </c>
      <c r="K8" s="17">
        <f t="shared" si="3"/>
        <v>352085.79630457511</v>
      </c>
      <c r="L8" s="18">
        <f t="shared" si="4"/>
        <v>0.98509999999999998</v>
      </c>
      <c r="M8" s="31">
        <v>0</v>
      </c>
      <c r="N8" s="31">
        <v>0</v>
      </c>
      <c r="O8" s="31">
        <v>261000</v>
      </c>
      <c r="P8" s="31">
        <v>0</v>
      </c>
      <c r="Q8" s="31">
        <v>0</v>
      </c>
      <c r="R8" s="31">
        <f t="shared" si="5"/>
        <v>261000</v>
      </c>
      <c r="S8" s="32">
        <f t="shared" si="6"/>
        <v>655040</v>
      </c>
      <c r="T8" s="32">
        <f t="shared" si="7"/>
        <v>255040</v>
      </c>
      <c r="U8" s="18">
        <f t="shared" si="8"/>
        <v>1.6375999999999999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38800</v>
      </c>
      <c r="Q10" s="31">
        <v>0</v>
      </c>
      <c r="R10" s="31">
        <f t="shared" si="5"/>
        <v>38806</v>
      </c>
      <c r="S10" s="32">
        <f t="shared" si="6"/>
        <v>38806</v>
      </c>
      <c r="T10" s="32">
        <f t="shared" si="7"/>
        <v>6</v>
      </c>
      <c r="U10" s="18">
        <f t="shared" si="8"/>
        <v>1.0001546391752578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10000</v>
      </c>
      <c r="D17" s="10">
        <v>3.0573254068481477</v>
      </c>
      <c r="E17" s="11">
        <f t="shared" si="0"/>
        <v>30573.254068481478</v>
      </c>
      <c r="F17" s="12">
        <v>30345</v>
      </c>
      <c r="G17" s="12">
        <v>10000</v>
      </c>
      <c r="H17" s="12">
        <v>0</v>
      </c>
      <c r="I17" s="15">
        <f t="shared" si="1"/>
        <v>30345</v>
      </c>
      <c r="J17" s="16">
        <f t="shared" si="2"/>
        <v>0</v>
      </c>
      <c r="K17" s="17">
        <f t="shared" si="3"/>
        <v>30573.254068481478</v>
      </c>
      <c r="L17" s="18">
        <f t="shared" ref="L17:L18" si="9">K17/E17</f>
        <v>1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40345</v>
      </c>
      <c r="T17" s="32">
        <f t="shared" si="7"/>
        <v>30345</v>
      </c>
      <c r="U17" s="18">
        <f t="shared" si="8"/>
        <v>4.0345000000000004</v>
      </c>
    </row>
    <row r="18" spans="1:21" ht="15.6">
      <c r="A18" s="20" t="s">
        <v>50</v>
      </c>
      <c r="B18" s="20"/>
      <c r="C18" s="33">
        <f>SUM(C3:C17)</f>
        <v>1961057</v>
      </c>
      <c r="D18" s="22"/>
      <c r="E18" s="21">
        <f t="shared" ref="E18:K18" si="10">SUM(E3:E17)</f>
        <v>3027203.3753341362</v>
      </c>
      <c r="F18" s="23">
        <f t="shared" si="10"/>
        <v>30345</v>
      </c>
      <c r="G18" s="23">
        <f t="shared" si="10"/>
        <v>1057401</v>
      </c>
      <c r="H18" s="23">
        <f t="shared" si="10"/>
        <v>667112</v>
      </c>
      <c r="I18" s="24">
        <f t="shared" si="10"/>
        <v>697457</v>
      </c>
      <c r="J18" s="25">
        <f t="shared" si="10"/>
        <v>903656</v>
      </c>
      <c r="K18" s="25">
        <f t="shared" si="10"/>
        <v>1467280.3241777699</v>
      </c>
      <c r="L18" s="26">
        <f t="shared" si="9"/>
        <v>0.4846982981497947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1754858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/>
    </row>
    <row r="24" spans="1:21">
      <c r="E24">
        <v>376000</v>
      </c>
    </row>
    <row r="26" spans="1:21">
      <c r="E26">
        <v>84000</v>
      </c>
    </row>
  </sheetData>
  <autoFilter ref="B2:U18" xr:uid="{00000000-0009-0000-0000-000015000000}"/>
  <conditionalFormatting sqref="B20:B25">
    <cfRule type="expression" dxfId="1302" priority="7">
      <formula>$TM20&gt;41</formula>
    </cfRule>
  </conditionalFormatting>
  <conditionalFormatting sqref="L3:L18">
    <cfRule type="cellIs" dxfId="1301" priority="6" operator="greaterThan">
      <formula>1</formula>
    </cfRule>
  </conditionalFormatting>
  <conditionalFormatting sqref="L3:L18">
    <cfRule type="cellIs" dxfId="1300" priority="5" operator="lessThan">
      <formula>0.8</formula>
    </cfRule>
  </conditionalFormatting>
  <conditionalFormatting sqref="L3:L18">
    <cfRule type="cellIs" dxfId="1299" priority="4" operator="between">
      <formula>0.8</formula>
      <formula>1</formula>
    </cfRule>
  </conditionalFormatting>
  <conditionalFormatting sqref="U3:U17">
    <cfRule type="cellIs" dxfId="1298" priority="3" operator="greaterThan">
      <formula>1</formula>
    </cfRule>
  </conditionalFormatting>
  <conditionalFormatting sqref="U3:U17">
    <cfRule type="cellIs" dxfId="1297" priority="2" operator="lessThan">
      <formula>0.8</formula>
    </cfRule>
  </conditionalFormatting>
  <conditionalFormatting sqref="U3:U17">
    <cfRule type="cellIs" dxfId="129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A22" sqref="A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79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91752</v>
      </c>
      <c r="G3" s="40">
        <v>278508</v>
      </c>
      <c r="H3" s="12">
        <v>0</v>
      </c>
      <c r="I3" s="15">
        <f t="shared" ref="I3:I17" si="1">F3+H3</f>
        <v>91752</v>
      </c>
      <c r="J3" s="16">
        <f t="shared" ref="J3:J17" si="2">C3-G3</f>
        <v>293721</v>
      </c>
      <c r="K3" s="17">
        <f t="shared" ref="K3:K17" si="3">+G3*D3</f>
        <v>805550.42841088877</v>
      </c>
      <c r="L3" s="18">
        <f t="shared" ref="L3:L11" si="4">K3/E3</f>
        <v>0.48670724482680888</v>
      </c>
      <c r="M3" s="31">
        <v>0</v>
      </c>
      <c r="N3" s="31">
        <v>0</v>
      </c>
      <c r="O3" s="31">
        <v>0</v>
      </c>
      <c r="P3" s="31">
        <v>148000</v>
      </c>
      <c r="Q3" s="31">
        <v>0</v>
      </c>
      <c r="R3" s="31">
        <v>222000</v>
      </c>
      <c r="S3" s="32">
        <f t="shared" ref="S3:S18" si="5">G3+I3+R3</f>
        <v>592260</v>
      </c>
      <c r="T3" s="32">
        <f t="shared" ref="T3:T17" si="6">S3-C3</f>
        <v>20031</v>
      </c>
      <c r="U3" s="18">
        <f t="shared" ref="U3:U17" si="7">S3/C3</f>
        <v>1.0350052164430674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ref="R4:R18" si="8">M4+N4+O4+P4+Q4</f>
        <v>0</v>
      </c>
      <c r="S4" s="32">
        <f t="shared" si="5"/>
        <v>142753</v>
      </c>
      <c r="T4" s="32">
        <f t="shared" si="6"/>
        <v>-146</v>
      </c>
      <c r="U4" s="18">
        <f t="shared" si="7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8"/>
        <v>0</v>
      </c>
      <c r="S5" s="32">
        <f t="shared" si="5"/>
        <v>0</v>
      </c>
      <c r="T5" s="32">
        <f t="shared" si="6"/>
        <v>0</v>
      </c>
      <c r="U5" s="18" t="e">
        <f t="shared" si="7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285228</v>
      </c>
      <c r="H6" s="40">
        <v>0</v>
      </c>
      <c r="I6" s="15">
        <f t="shared" si="1"/>
        <v>0</v>
      </c>
      <c r="J6" s="16">
        <f t="shared" si="2"/>
        <v>57730</v>
      </c>
      <c r="K6" s="17">
        <f t="shared" si="3"/>
        <v>326023.60716628097</v>
      </c>
      <c r="L6" s="18">
        <f t="shared" si="4"/>
        <v>0.83167035030528513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8"/>
        <v>63000</v>
      </c>
      <c r="S6" s="32">
        <f t="shared" si="5"/>
        <v>348228</v>
      </c>
      <c r="T6" s="32">
        <f t="shared" si="6"/>
        <v>5270</v>
      </c>
      <c r="U6" s="18">
        <f t="shared" si="7"/>
        <v>1.0153663130762367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103684</v>
      </c>
      <c r="H7" s="12">
        <v>510300</v>
      </c>
      <c r="I7" s="15">
        <f t="shared" si="1"/>
        <v>510300</v>
      </c>
      <c r="J7" s="16">
        <f t="shared" si="2"/>
        <v>272887</v>
      </c>
      <c r="K7" s="17">
        <f t="shared" si="3"/>
        <v>65759.302052572224</v>
      </c>
      <c r="L7" s="18">
        <f t="shared" si="4"/>
        <v>0.2753371874095456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8"/>
        <v>0</v>
      </c>
      <c r="S7" s="32">
        <f t="shared" si="5"/>
        <v>613984</v>
      </c>
      <c r="T7" s="32">
        <f t="shared" si="6"/>
        <v>237413</v>
      </c>
      <c r="U7" s="18">
        <f t="shared" si="7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0</v>
      </c>
      <c r="G8" s="12">
        <v>394040</v>
      </c>
      <c r="H8" s="40">
        <v>0</v>
      </c>
      <c r="I8" s="15">
        <f t="shared" si="1"/>
        <v>0</v>
      </c>
      <c r="J8" s="16">
        <f t="shared" si="2"/>
        <v>5960</v>
      </c>
      <c r="K8" s="17">
        <f t="shared" si="3"/>
        <v>352085.79630457511</v>
      </c>
      <c r="L8" s="18">
        <f t="shared" si="4"/>
        <v>0.98509999999999998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8"/>
        <v>0</v>
      </c>
      <c r="S8" s="32">
        <f t="shared" si="5"/>
        <v>394040</v>
      </c>
      <c r="T8" s="32">
        <f t="shared" si="6"/>
        <v>-5960</v>
      </c>
      <c r="U8" s="18">
        <f t="shared" si="7"/>
        <v>0.98509999999999998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8"/>
        <v>156000</v>
      </c>
      <c r="S9" s="32">
        <f t="shared" si="5"/>
        <v>156000</v>
      </c>
      <c r="T9" s="32">
        <f t="shared" si="6"/>
        <v>78400</v>
      </c>
      <c r="U9" s="18">
        <f t="shared" si="7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0</v>
      </c>
      <c r="Q10" s="31">
        <v>0</v>
      </c>
      <c r="R10" s="31">
        <f t="shared" si="8"/>
        <v>6</v>
      </c>
      <c r="S10" s="32">
        <f t="shared" si="5"/>
        <v>6</v>
      </c>
      <c r="T10" s="32">
        <f t="shared" si="6"/>
        <v>-38794</v>
      </c>
      <c r="U10" s="18">
        <f t="shared" si="7"/>
        <v>1.5463917525773195E-4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8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8"/>
        <v>0</v>
      </c>
      <c r="S12" s="32">
        <f t="shared" si="5"/>
        <v>0</v>
      </c>
      <c r="T12" s="32">
        <f t="shared" si="6"/>
        <v>0</v>
      </c>
      <c r="U12" s="18" t="e">
        <f t="shared" si="7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8"/>
        <v>0</v>
      </c>
      <c r="S13" s="32">
        <f t="shared" si="5"/>
        <v>0</v>
      </c>
      <c r="T13" s="32">
        <f t="shared" si="6"/>
        <v>0</v>
      </c>
      <c r="U13" s="18" t="e">
        <f t="shared" si="7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8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8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8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40345</v>
      </c>
      <c r="G17" s="12">
        <v>10000</v>
      </c>
      <c r="H17" s="12">
        <v>0</v>
      </c>
      <c r="I17" s="15">
        <f t="shared" si="1"/>
        <v>40345</v>
      </c>
      <c r="J17" s="16">
        <f t="shared" si="2"/>
        <v>-10000</v>
      </c>
      <c r="K17" s="17">
        <f t="shared" si="3"/>
        <v>30573.254068481478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8"/>
        <v>0</v>
      </c>
      <c r="S17" s="32">
        <f t="shared" si="5"/>
        <v>50345</v>
      </c>
      <c r="T17" s="32">
        <f t="shared" si="6"/>
        <v>50345</v>
      </c>
      <c r="U17" s="18" t="e">
        <f t="shared" si="7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132097</v>
      </c>
      <c r="G18" s="23">
        <f t="shared" si="10"/>
        <v>1214213</v>
      </c>
      <c r="H18" s="23">
        <f t="shared" si="10"/>
        <v>510300</v>
      </c>
      <c r="I18" s="24">
        <f t="shared" si="10"/>
        <v>642397</v>
      </c>
      <c r="J18" s="25">
        <f t="shared" si="10"/>
        <v>736844</v>
      </c>
      <c r="K18" s="25">
        <f t="shared" si="10"/>
        <v>1765990.175690294</v>
      </c>
      <c r="L18" s="26">
        <f t="shared" si="9"/>
        <v>0.58932537691519016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8"/>
        <v>0</v>
      </c>
      <c r="S18" s="32">
        <f t="shared" si="5"/>
        <v>1856610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6000000}"/>
  <conditionalFormatting sqref="B20:B25">
    <cfRule type="expression" dxfId="1295" priority="7">
      <formula>$TM20&gt;41</formula>
    </cfRule>
  </conditionalFormatting>
  <conditionalFormatting sqref="L3:L18">
    <cfRule type="cellIs" dxfId="1294" priority="6" operator="greaterThan">
      <formula>1</formula>
    </cfRule>
  </conditionalFormatting>
  <conditionalFormatting sqref="L3:L18">
    <cfRule type="cellIs" dxfId="1293" priority="5" operator="lessThan">
      <formula>0.8</formula>
    </cfRule>
  </conditionalFormatting>
  <conditionalFormatting sqref="L3:L18">
    <cfRule type="cellIs" dxfId="1292" priority="4" operator="between">
      <formula>0.8</formula>
      <formula>1</formula>
    </cfRule>
  </conditionalFormatting>
  <conditionalFormatting sqref="U3:U17">
    <cfRule type="cellIs" dxfId="1291" priority="3" operator="greaterThan">
      <formula>1</formula>
    </cfRule>
  </conditionalFormatting>
  <conditionalFormatting sqref="U3:U17">
    <cfRule type="cellIs" dxfId="1290" priority="2" operator="lessThan">
      <formula>0.8</formula>
    </cfRule>
  </conditionalFormatting>
  <conditionalFormatting sqref="U3:U17">
    <cfRule type="cellIs" dxfId="128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H11" sqref="H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80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74575</v>
      </c>
      <c r="G3" s="40">
        <v>278508</v>
      </c>
      <c r="H3" s="12">
        <v>91728</v>
      </c>
      <c r="I3" s="15">
        <f t="shared" ref="I3:I17" si="1">F3+H3</f>
        <v>166303</v>
      </c>
      <c r="J3" s="16">
        <f t="shared" ref="J3:J17" si="2">C3-G3</f>
        <v>293721</v>
      </c>
      <c r="K3" s="17">
        <f t="shared" ref="K3:K17" si="3">+G3*D3</f>
        <v>805550.42841088877</v>
      </c>
      <c r="L3" s="18">
        <f t="shared" ref="L3:L11" si="4">K3/E3</f>
        <v>0.48670724482680888</v>
      </c>
      <c r="M3" s="31">
        <v>0</v>
      </c>
      <c r="N3" s="31">
        <v>0</v>
      </c>
      <c r="O3" s="31">
        <v>0</v>
      </c>
      <c r="P3" s="31">
        <v>148000</v>
      </c>
      <c r="Q3" s="31">
        <v>0</v>
      </c>
      <c r="R3" s="31">
        <v>222000</v>
      </c>
      <c r="S3" s="32">
        <f t="shared" ref="S3:S18" si="5">G3+I3+R3</f>
        <v>666811</v>
      </c>
      <c r="T3" s="32">
        <f t="shared" ref="T3:T17" si="6">S3-C3</f>
        <v>94582</v>
      </c>
      <c r="U3" s="18">
        <f t="shared" ref="U3:U17" si="7">S3/C3</f>
        <v>1.1652869742707901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ref="R4:R18" si="8">M4+N4+O4+P4+Q4</f>
        <v>0</v>
      </c>
      <c r="S4" s="32">
        <f t="shared" si="5"/>
        <v>142753</v>
      </c>
      <c r="T4" s="32">
        <f t="shared" si="6"/>
        <v>-146</v>
      </c>
      <c r="U4" s="18">
        <f t="shared" si="7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8"/>
        <v>0</v>
      </c>
      <c r="S5" s="32">
        <f t="shared" si="5"/>
        <v>0</v>
      </c>
      <c r="T5" s="32">
        <f t="shared" si="6"/>
        <v>0</v>
      </c>
      <c r="U5" s="18" t="e">
        <f t="shared" si="7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285228</v>
      </c>
      <c r="H6" s="40">
        <v>0</v>
      </c>
      <c r="I6" s="15">
        <f t="shared" si="1"/>
        <v>0</v>
      </c>
      <c r="J6" s="16">
        <f t="shared" si="2"/>
        <v>57730</v>
      </c>
      <c r="K6" s="17">
        <f t="shared" si="3"/>
        <v>326023.60716628097</v>
      </c>
      <c r="L6" s="18">
        <f t="shared" si="4"/>
        <v>0.83167035030528513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8"/>
        <v>63000</v>
      </c>
      <c r="S6" s="32">
        <f t="shared" si="5"/>
        <v>348228</v>
      </c>
      <c r="T6" s="32">
        <f t="shared" si="6"/>
        <v>5270</v>
      </c>
      <c r="U6" s="18">
        <f t="shared" si="7"/>
        <v>1.0153663130762367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330484</v>
      </c>
      <c r="H7" s="12">
        <v>283500</v>
      </c>
      <c r="I7" s="15">
        <f t="shared" si="1"/>
        <v>283500</v>
      </c>
      <c r="J7" s="16">
        <f t="shared" si="2"/>
        <v>46087</v>
      </c>
      <c r="K7" s="17">
        <f t="shared" si="3"/>
        <v>209602.22579705913</v>
      </c>
      <c r="L7" s="18">
        <f t="shared" si="4"/>
        <v>0.87761404887790084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8"/>
        <v>0</v>
      </c>
      <c r="S7" s="32">
        <f t="shared" si="5"/>
        <v>613984</v>
      </c>
      <c r="T7" s="32">
        <f t="shared" si="6"/>
        <v>237413</v>
      </c>
      <c r="U7" s="18">
        <f t="shared" si="7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264425</v>
      </c>
      <c r="G8" s="12">
        <v>394040</v>
      </c>
      <c r="H8" s="40">
        <v>0</v>
      </c>
      <c r="I8" s="15">
        <f t="shared" si="1"/>
        <v>264425</v>
      </c>
      <c r="J8" s="16">
        <f t="shared" si="2"/>
        <v>5960</v>
      </c>
      <c r="K8" s="17">
        <f t="shared" si="3"/>
        <v>352085.79630457511</v>
      </c>
      <c r="L8" s="18">
        <f t="shared" si="4"/>
        <v>0.98509999999999998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8"/>
        <v>0</v>
      </c>
      <c r="S8" s="32">
        <f t="shared" si="5"/>
        <v>658465</v>
      </c>
      <c r="T8" s="32">
        <f t="shared" si="6"/>
        <v>258465</v>
      </c>
      <c r="U8" s="18">
        <f t="shared" si="7"/>
        <v>1.6461625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8"/>
        <v>156000</v>
      </c>
      <c r="S9" s="32">
        <f t="shared" si="5"/>
        <v>156000</v>
      </c>
      <c r="T9" s="32">
        <f t="shared" si="6"/>
        <v>78400</v>
      </c>
      <c r="U9" s="18">
        <f t="shared" si="7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0</v>
      </c>
      <c r="Q10" s="31">
        <v>0</v>
      </c>
      <c r="R10" s="31">
        <f t="shared" si="8"/>
        <v>6</v>
      </c>
      <c r="S10" s="32">
        <f t="shared" si="5"/>
        <v>6</v>
      </c>
      <c r="T10" s="32">
        <f t="shared" si="6"/>
        <v>-38794</v>
      </c>
      <c r="U10" s="18">
        <f t="shared" si="7"/>
        <v>1.5463917525773195E-4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8"/>
        <v>0</v>
      </c>
      <c r="S11" s="32">
        <f t="shared" si="5"/>
        <v>0</v>
      </c>
      <c r="T11" s="32">
        <f t="shared" si="6"/>
        <v>0</v>
      </c>
      <c r="U11" s="18" t="e">
        <f t="shared" si="7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8"/>
        <v>0</v>
      </c>
      <c r="S12" s="32">
        <f t="shared" si="5"/>
        <v>0</v>
      </c>
      <c r="T12" s="32">
        <f t="shared" si="6"/>
        <v>0</v>
      </c>
      <c r="U12" s="18" t="e">
        <f t="shared" si="7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8"/>
        <v>0</v>
      </c>
      <c r="S13" s="32">
        <f t="shared" si="5"/>
        <v>0</v>
      </c>
      <c r="T13" s="32">
        <f t="shared" si="6"/>
        <v>0</v>
      </c>
      <c r="U13" s="18" t="e">
        <f t="shared" si="7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8"/>
        <v>0</v>
      </c>
      <c r="S14" s="32">
        <f t="shared" si="5"/>
        <v>0</v>
      </c>
      <c r="T14" s="32">
        <f t="shared" si="6"/>
        <v>0</v>
      </c>
      <c r="U14" s="18" t="e">
        <f t="shared" si="7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8"/>
        <v>0</v>
      </c>
      <c r="S15" s="32">
        <f t="shared" si="5"/>
        <v>0</v>
      </c>
      <c r="T15" s="32">
        <f t="shared" si="6"/>
        <v>0</v>
      </c>
      <c r="U15" s="18" t="e">
        <f t="shared" si="7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8"/>
        <v>0</v>
      </c>
      <c r="S16" s="32">
        <f t="shared" si="5"/>
        <v>0</v>
      </c>
      <c r="T16" s="32">
        <f t="shared" si="6"/>
        <v>0</v>
      </c>
      <c r="U16" s="18" t="e">
        <f t="shared" si="7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40345</v>
      </c>
      <c r="G17" s="12">
        <v>10000</v>
      </c>
      <c r="H17" s="12">
        <v>0</v>
      </c>
      <c r="I17" s="15">
        <f t="shared" si="1"/>
        <v>40345</v>
      </c>
      <c r="J17" s="16">
        <f t="shared" si="2"/>
        <v>-10000</v>
      </c>
      <c r="K17" s="17">
        <f t="shared" si="3"/>
        <v>30573.254068481478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8"/>
        <v>0</v>
      </c>
      <c r="S17" s="32">
        <f t="shared" si="5"/>
        <v>50345</v>
      </c>
      <c r="T17" s="32">
        <f t="shared" si="6"/>
        <v>50345</v>
      </c>
      <c r="U17" s="18" t="e">
        <f t="shared" si="7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379345</v>
      </c>
      <c r="G18" s="23">
        <f t="shared" si="10"/>
        <v>1441013</v>
      </c>
      <c r="H18" s="23">
        <f t="shared" si="10"/>
        <v>375228</v>
      </c>
      <c r="I18" s="24">
        <f t="shared" si="10"/>
        <v>754573</v>
      </c>
      <c r="J18" s="25">
        <f t="shared" si="10"/>
        <v>510044</v>
      </c>
      <c r="K18" s="25">
        <f t="shared" si="10"/>
        <v>1909833.0994347811</v>
      </c>
      <c r="L18" s="26">
        <f t="shared" si="9"/>
        <v>0.63732693797663131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8"/>
        <v>0</v>
      </c>
      <c r="S18" s="32">
        <f t="shared" si="5"/>
        <v>2195586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7000000}"/>
  <conditionalFormatting sqref="B20:B25">
    <cfRule type="expression" dxfId="1288" priority="7">
      <formula>$TM20&gt;41</formula>
    </cfRule>
  </conditionalFormatting>
  <conditionalFormatting sqref="L3:L18">
    <cfRule type="cellIs" dxfId="1287" priority="6" operator="greaterThan">
      <formula>1</formula>
    </cfRule>
  </conditionalFormatting>
  <conditionalFormatting sqref="L3:L18">
    <cfRule type="cellIs" dxfId="1286" priority="5" operator="lessThan">
      <formula>0.8</formula>
    </cfRule>
  </conditionalFormatting>
  <conditionalFormatting sqref="L3:L18">
    <cfRule type="cellIs" dxfId="1285" priority="4" operator="between">
      <formula>0.8</formula>
      <formula>1</formula>
    </cfRule>
  </conditionalFormatting>
  <conditionalFormatting sqref="U3:U17">
    <cfRule type="cellIs" dxfId="1284" priority="3" operator="greaterThan">
      <formula>1</formula>
    </cfRule>
  </conditionalFormatting>
  <conditionalFormatting sqref="U3:U17">
    <cfRule type="cellIs" dxfId="1283" priority="2" operator="lessThan">
      <formula>0.8</formula>
    </cfRule>
  </conditionalFormatting>
  <conditionalFormatting sqref="U3:U17">
    <cfRule type="cellIs" dxfId="128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M18" sqref="M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81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370236</v>
      </c>
      <c r="H3" s="12">
        <v>74575</v>
      </c>
      <c r="I3" s="15">
        <f t="shared" ref="I3:I17" si="1">F3+H3</f>
        <v>74575</v>
      </c>
      <c r="J3" s="16">
        <f t="shared" ref="J3:J17" si="2">C3-G3</f>
        <v>201993</v>
      </c>
      <c r="K3" s="17">
        <f t="shared" ref="K3:K17" si="3">+G3*D3</f>
        <v>1070862.4829919923</v>
      </c>
      <c r="L3" s="18">
        <f t="shared" ref="L3:L11" si="4">K3/E3</f>
        <v>0.64700670535747051</v>
      </c>
      <c r="M3" s="31">
        <v>0</v>
      </c>
      <c r="N3" s="31">
        <v>0</v>
      </c>
      <c r="O3" s="31">
        <v>0</v>
      </c>
      <c r="P3" s="31">
        <v>129000</v>
      </c>
      <c r="Q3" s="31">
        <v>0</v>
      </c>
      <c r="R3" s="31">
        <f t="shared" ref="R3:R18" si="5">M3+N3+O3+P3+Q3</f>
        <v>129000</v>
      </c>
      <c r="S3" s="32">
        <f t="shared" ref="S3:S18" si="6">G3+I3+R3</f>
        <v>573811</v>
      </c>
      <c r="T3" s="32">
        <f t="shared" ref="T3:T17" si="7">S3-C3</f>
        <v>1582</v>
      </c>
      <c r="U3" s="18">
        <f t="shared" ref="U3:U17" si="8">S3/C3</f>
        <v>1.0027646274481021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0</v>
      </c>
      <c r="G6" s="40">
        <v>285228</v>
      </c>
      <c r="H6" s="40">
        <v>63000</v>
      </c>
      <c r="I6" s="15">
        <f t="shared" si="1"/>
        <v>63000</v>
      </c>
      <c r="J6" s="16">
        <f t="shared" si="2"/>
        <v>57730</v>
      </c>
      <c r="K6" s="17">
        <f t="shared" si="3"/>
        <v>326023.60716628097</v>
      </c>
      <c r="L6" s="18">
        <f t="shared" si="4"/>
        <v>0.83167035030528513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411228</v>
      </c>
      <c r="T6" s="32">
        <f t="shared" si="7"/>
        <v>68270</v>
      </c>
      <c r="U6" s="18">
        <f t="shared" si="8"/>
        <v>1.1990622758471883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500584</v>
      </c>
      <c r="H7" s="12">
        <v>113400</v>
      </c>
      <c r="I7" s="15">
        <f t="shared" si="1"/>
        <v>113400</v>
      </c>
      <c r="J7" s="16">
        <f t="shared" si="2"/>
        <v>-124013</v>
      </c>
      <c r="K7" s="17">
        <f t="shared" si="3"/>
        <v>317484.41860542435</v>
      </c>
      <c r="L7" s="18">
        <f t="shared" si="4"/>
        <v>1.3293216949791673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613984</v>
      </c>
      <c r="T7" s="32">
        <f t="shared" si="7"/>
        <v>237413</v>
      </c>
      <c r="U7" s="18">
        <f t="shared" si="8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229425</v>
      </c>
      <c r="G8" s="12">
        <v>394040</v>
      </c>
      <c r="H8" s="40">
        <v>35000</v>
      </c>
      <c r="I8" s="15">
        <f t="shared" si="1"/>
        <v>264425</v>
      </c>
      <c r="J8" s="16">
        <f t="shared" si="2"/>
        <v>5960</v>
      </c>
      <c r="K8" s="17">
        <f t="shared" si="3"/>
        <v>352085.79630457511</v>
      </c>
      <c r="L8" s="18">
        <f t="shared" si="4"/>
        <v>0.98509999999999998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658465</v>
      </c>
      <c r="T8" s="32">
        <f t="shared" si="7"/>
        <v>258465</v>
      </c>
      <c r="U8" s="18">
        <f t="shared" si="8"/>
        <v>1.6461625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156000</v>
      </c>
      <c r="T9" s="32">
        <f t="shared" si="7"/>
        <v>78400</v>
      </c>
      <c r="U9" s="18">
        <f t="shared" si="8"/>
        <v>2.0103092783505154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0</v>
      </c>
      <c r="Q10" s="31">
        <v>0</v>
      </c>
      <c r="R10" s="31">
        <f t="shared" si="5"/>
        <v>6</v>
      </c>
      <c r="S10" s="32">
        <f t="shared" si="6"/>
        <v>6</v>
      </c>
      <c r="T10" s="32">
        <f t="shared" si="7"/>
        <v>-38794</v>
      </c>
      <c r="U10" s="18">
        <f t="shared" si="8"/>
        <v>1.5463917525773195E-4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30345</v>
      </c>
      <c r="G17" s="12">
        <v>10000</v>
      </c>
      <c r="H17" s="12">
        <v>10000</v>
      </c>
      <c r="I17" s="15">
        <f t="shared" si="1"/>
        <v>40345</v>
      </c>
      <c r="J17" s="16">
        <f t="shared" si="2"/>
        <v>-10000</v>
      </c>
      <c r="K17" s="17">
        <f t="shared" si="3"/>
        <v>30573.254068481478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259770</v>
      </c>
      <c r="G18" s="23">
        <f t="shared" si="10"/>
        <v>1702841</v>
      </c>
      <c r="H18" s="23">
        <f t="shared" si="10"/>
        <v>295975</v>
      </c>
      <c r="I18" s="24">
        <f t="shared" si="10"/>
        <v>555745</v>
      </c>
      <c r="J18" s="25">
        <f t="shared" si="10"/>
        <v>248216</v>
      </c>
      <c r="K18" s="25">
        <f t="shared" si="10"/>
        <v>2283027.3468242497</v>
      </c>
      <c r="L18" s="26">
        <f t="shared" si="9"/>
        <v>0.76186491306440973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2258586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8000000}"/>
  <conditionalFormatting sqref="B20:B25">
    <cfRule type="expression" dxfId="1281" priority="7">
      <formula>$TM20&gt;41</formula>
    </cfRule>
  </conditionalFormatting>
  <conditionalFormatting sqref="L3:L18">
    <cfRule type="cellIs" dxfId="1280" priority="6" operator="greaterThan">
      <formula>1</formula>
    </cfRule>
  </conditionalFormatting>
  <conditionalFormatting sqref="L3:L18">
    <cfRule type="cellIs" dxfId="1279" priority="5" operator="lessThan">
      <formula>0.8</formula>
    </cfRule>
  </conditionalFormatting>
  <conditionalFormatting sqref="L3:L18">
    <cfRule type="cellIs" dxfId="1278" priority="4" operator="between">
      <formula>0.8</formula>
      <formula>1</formula>
    </cfRule>
  </conditionalFormatting>
  <conditionalFormatting sqref="U3:U17">
    <cfRule type="cellIs" dxfId="1277" priority="3" operator="greaterThan">
      <formula>1</formula>
    </cfRule>
  </conditionalFormatting>
  <conditionalFormatting sqref="U3:U17">
    <cfRule type="cellIs" dxfId="1276" priority="2" operator="lessThan">
      <formula>0.8</formula>
    </cfRule>
  </conditionalFormatting>
  <conditionalFormatting sqref="U3:U17">
    <cfRule type="cellIs" dxfId="127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I11" sqref="I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82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148504</v>
      </c>
      <c r="G3" s="40">
        <v>370236</v>
      </c>
      <c r="H3" s="12">
        <v>74575</v>
      </c>
      <c r="I3" s="15">
        <f t="shared" ref="I3:I17" si="1">F3+H3</f>
        <v>223079</v>
      </c>
      <c r="J3" s="16">
        <f t="shared" ref="J3:J17" si="2">C3-G3</f>
        <v>201993</v>
      </c>
      <c r="K3" s="17">
        <f t="shared" ref="K3:K17" si="3">+G3*D3</f>
        <v>1070862.4829919923</v>
      </c>
      <c r="L3" s="18">
        <f t="shared" ref="L3:L11" si="4">K3/E3</f>
        <v>0.64700670535747051</v>
      </c>
      <c r="M3" s="31">
        <v>0</v>
      </c>
      <c r="N3" s="31">
        <v>0</v>
      </c>
      <c r="O3" s="31">
        <v>0</v>
      </c>
      <c r="P3" s="31">
        <v>129000</v>
      </c>
      <c r="Q3" s="31">
        <v>0</v>
      </c>
      <c r="R3" s="31">
        <f t="shared" ref="R3:R18" si="5">M3+N3+O3+P3+Q3</f>
        <v>129000</v>
      </c>
      <c r="S3" s="32">
        <f t="shared" ref="S3:S18" si="6">G3+I3+R3</f>
        <v>722315</v>
      </c>
      <c r="T3" s="32">
        <f t="shared" ref="T3:T17" si="7">S3-C3</f>
        <v>150086</v>
      </c>
      <c r="U3" s="18">
        <f t="shared" ref="U3:U17" si="8">S3/C3</f>
        <v>1.2622831069379568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126495</v>
      </c>
      <c r="G6" s="40">
        <v>285228</v>
      </c>
      <c r="H6" s="40">
        <v>0</v>
      </c>
      <c r="I6" s="15">
        <f t="shared" si="1"/>
        <v>126495</v>
      </c>
      <c r="J6" s="16">
        <f t="shared" si="2"/>
        <v>57730</v>
      </c>
      <c r="K6" s="17">
        <f t="shared" si="3"/>
        <v>326023.60716628097</v>
      </c>
      <c r="L6" s="18">
        <f t="shared" si="4"/>
        <v>0.83167035030528513</v>
      </c>
      <c r="M6" s="31">
        <v>0</v>
      </c>
      <c r="N6" s="31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474723</v>
      </c>
      <c r="T6" s="32">
        <f t="shared" si="7"/>
        <v>131765</v>
      </c>
      <c r="U6" s="18">
        <f t="shared" si="8"/>
        <v>1.3842015640399117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0</v>
      </c>
      <c r="G7" s="12">
        <v>500584</v>
      </c>
      <c r="H7" s="12">
        <v>113400</v>
      </c>
      <c r="I7" s="15">
        <f t="shared" si="1"/>
        <v>113400</v>
      </c>
      <c r="J7" s="16">
        <f t="shared" si="2"/>
        <v>-124013</v>
      </c>
      <c r="K7" s="17">
        <f t="shared" si="3"/>
        <v>317484.41860542435</v>
      </c>
      <c r="L7" s="18">
        <f t="shared" si="4"/>
        <v>1.3293216949791673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613984</v>
      </c>
      <c r="T7" s="32">
        <f t="shared" si="7"/>
        <v>237413</v>
      </c>
      <c r="U7" s="18">
        <f t="shared" si="8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229425</v>
      </c>
      <c r="G8" s="12">
        <v>394040</v>
      </c>
      <c r="H8" s="40">
        <v>35000</v>
      </c>
      <c r="I8" s="15">
        <f t="shared" si="1"/>
        <v>264425</v>
      </c>
      <c r="J8" s="16">
        <f t="shared" si="2"/>
        <v>5960</v>
      </c>
      <c r="K8" s="17">
        <f t="shared" si="3"/>
        <v>352085.79630457511</v>
      </c>
      <c r="L8" s="18">
        <f t="shared" si="4"/>
        <v>0.98509999999999998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658465</v>
      </c>
      <c r="T8" s="32">
        <f t="shared" si="7"/>
        <v>258465</v>
      </c>
      <c r="U8" s="18">
        <f t="shared" si="8"/>
        <v>1.6461625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154304</v>
      </c>
      <c r="G9" s="12">
        <v>0</v>
      </c>
      <c r="H9" s="12">
        <v>0</v>
      </c>
      <c r="I9" s="15">
        <f t="shared" si="1"/>
        <v>154304</v>
      </c>
      <c r="J9" s="16">
        <f t="shared" si="2"/>
        <v>77600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156000</v>
      </c>
      <c r="Q9" s="31">
        <v>0</v>
      </c>
      <c r="R9" s="31">
        <f t="shared" si="5"/>
        <v>156000</v>
      </c>
      <c r="S9" s="32">
        <f t="shared" si="6"/>
        <v>310304</v>
      </c>
      <c r="T9" s="32">
        <f t="shared" si="7"/>
        <v>232704</v>
      </c>
      <c r="U9" s="18">
        <f t="shared" si="8"/>
        <v>3.9987628865979383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0</v>
      </c>
      <c r="Q10" s="31">
        <v>0</v>
      </c>
      <c r="R10" s="31">
        <f t="shared" si="5"/>
        <v>6</v>
      </c>
      <c r="S10" s="32">
        <f t="shared" si="6"/>
        <v>6</v>
      </c>
      <c r="T10" s="32">
        <f t="shared" si="7"/>
        <v>-38794</v>
      </c>
      <c r="U10" s="18">
        <f t="shared" si="8"/>
        <v>1.5463917525773195E-4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30345</v>
      </c>
      <c r="G17" s="12">
        <v>10000</v>
      </c>
      <c r="H17" s="12">
        <v>10000</v>
      </c>
      <c r="I17" s="15">
        <f t="shared" si="1"/>
        <v>40345</v>
      </c>
      <c r="J17" s="16">
        <f t="shared" si="2"/>
        <v>-10000</v>
      </c>
      <c r="K17" s="17">
        <f t="shared" si="3"/>
        <v>30573.254068481478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50345</v>
      </c>
      <c r="T17" s="32">
        <f t="shared" si="7"/>
        <v>50345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689073</v>
      </c>
      <c r="G18" s="23">
        <f t="shared" si="10"/>
        <v>1702841</v>
      </c>
      <c r="H18" s="23">
        <f t="shared" si="10"/>
        <v>232975</v>
      </c>
      <c r="I18" s="24">
        <f t="shared" si="10"/>
        <v>922048</v>
      </c>
      <c r="J18" s="25">
        <f t="shared" si="10"/>
        <v>248216</v>
      </c>
      <c r="K18" s="25">
        <f t="shared" si="10"/>
        <v>2283027.3468242497</v>
      </c>
      <c r="L18" s="26">
        <f t="shared" si="9"/>
        <v>0.76186491306440973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2624889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9000000}"/>
  <conditionalFormatting sqref="B20:B25">
    <cfRule type="expression" dxfId="1274" priority="7">
      <formula>$TM20&gt;41</formula>
    </cfRule>
  </conditionalFormatting>
  <conditionalFormatting sqref="L3:L18">
    <cfRule type="cellIs" dxfId="1273" priority="6" operator="greaterThan">
      <formula>1</formula>
    </cfRule>
  </conditionalFormatting>
  <conditionalFormatting sqref="L3:L18">
    <cfRule type="cellIs" dxfId="1272" priority="5" operator="lessThan">
      <formula>0.8</formula>
    </cfRule>
  </conditionalFormatting>
  <conditionalFormatting sqref="L3:L18">
    <cfRule type="cellIs" dxfId="1271" priority="4" operator="between">
      <formula>0.8</formula>
      <formula>1</formula>
    </cfRule>
  </conditionalFormatting>
  <conditionalFormatting sqref="U3:U17">
    <cfRule type="cellIs" dxfId="1270" priority="3" operator="greaterThan">
      <formula>1</formula>
    </cfRule>
  </conditionalFormatting>
  <conditionalFormatting sqref="U3:U17">
    <cfRule type="cellIs" dxfId="1269" priority="2" operator="lessThan">
      <formula>0.8</formula>
    </cfRule>
  </conditionalFormatting>
  <conditionalFormatting sqref="U3:U17">
    <cfRule type="cellIs" dxfId="126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F21" sqref="F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82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500636</v>
      </c>
      <c r="H3" s="12">
        <v>92679</v>
      </c>
      <c r="I3" s="15">
        <f t="shared" ref="I3:I17" si="1">F3+H3</f>
        <v>92679</v>
      </c>
      <c r="J3" s="16">
        <f t="shared" ref="J3:J17" si="2">C3-G3</f>
        <v>71593</v>
      </c>
      <c r="K3" s="17">
        <f t="shared" ref="K3:K17" si="3">+G3*D3</f>
        <v>1448028.5818644839</v>
      </c>
      <c r="L3" s="18">
        <f t="shared" ref="L3:L11" si="4">K3/E3</f>
        <v>0.87488750133250848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f t="shared" ref="R3:R18" si="5">M3+N3+O3+P3+Q3</f>
        <v>0</v>
      </c>
      <c r="S3" s="32">
        <f t="shared" ref="S3:S18" si="6">G3+I3+R3</f>
        <v>593315</v>
      </c>
      <c r="T3" s="32">
        <f t="shared" ref="T3:T17" si="7">S3-C3</f>
        <v>21086</v>
      </c>
      <c r="U3" s="18">
        <f t="shared" ref="U3:U17" si="8">S3/C3</f>
        <v>1.036848883925841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56495</v>
      </c>
      <c r="G6" s="40">
        <v>285228</v>
      </c>
      <c r="H6" s="40">
        <v>70000</v>
      </c>
      <c r="I6" s="15">
        <f t="shared" si="1"/>
        <v>126495</v>
      </c>
      <c r="J6" s="16">
        <f t="shared" si="2"/>
        <v>57730</v>
      </c>
      <c r="K6" s="17">
        <f t="shared" si="3"/>
        <v>326023.60716628097</v>
      </c>
      <c r="L6" s="18">
        <f t="shared" si="4"/>
        <v>0.83167035030528513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411723</v>
      </c>
      <c r="T6" s="32">
        <f t="shared" si="7"/>
        <v>68765</v>
      </c>
      <c r="U6" s="18">
        <f t="shared" si="8"/>
        <v>1.2005056012689601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113400</v>
      </c>
      <c r="G7" s="12">
        <v>500584</v>
      </c>
      <c r="H7" s="12">
        <v>0</v>
      </c>
      <c r="I7" s="15">
        <f t="shared" si="1"/>
        <v>113400</v>
      </c>
      <c r="J7" s="16">
        <f t="shared" si="2"/>
        <v>-124013</v>
      </c>
      <c r="K7" s="17">
        <f t="shared" si="3"/>
        <v>317484.41860542435</v>
      </c>
      <c r="L7" s="18">
        <f t="shared" si="4"/>
        <v>1.3293216949791673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613984</v>
      </c>
      <c r="T7" s="32">
        <f t="shared" si="7"/>
        <v>237413</v>
      </c>
      <c r="U7" s="18">
        <f t="shared" si="8"/>
        <v>1.6304601257133449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229425</v>
      </c>
      <c r="G8" s="12">
        <v>429040</v>
      </c>
      <c r="H8" s="40">
        <v>0</v>
      </c>
      <c r="I8" s="15">
        <f t="shared" si="1"/>
        <v>229425</v>
      </c>
      <c r="J8" s="16">
        <f t="shared" si="2"/>
        <v>-29040</v>
      </c>
      <c r="K8" s="17">
        <f t="shared" si="3"/>
        <v>383359.27836390951</v>
      </c>
      <c r="L8" s="18">
        <f t="shared" si="4"/>
        <v>1.0726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658465</v>
      </c>
      <c r="T8" s="32">
        <f t="shared" si="7"/>
        <v>258465</v>
      </c>
      <c r="U8" s="18">
        <f t="shared" si="8"/>
        <v>1.6461625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54304</v>
      </c>
      <c r="G9" s="12">
        <v>58800</v>
      </c>
      <c r="H9" s="12">
        <v>41200</v>
      </c>
      <c r="I9" s="15">
        <f t="shared" si="1"/>
        <v>95504</v>
      </c>
      <c r="J9" s="16">
        <f t="shared" si="2"/>
        <v>18800</v>
      </c>
      <c r="K9" s="17">
        <f t="shared" si="3"/>
        <v>62817.689859681785</v>
      </c>
      <c r="L9" s="18">
        <f t="shared" si="4"/>
        <v>0.75773195876288657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154304</v>
      </c>
      <c r="T9" s="32">
        <f t="shared" si="7"/>
        <v>76704</v>
      </c>
      <c r="U9" s="18">
        <f t="shared" si="8"/>
        <v>1.9884536082474227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6</v>
      </c>
      <c r="O10" s="31">
        <v>0</v>
      </c>
      <c r="P10" s="31">
        <v>0</v>
      </c>
      <c r="Q10" s="31">
        <v>0</v>
      </c>
      <c r="R10" s="31">
        <f t="shared" si="5"/>
        <v>6</v>
      </c>
      <c r="S10" s="32">
        <f t="shared" si="6"/>
        <v>6</v>
      </c>
      <c r="T10" s="32">
        <f t="shared" si="7"/>
        <v>-38794</v>
      </c>
      <c r="U10" s="18">
        <f t="shared" si="8"/>
        <v>1.5463917525773195E-4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25000</v>
      </c>
      <c r="H17" s="12">
        <v>0</v>
      </c>
      <c r="I17" s="15">
        <f t="shared" si="1"/>
        <v>25348</v>
      </c>
      <c r="J17" s="16">
        <f t="shared" si="2"/>
        <v>-25000</v>
      </c>
      <c r="K17" s="17">
        <f t="shared" si="3"/>
        <v>76433.135171203699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50348</v>
      </c>
      <c r="T17" s="32">
        <f t="shared" si="7"/>
        <v>50348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478972</v>
      </c>
      <c r="G18" s="23">
        <f t="shared" si="10"/>
        <v>1942041</v>
      </c>
      <c r="H18" s="23">
        <f t="shared" si="10"/>
        <v>203879</v>
      </c>
      <c r="I18" s="24">
        <f t="shared" si="10"/>
        <v>682851</v>
      </c>
      <c r="J18" s="25">
        <f t="shared" si="10"/>
        <v>9016</v>
      </c>
      <c r="K18" s="25">
        <f t="shared" si="10"/>
        <v>2800144.4987184801</v>
      </c>
      <c r="L18" s="26">
        <f t="shared" si="9"/>
        <v>0.93443113944800527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2624892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A000000}"/>
  <conditionalFormatting sqref="B20:B25">
    <cfRule type="expression" dxfId="1267" priority="7">
      <formula>$TM20&gt;41</formula>
    </cfRule>
  </conditionalFormatting>
  <conditionalFormatting sqref="L3:L18">
    <cfRule type="cellIs" dxfId="1266" priority="6" operator="greaterThan">
      <formula>1</formula>
    </cfRule>
  </conditionalFormatting>
  <conditionalFormatting sqref="L3:L18">
    <cfRule type="cellIs" dxfId="1265" priority="5" operator="lessThan">
      <formula>0.8</formula>
    </cfRule>
  </conditionalFormatting>
  <conditionalFormatting sqref="L3:L18">
    <cfRule type="cellIs" dxfId="1264" priority="4" operator="between">
      <formula>0.8</formula>
      <formula>1</formula>
    </cfRule>
  </conditionalFormatting>
  <conditionalFormatting sqref="U3:U17">
    <cfRule type="cellIs" dxfId="1263" priority="3" operator="greaterThan">
      <formula>1</formula>
    </cfRule>
  </conditionalFormatting>
  <conditionalFormatting sqref="U3:U17">
    <cfRule type="cellIs" dxfId="1262" priority="2" operator="lessThan">
      <formula>0.8</formula>
    </cfRule>
  </conditionalFormatting>
  <conditionalFormatting sqref="U3:U17">
    <cfRule type="cellIs" dxfId="126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S18"/>
  <sheetViews>
    <sheetView showGridLines="0" zoomScale="85" workbookViewId="0">
      <pane xSplit="3" ySplit="2" topLeftCell="D3" activePane="bottomRight" state="frozen"/>
      <selection activeCell="A11" sqref="A11"/>
      <selection pane="topRight"/>
      <selection pane="bottomLeft"/>
      <selection pane="bottomRight" activeCell="B12" sqref="A1:S18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6" width="15" bestFit="1" customWidth="1"/>
    <col min="7" max="7" width="15.6640625" customWidth="1"/>
    <col min="8" max="8" width="17.44140625" bestFit="1" customWidth="1"/>
    <col min="9" max="9" width="15.6640625" customWidth="1"/>
    <col min="10" max="12" width="15.5546875" customWidth="1" outlineLevel="1"/>
    <col min="13" max="13" width="15.6640625" customWidth="1" outlineLevel="1"/>
    <col min="14" max="14" width="15.6640625" customWidth="1"/>
    <col min="15" max="15" width="16" customWidth="1"/>
    <col min="16" max="16" width="12.88671875" customWidth="1"/>
    <col min="17" max="18" width="16.6640625" customWidth="1"/>
    <col min="19" max="19" width="15.44140625" customWidth="1"/>
  </cols>
  <sheetData>
    <row r="1" spans="1:19">
      <c r="J1" t="s">
        <v>0</v>
      </c>
      <c r="K1" t="s">
        <v>1</v>
      </c>
      <c r="L1" t="s">
        <v>2</v>
      </c>
      <c r="M1" t="s">
        <v>3</v>
      </c>
    </row>
    <row r="2" spans="1:19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3" t="s">
        <v>13</v>
      </c>
      <c r="K2" s="3" t="s">
        <v>13</v>
      </c>
      <c r="L2" s="3" t="s">
        <v>13</v>
      </c>
      <c r="M2" s="3" t="s">
        <v>13</v>
      </c>
      <c r="N2" s="4" t="s">
        <v>14</v>
      </c>
      <c r="O2" s="5" t="s">
        <v>15</v>
      </c>
      <c r="P2" s="5" t="s">
        <v>16</v>
      </c>
      <c r="Q2" s="6" t="s">
        <v>17</v>
      </c>
      <c r="R2" s="6" t="s">
        <v>18</v>
      </c>
      <c r="S2" s="6" t="s">
        <v>19</v>
      </c>
    </row>
    <row r="3" spans="1:19">
      <c r="A3" s="7" t="s">
        <v>20</v>
      </c>
      <c r="B3" s="8" t="s">
        <v>21</v>
      </c>
      <c r="C3" s="9">
        <v>641334</v>
      </c>
      <c r="D3" s="10">
        <v>2.8923780588381258</v>
      </c>
      <c r="E3" s="11">
        <f t="shared" ref="E3:E17" si="0">C3*D3</f>
        <v>1854980.3899868906</v>
      </c>
      <c r="F3" s="12"/>
      <c r="G3" s="12">
        <v>0</v>
      </c>
      <c r="H3" s="12">
        <v>0</v>
      </c>
      <c r="I3" s="12">
        <f t="shared" ref="I3:I17" si="1">F3-(G3+H3)</f>
        <v>0</v>
      </c>
      <c r="J3" s="13">
        <v>0</v>
      </c>
      <c r="K3" s="14">
        <v>55500</v>
      </c>
      <c r="L3" s="14">
        <v>37000</v>
      </c>
      <c r="M3" s="13">
        <v>0</v>
      </c>
      <c r="N3" s="15">
        <v>56102</v>
      </c>
      <c r="O3" s="13">
        <f t="shared" ref="O3:O9" si="2">G3+H3+N3</f>
        <v>56102</v>
      </c>
      <c r="P3" s="13">
        <f t="shared" ref="P3:P17" si="3">O3-F3</f>
        <v>56102</v>
      </c>
      <c r="Q3" s="16">
        <f t="shared" ref="Q3:Q17" si="4">C3-G3</f>
        <v>641334</v>
      </c>
      <c r="R3" s="17">
        <f t="shared" ref="R3:R17" si="5">+G3*D3</f>
        <v>0</v>
      </c>
      <c r="S3" s="18">
        <f t="shared" ref="S3:S18" si="6">R3/E3</f>
        <v>0</v>
      </c>
    </row>
    <row r="4" spans="1:19">
      <c r="A4" s="8" t="s">
        <v>22</v>
      </c>
      <c r="B4" s="8" t="s">
        <v>23</v>
      </c>
      <c r="C4" s="9">
        <v>300000</v>
      </c>
      <c r="D4" s="10">
        <v>1.3029343529557731</v>
      </c>
      <c r="E4" s="11">
        <f t="shared" si="0"/>
        <v>390880.30588673195</v>
      </c>
      <c r="F4" s="12"/>
      <c r="G4" s="12">
        <v>0</v>
      </c>
      <c r="H4" s="12">
        <v>0</v>
      </c>
      <c r="I4" s="12">
        <f t="shared" si="1"/>
        <v>0</v>
      </c>
      <c r="J4" s="14">
        <v>146462</v>
      </c>
      <c r="K4" s="13">
        <v>0</v>
      </c>
      <c r="L4" s="13">
        <v>0</v>
      </c>
      <c r="M4" s="13">
        <v>0</v>
      </c>
      <c r="N4" s="15">
        <v>442871</v>
      </c>
      <c r="O4" s="13">
        <f t="shared" si="2"/>
        <v>442871</v>
      </c>
      <c r="P4" s="13">
        <f t="shared" si="3"/>
        <v>442871</v>
      </c>
      <c r="Q4" s="16">
        <f t="shared" si="4"/>
        <v>300000</v>
      </c>
      <c r="R4" s="17">
        <f t="shared" si="5"/>
        <v>0</v>
      </c>
      <c r="S4" s="18">
        <f t="shared" si="6"/>
        <v>0</v>
      </c>
    </row>
    <row r="5" spans="1:19">
      <c r="A5" s="8" t="s">
        <v>24</v>
      </c>
      <c r="B5" s="8" t="s">
        <v>25</v>
      </c>
      <c r="C5" s="9">
        <v>0</v>
      </c>
      <c r="D5" s="10">
        <v>4.6805391470734206</v>
      </c>
      <c r="E5" s="11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14">
        <v>98283</v>
      </c>
      <c r="K5" s="13">
        <v>0</v>
      </c>
      <c r="L5" s="13">
        <v>0</v>
      </c>
      <c r="M5" s="13">
        <v>0</v>
      </c>
      <c r="N5" s="15">
        <v>0</v>
      </c>
      <c r="O5" s="13">
        <f t="shared" si="2"/>
        <v>0</v>
      </c>
      <c r="P5" s="13">
        <f t="shared" si="3"/>
        <v>0</v>
      </c>
      <c r="Q5" s="16">
        <f t="shared" si="4"/>
        <v>0</v>
      </c>
      <c r="R5" s="17">
        <f t="shared" si="5"/>
        <v>0</v>
      </c>
      <c r="S5" s="18" t="e">
        <f t="shared" si="6"/>
        <v>#DIV/0!</v>
      </c>
    </row>
    <row r="6" spans="1:19">
      <c r="A6" s="8" t="s">
        <v>26</v>
      </c>
      <c r="B6" s="8" t="s">
        <v>27</v>
      </c>
      <c r="C6" s="9">
        <v>546674</v>
      </c>
      <c r="D6" s="10">
        <v>1.1430280588381259</v>
      </c>
      <c r="E6" s="11">
        <f t="shared" si="0"/>
        <v>624863.72103727364</v>
      </c>
      <c r="F6" s="12"/>
      <c r="G6" s="12">
        <v>0</v>
      </c>
      <c r="H6" s="12">
        <v>0</v>
      </c>
      <c r="I6" s="12">
        <f t="shared" si="1"/>
        <v>0</v>
      </c>
      <c r="J6" s="13">
        <v>0</v>
      </c>
      <c r="K6" s="13">
        <v>0</v>
      </c>
      <c r="L6" s="13">
        <v>0</v>
      </c>
      <c r="M6" s="14">
        <v>157500</v>
      </c>
      <c r="N6" s="15">
        <v>0</v>
      </c>
      <c r="O6" s="13">
        <f t="shared" si="2"/>
        <v>0</v>
      </c>
      <c r="P6" s="13">
        <f t="shared" si="3"/>
        <v>0</v>
      </c>
      <c r="Q6" s="16">
        <f t="shared" si="4"/>
        <v>546674</v>
      </c>
      <c r="R6" s="17">
        <f t="shared" si="5"/>
        <v>0</v>
      </c>
      <c r="S6" s="18">
        <f t="shared" si="6"/>
        <v>0</v>
      </c>
    </row>
    <row r="7" spans="1:19">
      <c r="A7" s="8" t="s">
        <v>28</v>
      </c>
      <c r="B7" s="8" t="s">
        <v>29</v>
      </c>
      <c r="C7" s="9">
        <v>349200</v>
      </c>
      <c r="D7" s="10">
        <v>0.63422805883812572</v>
      </c>
      <c r="E7" s="11">
        <f t="shared" si="0"/>
        <v>221472.43814627349</v>
      </c>
      <c r="F7" s="12"/>
      <c r="G7" s="12">
        <v>0</v>
      </c>
      <c r="H7" s="12">
        <v>0</v>
      </c>
      <c r="I7" s="12">
        <f t="shared" si="1"/>
        <v>0</v>
      </c>
      <c r="J7" s="13">
        <v>0</v>
      </c>
      <c r="K7" s="13">
        <v>0</v>
      </c>
      <c r="L7" s="13">
        <v>0</v>
      </c>
      <c r="M7" s="13">
        <v>0</v>
      </c>
      <c r="N7" s="15">
        <v>139</v>
      </c>
      <c r="O7" s="13">
        <f t="shared" si="2"/>
        <v>139</v>
      </c>
      <c r="P7" s="13">
        <f t="shared" si="3"/>
        <v>139</v>
      </c>
      <c r="Q7" s="16">
        <f t="shared" si="4"/>
        <v>349200</v>
      </c>
      <c r="R7" s="17">
        <f t="shared" si="5"/>
        <v>0</v>
      </c>
      <c r="S7" s="18">
        <f t="shared" si="6"/>
        <v>0</v>
      </c>
    </row>
    <row r="8" spans="1:19">
      <c r="A8" s="8" t="s">
        <v>30</v>
      </c>
      <c r="B8" s="8" t="s">
        <v>31</v>
      </c>
      <c r="C8" s="9">
        <v>654750</v>
      </c>
      <c r="D8" s="10">
        <v>0.89352805883812592</v>
      </c>
      <c r="E8" s="11">
        <f t="shared" si="0"/>
        <v>585037.49652426294</v>
      </c>
      <c r="F8" s="12"/>
      <c r="G8" s="12">
        <v>0</v>
      </c>
      <c r="H8" s="12">
        <v>0</v>
      </c>
      <c r="I8" s="12">
        <f t="shared" si="1"/>
        <v>0</v>
      </c>
      <c r="J8" s="13">
        <v>0</v>
      </c>
      <c r="K8" s="13">
        <v>0</v>
      </c>
      <c r="L8" s="13">
        <v>0</v>
      </c>
      <c r="M8" s="13">
        <v>0</v>
      </c>
      <c r="N8" s="15">
        <v>0</v>
      </c>
      <c r="O8" s="13">
        <f t="shared" si="2"/>
        <v>0</v>
      </c>
      <c r="P8" s="13">
        <f t="shared" si="3"/>
        <v>0</v>
      </c>
      <c r="Q8" s="16">
        <f t="shared" si="4"/>
        <v>654750</v>
      </c>
      <c r="R8" s="17">
        <f t="shared" si="5"/>
        <v>0</v>
      </c>
      <c r="S8" s="18">
        <f t="shared" si="6"/>
        <v>0</v>
      </c>
    </row>
    <row r="9" spans="1:19">
      <c r="A9" s="8" t="s">
        <v>32</v>
      </c>
      <c r="B9" s="8" t="s">
        <v>33</v>
      </c>
      <c r="C9" s="9">
        <v>73575</v>
      </c>
      <c r="D9" s="10">
        <v>1.0683280588381256</v>
      </c>
      <c r="E9" s="11">
        <f t="shared" si="0"/>
        <v>78602.236929015096</v>
      </c>
      <c r="F9" s="12"/>
      <c r="G9" s="12">
        <v>0</v>
      </c>
      <c r="H9" s="12">
        <v>0</v>
      </c>
      <c r="I9" s="12">
        <f t="shared" si="1"/>
        <v>0</v>
      </c>
      <c r="J9" s="13">
        <v>0</v>
      </c>
      <c r="K9" s="13">
        <v>0</v>
      </c>
      <c r="L9" s="13">
        <v>0</v>
      </c>
      <c r="M9" s="14">
        <v>312000</v>
      </c>
      <c r="N9" s="15">
        <v>0</v>
      </c>
      <c r="O9" s="13">
        <f t="shared" si="2"/>
        <v>0</v>
      </c>
      <c r="P9" s="13">
        <f t="shared" si="3"/>
        <v>0</v>
      </c>
      <c r="Q9" s="16">
        <f t="shared" si="4"/>
        <v>73575</v>
      </c>
      <c r="R9" s="17">
        <f t="shared" si="5"/>
        <v>0</v>
      </c>
      <c r="S9" s="18">
        <f t="shared" si="6"/>
        <v>0</v>
      </c>
    </row>
    <row r="10" spans="1:19">
      <c r="A10" s="8" t="s">
        <v>34</v>
      </c>
      <c r="B10" s="8" t="s">
        <v>35</v>
      </c>
      <c r="C10" s="9">
        <v>225280</v>
      </c>
      <c r="D10" s="10">
        <v>2.1696780588381257</v>
      </c>
      <c r="E10" s="11">
        <f t="shared" si="0"/>
        <v>488785.07309505297</v>
      </c>
      <c r="F10" s="12"/>
      <c r="G10" s="12">
        <v>0</v>
      </c>
      <c r="H10" s="12">
        <v>0</v>
      </c>
      <c r="I10" s="12">
        <f t="shared" si="1"/>
        <v>0</v>
      </c>
      <c r="J10" s="13">
        <v>0</v>
      </c>
      <c r="K10" s="13">
        <v>0</v>
      </c>
      <c r="L10" s="13">
        <v>0</v>
      </c>
      <c r="M10" s="13">
        <v>0</v>
      </c>
      <c r="N10" s="15">
        <v>6</v>
      </c>
      <c r="O10" s="13">
        <f>G10+H8+N10</f>
        <v>6</v>
      </c>
      <c r="P10" s="13">
        <f t="shared" si="3"/>
        <v>6</v>
      </c>
      <c r="Q10" s="16">
        <f t="shared" si="4"/>
        <v>225280</v>
      </c>
      <c r="R10" s="17">
        <f t="shared" si="5"/>
        <v>0</v>
      </c>
      <c r="S10" s="18">
        <f t="shared" si="6"/>
        <v>0</v>
      </c>
    </row>
    <row r="11" spans="1:19">
      <c r="A11" s="8" t="s">
        <v>36</v>
      </c>
      <c r="B11" s="8" t="s">
        <v>37</v>
      </c>
      <c r="C11" s="9">
        <v>0</v>
      </c>
      <c r="D11" s="10">
        <v>1.5549280588381262</v>
      </c>
      <c r="E11" s="11">
        <f t="shared" si="0"/>
        <v>0</v>
      </c>
      <c r="F11" s="12"/>
      <c r="G11" s="12">
        <v>0</v>
      </c>
      <c r="H11" s="12">
        <v>0</v>
      </c>
      <c r="I11" s="12">
        <f t="shared" si="1"/>
        <v>0</v>
      </c>
      <c r="J11" s="13">
        <v>0</v>
      </c>
      <c r="K11" s="13">
        <v>0</v>
      </c>
      <c r="L11" s="13">
        <v>0</v>
      </c>
      <c r="M11" s="13">
        <v>0</v>
      </c>
      <c r="N11" s="15">
        <v>0</v>
      </c>
      <c r="O11" s="13">
        <f t="shared" ref="O11:O17" si="7">G11+H11+N11</f>
        <v>0</v>
      </c>
      <c r="P11" s="13">
        <f t="shared" si="3"/>
        <v>0</v>
      </c>
      <c r="Q11" s="16">
        <f t="shared" si="4"/>
        <v>0</v>
      </c>
      <c r="R11" s="17">
        <f t="shared" si="5"/>
        <v>0</v>
      </c>
      <c r="S11" s="18" t="e">
        <f t="shared" si="6"/>
        <v>#DIV/0!</v>
      </c>
    </row>
    <row r="12" spans="1:19">
      <c r="A12" s="8" t="s">
        <v>38</v>
      </c>
      <c r="B12" s="8" t="s">
        <v>39</v>
      </c>
      <c r="C12" s="9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13">
        <v>0</v>
      </c>
      <c r="K12" s="13">
        <v>0</v>
      </c>
      <c r="L12" s="13">
        <v>0</v>
      </c>
      <c r="M12" s="13">
        <v>0</v>
      </c>
      <c r="N12" s="15">
        <v>0</v>
      </c>
      <c r="O12" s="13">
        <f t="shared" si="7"/>
        <v>0</v>
      </c>
      <c r="P12" s="13">
        <f t="shared" si="3"/>
        <v>0</v>
      </c>
      <c r="Q12" s="16">
        <f t="shared" si="4"/>
        <v>0</v>
      </c>
      <c r="R12" s="17">
        <f t="shared" si="5"/>
        <v>0</v>
      </c>
      <c r="S12" s="18" t="e">
        <f t="shared" si="6"/>
        <v>#DIV/0!</v>
      </c>
    </row>
    <row r="13" spans="1:19">
      <c r="A13" s="8" t="s">
        <v>40</v>
      </c>
      <c r="B13" s="8" t="s">
        <v>41</v>
      </c>
      <c r="C13" s="9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13">
        <v>0</v>
      </c>
      <c r="K13" s="13">
        <v>0</v>
      </c>
      <c r="L13" s="13">
        <v>0</v>
      </c>
      <c r="M13" s="13">
        <v>0</v>
      </c>
      <c r="N13" s="15">
        <v>0</v>
      </c>
      <c r="O13" s="13">
        <f t="shared" si="7"/>
        <v>0</v>
      </c>
      <c r="P13" s="13">
        <f t="shared" si="3"/>
        <v>0</v>
      </c>
      <c r="Q13" s="16">
        <f t="shared" si="4"/>
        <v>0</v>
      </c>
      <c r="R13" s="17">
        <f t="shared" si="5"/>
        <v>0</v>
      </c>
      <c r="S13" s="18" t="e">
        <f t="shared" si="6"/>
        <v>#DIV/0!</v>
      </c>
    </row>
    <row r="14" spans="1:19">
      <c r="A14" s="8" t="s">
        <v>42</v>
      </c>
      <c r="B14" s="8" t="s">
        <v>43</v>
      </c>
      <c r="C14" s="9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13">
        <v>0</v>
      </c>
      <c r="K14" s="13">
        <v>0</v>
      </c>
      <c r="L14" s="13">
        <v>0</v>
      </c>
      <c r="M14" s="13">
        <v>0</v>
      </c>
      <c r="N14" s="15">
        <v>0</v>
      </c>
      <c r="O14" s="13">
        <f t="shared" si="7"/>
        <v>0</v>
      </c>
      <c r="P14" s="13">
        <f t="shared" si="3"/>
        <v>0</v>
      </c>
      <c r="Q14" s="16">
        <f t="shared" si="4"/>
        <v>0</v>
      </c>
      <c r="R14" s="17">
        <f t="shared" si="5"/>
        <v>0</v>
      </c>
      <c r="S14" s="18" t="e">
        <f t="shared" si="6"/>
        <v>#DIV/0!</v>
      </c>
    </row>
    <row r="15" spans="1:19">
      <c r="A15" s="7" t="s">
        <v>44</v>
      </c>
      <c r="B15" s="8" t="s">
        <v>45</v>
      </c>
      <c r="C15" s="9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13">
        <v>0</v>
      </c>
      <c r="K15" s="13">
        <v>0</v>
      </c>
      <c r="L15" s="13">
        <v>0</v>
      </c>
      <c r="M15" s="13">
        <v>0</v>
      </c>
      <c r="N15" s="15">
        <v>0</v>
      </c>
      <c r="O15" s="13">
        <f t="shared" si="7"/>
        <v>0</v>
      </c>
      <c r="P15" s="13">
        <f t="shared" si="3"/>
        <v>0</v>
      </c>
      <c r="Q15" s="16">
        <f t="shared" si="4"/>
        <v>0</v>
      </c>
      <c r="R15" s="17">
        <f t="shared" si="5"/>
        <v>0</v>
      </c>
      <c r="S15" s="18" t="e">
        <f t="shared" si="6"/>
        <v>#DIV/0!</v>
      </c>
    </row>
    <row r="16" spans="1:19">
      <c r="A16" s="19" t="s">
        <v>46</v>
      </c>
      <c r="B16" s="8" t="s">
        <v>47</v>
      </c>
      <c r="C16" s="9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13"/>
      <c r="K16" s="13"/>
      <c r="L16" s="13"/>
      <c r="M16" s="13"/>
      <c r="N16" s="15">
        <v>0</v>
      </c>
      <c r="O16" s="13">
        <f t="shared" si="7"/>
        <v>0</v>
      </c>
      <c r="P16" s="13">
        <f t="shared" si="3"/>
        <v>0</v>
      </c>
      <c r="Q16" s="16">
        <f t="shared" si="4"/>
        <v>0</v>
      </c>
      <c r="R16" s="17">
        <f t="shared" si="5"/>
        <v>0</v>
      </c>
      <c r="S16" s="18" t="e">
        <f t="shared" si="6"/>
        <v>#DIV/0!</v>
      </c>
    </row>
    <row r="17" spans="1:19">
      <c r="A17" s="19" t="s">
        <v>48</v>
      </c>
      <c r="B17" s="8" t="s">
        <v>49</v>
      </c>
      <c r="C17" s="9">
        <v>1187</v>
      </c>
      <c r="D17" s="10">
        <v>3.0573254068481477</v>
      </c>
      <c r="E17" s="11">
        <f t="shared" si="0"/>
        <v>3629.0452579287512</v>
      </c>
      <c r="F17" s="12"/>
      <c r="G17" s="12">
        <v>0</v>
      </c>
      <c r="H17" s="12">
        <v>0</v>
      </c>
      <c r="I17" s="12">
        <f t="shared" si="1"/>
        <v>0</v>
      </c>
      <c r="J17" s="13"/>
      <c r="K17" s="13"/>
      <c r="L17" s="13"/>
      <c r="M17" s="13"/>
      <c r="N17" s="15">
        <v>1187</v>
      </c>
      <c r="O17" s="13">
        <f t="shared" si="7"/>
        <v>1187</v>
      </c>
      <c r="P17" s="13">
        <f t="shared" si="3"/>
        <v>1187</v>
      </c>
      <c r="Q17" s="16">
        <f t="shared" si="4"/>
        <v>1187</v>
      </c>
      <c r="R17" s="17">
        <f t="shared" si="5"/>
        <v>0</v>
      </c>
      <c r="S17" s="18">
        <f t="shared" si="6"/>
        <v>0</v>
      </c>
    </row>
    <row r="18" spans="1:19" ht="15.6">
      <c r="A18" s="20" t="s">
        <v>50</v>
      </c>
      <c r="B18" s="20"/>
      <c r="C18" s="21">
        <f>SUM(C3:C17)</f>
        <v>2792000</v>
      </c>
      <c r="D18" s="22"/>
      <c r="E18" s="21">
        <f>SUM(E3:E17)</f>
        <v>4248250.7068634303</v>
      </c>
      <c r="F18" s="20"/>
      <c r="G18" s="23">
        <f>SUM(G3:G17)</f>
        <v>0</v>
      </c>
      <c r="H18" s="23">
        <f>SUM(H3:H17)</f>
        <v>0</v>
      </c>
      <c r="I18" s="20"/>
      <c r="J18" s="20"/>
      <c r="K18" s="20"/>
      <c r="L18" s="20"/>
      <c r="M18" s="20"/>
      <c r="N18" s="24">
        <f>SUM(N3:N17)</f>
        <v>500305</v>
      </c>
      <c r="O18" s="20"/>
      <c r="P18" s="20"/>
      <c r="Q18" s="25">
        <f>SUM(Q3:Q17)</f>
        <v>2792000</v>
      </c>
      <c r="R18" s="25">
        <f>SUM(R3:R17)</f>
        <v>0</v>
      </c>
      <c r="S18" s="26">
        <f t="shared" si="6"/>
        <v>0</v>
      </c>
    </row>
  </sheetData>
  <autoFilter ref="A2:S18" xr:uid="{00000000-0009-0000-0000-000000000000}"/>
  <conditionalFormatting sqref="B20:B35">
    <cfRule type="expression" dxfId="1446" priority="4">
      <formula>$TT20&gt;41</formula>
    </cfRule>
  </conditionalFormatting>
  <conditionalFormatting sqref="S3:S18">
    <cfRule type="cellIs" dxfId="1445" priority="3" operator="greaterThan">
      <formula>1</formula>
    </cfRule>
  </conditionalFormatting>
  <conditionalFormatting sqref="S3:S18">
    <cfRule type="cellIs" dxfId="1444" priority="2" operator="lessThan">
      <formula>0.8</formula>
    </cfRule>
  </conditionalFormatting>
  <conditionalFormatting sqref="S3:S18">
    <cfRule type="cellIs" dxfId="144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C000"/>
  </sheetPr>
  <dimension ref="A1:U26"/>
  <sheetViews>
    <sheetView showGridLines="0" workbookViewId="0">
      <pane xSplit="3" ySplit="2" topLeftCell="D3" activePane="bottomRight" state="frozen"/>
      <selection activeCell="G3" sqref="G3:G1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83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572229</v>
      </c>
      <c r="D3" s="10">
        <v>2.8923780588381258</v>
      </c>
      <c r="E3" s="11">
        <f t="shared" ref="E3:E17" si="0">C3*D3</f>
        <v>1655102.6042308819</v>
      </c>
      <c r="F3" s="12">
        <v>0</v>
      </c>
      <c r="G3" s="40">
        <v>593315</v>
      </c>
      <c r="H3" s="12">
        <v>0</v>
      </c>
      <c r="I3" s="15">
        <f t="shared" ref="I3:I17" si="1">F3+H3</f>
        <v>0</v>
      </c>
      <c r="J3" s="16">
        <f t="shared" ref="J3:J17" si="2">C3-G3</f>
        <v>-21086</v>
      </c>
      <c r="K3" s="17">
        <f t="shared" ref="K3:K17" si="3">+G3*D3</f>
        <v>1716091.2879795425</v>
      </c>
      <c r="L3" s="18">
        <f t="shared" ref="L3:L11" si="4">K3/E3</f>
        <v>1.0368488839258407</v>
      </c>
      <c r="M3" s="31">
        <v>0</v>
      </c>
      <c r="N3" s="31">
        <f>10*18500</f>
        <v>185000</v>
      </c>
      <c r="O3" s="31">
        <f>8*18500</f>
        <v>148000</v>
      </c>
      <c r="P3" s="31">
        <v>148000</v>
      </c>
      <c r="Q3" s="31">
        <v>0</v>
      </c>
      <c r="R3" s="31">
        <f t="shared" ref="R3:R18" si="5">M3+N3+O3+P3+Q3</f>
        <v>481000</v>
      </c>
      <c r="S3" s="32">
        <f t="shared" ref="S3:S18" si="6">G3+I3+R3</f>
        <v>1074315</v>
      </c>
      <c r="T3" s="32">
        <f t="shared" ref="T3:T17" si="7">S3-C3</f>
        <v>502086</v>
      </c>
      <c r="U3" s="18">
        <f t="shared" ref="U3:U17" si="8">S3/C3</f>
        <v>1.8774214519012493</v>
      </c>
    </row>
    <row r="4" spans="1:21">
      <c r="A4" s="8" t="s">
        <v>22</v>
      </c>
      <c r="B4" s="8" t="s">
        <v>23</v>
      </c>
      <c r="C4" s="13">
        <v>142899</v>
      </c>
      <c r="D4" s="10">
        <v>1.3029343529557731</v>
      </c>
      <c r="E4" s="11">
        <f t="shared" si="0"/>
        <v>186188.01610302701</v>
      </c>
      <c r="F4" s="12">
        <v>0</v>
      </c>
      <c r="G4" s="12">
        <v>142753</v>
      </c>
      <c r="H4" s="12">
        <v>0</v>
      </c>
      <c r="I4" s="15">
        <f t="shared" si="1"/>
        <v>0</v>
      </c>
      <c r="J4" s="16">
        <f t="shared" si="2"/>
        <v>146</v>
      </c>
      <c r="K4" s="17">
        <f t="shared" si="3"/>
        <v>185997.78768749547</v>
      </c>
      <c r="L4" s="18">
        <f t="shared" si="4"/>
        <v>0.99897829935828797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142753</v>
      </c>
      <c r="T4" s="32">
        <f t="shared" si="7"/>
        <v>-146</v>
      </c>
      <c r="U4" s="18">
        <f t="shared" si="8"/>
        <v>0.99897829935828797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342958</v>
      </c>
      <c r="D6" s="10">
        <v>1.1430280588381259</v>
      </c>
      <c r="E6" s="11">
        <f t="shared" si="0"/>
        <v>392010.61700300599</v>
      </c>
      <c r="F6" s="12">
        <v>56495</v>
      </c>
      <c r="G6" s="40">
        <v>355228</v>
      </c>
      <c r="H6" s="40">
        <v>0</v>
      </c>
      <c r="I6" s="15">
        <f t="shared" si="1"/>
        <v>56495</v>
      </c>
      <c r="J6" s="16">
        <f t="shared" si="2"/>
        <v>-12270</v>
      </c>
      <c r="K6" s="17">
        <f t="shared" si="3"/>
        <v>406035.57128494978</v>
      </c>
      <c r="L6" s="18">
        <f t="shared" si="4"/>
        <v>1.0357769756063424</v>
      </c>
      <c r="M6" s="31">
        <v>0</v>
      </c>
      <c r="N6" s="31">
        <v>220500</v>
      </c>
      <c r="O6" s="31">
        <v>94500</v>
      </c>
      <c r="P6" s="31">
        <v>94500</v>
      </c>
      <c r="Q6" s="31">
        <v>0</v>
      </c>
      <c r="R6" s="31">
        <f t="shared" si="5"/>
        <v>409500</v>
      </c>
      <c r="S6" s="32">
        <f t="shared" si="6"/>
        <v>821223</v>
      </c>
      <c r="T6" s="32">
        <f t="shared" si="7"/>
        <v>478265</v>
      </c>
      <c r="U6" s="18">
        <f t="shared" si="8"/>
        <v>2.3945293592801451</v>
      </c>
    </row>
    <row r="7" spans="1:21">
      <c r="A7" s="8" t="s">
        <v>28</v>
      </c>
      <c r="B7" s="8" t="s">
        <v>29</v>
      </c>
      <c r="C7" s="13">
        <v>376571</v>
      </c>
      <c r="D7" s="10">
        <v>0.63422805883812572</v>
      </c>
      <c r="E7" s="11">
        <f t="shared" si="0"/>
        <v>238831.89434473185</v>
      </c>
      <c r="F7" s="12">
        <v>113400</v>
      </c>
      <c r="G7" s="12">
        <v>500584</v>
      </c>
      <c r="H7" s="12">
        <v>0</v>
      </c>
      <c r="I7" s="15">
        <f t="shared" si="1"/>
        <v>113400</v>
      </c>
      <c r="J7" s="16">
        <f t="shared" si="2"/>
        <v>-124013</v>
      </c>
      <c r="K7" s="17">
        <f t="shared" si="3"/>
        <v>317484.41860542435</v>
      </c>
      <c r="L7" s="18">
        <f t="shared" si="4"/>
        <v>1.3293216949791673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1135984</v>
      </c>
      <c r="T7" s="32">
        <f t="shared" si="7"/>
        <v>759413</v>
      </c>
      <c r="U7" s="18">
        <f t="shared" si="8"/>
        <v>3.0166529021087656</v>
      </c>
    </row>
    <row r="8" spans="1:21">
      <c r="A8" s="8" t="s">
        <v>30</v>
      </c>
      <c r="B8" s="8" t="s">
        <v>31</v>
      </c>
      <c r="C8" s="13">
        <v>400000</v>
      </c>
      <c r="D8" s="10">
        <v>0.89352805883812592</v>
      </c>
      <c r="E8" s="11">
        <f t="shared" si="0"/>
        <v>357411.22353525035</v>
      </c>
      <c r="F8" s="40">
        <v>229425</v>
      </c>
      <c r="G8" s="12">
        <v>429040</v>
      </c>
      <c r="H8" s="40">
        <v>0</v>
      </c>
      <c r="I8" s="15">
        <f t="shared" si="1"/>
        <v>229425</v>
      </c>
      <c r="J8" s="16">
        <f t="shared" si="2"/>
        <v>-29040</v>
      </c>
      <c r="K8" s="17">
        <f t="shared" si="3"/>
        <v>383359.27836390951</v>
      </c>
      <c r="L8" s="18">
        <f t="shared" si="4"/>
        <v>1.0726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658465</v>
      </c>
      <c r="T8" s="32">
        <f t="shared" si="7"/>
        <v>258465</v>
      </c>
      <c r="U8" s="18">
        <f t="shared" si="8"/>
        <v>1.6461625</v>
      </c>
    </row>
    <row r="9" spans="1:21">
      <c r="A9" s="8" t="s">
        <v>32</v>
      </c>
      <c r="B9" s="8" t="s">
        <v>33</v>
      </c>
      <c r="C9" s="13">
        <v>77600</v>
      </c>
      <c r="D9" s="10">
        <v>1.0683280588381256</v>
      </c>
      <c r="E9" s="11">
        <f t="shared" si="0"/>
        <v>82902.257365838552</v>
      </c>
      <c r="F9" s="12">
        <v>54304</v>
      </c>
      <c r="G9" s="12">
        <v>100000</v>
      </c>
      <c r="H9" s="12">
        <v>0</v>
      </c>
      <c r="I9" s="15">
        <f t="shared" si="1"/>
        <v>54304</v>
      </c>
      <c r="J9" s="16">
        <f t="shared" si="2"/>
        <v>-22400</v>
      </c>
      <c r="K9" s="17">
        <f t="shared" si="3"/>
        <v>106832.80588381256</v>
      </c>
      <c r="L9" s="18">
        <f t="shared" si="4"/>
        <v>1.2886597938144329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154304</v>
      </c>
      <c r="T9" s="32">
        <f t="shared" si="7"/>
        <v>76704</v>
      </c>
      <c r="U9" s="18">
        <f t="shared" si="8"/>
        <v>1.9884536082474227</v>
      </c>
    </row>
    <row r="10" spans="1:21">
      <c r="A10" s="8" t="s">
        <v>34</v>
      </c>
      <c r="B10" s="8" t="s">
        <v>35</v>
      </c>
      <c r="C10" s="13">
        <v>38800</v>
      </c>
      <c r="D10" s="10">
        <v>2.1696780588381257</v>
      </c>
      <c r="E10" s="11">
        <f t="shared" si="0"/>
        <v>84183.508682919273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</v>
      </c>
      <c r="K10" s="17">
        <f t="shared" si="3"/>
        <v>0</v>
      </c>
      <c r="L10" s="18">
        <f t="shared" si="4"/>
        <v>0</v>
      </c>
      <c r="M10" s="31">
        <v>0</v>
      </c>
      <c r="N10" s="31">
        <v>234000</v>
      </c>
      <c r="O10" s="31">
        <v>0</v>
      </c>
      <c r="P10" s="31">
        <v>0</v>
      </c>
      <c r="Q10" s="31">
        <v>0</v>
      </c>
      <c r="R10" s="31">
        <f t="shared" si="5"/>
        <v>234000</v>
      </c>
      <c r="S10" s="32">
        <f t="shared" si="6"/>
        <v>234000</v>
      </c>
      <c r="T10" s="32">
        <f t="shared" si="7"/>
        <v>195200</v>
      </c>
      <c r="U10" s="18">
        <f t="shared" si="8"/>
        <v>6.0309278350515463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25000</v>
      </c>
      <c r="H17" s="12">
        <v>0</v>
      </c>
      <c r="I17" s="15">
        <f t="shared" si="1"/>
        <v>25348</v>
      </c>
      <c r="J17" s="16">
        <f t="shared" si="2"/>
        <v>-25000</v>
      </c>
      <c r="K17" s="17">
        <f t="shared" si="3"/>
        <v>76433.135171203699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50348</v>
      </c>
      <c r="T17" s="32">
        <f t="shared" si="7"/>
        <v>50348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1951057</v>
      </c>
      <c r="D18" s="22"/>
      <c r="E18" s="21">
        <f t="shared" ref="E18:K18" si="10">SUM(E3:E17)</f>
        <v>2996630.1212656549</v>
      </c>
      <c r="F18" s="23">
        <f t="shared" si="10"/>
        <v>478972</v>
      </c>
      <c r="G18" s="23">
        <f t="shared" si="10"/>
        <v>2145920</v>
      </c>
      <c r="H18" s="23">
        <f t="shared" si="10"/>
        <v>0</v>
      </c>
      <c r="I18" s="24">
        <f t="shared" si="10"/>
        <v>478972</v>
      </c>
      <c r="J18" s="25">
        <f t="shared" si="10"/>
        <v>-194863</v>
      </c>
      <c r="K18" s="25">
        <f t="shared" si="10"/>
        <v>3192234.2849763385</v>
      </c>
      <c r="L18" s="26">
        <f t="shared" si="9"/>
        <v>1.0652747105231888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2624892</v>
      </c>
      <c r="T18" s="37"/>
    </row>
    <row r="19" spans="1:21">
      <c r="K19" t="s">
        <v>64</v>
      </c>
    </row>
    <row r="20" spans="1:21">
      <c r="G20" s="38" t="s">
        <v>64</v>
      </c>
    </row>
    <row r="21" spans="1:21">
      <c r="E21" s="41"/>
      <c r="F21" s="38"/>
      <c r="G21" s="38"/>
    </row>
    <row r="22" spans="1:21">
      <c r="E22" s="41"/>
      <c r="F22" s="38"/>
      <c r="G22" s="38"/>
    </row>
    <row r="23" spans="1:21">
      <c r="E23" s="41"/>
      <c r="F23" s="42"/>
      <c r="G23" s="38" t="s">
        <v>64</v>
      </c>
    </row>
    <row r="24" spans="1:21">
      <c r="E24" t="s">
        <v>64</v>
      </c>
      <c r="G24" t="s">
        <v>64</v>
      </c>
    </row>
    <row r="26" spans="1:21">
      <c r="E26" t="s">
        <v>64</v>
      </c>
    </row>
  </sheetData>
  <autoFilter ref="B2:U18" xr:uid="{00000000-0009-0000-0000-00001B000000}"/>
  <conditionalFormatting sqref="B20:B25">
    <cfRule type="expression" dxfId="1260" priority="7">
      <formula>$TM20&gt;41</formula>
    </cfRule>
  </conditionalFormatting>
  <conditionalFormatting sqref="L3:L18">
    <cfRule type="cellIs" dxfId="1259" priority="6" operator="greaterThan">
      <formula>1</formula>
    </cfRule>
  </conditionalFormatting>
  <conditionalFormatting sqref="L3:L18">
    <cfRule type="cellIs" dxfId="1258" priority="5" operator="lessThan">
      <formula>0.8</formula>
    </cfRule>
  </conditionalFormatting>
  <conditionalFormatting sqref="L3:L18">
    <cfRule type="cellIs" dxfId="1257" priority="4" operator="between">
      <formula>0.8</formula>
      <formula>1</formula>
    </cfRule>
  </conditionalFormatting>
  <conditionalFormatting sqref="U3:U17">
    <cfRule type="cellIs" dxfId="1256" priority="3" operator="greaterThan">
      <formula>1</formula>
    </cfRule>
  </conditionalFormatting>
  <conditionalFormatting sqref="U3:U17">
    <cfRule type="cellIs" dxfId="1255" priority="2" operator="lessThan">
      <formula>0.8</formula>
    </cfRule>
  </conditionalFormatting>
  <conditionalFormatting sqref="U3:U17">
    <cfRule type="cellIs" dxfId="125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A7" sqref="A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90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10">
        <v>2.8923780588381258</v>
      </c>
      <c r="E3" s="11">
        <f t="shared" ref="E3:E17" si="0">C3*D3</f>
        <v>1055469.2469628558</v>
      </c>
      <c r="F3" s="12">
        <v>0</v>
      </c>
      <c r="G3" s="40">
        <v>0</v>
      </c>
      <c r="H3" s="12">
        <v>0</v>
      </c>
      <c r="I3" s="15">
        <f t="shared" ref="I3:I17" si="1">F3+H3</f>
        <v>0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0</v>
      </c>
      <c r="N3" s="31">
        <f>10*18500</f>
        <v>185000</v>
      </c>
      <c r="O3" s="31">
        <f>8*18500</f>
        <v>148000</v>
      </c>
      <c r="P3" s="31">
        <v>148000</v>
      </c>
      <c r="Q3" s="31">
        <v>0</v>
      </c>
      <c r="R3" s="31">
        <f t="shared" ref="R3:R18" si="5">M3+N3+O3+P3+Q3</f>
        <v>481000</v>
      </c>
      <c r="S3" s="32">
        <f t="shared" ref="S3:S18" si="6">G3+I3+R3</f>
        <v>481000</v>
      </c>
      <c r="T3" s="32">
        <f t="shared" ref="T3:T17" si="7">S3-C3</f>
        <v>116086</v>
      </c>
      <c r="U3" s="18">
        <f t="shared" ref="U3:U17" si="8">S3/C3</f>
        <v>1.3181187896326259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10">
        <v>1.1430280588381259</v>
      </c>
      <c r="E6" s="11">
        <f t="shared" si="0"/>
        <v>484897.64917642745</v>
      </c>
      <c r="F6" s="12">
        <v>56495</v>
      </c>
      <c r="G6" s="40">
        <v>0</v>
      </c>
      <c r="H6" s="40">
        <v>0</v>
      </c>
      <c r="I6" s="15">
        <f t="shared" si="1"/>
        <v>56495</v>
      </c>
      <c r="J6" s="16">
        <f t="shared" si="2"/>
        <v>424222</v>
      </c>
      <c r="K6" s="17">
        <f t="shared" si="3"/>
        <v>0</v>
      </c>
      <c r="L6" s="18">
        <f t="shared" si="4"/>
        <v>0</v>
      </c>
      <c r="M6" s="31">
        <v>0</v>
      </c>
      <c r="N6" s="31">
        <v>220500</v>
      </c>
      <c r="O6" s="31">
        <v>94500</v>
      </c>
      <c r="P6" s="31">
        <v>94500</v>
      </c>
      <c r="Q6" s="31">
        <v>0</v>
      </c>
      <c r="R6" s="31">
        <f t="shared" si="5"/>
        <v>409500</v>
      </c>
      <c r="S6" s="32">
        <f t="shared" si="6"/>
        <v>465995</v>
      </c>
      <c r="T6" s="32">
        <f t="shared" si="7"/>
        <v>41773</v>
      </c>
      <c r="U6" s="18">
        <f t="shared" si="8"/>
        <v>1.098469669182645</v>
      </c>
    </row>
    <row r="7" spans="1:21">
      <c r="A7" s="8" t="s">
        <v>28</v>
      </c>
      <c r="B7" s="8" t="s">
        <v>29</v>
      </c>
      <c r="C7" s="13">
        <v>200000</v>
      </c>
      <c r="D7" s="10">
        <v>0.63422805883812572</v>
      </c>
      <c r="E7" s="11">
        <f t="shared" si="0"/>
        <v>126845.61176762515</v>
      </c>
      <c r="F7" s="12">
        <v>113400</v>
      </c>
      <c r="G7" s="12">
        <v>0</v>
      </c>
      <c r="H7" s="12">
        <v>0</v>
      </c>
      <c r="I7" s="15">
        <f t="shared" si="1"/>
        <v>113400</v>
      </c>
      <c r="J7" s="16">
        <f t="shared" si="2"/>
        <v>200000</v>
      </c>
      <c r="K7" s="17">
        <f t="shared" si="3"/>
        <v>0</v>
      </c>
      <c r="L7" s="18">
        <f t="shared" si="4"/>
        <v>0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229425</v>
      </c>
      <c r="G8" s="12">
        <v>0</v>
      </c>
      <c r="H8" s="40">
        <v>0</v>
      </c>
      <c r="I8" s="15">
        <f t="shared" si="1"/>
        <v>229425</v>
      </c>
      <c r="J8" s="16">
        <f t="shared" si="2"/>
        <v>181920</v>
      </c>
      <c r="K8" s="17">
        <f t="shared" si="3"/>
        <v>0</v>
      </c>
      <c r="L8" s="18">
        <f t="shared" si="4"/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229425</v>
      </c>
      <c r="T8" s="32">
        <f t="shared" si="7"/>
        <v>47505</v>
      </c>
      <c r="U8" s="18">
        <f t="shared" si="8"/>
        <v>1.2611312664907652</v>
      </c>
    </row>
    <row r="9" spans="1:21">
      <c r="A9" s="8" t="s">
        <v>32</v>
      </c>
      <c r="B9" s="8" t="s">
        <v>33</v>
      </c>
      <c r="C9" s="13">
        <v>54304</v>
      </c>
      <c r="D9" s="10">
        <v>1.0683280588381256</v>
      </c>
      <c r="E9" s="11">
        <f t="shared" si="0"/>
        <v>58014.486907145576</v>
      </c>
      <c r="F9" s="12">
        <v>54304</v>
      </c>
      <c r="G9" s="12">
        <v>0</v>
      </c>
      <c r="H9" s="12">
        <v>0</v>
      </c>
      <c r="I9" s="15">
        <f t="shared" si="1"/>
        <v>54304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54304</v>
      </c>
      <c r="T9" s="32">
        <f t="shared" si="7"/>
        <v>0</v>
      </c>
      <c r="U9" s="18">
        <f t="shared" si="8"/>
        <v>1</v>
      </c>
    </row>
    <row r="10" spans="1:21">
      <c r="A10" s="8" t="s">
        <v>34</v>
      </c>
      <c r="B10" s="8" t="s">
        <v>35</v>
      </c>
      <c r="C10" s="13">
        <v>493800</v>
      </c>
      <c r="D10" s="10">
        <v>2.1696780588381257</v>
      </c>
      <c r="E10" s="11">
        <f t="shared" si="0"/>
        <v>1071387.0254542665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493800</v>
      </c>
      <c r="K10" s="17">
        <f t="shared" si="3"/>
        <v>0</v>
      </c>
      <c r="L10" s="18">
        <f t="shared" si="4"/>
        <v>0</v>
      </c>
      <c r="M10" s="31">
        <v>0</v>
      </c>
      <c r="N10" s="31">
        <v>234000</v>
      </c>
      <c r="O10" s="31">
        <v>234000</v>
      </c>
      <c r="P10" s="31">
        <v>234000</v>
      </c>
      <c r="Q10" s="31">
        <v>0</v>
      </c>
      <c r="R10" s="31">
        <f t="shared" si="5"/>
        <v>702000</v>
      </c>
      <c r="S10" s="32">
        <f t="shared" si="6"/>
        <v>702000</v>
      </c>
      <c r="T10" s="32">
        <f t="shared" si="7"/>
        <v>208200</v>
      </c>
      <c r="U10" s="18">
        <f t="shared" si="8"/>
        <v>1.4216281895504252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478972</v>
      </c>
      <c r="G18" s="23">
        <f t="shared" si="10"/>
        <v>0</v>
      </c>
      <c r="H18" s="23">
        <f t="shared" si="10"/>
        <v>0</v>
      </c>
      <c r="I18" s="24">
        <f t="shared" si="10"/>
        <v>478972</v>
      </c>
      <c r="J18" s="25">
        <f t="shared" si="10"/>
        <v>1719160</v>
      </c>
      <c r="K18" s="25">
        <f t="shared" si="10"/>
        <v>0</v>
      </c>
      <c r="L18" s="26">
        <f t="shared" si="9"/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478972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1C000000}"/>
  <conditionalFormatting sqref="B20">
    <cfRule type="expression" dxfId="1253" priority="7">
      <formula>$TM20&gt;41</formula>
    </cfRule>
  </conditionalFormatting>
  <conditionalFormatting sqref="L3:L18">
    <cfRule type="cellIs" dxfId="1252" priority="6" operator="greaterThan">
      <formula>1</formula>
    </cfRule>
  </conditionalFormatting>
  <conditionalFormatting sqref="L3:L18">
    <cfRule type="cellIs" dxfId="1251" priority="5" operator="lessThan">
      <formula>0.8</formula>
    </cfRule>
  </conditionalFormatting>
  <conditionalFormatting sqref="L3:L18">
    <cfRule type="cellIs" dxfId="1250" priority="4" operator="between">
      <formula>0.8</formula>
      <formula>1</formula>
    </cfRule>
  </conditionalFormatting>
  <conditionalFormatting sqref="U3:U17">
    <cfRule type="cellIs" dxfId="1249" priority="3" operator="greaterThan">
      <formula>1</formula>
    </cfRule>
  </conditionalFormatting>
  <conditionalFormatting sqref="U3:U17">
    <cfRule type="cellIs" dxfId="1248" priority="2" operator="lessThan">
      <formula>0.8</formula>
    </cfRule>
  </conditionalFormatting>
  <conditionalFormatting sqref="U3:U17">
    <cfRule type="cellIs" dxfId="124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A3" sqref="A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92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6">
        <v>2.8923780588381258</v>
      </c>
      <c r="E3" s="11">
        <f t="shared" ref="E3:E17" si="0">C3*D3</f>
        <v>1055469.2469628558</v>
      </c>
      <c r="F3" s="12">
        <v>130065</v>
      </c>
      <c r="G3" s="40">
        <v>0</v>
      </c>
      <c r="H3" s="12">
        <v>37081</v>
      </c>
      <c r="I3" s="15">
        <f t="shared" ref="I3:I17" si="1">F3+H3</f>
        <v>167146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0</v>
      </c>
      <c r="N3" s="31">
        <v>0</v>
      </c>
      <c r="O3" s="31">
        <v>185000</v>
      </c>
      <c r="P3" s="31">
        <v>148000</v>
      </c>
      <c r="Q3" s="31">
        <v>0</v>
      </c>
      <c r="R3" s="31">
        <f t="shared" ref="R3:R18" si="5">M3+N3+O3+P3+Q3</f>
        <v>333000</v>
      </c>
      <c r="S3" s="32">
        <f t="shared" ref="S3:S18" si="6">G3+I3+R3</f>
        <v>500146</v>
      </c>
      <c r="T3" s="32">
        <f t="shared" ref="T3:T17" si="7">S3-C3</f>
        <v>135232</v>
      </c>
      <c r="U3" s="18">
        <f t="shared" ref="U3:U17" si="8">S3/C3</f>
        <v>1.3705859462777532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10">
        <v>1.1430280588381259</v>
      </c>
      <c r="E6" s="11">
        <f t="shared" si="0"/>
        <v>484897.64917642745</v>
      </c>
      <c r="F6" s="12">
        <v>31670</v>
      </c>
      <c r="G6" s="40">
        <v>0</v>
      </c>
      <c r="H6" s="40">
        <v>214803</v>
      </c>
      <c r="I6" s="15">
        <f t="shared" si="1"/>
        <v>246473</v>
      </c>
      <c r="J6" s="16">
        <f t="shared" si="2"/>
        <v>424222</v>
      </c>
      <c r="K6" s="17">
        <f t="shared" si="3"/>
        <v>0</v>
      </c>
      <c r="L6" s="18">
        <f t="shared" si="4"/>
        <v>0</v>
      </c>
      <c r="M6" s="31">
        <v>0</v>
      </c>
      <c r="N6" s="31">
        <v>0</v>
      </c>
      <c r="O6" s="31">
        <v>63000</v>
      </c>
      <c r="P6" s="31">
        <v>126000</v>
      </c>
      <c r="Q6" s="31">
        <v>0</v>
      </c>
      <c r="R6" s="31">
        <f t="shared" si="5"/>
        <v>189000</v>
      </c>
      <c r="S6" s="32">
        <f t="shared" si="6"/>
        <v>435473</v>
      </c>
      <c r="T6" s="32">
        <f t="shared" si="7"/>
        <v>11251</v>
      </c>
      <c r="U6" s="18">
        <f t="shared" si="8"/>
        <v>1.0265214911060718</v>
      </c>
    </row>
    <row r="7" spans="1:21">
      <c r="A7" s="8" t="s">
        <v>28</v>
      </c>
      <c r="B7" s="8" t="s">
        <v>29</v>
      </c>
      <c r="C7" s="13">
        <v>200000</v>
      </c>
      <c r="D7" s="10">
        <v>0.63422805883812572</v>
      </c>
      <c r="E7" s="11">
        <f t="shared" si="0"/>
        <v>126845.61176762515</v>
      </c>
      <c r="F7" s="12">
        <v>0</v>
      </c>
      <c r="G7" s="12">
        <v>0</v>
      </c>
      <c r="H7" s="12">
        <v>113400</v>
      </c>
      <c r="I7" s="15">
        <f t="shared" si="1"/>
        <v>113400</v>
      </c>
      <c r="J7" s="16">
        <f t="shared" si="2"/>
        <v>200000</v>
      </c>
      <c r="K7" s="17">
        <f t="shared" si="3"/>
        <v>0</v>
      </c>
      <c r="L7" s="18">
        <f t="shared" si="4"/>
        <v>0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0</v>
      </c>
      <c r="H8" s="40">
        <v>181920</v>
      </c>
      <c r="I8" s="15">
        <f t="shared" si="1"/>
        <v>229425</v>
      </c>
      <c r="J8" s="16">
        <f t="shared" si="2"/>
        <v>181920</v>
      </c>
      <c r="K8" s="17">
        <f t="shared" si="3"/>
        <v>0</v>
      </c>
      <c r="L8" s="18">
        <f t="shared" si="4"/>
        <v>0</v>
      </c>
      <c r="M8" s="31">
        <v>0</v>
      </c>
      <c r="N8" s="31">
        <v>0</v>
      </c>
      <c r="O8" s="31">
        <v>43500</v>
      </c>
      <c r="P8" s="31">
        <v>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6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54302</v>
      </c>
      <c r="I9" s="15">
        <f t="shared" si="1"/>
        <v>54302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10">
        <v>2.1696780588381257</v>
      </c>
      <c r="E10" s="11">
        <f t="shared" si="0"/>
        <v>1071387.0254542665</v>
      </c>
      <c r="F10" s="12">
        <v>4</v>
      </c>
      <c r="G10" s="12">
        <v>0</v>
      </c>
      <c r="H10" s="12">
        <v>234068</v>
      </c>
      <c r="I10" s="15">
        <f t="shared" si="1"/>
        <v>234072</v>
      </c>
      <c r="J10" s="16">
        <f t="shared" si="2"/>
        <v>493800</v>
      </c>
      <c r="K10" s="17">
        <f t="shared" si="3"/>
        <v>0</v>
      </c>
      <c r="L10" s="18">
        <f t="shared" si="4"/>
        <v>0</v>
      </c>
      <c r="M10" s="31">
        <v>0</v>
      </c>
      <c r="N10" s="31">
        <v>0</v>
      </c>
      <c r="O10" s="31">
        <v>234000</v>
      </c>
      <c r="P10" s="31">
        <v>234000</v>
      </c>
      <c r="Q10" s="31">
        <v>0</v>
      </c>
      <c r="R10" s="31">
        <f t="shared" si="5"/>
        <v>468000</v>
      </c>
      <c r="S10" s="32">
        <f t="shared" si="6"/>
        <v>702072</v>
      </c>
      <c r="T10" s="32">
        <f t="shared" si="7"/>
        <v>208272</v>
      </c>
      <c r="U10" s="18">
        <f t="shared" si="8"/>
        <v>1.4217739975698664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234592</v>
      </c>
      <c r="G18" s="23">
        <f t="shared" si="10"/>
        <v>0</v>
      </c>
      <c r="H18" s="23">
        <f t="shared" si="10"/>
        <v>835574</v>
      </c>
      <c r="I18" s="24">
        <f t="shared" si="10"/>
        <v>1070166</v>
      </c>
      <c r="J18" s="25">
        <f t="shared" si="10"/>
        <v>1719160</v>
      </c>
      <c r="K18" s="25">
        <f t="shared" si="10"/>
        <v>0</v>
      </c>
      <c r="L18" s="26">
        <f t="shared" si="9"/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1070166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1D000000}"/>
  <conditionalFormatting sqref="B20">
    <cfRule type="expression" dxfId="1246" priority="7">
      <formula>$TM20&gt;41</formula>
    </cfRule>
  </conditionalFormatting>
  <conditionalFormatting sqref="L3:L18">
    <cfRule type="cellIs" dxfId="1245" priority="6" operator="greaterThan">
      <formula>1</formula>
    </cfRule>
  </conditionalFormatting>
  <conditionalFormatting sqref="L3:L18">
    <cfRule type="cellIs" dxfId="1244" priority="5" operator="lessThan">
      <formula>0.8</formula>
    </cfRule>
  </conditionalFormatting>
  <conditionalFormatting sqref="L3:L18">
    <cfRule type="cellIs" dxfId="1243" priority="4" operator="between">
      <formula>0.8</formula>
      <formula>1</formula>
    </cfRule>
  </conditionalFormatting>
  <conditionalFormatting sqref="U3:U17">
    <cfRule type="cellIs" dxfId="1242" priority="3" operator="greaterThan">
      <formula>1</formula>
    </cfRule>
  </conditionalFormatting>
  <conditionalFormatting sqref="U3:U17">
    <cfRule type="cellIs" dxfId="1241" priority="2" operator="lessThan">
      <formula>0.8</formula>
    </cfRule>
  </conditionalFormatting>
  <conditionalFormatting sqref="U3:U17">
    <cfRule type="cellIs" dxfId="124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J10" sqref="J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93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6">
        <v>2.8923780588381258</v>
      </c>
      <c r="E3" s="11">
        <f t="shared" ref="E3:E17" si="0">C3*D3</f>
        <v>1055469.2469628558</v>
      </c>
      <c r="F3" s="12">
        <v>0</v>
      </c>
      <c r="G3" s="40">
        <v>0</v>
      </c>
      <c r="H3" s="12">
        <v>167146</v>
      </c>
      <c r="I3" s="15">
        <f t="shared" ref="I3:I17" si="1">F3+H3</f>
        <v>167146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0</v>
      </c>
      <c r="N3" s="31">
        <v>0</v>
      </c>
      <c r="O3" s="31">
        <v>185000</v>
      </c>
      <c r="P3" s="31">
        <v>148000</v>
      </c>
      <c r="Q3" s="31">
        <v>0</v>
      </c>
      <c r="R3" s="31">
        <f t="shared" ref="R3:R18" si="5">M3+N3+O3+P3+Q3</f>
        <v>333000</v>
      </c>
      <c r="S3" s="32">
        <f t="shared" ref="S3:S18" si="6">G3+I3+R3</f>
        <v>500146</v>
      </c>
      <c r="T3" s="32">
        <f t="shared" ref="T3:T17" si="7">S3-C3</f>
        <v>135232</v>
      </c>
      <c r="U3" s="18">
        <f t="shared" ref="U3:U17" si="8">S3/C3</f>
        <v>1.3705859462777532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10">
        <v>1.1430280588381259</v>
      </c>
      <c r="E6" s="11">
        <f t="shared" si="0"/>
        <v>484897.64917642745</v>
      </c>
      <c r="F6" s="12">
        <v>31670</v>
      </c>
      <c r="G6" s="40">
        <v>0</v>
      </c>
      <c r="H6" s="40">
        <v>214803</v>
      </c>
      <c r="I6" s="15">
        <f t="shared" si="1"/>
        <v>246473</v>
      </c>
      <c r="J6" s="16">
        <f t="shared" si="2"/>
        <v>424222</v>
      </c>
      <c r="K6" s="17">
        <f t="shared" si="3"/>
        <v>0</v>
      </c>
      <c r="L6" s="18">
        <f t="shared" si="4"/>
        <v>0</v>
      </c>
      <c r="M6" s="31">
        <v>0</v>
      </c>
      <c r="N6" s="31">
        <v>0</v>
      </c>
      <c r="O6" s="31">
        <v>63000</v>
      </c>
      <c r="P6" s="31">
        <v>126000</v>
      </c>
      <c r="Q6" s="31">
        <v>0</v>
      </c>
      <c r="R6" s="31">
        <f t="shared" si="5"/>
        <v>189000</v>
      </c>
      <c r="S6" s="32">
        <f t="shared" si="6"/>
        <v>435473</v>
      </c>
      <c r="T6" s="32">
        <f t="shared" si="7"/>
        <v>11251</v>
      </c>
      <c r="U6" s="18">
        <f t="shared" si="8"/>
        <v>1.0265214911060718</v>
      </c>
    </row>
    <row r="7" spans="1:21">
      <c r="A7" s="8" t="s">
        <v>28</v>
      </c>
      <c r="B7" s="8" t="s">
        <v>29</v>
      </c>
      <c r="C7" s="13">
        <v>200000</v>
      </c>
      <c r="D7" s="10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108000</v>
      </c>
      <c r="H8" s="40">
        <v>73920</v>
      </c>
      <c r="I8" s="15">
        <f t="shared" si="1"/>
        <v>121425</v>
      </c>
      <c r="J8" s="16">
        <f t="shared" si="2"/>
        <v>73920</v>
      </c>
      <c r="K8" s="17">
        <f t="shared" si="3"/>
        <v>96501.030354517599</v>
      </c>
      <c r="L8" s="18">
        <f t="shared" si="4"/>
        <v>0.59366754617414252</v>
      </c>
      <c r="M8" s="31">
        <v>0</v>
      </c>
      <c r="N8" s="31">
        <v>0</v>
      </c>
      <c r="O8" s="31">
        <v>43500</v>
      </c>
      <c r="P8" s="31">
        <v>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6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54302</v>
      </c>
      <c r="I9" s="15">
        <f t="shared" si="1"/>
        <v>54302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10">
        <v>2.1696780588381257</v>
      </c>
      <c r="E10" s="11">
        <f t="shared" si="0"/>
        <v>1071387.0254542665</v>
      </c>
      <c r="F10" s="12">
        <v>4</v>
      </c>
      <c r="G10" s="12">
        <v>0</v>
      </c>
      <c r="H10" s="12">
        <v>234068</v>
      </c>
      <c r="I10" s="15">
        <f t="shared" si="1"/>
        <v>234072</v>
      </c>
      <c r="J10" s="16">
        <f t="shared" si="2"/>
        <v>493800</v>
      </c>
      <c r="K10" s="17">
        <f t="shared" si="3"/>
        <v>0</v>
      </c>
      <c r="L10" s="18">
        <f t="shared" si="4"/>
        <v>0</v>
      </c>
      <c r="M10" s="31">
        <v>0</v>
      </c>
      <c r="N10" s="31">
        <v>0</v>
      </c>
      <c r="O10" s="31">
        <v>234000</v>
      </c>
      <c r="P10" s="31">
        <v>234000</v>
      </c>
      <c r="Q10" s="31">
        <v>0</v>
      </c>
      <c r="R10" s="31">
        <f t="shared" si="5"/>
        <v>468000</v>
      </c>
      <c r="S10" s="32">
        <f t="shared" si="6"/>
        <v>702072</v>
      </c>
      <c r="T10" s="32">
        <f t="shared" si="7"/>
        <v>208272</v>
      </c>
      <c r="U10" s="18">
        <f t="shared" si="8"/>
        <v>1.4217739975698664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104527</v>
      </c>
      <c r="G18" s="23">
        <f t="shared" si="10"/>
        <v>221400</v>
      </c>
      <c r="H18" s="23">
        <f t="shared" si="10"/>
        <v>744239</v>
      </c>
      <c r="I18" s="24">
        <f t="shared" si="10"/>
        <v>848766</v>
      </c>
      <c r="J18" s="25">
        <f t="shared" si="10"/>
        <v>1497760</v>
      </c>
      <c r="K18" s="25">
        <f t="shared" si="10"/>
        <v>168422.49222676107</v>
      </c>
      <c r="L18" s="26">
        <f t="shared" si="9"/>
        <v>5.6915553018174754E-2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1070166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1E000000}"/>
  <conditionalFormatting sqref="B20">
    <cfRule type="expression" dxfId="1239" priority="7">
      <formula>$TM20&gt;41</formula>
    </cfRule>
  </conditionalFormatting>
  <conditionalFormatting sqref="L3:L18">
    <cfRule type="cellIs" dxfId="1238" priority="6" operator="greaterThan">
      <formula>1</formula>
    </cfRule>
  </conditionalFormatting>
  <conditionalFormatting sqref="L3:L18">
    <cfRule type="cellIs" dxfId="1237" priority="5" operator="lessThan">
      <formula>0.8</formula>
    </cfRule>
  </conditionalFormatting>
  <conditionalFormatting sqref="L3:L18">
    <cfRule type="cellIs" dxfId="1236" priority="4" operator="between">
      <formula>0.8</formula>
      <formula>1</formula>
    </cfRule>
  </conditionalFormatting>
  <conditionalFormatting sqref="U3:U17">
    <cfRule type="cellIs" dxfId="1235" priority="3" operator="greaterThan">
      <formula>1</formula>
    </cfRule>
  </conditionalFormatting>
  <conditionalFormatting sqref="U3:U17">
    <cfRule type="cellIs" dxfId="1234" priority="2" operator="lessThan">
      <formula>0.8</formula>
    </cfRule>
  </conditionalFormatting>
  <conditionalFormatting sqref="U3:U17">
    <cfRule type="cellIs" dxfId="123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H26" sqref="H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94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6">
        <v>2.8923780588381258</v>
      </c>
      <c r="E3" s="11">
        <f t="shared" ref="E3:E17" si="0">C3*D3</f>
        <v>1055469.2469628558</v>
      </c>
      <c r="F3" s="12">
        <v>55919</v>
      </c>
      <c r="G3" s="40">
        <v>0</v>
      </c>
      <c r="H3" s="12">
        <v>167146</v>
      </c>
      <c r="I3" s="15">
        <f t="shared" ref="I3:I17" si="1">F3+H3</f>
        <v>223065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0</v>
      </c>
      <c r="N3" s="31">
        <v>0</v>
      </c>
      <c r="O3" s="31">
        <v>185000</v>
      </c>
      <c r="P3" s="31">
        <v>148000</v>
      </c>
      <c r="Q3" s="31">
        <v>0</v>
      </c>
      <c r="R3" s="31">
        <f t="shared" ref="R3:R18" si="5">M3+N3+O3+P3+Q3</f>
        <v>333000</v>
      </c>
      <c r="S3" s="32">
        <f t="shared" ref="S3:S18" si="6">G3+I3+R3</f>
        <v>556065</v>
      </c>
      <c r="T3" s="32">
        <f t="shared" ref="T3:T17" si="7">S3-C3</f>
        <v>191151</v>
      </c>
      <c r="U3" s="18">
        <f t="shared" ref="U3:U17" si="8">S3/C3</f>
        <v>1.5238247915947318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10">
        <v>1.1430280588381259</v>
      </c>
      <c r="E6" s="11">
        <f t="shared" si="0"/>
        <v>484897.64917642745</v>
      </c>
      <c r="F6" s="12">
        <v>31670</v>
      </c>
      <c r="G6" s="40">
        <v>56495</v>
      </c>
      <c r="H6" s="40">
        <v>158308</v>
      </c>
      <c r="I6" s="15">
        <f t="shared" si="1"/>
        <v>189978</v>
      </c>
      <c r="J6" s="16">
        <f t="shared" si="2"/>
        <v>367727</v>
      </c>
      <c r="K6" s="17">
        <f t="shared" si="3"/>
        <v>64575.370184059917</v>
      </c>
      <c r="L6" s="18">
        <f t="shared" si="4"/>
        <v>0.13317319705248665</v>
      </c>
      <c r="M6" s="31">
        <v>0</v>
      </c>
      <c r="N6" s="31">
        <v>0</v>
      </c>
      <c r="O6" s="31">
        <v>63000</v>
      </c>
      <c r="P6" s="31">
        <v>126000</v>
      </c>
      <c r="Q6" s="31">
        <v>0</v>
      </c>
      <c r="R6" s="31">
        <f t="shared" si="5"/>
        <v>189000</v>
      </c>
      <c r="S6" s="32">
        <f t="shared" si="6"/>
        <v>435473</v>
      </c>
      <c r="T6" s="32">
        <f t="shared" si="7"/>
        <v>11251</v>
      </c>
      <c r="U6" s="18">
        <f t="shared" si="8"/>
        <v>1.0265214911060718</v>
      </c>
    </row>
    <row r="7" spans="1:21">
      <c r="A7" s="8" t="s">
        <v>28</v>
      </c>
      <c r="B7" s="8" t="s">
        <v>29</v>
      </c>
      <c r="C7" s="13">
        <v>200000</v>
      </c>
      <c r="D7" s="10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43500</v>
      </c>
      <c r="P8" s="31">
        <v>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6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54302</v>
      </c>
      <c r="I9" s="15">
        <f t="shared" si="1"/>
        <v>54302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10">
        <v>2.1696780588381257</v>
      </c>
      <c r="E10" s="11">
        <f t="shared" si="0"/>
        <v>1071387.0254542665</v>
      </c>
      <c r="F10" s="12">
        <v>234357</v>
      </c>
      <c r="G10" s="12">
        <v>70400</v>
      </c>
      <c r="H10" s="12">
        <v>163668</v>
      </c>
      <c r="I10" s="15">
        <f t="shared" si="1"/>
        <v>398025</v>
      </c>
      <c r="J10" s="16">
        <f t="shared" si="2"/>
        <v>423400</v>
      </c>
      <c r="K10" s="17">
        <f t="shared" si="3"/>
        <v>152745.33534220405</v>
      </c>
      <c r="L10" s="18">
        <f t="shared" si="4"/>
        <v>0.14256784123126773</v>
      </c>
      <c r="M10" s="31">
        <v>0</v>
      </c>
      <c r="N10" s="31">
        <v>0</v>
      </c>
      <c r="O10" s="31">
        <v>234000</v>
      </c>
      <c r="P10" s="31">
        <v>234000</v>
      </c>
      <c r="Q10" s="31">
        <v>0</v>
      </c>
      <c r="R10" s="31">
        <f t="shared" si="5"/>
        <v>468000</v>
      </c>
      <c r="S10" s="32">
        <f t="shared" si="6"/>
        <v>936425</v>
      </c>
      <c r="T10" s="32">
        <f t="shared" si="7"/>
        <v>442625</v>
      </c>
      <c r="U10" s="18">
        <f t="shared" si="8"/>
        <v>1.8963649250708789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394799</v>
      </c>
      <c r="G18" s="23">
        <f t="shared" si="10"/>
        <v>422215</v>
      </c>
      <c r="H18" s="23">
        <f t="shared" si="10"/>
        <v>543424</v>
      </c>
      <c r="I18" s="24">
        <f t="shared" si="10"/>
        <v>938223</v>
      </c>
      <c r="J18" s="25">
        <f t="shared" si="10"/>
        <v>1296945</v>
      </c>
      <c r="K18" s="25">
        <f t="shared" si="10"/>
        <v>451792.79186233925</v>
      </c>
      <c r="L18" s="26">
        <f t="shared" si="9"/>
        <v>0.15267578729240769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1360438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1F000000}"/>
  <conditionalFormatting sqref="B20">
    <cfRule type="expression" dxfId="1232" priority="7">
      <formula>$TM20&gt;41</formula>
    </cfRule>
  </conditionalFormatting>
  <conditionalFormatting sqref="L3:L18">
    <cfRule type="cellIs" dxfId="1231" priority="6" operator="greaterThan">
      <formula>1</formula>
    </cfRule>
  </conditionalFormatting>
  <conditionalFormatting sqref="L3:L18">
    <cfRule type="cellIs" dxfId="1230" priority="5" operator="lessThan">
      <formula>0.8</formula>
    </cfRule>
  </conditionalFormatting>
  <conditionalFormatting sqref="L3:L18">
    <cfRule type="cellIs" dxfId="1229" priority="4" operator="between">
      <formula>0.8</formula>
      <formula>1</formula>
    </cfRule>
  </conditionalFormatting>
  <conditionalFormatting sqref="U3:U17">
    <cfRule type="cellIs" dxfId="1228" priority="3" operator="greaterThan">
      <formula>1</formula>
    </cfRule>
  </conditionalFormatting>
  <conditionalFormatting sqref="U3:U17">
    <cfRule type="cellIs" dxfId="1227" priority="2" operator="lessThan">
      <formula>0.8</formula>
    </cfRule>
  </conditionalFormatting>
  <conditionalFormatting sqref="U3:U17">
    <cfRule type="cellIs" dxfId="122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H24" sqref="H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95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0</v>
      </c>
      <c r="H3" s="12">
        <v>260135</v>
      </c>
      <c r="I3" s="15">
        <f t="shared" ref="I3:I17" si="1">F3+H3</f>
        <v>260135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0</v>
      </c>
      <c r="N3" s="31">
        <v>0</v>
      </c>
      <c r="O3" s="31">
        <v>185000</v>
      </c>
      <c r="P3" s="31">
        <v>148000</v>
      </c>
      <c r="Q3" s="31">
        <v>0</v>
      </c>
      <c r="R3" s="31">
        <f t="shared" ref="R3:R18" si="5">M3+N3+O3+P3+Q3</f>
        <v>333000</v>
      </c>
      <c r="S3" s="32">
        <f t="shared" ref="S3:S18" si="6">G3+I3+R3</f>
        <v>593135</v>
      </c>
      <c r="T3" s="32">
        <f t="shared" ref="T3:T17" si="7">S3-C3</f>
        <v>228221</v>
      </c>
      <c r="U3" s="18">
        <f t="shared" ref="U3:U17" si="8">S3/C3</f>
        <v>1.6254103706626768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56495</v>
      </c>
      <c r="H6" s="40">
        <v>253459</v>
      </c>
      <c r="I6" s="15">
        <f t="shared" si="1"/>
        <v>253459</v>
      </c>
      <c r="J6" s="16">
        <f t="shared" si="2"/>
        <v>367727</v>
      </c>
      <c r="K6" s="17">
        <f t="shared" si="3"/>
        <v>64575.370184059917</v>
      </c>
      <c r="L6" s="18">
        <f t="shared" si="4"/>
        <v>0.13317319705248665</v>
      </c>
      <c r="M6" s="31">
        <v>0</v>
      </c>
      <c r="N6" s="31">
        <v>0</v>
      </c>
      <c r="O6" s="31">
        <v>63000</v>
      </c>
      <c r="P6" s="31">
        <v>126000</v>
      </c>
      <c r="Q6" s="31">
        <v>0</v>
      </c>
      <c r="R6" s="31">
        <f t="shared" si="5"/>
        <v>189000</v>
      </c>
      <c r="S6" s="32">
        <f t="shared" si="6"/>
        <v>498954</v>
      </c>
      <c r="T6" s="32">
        <f t="shared" si="7"/>
        <v>74732</v>
      </c>
      <c r="U6" s="18">
        <f t="shared" si="8"/>
        <v>1.176162480965155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43500</v>
      </c>
      <c r="P8" s="31">
        <v>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54302</v>
      </c>
      <c r="I9" s="15">
        <f t="shared" si="1"/>
        <v>54302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0</v>
      </c>
      <c r="G10" s="12">
        <v>211200</v>
      </c>
      <c r="H10" s="12">
        <v>257225</v>
      </c>
      <c r="I10" s="15">
        <f t="shared" si="1"/>
        <v>257225</v>
      </c>
      <c r="J10" s="16">
        <f t="shared" si="2"/>
        <v>282600</v>
      </c>
      <c r="K10" s="17">
        <f t="shared" si="3"/>
        <v>458236.00602661213</v>
      </c>
      <c r="L10" s="18">
        <f t="shared" si="4"/>
        <v>0.42770352369380316</v>
      </c>
      <c r="M10" s="31">
        <v>0</v>
      </c>
      <c r="N10" s="31">
        <v>0</v>
      </c>
      <c r="O10" s="31">
        <v>234000</v>
      </c>
      <c r="P10" s="31">
        <v>234000</v>
      </c>
      <c r="Q10" s="31">
        <v>0</v>
      </c>
      <c r="R10" s="31">
        <f t="shared" si="5"/>
        <v>468000</v>
      </c>
      <c r="S10" s="32">
        <f t="shared" si="6"/>
        <v>936425</v>
      </c>
      <c r="T10" s="32">
        <f t="shared" si="7"/>
        <v>442625</v>
      </c>
      <c r="U10" s="18">
        <f t="shared" si="8"/>
        <v>1.8963649250708789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72853</v>
      </c>
      <c r="G18" s="23">
        <f t="shared" si="10"/>
        <v>563015</v>
      </c>
      <c r="H18" s="23">
        <f t="shared" si="10"/>
        <v>825121</v>
      </c>
      <c r="I18" s="24">
        <f t="shared" si="10"/>
        <v>897974</v>
      </c>
      <c r="J18" s="25">
        <f t="shared" si="10"/>
        <v>1156145</v>
      </c>
      <c r="K18" s="25">
        <f t="shared" si="10"/>
        <v>757283.46254674741</v>
      </c>
      <c r="L18" s="26">
        <f t="shared" si="9"/>
        <v>0.25591122950689776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1460989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0000000}"/>
  <conditionalFormatting sqref="B20">
    <cfRule type="expression" dxfId="1225" priority="7">
      <formula>$TM20&gt;41</formula>
    </cfRule>
  </conditionalFormatting>
  <conditionalFormatting sqref="L3:L18">
    <cfRule type="cellIs" dxfId="1224" priority="6" operator="greaterThan">
      <formula>1</formula>
    </cfRule>
  </conditionalFormatting>
  <conditionalFormatting sqref="L3:L18">
    <cfRule type="cellIs" dxfId="1223" priority="5" operator="lessThan">
      <formula>0.8</formula>
    </cfRule>
  </conditionalFormatting>
  <conditionalFormatting sqref="L3:L18">
    <cfRule type="cellIs" dxfId="1222" priority="4" operator="between">
      <formula>0.8</formula>
      <formula>1</formula>
    </cfRule>
  </conditionalFormatting>
  <conditionalFormatting sqref="U3:U17">
    <cfRule type="cellIs" dxfId="1221" priority="3" operator="greaterThan">
      <formula>1</formula>
    </cfRule>
  </conditionalFormatting>
  <conditionalFormatting sqref="U3:U17">
    <cfRule type="cellIs" dxfId="1220" priority="2" operator="lessThan">
      <formula>0.8</formula>
    </cfRule>
  </conditionalFormatting>
  <conditionalFormatting sqref="U3:U17">
    <cfRule type="cellIs" dxfId="121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B23" sqref="B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96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74389</v>
      </c>
      <c r="H3" s="12">
        <v>185746</v>
      </c>
      <c r="I3" s="15">
        <f t="shared" ref="I3:I17" si="1">F3+H3</f>
        <v>185746</v>
      </c>
      <c r="J3" s="16">
        <f t="shared" ref="J3:J17" si="2">C3-G3</f>
        <v>290525</v>
      </c>
      <c r="K3" s="17">
        <f t="shared" ref="K3:K17" si="3">+G3*D3</f>
        <v>215161.11141890934</v>
      </c>
      <c r="L3" s="18">
        <f t="shared" ref="L3:L11" si="4">K3/E3</f>
        <v>0.20385351069019003</v>
      </c>
      <c r="M3" s="31">
        <v>0</v>
      </c>
      <c r="N3" s="31">
        <v>0</v>
      </c>
      <c r="O3" s="31">
        <v>185000</v>
      </c>
      <c r="P3" s="31">
        <v>148000</v>
      </c>
      <c r="Q3" s="31">
        <v>0</v>
      </c>
      <c r="R3" s="31">
        <f t="shared" ref="R3:R18" si="5">M3+N3+O3+P3+Q3</f>
        <v>333000</v>
      </c>
      <c r="S3" s="32">
        <f t="shared" ref="S3:S18" si="6">G3+I3+R3</f>
        <v>593135</v>
      </c>
      <c r="T3" s="32">
        <f t="shared" ref="T3:T17" si="7">S3-C3</f>
        <v>228221</v>
      </c>
      <c r="U3" s="18">
        <f t="shared" ref="U3:U17" si="8">S3/C3</f>
        <v>1.6254103706626768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214803</v>
      </c>
      <c r="H6" s="40">
        <v>95151</v>
      </c>
      <c r="I6" s="15">
        <f t="shared" si="1"/>
        <v>95151</v>
      </c>
      <c r="J6" s="16">
        <f t="shared" si="2"/>
        <v>209419</v>
      </c>
      <c r="K6" s="17">
        <f t="shared" si="3"/>
        <v>245525.85612260594</v>
      </c>
      <c r="L6" s="18">
        <f t="shared" si="4"/>
        <v>0.5063457340731975</v>
      </c>
      <c r="M6" s="31">
        <v>0</v>
      </c>
      <c r="N6" s="31">
        <v>0</v>
      </c>
      <c r="O6" s="31">
        <v>63000</v>
      </c>
      <c r="P6" s="31">
        <v>126000</v>
      </c>
      <c r="Q6" s="31">
        <v>0</v>
      </c>
      <c r="R6" s="31">
        <f t="shared" si="5"/>
        <v>189000</v>
      </c>
      <c r="S6" s="32">
        <f t="shared" si="6"/>
        <v>498954</v>
      </c>
      <c r="T6" s="32">
        <f t="shared" si="7"/>
        <v>74732</v>
      </c>
      <c r="U6" s="18">
        <f t="shared" si="8"/>
        <v>1.176162480965155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43500</v>
      </c>
      <c r="P8" s="31">
        <v>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0</v>
      </c>
      <c r="G10" s="12">
        <v>211200</v>
      </c>
      <c r="H10" s="12">
        <v>257225</v>
      </c>
      <c r="I10" s="15">
        <f t="shared" si="1"/>
        <v>257225</v>
      </c>
      <c r="J10" s="16">
        <f t="shared" si="2"/>
        <v>282600</v>
      </c>
      <c r="K10" s="17">
        <f t="shared" si="3"/>
        <v>458236.00602661213</v>
      </c>
      <c r="L10" s="18">
        <f t="shared" si="4"/>
        <v>0.42770352369380316</v>
      </c>
      <c r="M10" s="31">
        <v>0</v>
      </c>
      <c r="N10" s="31">
        <v>0</v>
      </c>
      <c r="O10" s="31">
        <v>234000</v>
      </c>
      <c r="P10" s="31">
        <v>234000</v>
      </c>
      <c r="Q10" s="31">
        <v>0</v>
      </c>
      <c r="R10" s="31">
        <f t="shared" si="5"/>
        <v>468000</v>
      </c>
      <c r="S10" s="32">
        <f t="shared" si="6"/>
        <v>936425</v>
      </c>
      <c r="T10" s="32">
        <f t="shared" si="7"/>
        <v>442625</v>
      </c>
      <c r="U10" s="18">
        <f t="shared" si="8"/>
        <v>1.8963649250708789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25348</v>
      </c>
      <c r="G17" s="12">
        <v>0</v>
      </c>
      <c r="H17" s="12">
        <v>0</v>
      </c>
      <c r="I17" s="15">
        <f t="shared" si="1"/>
        <v>25348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25348</v>
      </c>
      <c r="T17" s="32">
        <f t="shared" si="7"/>
        <v>25348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72853</v>
      </c>
      <c r="G18" s="23">
        <f t="shared" si="10"/>
        <v>850014</v>
      </c>
      <c r="H18" s="23">
        <f t="shared" si="10"/>
        <v>538122</v>
      </c>
      <c r="I18" s="24">
        <f t="shared" si="10"/>
        <v>610975</v>
      </c>
      <c r="J18" s="25">
        <f t="shared" si="10"/>
        <v>869146</v>
      </c>
      <c r="K18" s="25">
        <f t="shared" si="10"/>
        <v>1211407.4101552307</v>
      </c>
      <c r="L18" s="26">
        <f t="shared" si="9"/>
        <v>0.40937479173784896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1460989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1000000}"/>
  <conditionalFormatting sqref="B20">
    <cfRule type="expression" dxfId="1218" priority="7">
      <formula>$TM20&gt;41</formula>
    </cfRule>
  </conditionalFormatting>
  <conditionalFormatting sqref="L3:L18">
    <cfRule type="cellIs" dxfId="1217" priority="6" operator="greaterThan">
      <formula>1</formula>
    </cfRule>
  </conditionalFormatting>
  <conditionalFormatting sqref="L3:L18">
    <cfRule type="cellIs" dxfId="1216" priority="5" operator="lessThan">
      <formula>0.8</formula>
    </cfRule>
  </conditionalFormatting>
  <conditionalFormatting sqref="L3:L18">
    <cfRule type="cellIs" dxfId="1215" priority="4" operator="between">
      <formula>0.8</formula>
      <formula>1</formula>
    </cfRule>
  </conditionalFormatting>
  <conditionalFormatting sqref="U3:U17">
    <cfRule type="cellIs" dxfId="1214" priority="3" operator="greaterThan">
      <formula>1</formula>
    </cfRule>
  </conditionalFormatting>
  <conditionalFormatting sqref="U3:U17">
    <cfRule type="cellIs" dxfId="1213" priority="2" operator="lessThan">
      <formula>0.8</formula>
    </cfRule>
  </conditionalFormatting>
  <conditionalFormatting sqref="U3:U17">
    <cfRule type="cellIs" dxfId="121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G26" sqref="G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97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260135</v>
      </c>
      <c r="H3" s="12">
        <v>92746</v>
      </c>
      <c r="I3" s="15">
        <f t="shared" ref="I3:I17" si="1">F3+H3</f>
        <v>92746</v>
      </c>
      <c r="J3" s="16">
        <f t="shared" ref="J3:J17" si="2">C3-G3</f>
        <v>104779</v>
      </c>
      <c r="K3" s="17">
        <f t="shared" ref="K3:K17" si="3">+G3*D3</f>
        <v>752408.76633585582</v>
      </c>
      <c r="L3" s="18">
        <f t="shared" ref="L3:L11" si="4">K3/E3</f>
        <v>0.71286659322470503</v>
      </c>
      <c r="M3" s="31">
        <v>0</v>
      </c>
      <c r="N3" s="31">
        <v>0</v>
      </c>
      <c r="O3" s="31">
        <v>0</v>
      </c>
      <c r="P3" s="31">
        <v>111000</v>
      </c>
      <c r="Q3" s="31">
        <v>74000</v>
      </c>
      <c r="R3" s="31">
        <f t="shared" ref="R3:R18" si="5">M3+N3+O3+P3+Q3</f>
        <v>185000</v>
      </c>
      <c r="S3" s="32">
        <f t="shared" ref="S3:S18" si="6">G3+I3+R3</f>
        <v>537881</v>
      </c>
      <c r="T3" s="32">
        <f t="shared" ref="T3:T17" si="7">S3-C3</f>
        <v>172967</v>
      </c>
      <c r="U3" s="18">
        <f t="shared" ref="U3:U17" si="8">S3/C3</f>
        <v>1.4739938725288697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309954</v>
      </c>
      <c r="H6" s="40">
        <v>0</v>
      </c>
      <c r="I6" s="15">
        <f t="shared" si="1"/>
        <v>0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126000</v>
      </c>
      <c r="Q6" s="31">
        <v>94500</v>
      </c>
      <c r="R6" s="31">
        <f t="shared" si="5"/>
        <v>220500</v>
      </c>
      <c r="S6" s="32">
        <f t="shared" si="6"/>
        <v>530454</v>
      </c>
      <c r="T6" s="32">
        <f t="shared" si="7"/>
        <v>106232</v>
      </c>
      <c r="U6" s="18">
        <f t="shared" si="8"/>
        <v>1.250416055744398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43500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0</v>
      </c>
      <c r="G10" s="12">
        <v>211200</v>
      </c>
      <c r="H10" s="12">
        <v>257225</v>
      </c>
      <c r="I10" s="15">
        <f t="shared" si="1"/>
        <v>257225</v>
      </c>
      <c r="J10" s="16">
        <f t="shared" si="2"/>
        <v>282600</v>
      </c>
      <c r="K10" s="17">
        <f t="shared" si="3"/>
        <v>458236.00602661213</v>
      </c>
      <c r="L10" s="18">
        <f t="shared" si="4"/>
        <v>0.42770352369380316</v>
      </c>
      <c r="M10" s="31">
        <v>0</v>
      </c>
      <c r="N10" s="31">
        <v>0</v>
      </c>
      <c r="O10" s="31">
        <v>0</v>
      </c>
      <c r="P10" s="31">
        <v>197500</v>
      </c>
      <c r="Q10" s="31">
        <v>0</v>
      </c>
      <c r="R10" s="31">
        <f t="shared" si="5"/>
        <v>197500</v>
      </c>
      <c r="S10" s="32">
        <f t="shared" si="6"/>
        <v>665925</v>
      </c>
      <c r="T10" s="32">
        <f t="shared" si="7"/>
        <v>172125</v>
      </c>
      <c r="U10" s="18">
        <f t="shared" si="8"/>
        <v>1.3485722964763063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12197</v>
      </c>
      <c r="G17" s="12">
        <v>0</v>
      </c>
      <c r="H17" s="12">
        <v>12748</v>
      </c>
      <c r="I17" s="15">
        <f t="shared" si="1"/>
        <v>24945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59702</v>
      </c>
      <c r="G18" s="23">
        <f t="shared" si="10"/>
        <v>1130911</v>
      </c>
      <c r="H18" s="23">
        <f t="shared" si="10"/>
        <v>362719</v>
      </c>
      <c r="I18" s="24">
        <f t="shared" si="10"/>
        <v>422421</v>
      </c>
      <c r="J18" s="25">
        <f t="shared" si="10"/>
        <v>588249</v>
      </c>
      <c r="K18" s="25">
        <f t="shared" si="10"/>
        <v>1857415.3278986835</v>
      </c>
      <c r="L18" s="26">
        <f t="shared" si="9"/>
        <v>0.62768231946986064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1553332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2000000}"/>
  <conditionalFormatting sqref="B20">
    <cfRule type="expression" dxfId="1211" priority="7">
      <formula>$TM20&gt;41</formula>
    </cfRule>
  </conditionalFormatting>
  <conditionalFormatting sqref="L3:L18">
    <cfRule type="cellIs" dxfId="1210" priority="6" operator="greaterThan">
      <formula>1</formula>
    </cfRule>
  </conditionalFormatting>
  <conditionalFormatting sqref="L3:L18">
    <cfRule type="cellIs" dxfId="1209" priority="5" operator="lessThan">
      <formula>0.8</formula>
    </cfRule>
  </conditionalFormatting>
  <conditionalFormatting sqref="L3:L18">
    <cfRule type="cellIs" dxfId="1208" priority="4" operator="between">
      <formula>0.8</formula>
      <formula>1</formula>
    </cfRule>
  </conditionalFormatting>
  <conditionalFormatting sqref="U3:U17">
    <cfRule type="cellIs" dxfId="1207" priority="3" operator="greaterThan">
      <formula>1</formula>
    </cfRule>
  </conditionalFormatting>
  <conditionalFormatting sqref="U3:U17">
    <cfRule type="cellIs" dxfId="1206" priority="2" operator="lessThan">
      <formula>0.8</formula>
    </cfRule>
  </conditionalFormatting>
  <conditionalFormatting sqref="U3:U17">
    <cfRule type="cellIs" dxfId="120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H10" sqref="H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97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260135</v>
      </c>
      <c r="H3" s="12">
        <v>92746</v>
      </c>
      <c r="I3" s="15">
        <f t="shared" ref="I3:I17" si="1">F3+H3</f>
        <v>92746</v>
      </c>
      <c r="J3" s="16">
        <f t="shared" ref="J3:J17" si="2">C3-G3</f>
        <v>104779</v>
      </c>
      <c r="K3" s="17">
        <f t="shared" ref="K3:K17" si="3">+G3*D3</f>
        <v>752408.76633585582</v>
      </c>
      <c r="L3" s="18">
        <f t="shared" ref="L3:L11" si="4">K3/E3</f>
        <v>0.71286659322470503</v>
      </c>
      <c r="M3" s="31">
        <v>0</v>
      </c>
      <c r="N3" s="31">
        <v>0</v>
      </c>
      <c r="O3" s="31">
        <v>0</v>
      </c>
      <c r="P3" s="31">
        <v>111000</v>
      </c>
      <c r="Q3" s="31">
        <v>74000</v>
      </c>
      <c r="R3" s="31">
        <f t="shared" ref="R3:R18" si="5">M3+N3+O3+P3+Q3</f>
        <v>185000</v>
      </c>
      <c r="S3" s="32">
        <f t="shared" ref="S3:S18" si="6">G3+I3+R3</f>
        <v>537881</v>
      </c>
      <c r="T3" s="32">
        <f t="shared" ref="T3:T17" si="7">S3-C3</f>
        <v>172967</v>
      </c>
      <c r="U3" s="18">
        <f t="shared" ref="U3:U17" si="8">S3/C3</f>
        <v>1.4739938725288697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309954</v>
      </c>
      <c r="H6" s="40">
        <v>0</v>
      </c>
      <c r="I6" s="15">
        <f t="shared" si="1"/>
        <v>0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126000</v>
      </c>
      <c r="Q6" s="31">
        <v>94500</v>
      </c>
      <c r="R6" s="31">
        <f t="shared" si="5"/>
        <v>220500</v>
      </c>
      <c r="S6" s="32">
        <f t="shared" si="6"/>
        <v>530454</v>
      </c>
      <c r="T6" s="32">
        <f t="shared" si="7"/>
        <v>106232</v>
      </c>
      <c r="U6" s="18">
        <f t="shared" si="8"/>
        <v>1.250416055744398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43500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0</v>
      </c>
      <c r="G10" s="12">
        <v>269268</v>
      </c>
      <c r="H10" s="12">
        <v>199157</v>
      </c>
      <c r="I10" s="15">
        <f t="shared" si="1"/>
        <v>199157</v>
      </c>
      <c r="J10" s="16">
        <f t="shared" si="2"/>
        <v>224532</v>
      </c>
      <c r="K10" s="17">
        <f t="shared" si="3"/>
        <v>584224.87154722447</v>
      </c>
      <c r="L10" s="18">
        <f t="shared" si="4"/>
        <v>0.54529769137302553</v>
      </c>
      <c r="M10" s="31">
        <v>0</v>
      </c>
      <c r="N10" s="31">
        <v>0</v>
      </c>
      <c r="O10" s="31">
        <v>0</v>
      </c>
      <c r="P10" s="31">
        <v>197500</v>
      </c>
      <c r="Q10" s="31">
        <v>0</v>
      </c>
      <c r="R10" s="31">
        <f t="shared" si="5"/>
        <v>197500</v>
      </c>
      <c r="S10" s="32">
        <f t="shared" si="6"/>
        <v>665925</v>
      </c>
      <c r="T10" s="32">
        <f t="shared" si="7"/>
        <v>172125</v>
      </c>
      <c r="U10" s="18">
        <f t="shared" si="8"/>
        <v>1.3485722964763063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12197</v>
      </c>
      <c r="G17" s="12">
        <v>8627</v>
      </c>
      <c r="H17" s="12">
        <v>4121</v>
      </c>
      <c r="I17" s="15">
        <f t="shared" si="1"/>
        <v>16318</v>
      </c>
      <c r="J17" s="16">
        <f t="shared" si="2"/>
        <v>-8627</v>
      </c>
      <c r="K17" s="17">
        <f t="shared" si="3"/>
        <v>26375.546284878968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59702</v>
      </c>
      <c r="G18" s="23">
        <f t="shared" si="10"/>
        <v>1197606</v>
      </c>
      <c r="H18" s="23">
        <f t="shared" si="10"/>
        <v>296024</v>
      </c>
      <c r="I18" s="24">
        <f t="shared" si="10"/>
        <v>355726</v>
      </c>
      <c r="J18" s="25">
        <f t="shared" si="10"/>
        <v>521554</v>
      </c>
      <c r="K18" s="25">
        <f t="shared" si="10"/>
        <v>2009779.7397041747</v>
      </c>
      <c r="L18" s="26">
        <f t="shared" si="9"/>
        <v>0.67917131386452112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1553332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3000000}"/>
  <conditionalFormatting sqref="B20">
    <cfRule type="expression" dxfId="1204" priority="7">
      <formula>$TM20&gt;41</formula>
    </cfRule>
  </conditionalFormatting>
  <conditionalFormatting sqref="L3:L18">
    <cfRule type="cellIs" dxfId="1203" priority="6" operator="greaterThan">
      <formula>1</formula>
    </cfRule>
  </conditionalFormatting>
  <conditionalFormatting sqref="L3:L18">
    <cfRule type="cellIs" dxfId="1202" priority="5" operator="lessThan">
      <formula>0.8</formula>
    </cfRule>
  </conditionalFormatting>
  <conditionalFormatting sqref="L3:L18">
    <cfRule type="cellIs" dxfId="1201" priority="4" operator="between">
      <formula>0.8</formula>
      <formula>1</formula>
    </cfRule>
  </conditionalFormatting>
  <conditionalFormatting sqref="U3:U17">
    <cfRule type="cellIs" dxfId="1200" priority="3" operator="greaterThan">
      <formula>1</formula>
    </cfRule>
  </conditionalFormatting>
  <conditionalFormatting sqref="U3:U17">
    <cfRule type="cellIs" dxfId="1199" priority="2" operator="lessThan">
      <formula>0.8</formula>
    </cfRule>
  </conditionalFormatting>
  <conditionalFormatting sqref="U3:U17">
    <cfRule type="cellIs" dxfId="119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H22" sqref="H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97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260135</v>
      </c>
      <c r="H3" s="12">
        <v>92746</v>
      </c>
      <c r="I3" s="15">
        <f t="shared" ref="I3:I17" si="1">F3+H3</f>
        <v>92746</v>
      </c>
      <c r="J3" s="16">
        <f t="shared" ref="J3:J17" si="2">C3-G3</f>
        <v>104779</v>
      </c>
      <c r="K3" s="17">
        <f t="shared" ref="K3:K17" si="3">+G3*D3</f>
        <v>752408.76633585582</v>
      </c>
      <c r="L3" s="18">
        <f t="shared" ref="L3:L11" si="4">K3/E3</f>
        <v>0.71286659322470503</v>
      </c>
      <c r="M3" s="31">
        <v>0</v>
      </c>
      <c r="N3" s="31">
        <v>0</v>
      </c>
      <c r="O3" s="31">
        <v>0</v>
      </c>
      <c r="P3" s="31">
        <v>111000</v>
      </c>
      <c r="Q3" s="31">
        <v>74000</v>
      </c>
      <c r="R3" s="31">
        <f t="shared" ref="R3:R18" si="5">M3+N3+O3+P3+Q3</f>
        <v>185000</v>
      </c>
      <c r="S3" s="32">
        <f t="shared" ref="S3:S18" si="6">G3+I3+R3</f>
        <v>537881</v>
      </c>
      <c r="T3" s="32">
        <f t="shared" ref="T3:T17" si="7">S3-C3</f>
        <v>172967</v>
      </c>
      <c r="U3" s="18">
        <f t="shared" ref="U3:U17" si="8">S3/C3</f>
        <v>1.4739938725288697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309954</v>
      </c>
      <c r="H6" s="40">
        <v>0</v>
      </c>
      <c r="I6" s="15">
        <f t="shared" si="1"/>
        <v>0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126000</v>
      </c>
      <c r="Q6" s="31">
        <v>94500</v>
      </c>
      <c r="R6" s="31">
        <f t="shared" si="5"/>
        <v>220500</v>
      </c>
      <c r="S6" s="32">
        <f t="shared" si="6"/>
        <v>530454</v>
      </c>
      <c r="T6" s="32">
        <f t="shared" si="7"/>
        <v>106232</v>
      </c>
      <c r="U6" s="18">
        <f t="shared" si="8"/>
        <v>1.250416055744398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43500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194373</v>
      </c>
      <c r="G10" s="12">
        <v>410068</v>
      </c>
      <c r="H10" s="12">
        <v>58353</v>
      </c>
      <c r="I10" s="15">
        <f t="shared" si="1"/>
        <v>252726</v>
      </c>
      <c r="J10" s="16">
        <f t="shared" si="2"/>
        <v>83732</v>
      </c>
      <c r="K10" s="17">
        <f t="shared" si="3"/>
        <v>889715.54223163251</v>
      </c>
      <c r="L10" s="18">
        <f t="shared" si="4"/>
        <v>0.83043337383556093</v>
      </c>
      <c r="M10" s="31">
        <v>0</v>
      </c>
      <c r="N10" s="31">
        <v>0</v>
      </c>
      <c r="O10" s="31">
        <v>0</v>
      </c>
      <c r="P10" s="31">
        <v>197500</v>
      </c>
      <c r="Q10" s="31">
        <v>0</v>
      </c>
      <c r="R10" s="31">
        <f t="shared" si="5"/>
        <v>197500</v>
      </c>
      <c r="S10" s="32">
        <f t="shared" si="6"/>
        <v>860294</v>
      </c>
      <c r="T10" s="32">
        <f t="shared" si="7"/>
        <v>366494</v>
      </c>
      <c r="U10" s="18">
        <f t="shared" si="8"/>
        <v>1.7421911705143782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12197</v>
      </c>
      <c r="G17" s="12">
        <v>8627</v>
      </c>
      <c r="H17" s="12">
        <v>4121</v>
      </c>
      <c r="I17" s="15">
        <f t="shared" si="1"/>
        <v>16318</v>
      </c>
      <c r="J17" s="16">
        <f t="shared" si="2"/>
        <v>-8627</v>
      </c>
      <c r="K17" s="17">
        <f t="shared" si="3"/>
        <v>26375.546284878968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254075</v>
      </c>
      <c r="G18" s="23">
        <f t="shared" si="10"/>
        <v>1338406</v>
      </c>
      <c r="H18" s="23">
        <f t="shared" si="10"/>
        <v>155220</v>
      </c>
      <c r="I18" s="24">
        <f t="shared" si="10"/>
        <v>409295</v>
      </c>
      <c r="J18" s="25">
        <f t="shared" si="10"/>
        <v>380754</v>
      </c>
      <c r="K18" s="25">
        <f t="shared" si="10"/>
        <v>2315270.4103885829</v>
      </c>
      <c r="L18" s="26">
        <f t="shared" si="9"/>
        <v>0.78240675607901122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1747701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/>
      <c r="F22" s="38"/>
      <c r="G22" s="38"/>
    </row>
    <row r="23" spans="1:21" ht="15.6">
      <c r="B23" s="44" t="s">
        <v>64</v>
      </c>
      <c r="C23" s="45" t="s">
        <v>91</v>
      </c>
      <c r="E23" s="41"/>
      <c r="F23" s="42"/>
      <c r="G23" s="38" t="s">
        <v>64</v>
      </c>
    </row>
    <row r="24" spans="1:21" ht="15.6">
      <c r="B24" s="44" t="s">
        <v>64</v>
      </c>
      <c r="C24" s="45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4000000}"/>
  <conditionalFormatting sqref="B20">
    <cfRule type="expression" dxfId="1197" priority="7">
      <formula>$TM20&gt;41</formula>
    </cfRule>
  </conditionalFormatting>
  <conditionalFormatting sqref="L3:L18">
    <cfRule type="cellIs" dxfId="1196" priority="6" operator="greaterThan">
      <formula>1</formula>
    </cfRule>
  </conditionalFormatting>
  <conditionalFormatting sqref="L3:L18">
    <cfRule type="cellIs" dxfId="1195" priority="5" operator="lessThan">
      <formula>0.8</formula>
    </cfRule>
  </conditionalFormatting>
  <conditionalFormatting sqref="L3:L18">
    <cfRule type="cellIs" dxfId="1194" priority="4" operator="between">
      <formula>0.8</formula>
      <formula>1</formula>
    </cfRule>
  </conditionalFormatting>
  <conditionalFormatting sqref="U3:U17">
    <cfRule type="cellIs" dxfId="1193" priority="3" operator="greaterThan">
      <formula>1</formula>
    </cfRule>
  </conditionalFormatting>
  <conditionalFormatting sqref="U3:U17">
    <cfRule type="cellIs" dxfId="1192" priority="2" operator="lessThan">
      <formula>0.8</formula>
    </cfRule>
  </conditionalFormatting>
  <conditionalFormatting sqref="U3:U17">
    <cfRule type="cellIs" dxfId="119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18"/>
  <sheetViews>
    <sheetView showGridLines="0" workbookViewId="0">
      <pane xSplit="3" ySplit="2" topLeftCell="D3" activePane="bottomRight" state="frozen"/>
      <selection activeCell="F14" sqref="F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5546875" bestFit="1" customWidth="1"/>
    <col min="10" max="10" width="18.44140625" bestFit="1" customWidth="1"/>
    <col min="11" max="11" width="16" customWidth="1"/>
    <col min="12" max="12" width="12.88671875" customWidth="1"/>
    <col min="13" max="14" width="16.6640625" customWidth="1"/>
    <col min="15" max="15" width="15.44140625" customWidth="1"/>
  </cols>
  <sheetData>
    <row r="1" spans="1:23" ht="15.6">
      <c r="J1" s="27"/>
      <c r="K1" s="27"/>
      <c r="L1" s="28"/>
      <c r="P1" s="29" t="s">
        <v>0</v>
      </c>
      <c r="Q1" s="29" t="s">
        <v>1</v>
      </c>
      <c r="R1" s="29" t="s">
        <v>2</v>
      </c>
      <c r="S1" s="29" t="s">
        <v>3</v>
      </c>
      <c r="T1" s="29" t="s">
        <v>51</v>
      </c>
    </row>
    <row r="2" spans="1:23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4" t="s">
        <v>52</v>
      </c>
      <c r="K2" s="5" t="s">
        <v>15</v>
      </c>
      <c r="L2" s="5" t="s">
        <v>16</v>
      </c>
      <c r="M2" s="6" t="s">
        <v>17</v>
      </c>
      <c r="N2" s="6" t="s">
        <v>18</v>
      </c>
      <c r="O2" s="6" t="s">
        <v>19</v>
      </c>
      <c r="P2" s="29" t="s">
        <v>0</v>
      </c>
      <c r="Q2" s="29" t="s">
        <v>1</v>
      </c>
      <c r="R2" s="29" t="s">
        <v>2</v>
      </c>
      <c r="S2" s="29" t="s">
        <v>3</v>
      </c>
      <c r="T2" s="29" t="s">
        <v>51</v>
      </c>
      <c r="U2" s="30" t="s">
        <v>53</v>
      </c>
      <c r="V2" s="30" t="s">
        <v>54</v>
      </c>
      <c r="W2" t="s">
        <v>55</v>
      </c>
    </row>
    <row r="3" spans="1:23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/>
      <c r="G3" s="12"/>
      <c r="H3" s="12">
        <v>0</v>
      </c>
      <c r="I3" s="12">
        <f t="shared" ref="I3:I17" si="1">F3-(G3+H3)</f>
        <v>0</v>
      </c>
      <c r="J3" s="15"/>
      <c r="K3" s="13">
        <f t="shared" ref="K3:K9" si="2">G3+H3+J3</f>
        <v>0</v>
      </c>
      <c r="L3" s="13">
        <f t="shared" ref="L3:L17" si="3">K3-F3</f>
        <v>0</v>
      </c>
      <c r="M3" s="16">
        <f t="shared" ref="M3:M17" si="4">C3-G3</f>
        <v>646790</v>
      </c>
      <c r="N3" s="17">
        <f t="shared" ref="N3:N17" si="5">+G3*D3</f>
        <v>0</v>
      </c>
      <c r="O3" s="18">
        <f t="shared" ref="O3:O11" si="6">N3/E3</f>
        <v>0</v>
      </c>
      <c r="P3" s="30"/>
      <c r="Q3" s="30">
        <v>149828</v>
      </c>
      <c r="R3" s="30">
        <f>8*18500</f>
        <v>148000</v>
      </c>
      <c r="S3" s="30">
        <f>8*18500</f>
        <v>148000</v>
      </c>
      <c r="T3" s="30">
        <f>7*18500</f>
        <v>129500</v>
      </c>
      <c r="U3" s="31">
        <f t="shared" ref="U3:U17" si="7">SUM(Q3:T3)</f>
        <v>575328</v>
      </c>
      <c r="V3" s="32">
        <f t="shared" ref="V3:V18" si="8">+U3-C3</f>
        <v>-71462</v>
      </c>
      <c r="W3" s="18">
        <f t="shared" ref="W3:W17" si="9">+U3/C3</f>
        <v>0.88951282487360661</v>
      </c>
    </row>
    <row r="4" spans="1:23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/>
      <c r="G4" s="12"/>
      <c r="H4" s="12">
        <v>0</v>
      </c>
      <c r="I4" s="12">
        <f t="shared" si="1"/>
        <v>0</v>
      </c>
      <c r="J4" s="15"/>
      <c r="K4" s="13">
        <f t="shared" si="2"/>
        <v>0</v>
      </c>
      <c r="L4" s="13">
        <f t="shared" si="3"/>
        <v>0</v>
      </c>
      <c r="M4" s="16">
        <f t="shared" si="4"/>
        <v>300000</v>
      </c>
      <c r="N4" s="17">
        <f t="shared" si="5"/>
        <v>0</v>
      </c>
      <c r="O4" s="18">
        <f t="shared" si="6"/>
        <v>0</v>
      </c>
      <c r="P4" s="30"/>
      <c r="Q4" s="30">
        <v>442871</v>
      </c>
      <c r="R4" s="30"/>
      <c r="S4" s="30"/>
      <c r="T4" s="30"/>
      <c r="U4" s="31">
        <f t="shared" si="7"/>
        <v>442871</v>
      </c>
      <c r="V4" s="32">
        <f t="shared" si="8"/>
        <v>142871</v>
      </c>
      <c r="W4" s="18">
        <f t="shared" si="9"/>
        <v>1.4762366666666666</v>
      </c>
    </row>
    <row r="5" spans="1:23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/>
      <c r="G5" s="12"/>
      <c r="H5" s="12">
        <v>0</v>
      </c>
      <c r="I5" s="12">
        <f t="shared" si="1"/>
        <v>0</v>
      </c>
      <c r="J5" s="15"/>
      <c r="K5" s="13">
        <f t="shared" si="2"/>
        <v>0</v>
      </c>
      <c r="L5" s="13">
        <f t="shared" si="3"/>
        <v>0</v>
      </c>
      <c r="M5" s="16">
        <f t="shared" si="4"/>
        <v>0</v>
      </c>
      <c r="N5" s="17">
        <f t="shared" si="5"/>
        <v>0</v>
      </c>
      <c r="O5" s="18">
        <v>0</v>
      </c>
      <c r="P5" s="30"/>
      <c r="Q5" s="30">
        <v>0</v>
      </c>
      <c r="R5" s="30"/>
      <c r="S5" s="30"/>
      <c r="T5" s="30"/>
      <c r="U5" s="31">
        <f t="shared" si="7"/>
        <v>0</v>
      </c>
      <c r="V5" s="32">
        <f t="shared" si="8"/>
        <v>0</v>
      </c>
      <c r="W5" s="18">
        <v>0</v>
      </c>
    </row>
    <row r="6" spans="1:23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/>
      <c r="G6" s="12"/>
      <c r="H6" s="12">
        <v>0</v>
      </c>
      <c r="I6" s="12">
        <f t="shared" si="1"/>
        <v>0</v>
      </c>
      <c r="J6" s="15"/>
      <c r="K6" s="13">
        <f t="shared" si="2"/>
        <v>0</v>
      </c>
      <c r="L6" s="13">
        <f t="shared" si="3"/>
        <v>0</v>
      </c>
      <c r="M6" s="16">
        <f t="shared" si="4"/>
        <v>564096</v>
      </c>
      <c r="N6" s="17">
        <f t="shared" si="5"/>
        <v>0</v>
      </c>
      <c r="O6" s="18">
        <f t="shared" si="6"/>
        <v>0</v>
      </c>
      <c r="P6" s="30"/>
      <c r="Q6" s="30">
        <v>94823</v>
      </c>
      <c r="R6" s="30">
        <v>220500</v>
      </c>
      <c r="S6" s="30">
        <f>5*31500</f>
        <v>157500</v>
      </c>
      <c r="T6" s="30">
        <v>93500</v>
      </c>
      <c r="U6" s="31">
        <f t="shared" si="7"/>
        <v>566323</v>
      </c>
      <c r="V6" s="32">
        <f t="shared" si="8"/>
        <v>2227</v>
      </c>
      <c r="W6" s="18">
        <f t="shared" si="9"/>
        <v>1.0039479095756751</v>
      </c>
    </row>
    <row r="7" spans="1:23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/>
      <c r="G7" s="12"/>
      <c r="H7" s="12">
        <v>0</v>
      </c>
      <c r="I7" s="12">
        <f t="shared" si="1"/>
        <v>0</v>
      </c>
      <c r="J7" s="15"/>
      <c r="K7" s="13">
        <f t="shared" si="2"/>
        <v>0</v>
      </c>
      <c r="L7" s="13">
        <f t="shared" si="3"/>
        <v>0</v>
      </c>
      <c r="M7" s="16">
        <f t="shared" si="4"/>
        <v>349200</v>
      </c>
      <c r="N7" s="17">
        <f t="shared" si="5"/>
        <v>0</v>
      </c>
      <c r="O7" s="18">
        <f t="shared" si="6"/>
        <v>0</v>
      </c>
      <c r="P7" s="30"/>
      <c r="Q7" s="30">
        <v>0</v>
      </c>
      <c r="R7" s="30"/>
      <c r="S7" s="30">
        <f>3*87000</f>
        <v>261000</v>
      </c>
      <c r="T7" s="30">
        <v>87000</v>
      </c>
      <c r="U7" s="31">
        <f t="shared" si="7"/>
        <v>348000</v>
      </c>
      <c r="V7" s="32">
        <f t="shared" si="8"/>
        <v>-1200</v>
      </c>
      <c r="W7" s="18">
        <f t="shared" si="9"/>
        <v>0.99656357388316152</v>
      </c>
    </row>
    <row r="8" spans="1:23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/>
      <c r="G8" s="12"/>
      <c r="H8" s="12">
        <v>0</v>
      </c>
      <c r="I8" s="12">
        <f t="shared" si="1"/>
        <v>0</v>
      </c>
      <c r="J8" s="15"/>
      <c r="K8" s="13">
        <f t="shared" si="2"/>
        <v>0</v>
      </c>
      <c r="L8" s="13">
        <f t="shared" si="3"/>
        <v>0</v>
      </c>
      <c r="M8" s="16">
        <f t="shared" si="4"/>
        <v>654750</v>
      </c>
      <c r="N8" s="17">
        <f t="shared" si="5"/>
        <v>0</v>
      </c>
      <c r="O8" s="18">
        <f t="shared" si="6"/>
        <v>0</v>
      </c>
      <c r="P8" s="30"/>
      <c r="Q8" s="30">
        <v>44215</v>
      </c>
      <c r="R8" s="30">
        <f>5*43500</f>
        <v>217500</v>
      </c>
      <c r="S8" s="30">
        <f>2*43500</f>
        <v>87000</v>
      </c>
      <c r="T8" s="30">
        <f>6*43500</f>
        <v>261000</v>
      </c>
      <c r="U8" s="31">
        <f t="shared" si="7"/>
        <v>609715</v>
      </c>
      <c r="V8" s="32">
        <f t="shared" si="8"/>
        <v>-45035</v>
      </c>
      <c r="W8" s="18">
        <f t="shared" si="9"/>
        <v>0.93121802214585725</v>
      </c>
    </row>
    <row r="9" spans="1:23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/>
      <c r="G9" s="12"/>
      <c r="H9" s="12">
        <v>0</v>
      </c>
      <c r="I9" s="12">
        <f t="shared" si="1"/>
        <v>0</v>
      </c>
      <c r="J9" s="15"/>
      <c r="K9" s="13">
        <f t="shared" si="2"/>
        <v>0</v>
      </c>
      <c r="L9" s="13">
        <f t="shared" si="3"/>
        <v>0</v>
      </c>
      <c r="M9" s="16">
        <f t="shared" si="4"/>
        <v>202800</v>
      </c>
      <c r="N9" s="17">
        <f t="shared" si="5"/>
        <v>0</v>
      </c>
      <c r="O9" s="18">
        <f t="shared" si="6"/>
        <v>0</v>
      </c>
      <c r="P9" s="30"/>
      <c r="Q9" s="30">
        <v>0</v>
      </c>
      <c r="R9" s="30"/>
      <c r="S9" s="30">
        <v>234000</v>
      </c>
      <c r="T9" s="30"/>
      <c r="U9" s="31">
        <f t="shared" si="7"/>
        <v>234000</v>
      </c>
      <c r="V9" s="32">
        <f t="shared" si="8"/>
        <v>31200</v>
      </c>
      <c r="W9" s="18">
        <f t="shared" si="9"/>
        <v>1.1538461538461537</v>
      </c>
    </row>
    <row r="10" spans="1:23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/>
      <c r="G10" s="12"/>
      <c r="H10" s="12">
        <v>0</v>
      </c>
      <c r="I10" s="12">
        <f t="shared" si="1"/>
        <v>0</v>
      </c>
      <c r="J10" s="15"/>
      <c r="K10" s="13">
        <f>G10+H8+J10</f>
        <v>0</v>
      </c>
      <c r="L10" s="13">
        <f t="shared" si="3"/>
        <v>0</v>
      </c>
      <c r="M10" s="16">
        <f t="shared" si="4"/>
        <v>232806</v>
      </c>
      <c r="N10" s="17">
        <f t="shared" si="5"/>
        <v>0</v>
      </c>
      <c r="O10" s="18">
        <f t="shared" si="6"/>
        <v>0</v>
      </c>
      <c r="P10" s="30"/>
      <c r="Q10" s="30">
        <v>6</v>
      </c>
      <c r="R10" s="30">
        <f>6*38500</f>
        <v>231000</v>
      </c>
      <c r="S10" s="30"/>
      <c r="T10" s="30"/>
      <c r="U10" s="31">
        <f t="shared" si="7"/>
        <v>231006</v>
      </c>
      <c r="V10" s="32">
        <f t="shared" si="8"/>
        <v>-1800</v>
      </c>
      <c r="W10" s="18">
        <f t="shared" si="9"/>
        <v>0.99226824050926521</v>
      </c>
    </row>
    <row r="11" spans="1:23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/>
      <c r="G11" s="12"/>
      <c r="H11" s="12">
        <v>0</v>
      </c>
      <c r="I11" s="12">
        <f t="shared" si="1"/>
        <v>0</v>
      </c>
      <c r="J11" s="15"/>
      <c r="K11" s="13">
        <f t="shared" ref="K11:K17" si="10">G11+H11+J11</f>
        <v>0</v>
      </c>
      <c r="L11" s="13">
        <f t="shared" si="3"/>
        <v>0</v>
      </c>
      <c r="M11" s="16">
        <f t="shared" si="4"/>
        <v>37379</v>
      </c>
      <c r="N11" s="17">
        <f t="shared" si="5"/>
        <v>0</v>
      </c>
      <c r="O11" s="18">
        <f t="shared" si="6"/>
        <v>0</v>
      </c>
      <c r="P11" s="30"/>
      <c r="Q11" s="30">
        <v>0</v>
      </c>
      <c r="R11" s="30"/>
      <c r="S11" s="30"/>
      <c r="T11" s="30"/>
      <c r="U11" s="31">
        <f t="shared" si="7"/>
        <v>0</v>
      </c>
      <c r="V11" s="32">
        <f t="shared" si="8"/>
        <v>-37379</v>
      </c>
      <c r="W11" s="18">
        <f t="shared" si="9"/>
        <v>0</v>
      </c>
    </row>
    <row r="12" spans="1:23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/>
      <c r="H12" s="12">
        <v>0</v>
      </c>
      <c r="I12" s="12">
        <f t="shared" si="1"/>
        <v>0</v>
      </c>
      <c r="J12" s="15"/>
      <c r="K12" s="13">
        <f t="shared" si="10"/>
        <v>0</v>
      </c>
      <c r="L12" s="13">
        <f t="shared" si="3"/>
        <v>0</v>
      </c>
      <c r="M12" s="16">
        <f t="shared" si="4"/>
        <v>0</v>
      </c>
      <c r="N12" s="17">
        <f t="shared" si="5"/>
        <v>0</v>
      </c>
      <c r="O12" s="18">
        <v>0</v>
      </c>
      <c r="P12" s="30"/>
      <c r="Q12" s="30">
        <v>0</v>
      </c>
      <c r="R12" s="30"/>
      <c r="S12" s="30"/>
      <c r="T12" s="30"/>
      <c r="U12" s="31">
        <f t="shared" si="7"/>
        <v>0</v>
      </c>
      <c r="V12" s="32">
        <f t="shared" si="8"/>
        <v>0</v>
      </c>
      <c r="W12" s="18">
        <v>0</v>
      </c>
    </row>
    <row r="13" spans="1:23">
      <c r="A13" s="8" t="s">
        <v>40</v>
      </c>
      <c r="B13" s="8" t="s">
        <v>41</v>
      </c>
      <c r="C13" s="9">
        <v>0</v>
      </c>
      <c r="D13" s="10">
        <v>4.3295293823675376</v>
      </c>
      <c r="E13" s="11">
        <f t="shared" si="0"/>
        <v>0</v>
      </c>
      <c r="F13" s="12"/>
      <c r="G13" s="12"/>
      <c r="H13" s="12">
        <v>0</v>
      </c>
      <c r="I13" s="12">
        <f t="shared" si="1"/>
        <v>0</v>
      </c>
      <c r="J13" s="15"/>
      <c r="K13" s="13">
        <f t="shared" si="10"/>
        <v>0</v>
      </c>
      <c r="L13" s="13">
        <f t="shared" si="3"/>
        <v>0</v>
      </c>
      <c r="M13" s="16">
        <f t="shared" si="4"/>
        <v>0</v>
      </c>
      <c r="N13" s="17">
        <f t="shared" si="5"/>
        <v>0</v>
      </c>
      <c r="O13" s="18">
        <v>0</v>
      </c>
      <c r="P13" s="30"/>
      <c r="Q13" s="30">
        <v>0</v>
      </c>
      <c r="R13" s="30"/>
      <c r="S13" s="30"/>
      <c r="T13" s="30"/>
      <c r="U13" s="31">
        <f t="shared" si="7"/>
        <v>0</v>
      </c>
      <c r="V13" s="32">
        <f t="shared" si="8"/>
        <v>0</v>
      </c>
      <c r="W13" s="18">
        <v>0</v>
      </c>
    </row>
    <row r="14" spans="1:23">
      <c r="A14" s="8" t="s">
        <v>42</v>
      </c>
      <c r="B14" s="8" t="s">
        <v>43</v>
      </c>
      <c r="C14" s="9">
        <v>0</v>
      </c>
      <c r="D14" s="10">
        <v>8.9388782058969483</v>
      </c>
      <c r="E14" s="11">
        <f t="shared" si="0"/>
        <v>0</v>
      </c>
      <c r="F14" s="12"/>
      <c r="G14" s="12"/>
      <c r="H14" s="12">
        <v>0</v>
      </c>
      <c r="I14" s="12">
        <f t="shared" si="1"/>
        <v>0</v>
      </c>
      <c r="J14" s="15"/>
      <c r="K14" s="13">
        <f t="shared" si="10"/>
        <v>0</v>
      </c>
      <c r="L14" s="13">
        <f t="shared" si="3"/>
        <v>0</v>
      </c>
      <c r="M14" s="16">
        <f t="shared" si="4"/>
        <v>0</v>
      </c>
      <c r="N14" s="17">
        <f t="shared" si="5"/>
        <v>0</v>
      </c>
      <c r="O14" s="18">
        <v>0</v>
      </c>
      <c r="P14" s="30"/>
      <c r="Q14" s="30">
        <v>0</v>
      </c>
      <c r="R14" s="30"/>
      <c r="S14" s="30"/>
      <c r="T14" s="30"/>
      <c r="U14" s="31">
        <f t="shared" si="7"/>
        <v>0</v>
      </c>
      <c r="V14" s="32">
        <f t="shared" si="8"/>
        <v>0</v>
      </c>
      <c r="W14" s="18">
        <v>0</v>
      </c>
    </row>
    <row r="15" spans="1:23">
      <c r="A15" s="7" t="s">
        <v>44</v>
      </c>
      <c r="B15" s="8" t="s">
        <v>45</v>
      </c>
      <c r="C15" s="9">
        <v>0</v>
      </c>
      <c r="D15" s="10">
        <v>12.061373764720482</v>
      </c>
      <c r="E15" s="11">
        <f t="shared" si="0"/>
        <v>0</v>
      </c>
      <c r="F15" s="12"/>
      <c r="G15" s="12"/>
      <c r="H15" s="12">
        <v>0</v>
      </c>
      <c r="I15" s="12">
        <f t="shared" si="1"/>
        <v>0</v>
      </c>
      <c r="J15" s="15"/>
      <c r="K15" s="13">
        <f t="shared" si="10"/>
        <v>0</v>
      </c>
      <c r="L15" s="13">
        <f t="shared" si="3"/>
        <v>0</v>
      </c>
      <c r="M15" s="16">
        <f t="shared" si="4"/>
        <v>0</v>
      </c>
      <c r="N15" s="17">
        <f t="shared" si="5"/>
        <v>0</v>
      </c>
      <c r="O15" s="18">
        <v>0</v>
      </c>
      <c r="P15" s="30"/>
      <c r="Q15" s="30">
        <v>0</v>
      </c>
      <c r="R15" s="30"/>
      <c r="S15" s="30"/>
      <c r="T15" s="30"/>
      <c r="U15" s="31">
        <f t="shared" si="7"/>
        <v>0</v>
      </c>
      <c r="V15" s="32">
        <f t="shared" si="8"/>
        <v>0</v>
      </c>
      <c r="W15" s="18">
        <v>0</v>
      </c>
    </row>
    <row r="16" spans="1:23">
      <c r="A16" s="19" t="s">
        <v>46</v>
      </c>
      <c r="B16" s="8" t="s">
        <v>47</v>
      </c>
      <c r="C16" s="9">
        <v>0</v>
      </c>
      <c r="D16" s="10">
        <v>0.40322805883812579</v>
      </c>
      <c r="E16" s="11">
        <f t="shared" si="0"/>
        <v>0</v>
      </c>
      <c r="F16" s="12"/>
      <c r="G16" s="12"/>
      <c r="H16" s="12">
        <v>0</v>
      </c>
      <c r="I16" s="12">
        <f t="shared" si="1"/>
        <v>0</v>
      </c>
      <c r="J16" s="15"/>
      <c r="K16" s="13">
        <f t="shared" si="10"/>
        <v>0</v>
      </c>
      <c r="L16" s="13">
        <f t="shared" si="3"/>
        <v>0</v>
      </c>
      <c r="M16" s="16">
        <f t="shared" si="4"/>
        <v>0</v>
      </c>
      <c r="N16" s="17">
        <f t="shared" si="5"/>
        <v>0</v>
      </c>
      <c r="O16" s="18">
        <v>0</v>
      </c>
      <c r="P16" s="30"/>
      <c r="Q16" s="30">
        <v>0</v>
      </c>
      <c r="R16" s="30"/>
      <c r="S16" s="30"/>
      <c r="T16" s="30"/>
      <c r="U16" s="31">
        <f t="shared" si="7"/>
        <v>0</v>
      </c>
      <c r="V16" s="32">
        <f t="shared" si="8"/>
        <v>0</v>
      </c>
      <c r="W16" s="18">
        <v>0</v>
      </c>
    </row>
    <row r="17" spans="1:23">
      <c r="A17" s="19" t="s">
        <v>48</v>
      </c>
      <c r="B17" s="8" t="s">
        <v>49</v>
      </c>
      <c r="C17" s="9">
        <v>1187</v>
      </c>
      <c r="D17" s="10">
        <v>3.0573254068481477</v>
      </c>
      <c r="E17" s="11">
        <f t="shared" si="0"/>
        <v>3629.0452579287512</v>
      </c>
      <c r="F17" s="12"/>
      <c r="G17" s="12"/>
      <c r="H17" s="12">
        <v>0</v>
      </c>
      <c r="I17" s="12">
        <f t="shared" si="1"/>
        <v>0</v>
      </c>
      <c r="J17" s="15"/>
      <c r="K17" s="13">
        <f t="shared" si="10"/>
        <v>0</v>
      </c>
      <c r="L17" s="13">
        <f t="shared" si="3"/>
        <v>0</v>
      </c>
      <c r="M17" s="16">
        <f t="shared" si="4"/>
        <v>1187</v>
      </c>
      <c r="N17" s="17">
        <f t="shared" si="5"/>
        <v>0</v>
      </c>
      <c r="O17" s="18">
        <f t="shared" ref="O17:O18" si="11">N17/E17</f>
        <v>0</v>
      </c>
      <c r="P17" s="30"/>
      <c r="Q17" s="30">
        <v>1187</v>
      </c>
      <c r="R17" s="30"/>
      <c r="S17" s="30"/>
      <c r="T17" s="30"/>
      <c r="U17" s="31">
        <f t="shared" si="7"/>
        <v>1187</v>
      </c>
      <c r="V17" s="32">
        <f t="shared" si="8"/>
        <v>0</v>
      </c>
      <c r="W17" s="18">
        <f t="shared" si="9"/>
        <v>1</v>
      </c>
    </row>
    <row r="18" spans="1:23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0</v>
      </c>
      <c r="H18" s="23">
        <f>SUM(H3:H17)</f>
        <v>0</v>
      </c>
      <c r="I18" s="20"/>
      <c r="J18" s="24">
        <f>SUM(J3:J17)</f>
        <v>0</v>
      </c>
      <c r="K18" s="20"/>
      <c r="L18" s="20"/>
      <c r="M18" s="25">
        <f>SUM(M3:M17)</f>
        <v>2989008</v>
      </c>
      <c r="N18" s="25">
        <f>SUM(N3:N17)</f>
        <v>0</v>
      </c>
      <c r="O18" s="26">
        <f t="shared" si="11"/>
        <v>0</v>
      </c>
      <c r="P18" s="30"/>
      <c r="Q18" s="30"/>
      <c r="R18" s="30"/>
      <c r="S18" s="30"/>
      <c r="T18" s="30"/>
      <c r="U18" s="31">
        <f>+R18+Q18+G18+S18+T18</f>
        <v>0</v>
      </c>
      <c r="V18" s="32">
        <f t="shared" si="8"/>
        <v>-2989008</v>
      </c>
    </row>
  </sheetData>
  <autoFilter ref="A2:O18" xr:uid="{00000000-0009-0000-0000-000001000000}"/>
  <conditionalFormatting sqref="B20:B35">
    <cfRule type="expression" dxfId="1442" priority="7">
      <formula>$TO20&gt;41</formula>
    </cfRule>
  </conditionalFormatting>
  <conditionalFormatting sqref="O3:O18">
    <cfRule type="cellIs" dxfId="1441" priority="6" operator="greaterThan">
      <formula>1</formula>
    </cfRule>
  </conditionalFormatting>
  <conditionalFormatting sqref="O3:O18">
    <cfRule type="cellIs" dxfId="1440" priority="5" operator="lessThan">
      <formula>0.8</formula>
    </cfRule>
  </conditionalFormatting>
  <conditionalFormatting sqref="O3:O18">
    <cfRule type="cellIs" dxfId="1439" priority="4" operator="between">
      <formula>0.8</formula>
      <formula>1</formula>
    </cfRule>
  </conditionalFormatting>
  <conditionalFormatting sqref="W3:W17">
    <cfRule type="cellIs" dxfId="1438" priority="3" operator="greaterThan">
      <formula>1</formula>
    </cfRule>
  </conditionalFormatting>
  <conditionalFormatting sqref="W3:W17">
    <cfRule type="cellIs" dxfId="1437" priority="2" operator="lessThan">
      <formula>0.8</formula>
    </cfRule>
  </conditionalFormatting>
  <conditionalFormatting sqref="W3:W17">
    <cfRule type="cellIs" dxfId="143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F12" sqref="F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98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352881</v>
      </c>
      <c r="H3" s="12">
        <v>37382</v>
      </c>
      <c r="I3" s="15">
        <f t="shared" ref="I3:I17" si="1">F3+H3</f>
        <v>37382</v>
      </c>
      <c r="J3" s="16">
        <f t="shared" ref="J3:J17" si="2">C3-G3</f>
        <v>12033</v>
      </c>
      <c r="K3" s="17">
        <f t="shared" ref="K3:K17" si="3">+G3*D3</f>
        <v>1020665.2617808566</v>
      </c>
      <c r="L3" s="18">
        <f t="shared" ref="L3:L11" si="4">K3/E3</f>
        <v>0.96702510728555224</v>
      </c>
      <c r="M3" s="31">
        <v>0</v>
      </c>
      <c r="N3" s="31">
        <v>0</v>
      </c>
      <c r="O3" s="31">
        <v>0</v>
      </c>
      <c r="P3" s="31">
        <v>111000</v>
      </c>
      <c r="Q3" s="31">
        <v>74000</v>
      </c>
      <c r="R3" s="31">
        <f t="shared" ref="R3:R18" si="5">M3+N3+O3+P3+Q3</f>
        <v>185000</v>
      </c>
      <c r="S3" s="32">
        <f t="shared" ref="S3:S18" si="6">G3+I3+R3</f>
        <v>575263</v>
      </c>
      <c r="T3" s="32">
        <f t="shared" ref="T3:T17" si="7">S3-C3</f>
        <v>210349</v>
      </c>
      <c r="U3" s="18">
        <f t="shared" ref="U3:U17" si="8">S3/C3</f>
        <v>1.5764344475684682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0</v>
      </c>
      <c r="G6" s="40">
        <v>309954</v>
      </c>
      <c r="H6" s="40">
        <v>0</v>
      </c>
      <c r="I6" s="15">
        <f t="shared" si="1"/>
        <v>0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126000</v>
      </c>
      <c r="Q6" s="31">
        <v>94500</v>
      </c>
      <c r="R6" s="31">
        <f t="shared" si="5"/>
        <v>220500</v>
      </c>
      <c r="S6" s="32">
        <f t="shared" si="6"/>
        <v>530454</v>
      </c>
      <c r="T6" s="32">
        <f t="shared" si="7"/>
        <v>106232</v>
      </c>
      <c r="U6" s="18">
        <f t="shared" si="8"/>
        <v>1.250416055744398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47505</v>
      </c>
      <c r="G8" s="12">
        <v>181920</v>
      </c>
      <c r="H8" s="40">
        <v>0</v>
      </c>
      <c r="I8" s="15">
        <f t="shared" si="1"/>
        <v>47505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43500</v>
      </c>
      <c r="Q8" s="31">
        <v>0</v>
      </c>
      <c r="R8" s="31">
        <f t="shared" si="5"/>
        <v>43500</v>
      </c>
      <c r="S8" s="32">
        <f t="shared" si="6"/>
        <v>272925</v>
      </c>
      <c r="T8" s="32">
        <f t="shared" si="7"/>
        <v>91005</v>
      </c>
      <c r="U8" s="18">
        <f t="shared" si="8"/>
        <v>1.5002473614775726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144373</v>
      </c>
      <c r="G10" s="12">
        <v>445268</v>
      </c>
      <c r="H10" s="12">
        <v>73153</v>
      </c>
      <c r="I10" s="15">
        <f t="shared" si="1"/>
        <v>217526</v>
      </c>
      <c r="J10" s="16">
        <f t="shared" si="2"/>
        <v>48532</v>
      </c>
      <c r="K10" s="17">
        <f t="shared" si="3"/>
        <v>966088.20990273461</v>
      </c>
      <c r="L10" s="18">
        <f t="shared" si="4"/>
        <v>0.90171729445119486</v>
      </c>
      <c r="M10" s="31">
        <v>0</v>
      </c>
      <c r="N10" s="31">
        <v>0</v>
      </c>
      <c r="O10" s="31">
        <v>0</v>
      </c>
      <c r="P10" s="31">
        <v>197500</v>
      </c>
      <c r="Q10" s="31">
        <v>0</v>
      </c>
      <c r="R10" s="31">
        <f t="shared" si="5"/>
        <v>197500</v>
      </c>
      <c r="S10" s="32">
        <f t="shared" si="6"/>
        <v>860294</v>
      </c>
      <c r="T10" s="32">
        <f t="shared" si="7"/>
        <v>366494</v>
      </c>
      <c r="U10" s="18">
        <f t="shared" si="8"/>
        <v>1.7421911705143782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8627</v>
      </c>
      <c r="H17" s="12">
        <v>16318</v>
      </c>
      <c r="I17" s="15">
        <f t="shared" si="1"/>
        <v>16318</v>
      </c>
      <c r="J17" s="16">
        <f t="shared" si="2"/>
        <v>-8627</v>
      </c>
      <c r="K17" s="17">
        <f t="shared" si="3"/>
        <v>26375.546284878968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191878</v>
      </c>
      <c r="G18" s="23">
        <f t="shared" si="10"/>
        <v>1466352</v>
      </c>
      <c r="H18" s="23">
        <f t="shared" si="10"/>
        <v>126853</v>
      </c>
      <c r="I18" s="24">
        <f t="shared" si="10"/>
        <v>318731</v>
      </c>
      <c r="J18" s="25">
        <f t="shared" si="10"/>
        <v>252808</v>
      </c>
      <c r="K18" s="25">
        <f t="shared" si="10"/>
        <v>2659899.5735046859</v>
      </c>
      <c r="L18" s="26">
        <f t="shared" si="9"/>
        <v>0.89886839457878354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1785083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/>
      <c r="G21" s="38"/>
    </row>
    <row r="22" spans="1:21" ht="15.6">
      <c r="B22" s="44" t="s">
        <v>64</v>
      </c>
      <c r="C22" s="45" t="s">
        <v>64</v>
      </c>
      <c r="E22" s="41" t="s">
        <v>64</v>
      </c>
      <c r="F22" s="38"/>
      <c r="G22" s="38"/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5000000}"/>
  <conditionalFormatting sqref="B20">
    <cfRule type="expression" dxfId="1190" priority="7">
      <formula>$TM20&gt;41</formula>
    </cfRule>
  </conditionalFormatting>
  <conditionalFormatting sqref="L3:L18">
    <cfRule type="cellIs" dxfId="1189" priority="6" operator="greaterThan">
      <formula>1</formula>
    </cfRule>
  </conditionalFormatting>
  <conditionalFormatting sqref="L3:L18">
    <cfRule type="cellIs" dxfId="1188" priority="5" operator="lessThan">
      <formula>0.8</formula>
    </cfRule>
  </conditionalFormatting>
  <conditionalFormatting sqref="L3:L18">
    <cfRule type="cellIs" dxfId="1187" priority="4" operator="between">
      <formula>0.8</formula>
      <formula>1</formula>
    </cfRule>
  </conditionalFormatting>
  <conditionalFormatting sqref="U3:U17">
    <cfRule type="cellIs" dxfId="1186" priority="3" operator="greaterThan">
      <formula>1</formula>
    </cfRule>
  </conditionalFormatting>
  <conditionalFormatting sqref="U3:U17">
    <cfRule type="cellIs" dxfId="1185" priority="2" operator="lessThan">
      <formula>0.8</formula>
    </cfRule>
  </conditionalFormatting>
  <conditionalFormatting sqref="U3:U17">
    <cfRule type="cellIs" dxfId="118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C12" sqref="C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99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37098</v>
      </c>
      <c r="G3" s="40">
        <v>390263</v>
      </c>
      <c r="H3" s="12">
        <v>0</v>
      </c>
      <c r="I3" s="15">
        <f t="shared" ref="I3:I17" si="1">F3+H3</f>
        <v>37098</v>
      </c>
      <c r="J3" s="16">
        <f t="shared" ref="J3:J17" si="2">C3-G3</f>
        <v>-25349</v>
      </c>
      <c r="K3" s="17">
        <f t="shared" ref="K3:K17" si="3">+G3*D3</f>
        <v>1128788.1383763435</v>
      </c>
      <c r="L3" s="18">
        <f t="shared" ref="L3:L11" si="4">K3/E3</f>
        <v>1.0694656823251507</v>
      </c>
      <c r="M3" s="31">
        <v>0</v>
      </c>
      <c r="N3" s="31">
        <v>0</v>
      </c>
      <c r="O3" s="31">
        <v>0</v>
      </c>
      <c r="P3" s="31">
        <v>111000</v>
      </c>
      <c r="Q3" s="31">
        <v>74000</v>
      </c>
      <c r="R3" s="31">
        <f t="shared" ref="R3:R18" si="5">M3+N3+O3+P3+Q3</f>
        <v>185000</v>
      </c>
      <c r="S3" s="32">
        <f t="shared" ref="S3:S18" si="6">G3+I3+R3</f>
        <v>612361</v>
      </c>
      <c r="T3" s="32">
        <f t="shared" ref="T3:T17" si="7">S3-C3</f>
        <v>247447</v>
      </c>
      <c r="U3" s="18">
        <f t="shared" ref="U3:U17" si="8">S3/C3</f>
        <v>1.6780967570441254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31538</v>
      </c>
      <c r="G6" s="40">
        <v>309954</v>
      </c>
      <c r="H6" s="40">
        <v>0</v>
      </c>
      <c r="I6" s="15">
        <f t="shared" si="1"/>
        <v>31538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126000</v>
      </c>
      <c r="Q6" s="31">
        <v>94500</v>
      </c>
      <c r="R6" s="31">
        <f t="shared" si="5"/>
        <v>220500</v>
      </c>
      <c r="S6" s="32">
        <f t="shared" si="6"/>
        <v>561992</v>
      </c>
      <c r="T6" s="32">
        <f t="shared" si="7"/>
        <v>137770</v>
      </c>
      <c r="U6" s="18">
        <f t="shared" si="8"/>
        <v>1.3247592062646445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f>6*87000</f>
        <v>522000</v>
      </c>
      <c r="Q7" s="31">
        <v>0</v>
      </c>
      <c r="R7" s="31">
        <f t="shared" si="5"/>
        <v>522000</v>
      </c>
      <c r="S7" s="32">
        <f t="shared" si="6"/>
        <v>635400</v>
      </c>
      <c r="T7" s="32">
        <f t="shared" si="7"/>
        <v>435400</v>
      </c>
      <c r="U7" s="18">
        <f t="shared" si="8"/>
        <v>3.177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181920</v>
      </c>
      <c r="H8" s="40">
        <v>0</v>
      </c>
      <c r="I8" s="15">
        <f t="shared" si="1"/>
        <v>89495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43500</v>
      </c>
      <c r="Q8" s="31">
        <v>0</v>
      </c>
      <c r="R8" s="31">
        <f t="shared" si="5"/>
        <v>43500</v>
      </c>
      <c r="S8" s="32">
        <f t="shared" si="6"/>
        <v>314915</v>
      </c>
      <c r="T8" s="32">
        <f t="shared" si="7"/>
        <v>132995</v>
      </c>
      <c r="U8" s="18">
        <f t="shared" si="8"/>
        <v>1.7310631046613896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144377</v>
      </c>
      <c r="G10" s="12">
        <v>468421</v>
      </c>
      <c r="H10" s="12">
        <v>50000</v>
      </c>
      <c r="I10" s="15">
        <f t="shared" si="1"/>
        <v>194377</v>
      </c>
      <c r="J10" s="16">
        <f t="shared" si="2"/>
        <v>25379</v>
      </c>
      <c r="K10" s="17">
        <f t="shared" si="3"/>
        <v>1016322.7659990137</v>
      </c>
      <c r="L10" s="18">
        <f t="shared" si="4"/>
        <v>0.94860469825840421</v>
      </c>
      <c r="M10" s="31">
        <v>0</v>
      </c>
      <c r="N10" s="31">
        <v>0</v>
      </c>
      <c r="O10" s="31">
        <v>0</v>
      </c>
      <c r="P10" s="31">
        <v>197500</v>
      </c>
      <c r="Q10" s="31">
        <v>0</v>
      </c>
      <c r="R10" s="31">
        <f t="shared" si="5"/>
        <v>197500</v>
      </c>
      <c r="S10" s="32">
        <f t="shared" si="6"/>
        <v>860298</v>
      </c>
      <c r="T10" s="32">
        <f t="shared" si="7"/>
        <v>366498</v>
      </c>
      <c r="U10" s="18">
        <f t="shared" si="8"/>
        <v>1.7421992709599028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24945</v>
      </c>
      <c r="H17" s="12">
        <v>0</v>
      </c>
      <c r="I17" s="15">
        <f t="shared" si="1"/>
        <v>0</v>
      </c>
      <c r="J17" s="16">
        <f t="shared" si="2"/>
        <v>-24945</v>
      </c>
      <c r="K17" s="17">
        <f t="shared" si="3"/>
        <v>76264.982273827045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302508</v>
      </c>
      <c r="G18" s="23">
        <f t="shared" si="10"/>
        <v>1543205</v>
      </c>
      <c r="H18" s="23">
        <f t="shared" si="10"/>
        <v>50000</v>
      </c>
      <c r="I18" s="24">
        <f t="shared" si="10"/>
        <v>352508</v>
      </c>
      <c r="J18" s="25">
        <f t="shared" si="10"/>
        <v>175955</v>
      </c>
      <c r="K18" s="25">
        <f t="shared" si="10"/>
        <v>2868146.4421853996</v>
      </c>
      <c r="L18" s="26">
        <f t="shared" si="9"/>
        <v>0.96924192686987476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1895713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6000000}"/>
  <conditionalFormatting sqref="B20">
    <cfRule type="expression" dxfId="1183" priority="7">
      <formula>$TM20&gt;41</formula>
    </cfRule>
  </conditionalFormatting>
  <conditionalFormatting sqref="L3:L18">
    <cfRule type="cellIs" dxfId="1182" priority="6" operator="greaterThan">
      <formula>1</formula>
    </cfRule>
  </conditionalFormatting>
  <conditionalFormatting sqref="L3:L18">
    <cfRule type="cellIs" dxfId="1181" priority="5" operator="lessThan">
      <formula>0.8</formula>
    </cfRule>
  </conditionalFormatting>
  <conditionalFormatting sqref="L3:L18">
    <cfRule type="cellIs" dxfId="1180" priority="4" operator="between">
      <formula>0.8</formula>
      <formula>1</formula>
    </cfRule>
  </conditionalFormatting>
  <conditionalFormatting sqref="U3:U17">
    <cfRule type="cellIs" dxfId="1179" priority="3" operator="greaterThan">
      <formula>1</formula>
    </cfRule>
  </conditionalFormatting>
  <conditionalFormatting sqref="U3:U17">
    <cfRule type="cellIs" dxfId="1178" priority="2" operator="lessThan">
      <formula>0.8</formula>
    </cfRule>
  </conditionalFormatting>
  <conditionalFormatting sqref="U3:U17">
    <cfRule type="cellIs" dxfId="117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I25" sqref="I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100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37098</v>
      </c>
      <c r="G3" s="40">
        <v>390263</v>
      </c>
      <c r="H3" s="12">
        <v>0</v>
      </c>
      <c r="I3" s="15">
        <f t="shared" ref="I3:I17" si="1">F3+H3</f>
        <v>37098</v>
      </c>
      <c r="J3" s="16">
        <f t="shared" ref="J3:J17" si="2">C3-G3</f>
        <v>-25349</v>
      </c>
      <c r="K3" s="17">
        <f t="shared" ref="K3:K17" si="3">+G3*D3</f>
        <v>1128788.1383763435</v>
      </c>
      <c r="L3" s="18">
        <f t="shared" ref="L3:L11" si="4">K3/E3</f>
        <v>1.0694656823251507</v>
      </c>
      <c r="M3" s="31">
        <v>0</v>
      </c>
      <c r="N3" s="31">
        <v>0</v>
      </c>
      <c r="O3" s="31">
        <v>0</v>
      </c>
      <c r="P3" s="31">
        <v>0</v>
      </c>
      <c r="Q3" s="31">
        <v>74000</v>
      </c>
      <c r="R3" s="31">
        <f t="shared" ref="R3:R18" si="5">M3+N3+O3+P3+Q3</f>
        <v>74000</v>
      </c>
      <c r="S3" s="32">
        <f t="shared" ref="S3:S18" si="6">G3+I3+R3</f>
        <v>501361</v>
      </c>
      <c r="T3" s="32">
        <f t="shared" ref="T3:T17" si="7">S3-C3</f>
        <v>136447</v>
      </c>
      <c r="U3" s="18">
        <f t="shared" ref="U3:U17" si="8">S3/C3</f>
        <v>1.3739154978981349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0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31538</v>
      </c>
      <c r="G6" s="40">
        <v>309954</v>
      </c>
      <c r="H6" s="40">
        <v>0</v>
      </c>
      <c r="I6" s="15">
        <f t="shared" si="1"/>
        <v>31538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0</v>
      </c>
      <c r="Q6" s="31">
        <v>94500</v>
      </c>
      <c r="R6" s="31">
        <f t="shared" si="5"/>
        <v>94500</v>
      </c>
      <c r="S6" s="32">
        <f t="shared" si="6"/>
        <v>435992</v>
      </c>
      <c r="T6" s="32">
        <f t="shared" si="7"/>
        <v>11770</v>
      </c>
      <c r="U6" s="18">
        <f t="shared" si="8"/>
        <v>1.0277449071476727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0</v>
      </c>
      <c r="G7" s="12">
        <v>113400</v>
      </c>
      <c r="H7" s="12">
        <v>0</v>
      </c>
      <c r="I7" s="15">
        <f t="shared" si="1"/>
        <v>0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113400</v>
      </c>
      <c r="T7" s="32">
        <f t="shared" si="7"/>
        <v>-86600</v>
      </c>
      <c r="U7" s="18">
        <f t="shared" si="8"/>
        <v>0.56699999999999995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181920</v>
      </c>
      <c r="H8" s="40">
        <v>0</v>
      </c>
      <c r="I8" s="15">
        <f t="shared" si="1"/>
        <v>89495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0</v>
      </c>
      <c r="Q8" s="31">
        <v>260000</v>
      </c>
      <c r="R8" s="31">
        <f t="shared" si="5"/>
        <v>260000</v>
      </c>
      <c r="S8" s="32">
        <f t="shared" si="6"/>
        <v>531415</v>
      </c>
      <c r="T8" s="32">
        <f t="shared" si="7"/>
        <v>349495</v>
      </c>
      <c r="U8" s="18">
        <f t="shared" si="8"/>
        <v>2.9211466578715921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144377</v>
      </c>
      <c r="G10" s="12">
        <v>518421</v>
      </c>
      <c r="H10" s="12">
        <v>0</v>
      </c>
      <c r="I10" s="15">
        <f t="shared" si="1"/>
        <v>144377</v>
      </c>
      <c r="J10" s="16">
        <f t="shared" si="2"/>
        <v>-24621</v>
      </c>
      <c r="K10" s="17">
        <f t="shared" si="3"/>
        <v>1124806.6689409199</v>
      </c>
      <c r="L10" s="18">
        <f t="shared" si="4"/>
        <v>1.0498602673147022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662798</v>
      </c>
      <c r="T10" s="32">
        <f t="shared" si="7"/>
        <v>168998</v>
      </c>
      <c r="U10" s="18">
        <f t="shared" si="8"/>
        <v>1.3422397731875253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24945</v>
      </c>
      <c r="H17" s="12">
        <v>0</v>
      </c>
      <c r="I17" s="15">
        <f t="shared" si="1"/>
        <v>0</v>
      </c>
      <c r="J17" s="16">
        <f t="shared" si="2"/>
        <v>-24945</v>
      </c>
      <c r="K17" s="17">
        <f t="shared" si="3"/>
        <v>76264.982273827045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302508</v>
      </c>
      <c r="G18" s="23">
        <f t="shared" si="10"/>
        <v>1593205</v>
      </c>
      <c r="H18" s="23">
        <f t="shared" si="10"/>
        <v>0</v>
      </c>
      <c r="I18" s="24">
        <f t="shared" si="10"/>
        <v>302508</v>
      </c>
      <c r="J18" s="25">
        <f t="shared" si="10"/>
        <v>125955</v>
      </c>
      <c r="K18" s="25">
        <f t="shared" si="10"/>
        <v>2976630.3451273059</v>
      </c>
      <c r="L18" s="26">
        <f t="shared" si="9"/>
        <v>1.0059022401562705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1895713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7000000}"/>
  <conditionalFormatting sqref="B20">
    <cfRule type="expression" dxfId="1176" priority="7">
      <formula>$TM20&gt;41</formula>
    </cfRule>
  </conditionalFormatting>
  <conditionalFormatting sqref="L3:L18">
    <cfRule type="cellIs" dxfId="1175" priority="6" operator="greaterThan">
      <formula>1</formula>
    </cfRule>
  </conditionalFormatting>
  <conditionalFormatting sqref="L3:L18">
    <cfRule type="cellIs" dxfId="1174" priority="5" operator="lessThan">
      <formula>0.8</formula>
    </cfRule>
  </conditionalFormatting>
  <conditionalFormatting sqref="L3:L18">
    <cfRule type="cellIs" dxfId="1173" priority="4" operator="between">
      <formula>0.8</formula>
      <formula>1</formula>
    </cfRule>
  </conditionalFormatting>
  <conditionalFormatting sqref="U3:U17">
    <cfRule type="cellIs" dxfId="1172" priority="3" operator="greaterThan">
      <formula>1</formula>
    </cfRule>
  </conditionalFormatting>
  <conditionalFormatting sqref="U3:U17">
    <cfRule type="cellIs" dxfId="1171" priority="2" operator="lessThan">
      <formula>0.8</formula>
    </cfRule>
  </conditionalFormatting>
  <conditionalFormatting sqref="U3:U17">
    <cfRule type="cellIs" dxfId="117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F8" sqref="F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101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390263</v>
      </c>
      <c r="H3" s="12">
        <v>37098</v>
      </c>
      <c r="I3" s="15">
        <f t="shared" ref="I3:I17" si="1">F3+H3</f>
        <v>37098</v>
      </c>
      <c r="J3" s="16">
        <f t="shared" ref="J3:J17" si="2">C3-G3</f>
        <v>-25349</v>
      </c>
      <c r="K3" s="17">
        <f t="shared" ref="K3:K17" si="3">+G3*D3</f>
        <v>1128788.1383763435</v>
      </c>
      <c r="L3" s="18">
        <f t="shared" ref="L3:L11" si="4">K3/E3</f>
        <v>1.0694656823251507</v>
      </c>
      <c r="M3" s="31">
        <v>0</v>
      </c>
      <c r="N3" s="31">
        <v>0</v>
      </c>
      <c r="O3" s="31">
        <v>0</v>
      </c>
      <c r="P3" s="31">
        <v>0</v>
      </c>
      <c r="Q3" s="31">
        <v>74000</v>
      </c>
      <c r="R3" s="31">
        <f t="shared" ref="R3:R18" si="5">M3+N3+O3+P3+Q3</f>
        <v>74000</v>
      </c>
      <c r="S3" s="32">
        <f t="shared" ref="S3:S18" si="6">G3+I3+R3</f>
        <v>501361</v>
      </c>
      <c r="T3" s="32">
        <f t="shared" ref="T3:T17" si="7">S3-C3</f>
        <v>136447</v>
      </c>
      <c r="U3" s="18">
        <f t="shared" ref="U3:U17" si="8">S3/C3</f>
        <v>1.3739154978981349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12379</v>
      </c>
      <c r="G4" s="12">
        <v>147370</v>
      </c>
      <c r="H4" s="12">
        <v>0</v>
      </c>
      <c r="I4" s="15">
        <f t="shared" si="1"/>
        <v>12379</v>
      </c>
      <c r="J4" s="16">
        <f t="shared" si="2"/>
        <v>-147370</v>
      </c>
      <c r="K4" s="17">
        <f t="shared" si="3"/>
        <v>192013.43559509228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159749</v>
      </c>
      <c r="T4" s="32">
        <f t="shared" si="7"/>
        <v>159749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76136</v>
      </c>
      <c r="G6" s="40">
        <v>309954</v>
      </c>
      <c r="H6" s="40">
        <v>114268</v>
      </c>
      <c r="I6" s="15">
        <f t="shared" si="1"/>
        <v>190404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0</v>
      </c>
      <c r="Q6" s="31">
        <v>94500</v>
      </c>
      <c r="R6" s="31">
        <f t="shared" si="5"/>
        <v>94500</v>
      </c>
      <c r="S6" s="32">
        <f t="shared" si="6"/>
        <v>594858</v>
      </c>
      <c r="T6" s="32">
        <f t="shared" si="7"/>
        <v>170636</v>
      </c>
      <c r="U6" s="18">
        <f t="shared" si="8"/>
        <v>1.4022327932073302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355142</v>
      </c>
      <c r="G7" s="12">
        <v>113400</v>
      </c>
      <c r="H7" s="12">
        <v>86000</v>
      </c>
      <c r="I7" s="15">
        <f t="shared" si="1"/>
        <v>441142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554542</v>
      </c>
      <c r="T7" s="32">
        <f t="shared" si="7"/>
        <v>354542</v>
      </c>
      <c r="U7" s="18">
        <f t="shared" si="8"/>
        <v>2.77271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181920</v>
      </c>
      <c r="H8" s="40">
        <v>0</v>
      </c>
      <c r="I8" s="15">
        <f t="shared" si="1"/>
        <v>89495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0</v>
      </c>
      <c r="Q8" s="31">
        <v>262000</v>
      </c>
      <c r="R8" s="31">
        <f t="shared" si="5"/>
        <v>262000</v>
      </c>
      <c r="S8" s="32">
        <f t="shared" si="6"/>
        <v>533415</v>
      </c>
      <c r="T8" s="32">
        <f t="shared" si="7"/>
        <v>351495</v>
      </c>
      <c r="U8" s="18">
        <f t="shared" si="8"/>
        <v>2.9321405013192612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94377</v>
      </c>
      <c r="G10" s="12">
        <v>518421</v>
      </c>
      <c r="H10" s="12">
        <v>50000</v>
      </c>
      <c r="I10" s="15">
        <f t="shared" si="1"/>
        <v>144377</v>
      </c>
      <c r="J10" s="16">
        <f t="shared" si="2"/>
        <v>-24621</v>
      </c>
      <c r="K10" s="17">
        <f t="shared" si="3"/>
        <v>1124806.6689409199</v>
      </c>
      <c r="L10" s="18">
        <f t="shared" si="4"/>
        <v>1.0498602673147022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662798</v>
      </c>
      <c r="T10" s="32">
        <f t="shared" si="7"/>
        <v>168998</v>
      </c>
      <c r="U10" s="18">
        <f t="shared" si="8"/>
        <v>1.3422397731875253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24945</v>
      </c>
      <c r="H17" s="12">
        <v>0</v>
      </c>
      <c r="I17" s="15">
        <f t="shared" si="1"/>
        <v>0</v>
      </c>
      <c r="J17" s="16">
        <f t="shared" si="2"/>
        <v>-24945</v>
      </c>
      <c r="K17" s="17">
        <f t="shared" si="3"/>
        <v>76264.982273827045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627529</v>
      </c>
      <c r="G18" s="23">
        <f t="shared" si="10"/>
        <v>1740575</v>
      </c>
      <c r="H18" s="23">
        <f t="shared" si="10"/>
        <v>287366</v>
      </c>
      <c r="I18" s="24">
        <f t="shared" si="10"/>
        <v>914895</v>
      </c>
      <c r="J18" s="25">
        <f t="shared" si="10"/>
        <v>-21415</v>
      </c>
      <c r="K18" s="25">
        <f t="shared" si="10"/>
        <v>3168643.7807223983</v>
      </c>
      <c r="L18" s="26">
        <f t="shared" si="9"/>
        <v>1.0707899563355343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2655470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8000000}"/>
  <conditionalFormatting sqref="B20">
    <cfRule type="expression" dxfId="1169" priority="7">
      <formula>$TM20&gt;41</formula>
    </cfRule>
  </conditionalFormatting>
  <conditionalFormatting sqref="L3:L18">
    <cfRule type="cellIs" dxfId="1168" priority="6" operator="greaterThan">
      <formula>1</formula>
    </cfRule>
  </conditionalFormatting>
  <conditionalFormatting sqref="L3:L18">
    <cfRule type="cellIs" dxfId="1167" priority="5" operator="lessThan">
      <formula>0.8</formula>
    </cfRule>
  </conditionalFormatting>
  <conditionalFormatting sqref="L3:L18">
    <cfRule type="cellIs" dxfId="1166" priority="4" operator="between">
      <formula>0.8</formula>
      <formula>1</formula>
    </cfRule>
  </conditionalFormatting>
  <conditionalFormatting sqref="U3:U17">
    <cfRule type="cellIs" dxfId="1165" priority="3" operator="greaterThan">
      <formula>1</formula>
    </cfRule>
  </conditionalFormatting>
  <conditionalFormatting sqref="U3:U17">
    <cfRule type="cellIs" dxfId="1164" priority="2" operator="lessThan">
      <formula>0.8</formula>
    </cfRule>
  </conditionalFormatting>
  <conditionalFormatting sqref="U3:U17">
    <cfRule type="cellIs" dxfId="116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H12" sqref="H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102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390263</v>
      </c>
      <c r="H3" s="12">
        <v>37098</v>
      </c>
      <c r="I3" s="15">
        <f t="shared" ref="I3:I17" si="1">F3+H3</f>
        <v>37098</v>
      </c>
      <c r="J3" s="16">
        <f t="shared" ref="J3:J17" si="2">C3-G3</f>
        <v>-25349</v>
      </c>
      <c r="K3" s="17">
        <f t="shared" ref="K3:K17" si="3">+G3*D3</f>
        <v>1128788.1383763435</v>
      </c>
      <c r="L3" s="18">
        <f t="shared" ref="L3:L11" si="4">K3/E3</f>
        <v>1.0694656823251507</v>
      </c>
      <c r="M3" s="31">
        <v>0</v>
      </c>
      <c r="N3" s="31">
        <v>0</v>
      </c>
      <c r="O3" s="31">
        <v>0</v>
      </c>
      <c r="P3" s="31">
        <v>0</v>
      </c>
      <c r="Q3" s="31">
        <v>74000</v>
      </c>
      <c r="R3" s="31">
        <f t="shared" ref="R3:R18" si="5">M3+N3+O3+P3+Q3</f>
        <v>74000</v>
      </c>
      <c r="S3" s="32">
        <f t="shared" ref="S3:S18" si="6">G3+I3+R3</f>
        <v>501361</v>
      </c>
      <c r="T3" s="32">
        <f t="shared" ref="T3:T17" si="7">S3-C3</f>
        <v>136447</v>
      </c>
      <c r="U3" s="18">
        <f t="shared" ref="U3:U17" si="8">S3/C3</f>
        <v>1.3739154978981349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159797</v>
      </c>
      <c r="G4" s="12">
        <v>159749</v>
      </c>
      <c r="H4" s="12">
        <v>0</v>
      </c>
      <c r="I4" s="15">
        <f t="shared" si="1"/>
        <v>159797</v>
      </c>
      <c r="J4" s="16">
        <f t="shared" si="2"/>
        <v>-159749</v>
      </c>
      <c r="K4" s="17">
        <f t="shared" si="3"/>
        <v>208142.4599503318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319546</v>
      </c>
      <c r="T4" s="32">
        <f t="shared" si="7"/>
        <v>319546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76136</v>
      </c>
      <c r="G6" s="40">
        <v>309954</v>
      </c>
      <c r="H6" s="40">
        <v>114268</v>
      </c>
      <c r="I6" s="15">
        <f t="shared" si="1"/>
        <v>190404</v>
      </c>
      <c r="J6" s="16">
        <f t="shared" si="2"/>
        <v>114268</v>
      </c>
      <c r="K6" s="17">
        <f t="shared" si="3"/>
        <v>354286.11894911248</v>
      </c>
      <c r="L6" s="18">
        <f t="shared" si="4"/>
        <v>0.73064103228969735</v>
      </c>
      <c r="M6" s="31">
        <v>0</v>
      </c>
      <c r="N6" s="31">
        <v>0</v>
      </c>
      <c r="O6" s="31">
        <v>0</v>
      </c>
      <c r="P6" s="31">
        <v>0</v>
      </c>
      <c r="Q6" s="31">
        <v>94500</v>
      </c>
      <c r="R6" s="31">
        <f t="shared" si="5"/>
        <v>94500</v>
      </c>
      <c r="S6" s="32">
        <f t="shared" si="6"/>
        <v>594858</v>
      </c>
      <c r="T6" s="32">
        <f t="shared" si="7"/>
        <v>170636</v>
      </c>
      <c r="U6" s="18">
        <f t="shared" si="8"/>
        <v>1.4022327932073302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355142</v>
      </c>
      <c r="G7" s="12">
        <v>113400</v>
      </c>
      <c r="H7" s="12">
        <v>86000</v>
      </c>
      <c r="I7" s="15">
        <f t="shared" si="1"/>
        <v>441142</v>
      </c>
      <c r="J7" s="16">
        <f t="shared" si="2"/>
        <v>86600</v>
      </c>
      <c r="K7" s="17">
        <f t="shared" si="3"/>
        <v>71921.461872243453</v>
      </c>
      <c r="L7" s="18">
        <f t="shared" si="4"/>
        <v>0.56699999999999995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554542</v>
      </c>
      <c r="T7" s="32">
        <f t="shared" si="7"/>
        <v>354542</v>
      </c>
      <c r="U7" s="18">
        <f t="shared" si="8"/>
        <v>2.77271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181920</v>
      </c>
      <c r="H8" s="40">
        <v>0</v>
      </c>
      <c r="I8" s="15">
        <f t="shared" si="1"/>
        <v>89495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0</v>
      </c>
      <c r="Q8" s="31">
        <v>262000</v>
      </c>
      <c r="R8" s="31">
        <f t="shared" si="5"/>
        <v>262000</v>
      </c>
      <c r="S8" s="32">
        <f t="shared" si="6"/>
        <v>533415</v>
      </c>
      <c r="T8" s="32">
        <f t="shared" si="7"/>
        <v>351495</v>
      </c>
      <c r="U8" s="18">
        <f t="shared" si="8"/>
        <v>2.9321405013192612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94377</v>
      </c>
      <c r="G10" s="12">
        <v>518421</v>
      </c>
      <c r="H10" s="12">
        <v>50000</v>
      </c>
      <c r="I10" s="15">
        <f t="shared" si="1"/>
        <v>144377</v>
      </c>
      <c r="J10" s="16">
        <f t="shared" si="2"/>
        <v>-24621</v>
      </c>
      <c r="K10" s="17">
        <f t="shared" si="3"/>
        <v>1124806.6689409199</v>
      </c>
      <c r="L10" s="18">
        <f t="shared" si="4"/>
        <v>1.0498602673147022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662798</v>
      </c>
      <c r="T10" s="32">
        <f t="shared" si="7"/>
        <v>168998</v>
      </c>
      <c r="U10" s="18">
        <f t="shared" si="8"/>
        <v>1.3422397731875253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24945</v>
      </c>
      <c r="H17" s="12">
        <v>0</v>
      </c>
      <c r="I17" s="15">
        <f t="shared" si="1"/>
        <v>0</v>
      </c>
      <c r="J17" s="16">
        <f t="shared" si="2"/>
        <v>-24945</v>
      </c>
      <c r="K17" s="17">
        <f t="shared" si="3"/>
        <v>76264.982273827045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774947</v>
      </c>
      <c r="G18" s="23">
        <f t="shared" si="10"/>
        <v>1752954</v>
      </c>
      <c r="H18" s="23">
        <f t="shared" si="10"/>
        <v>287366</v>
      </c>
      <c r="I18" s="24">
        <f t="shared" si="10"/>
        <v>1062313</v>
      </c>
      <c r="J18" s="25">
        <f t="shared" si="10"/>
        <v>-33794</v>
      </c>
      <c r="K18" s="25">
        <f t="shared" si="10"/>
        <v>3184772.805077638</v>
      </c>
      <c r="L18" s="26">
        <f t="shared" si="9"/>
        <v>1.0762404892702098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2815267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9000000}"/>
  <conditionalFormatting sqref="B20">
    <cfRule type="expression" dxfId="1162" priority="7">
      <formula>$TM20&gt;41</formula>
    </cfRule>
  </conditionalFormatting>
  <conditionalFormatting sqref="L3:L18">
    <cfRule type="cellIs" dxfId="1161" priority="6" operator="greaterThan">
      <formula>1</formula>
    </cfRule>
  </conditionalFormatting>
  <conditionalFormatting sqref="L3:L18">
    <cfRule type="cellIs" dxfId="1160" priority="5" operator="lessThan">
      <formula>0.8</formula>
    </cfRule>
  </conditionalFormatting>
  <conditionalFormatting sqref="L3:L18">
    <cfRule type="cellIs" dxfId="1159" priority="4" operator="between">
      <formula>0.8</formula>
      <formula>1</formula>
    </cfRule>
  </conditionalFormatting>
  <conditionalFormatting sqref="U3:U17">
    <cfRule type="cellIs" dxfId="1158" priority="3" operator="greaterThan">
      <formula>1</formula>
    </cfRule>
  </conditionalFormatting>
  <conditionalFormatting sqref="U3:U17">
    <cfRule type="cellIs" dxfId="1157" priority="2" operator="lessThan">
      <formula>0.8</formula>
    </cfRule>
  </conditionalFormatting>
  <conditionalFormatting sqref="U3:U17">
    <cfRule type="cellIs" dxfId="115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F4" sqref="F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3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103</v>
      </c>
      <c r="J2" s="6" t="s">
        <v>17</v>
      </c>
      <c r="K2" s="6" t="s">
        <v>18</v>
      </c>
      <c r="L2" s="6" t="s">
        <v>19</v>
      </c>
      <c r="M2" s="43" t="s">
        <v>84</v>
      </c>
      <c r="N2" s="43" t="s">
        <v>85</v>
      </c>
      <c r="O2" s="43" t="s">
        <v>86</v>
      </c>
      <c r="P2" s="43" t="s">
        <v>87</v>
      </c>
      <c r="Q2" s="43" t="s">
        <v>88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427361</v>
      </c>
      <c r="H3" s="12">
        <v>0</v>
      </c>
      <c r="I3" s="15">
        <f t="shared" ref="I3:I17" si="1">F3+H3</f>
        <v>0</v>
      </c>
      <c r="J3" s="16">
        <f t="shared" ref="J3:J17" si="2">C3-G3</f>
        <v>-62447</v>
      </c>
      <c r="K3" s="17">
        <f t="shared" ref="K3:K17" si="3">+G3*D3</f>
        <v>1236089.5796031202</v>
      </c>
      <c r="L3" s="18">
        <f t="shared" ref="L3:L11" si="4">K3/E3</f>
        <v>1.1711279918008077</v>
      </c>
      <c r="M3" s="31">
        <v>0</v>
      </c>
      <c r="N3" s="31">
        <v>0</v>
      </c>
      <c r="O3" s="31">
        <v>0</v>
      </c>
      <c r="P3" s="31">
        <v>0</v>
      </c>
      <c r="Q3" s="31">
        <v>74000</v>
      </c>
      <c r="R3" s="31">
        <f t="shared" ref="R3:R18" si="5">M3+N3+O3+P3+Q3</f>
        <v>74000</v>
      </c>
      <c r="S3" s="32">
        <f t="shared" ref="S3:S18" si="6">G3+I3+R3</f>
        <v>501361</v>
      </c>
      <c r="T3" s="32">
        <f t="shared" ref="T3:T17" si="7">S3-C3</f>
        <v>136447</v>
      </c>
      <c r="U3" s="18">
        <f t="shared" ref="U3:U17" si="8">S3/C3</f>
        <v>1.3739154978981349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159776</v>
      </c>
      <c r="G4" s="12">
        <v>159748</v>
      </c>
      <c r="H4" s="12">
        <v>0</v>
      </c>
      <c r="I4" s="15">
        <f t="shared" si="1"/>
        <v>159776</v>
      </c>
      <c r="J4" s="16">
        <f t="shared" si="2"/>
        <v>-159748</v>
      </c>
      <c r="K4" s="17">
        <f t="shared" si="3"/>
        <v>208141.15701597885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319524</v>
      </c>
      <c r="T4" s="32">
        <f t="shared" si="7"/>
        <v>319524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76136</v>
      </c>
      <c r="G6" s="40">
        <v>424222</v>
      </c>
      <c r="H6" s="40">
        <v>0</v>
      </c>
      <c r="I6" s="15">
        <f t="shared" si="1"/>
        <v>76136</v>
      </c>
      <c r="J6" s="16">
        <f t="shared" si="2"/>
        <v>0</v>
      </c>
      <c r="K6" s="17">
        <f t="shared" si="3"/>
        <v>484897.64917642745</v>
      </c>
      <c r="L6" s="18">
        <f t="shared" si="4"/>
        <v>1</v>
      </c>
      <c r="M6" s="31">
        <v>0</v>
      </c>
      <c r="N6" s="31">
        <v>0</v>
      </c>
      <c r="O6" s="31">
        <v>0</v>
      </c>
      <c r="P6" s="31">
        <v>0</v>
      </c>
      <c r="Q6" s="31">
        <v>94500</v>
      </c>
      <c r="R6" s="31">
        <f t="shared" si="5"/>
        <v>94500</v>
      </c>
      <c r="S6" s="32">
        <f t="shared" si="6"/>
        <v>594858</v>
      </c>
      <c r="T6" s="32">
        <f t="shared" si="7"/>
        <v>170636</v>
      </c>
      <c r="U6" s="18">
        <f t="shared" si="8"/>
        <v>1.4022327932073302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355142</v>
      </c>
      <c r="G7" s="12">
        <v>199400</v>
      </c>
      <c r="H7" s="12">
        <v>0</v>
      </c>
      <c r="I7" s="15">
        <f t="shared" si="1"/>
        <v>355142</v>
      </c>
      <c r="J7" s="16">
        <f t="shared" si="2"/>
        <v>600</v>
      </c>
      <c r="K7" s="17">
        <f t="shared" si="3"/>
        <v>126465.07493232227</v>
      </c>
      <c r="L7" s="18">
        <f t="shared" si="4"/>
        <v>0.997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554542</v>
      </c>
      <c r="T7" s="32">
        <f t="shared" si="7"/>
        <v>354542</v>
      </c>
      <c r="U7" s="18">
        <f t="shared" si="8"/>
        <v>2.77271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181920</v>
      </c>
      <c r="H8" s="40">
        <v>0</v>
      </c>
      <c r="I8" s="15">
        <f t="shared" si="1"/>
        <v>89495</v>
      </c>
      <c r="J8" s="16">
        <f t="shared" si="2"/>
        <v>0</v>
      </c>
      <c r="K8" s="17">
        <f t="shared" si="3"/>
        <v>162550.62446383186</v>
      </c>
      <c r="L8" s="18">
        <f t="shared" si="4"/>
        <v>1</v>
      </c>
      <c r="M8" s="31">
        <v>0</v>
      </c>
      <c r="N8" s="31">
        <v>0</v>
      </c>
      <c r="O8" s="31">
        <v>0</v>
      </c>
      <c r="P8" s="31">
        <v>0</v>
      </c>
      <c r="Q8" s="31">
        <v>262000</v>
      </c>
      <c r="R8" s="31">
        <f t="shared" si="5"/>
        <v>262000</v>
      </c>
      <c r="S8" s="32">
        <f t="shared" si="6"/>
        <v>533415</v>
      </c>
      <c r="T8" s="32">
        <f t="shared" si="7"/>
        <v>351495</v>
      </c>
      <c r="U8" s="18">
        <f t="shared" si="8"/>
        <v>2.9321405013192612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54302</v>
      </c>
      <c r="H9" s="12">
        <v>0</v>
      </c>
      <c r="I9" s="15">
        <f t="shared" si="1"/>
        <v>0</v>
      </c>
      <c r="J9" s="16">
        <f t="shared" si="2"/>
        <v>2</v>
      </c>
      <c r="K9" s="17">
        <f t="shared" si="3"/>
        <v>58012.3502510279</v>
      </c>
      <c r="L9" s="18">
        <f t="shared" si="4"/>
        <v>0.99996317030053039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54302</v>
      </c>
      <c r="T9" s="32">
        <f t="shared" si="7"/>
        <v>-2</v>
      </c>
      <c r="U9" s="18">
        <f t="shared" si="8"/>
        <v>0.99996317030053039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94377</v>
      </c>
      <c r="G10" s="12">
        <v>568421</v>
      </c>
      <c r="H10" s="12">
        <v>0</v>
      </c>
      <c r="I10" s="15">
        <f t="shared" si="1"/>
        <v>94377</v>
      </c>
      <c r="J10" s="16">
        <f t="shared" si="2"/>
        <v>-74621</v>
      </c>
      <c r="K10" s="17">
        <f t="shared" si="3"/>
        <v>1233290.5718828263</v>
      </c>
      <c r="L10" s="18">
        <f t="shared" si="4"/>
        <v>1.1511158363710003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662798</v>
      </c>
      <c r="T10" s="32">
        <f t="shared" si="7"/>
        <v>168998</v>
      </c>
      <c r="U10" s="18">
        <f t="shared" si="8"/>
        <v>1.3422397731875253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24945</v>
      </c>
      <c r="H17" s="12">
        <v>0</v>
      </c>
      <c r="I17" s="15">
        <f t="shared" si="1"/>
        <v>0</v>
      </c>
      <c r="J17" s="16">
        <f t="shared" si="2"/>
        <v>-24945</v>
      </c>
      <c r="K17" s="17">
        <f t="shared" si="3"/>
        <v>76264.982273827045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24945</v>
      </c>
      <c r="T17" s="32">
        <f t="shared" si="7"/>
        <v>24945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774926</v>
      </c>
      <c r="G18" s="23">
        <f t="shared" si="10"/>
        <v>2040319</v>
      </c>
      <c r="H18" s="23">
        <f t="shared" si="10"/>
        <v>0</v>
      </c>
      <c r="I18" s="24">
        <f t="shared" si="10"/>
        <v>774926</v>
      </c>
      <c r="J18" s="25">
        <f t="shared" si="10"/>
        <v>-321159</v>
      </c>
      <c r="K18" s="25">
        <f t="shared" si="10"/>
        <v>3585711.9895993616</v>
      </c>
      <c r="L18" s="26">
        <f t="shared" si="9"/>
        <v>1.2117311539195958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2815245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A000000}"/>
  <conditionalFormatting sqref="B20">
    <cfRule type="expression" dxfId="1155" priority="7">
      <formula>$TM20&gt;41</formula>
    </cfRule>
  </conditionalFormatting>
  <conditionalFormatting sqref="L3:L18">
    <cfRule type="cellIs" dxfId="1154" priority="6" operator="greaterThan">
      <formula>1</formula>
    </cfRule>
  </conditionalFormatting>
  <conditionalFormatting sqref="L3:L18">
    <cfRule type="cellIs" dxfId="1153" priority="5" operator="lessThan">
      <formula>0.8</formula>
    </cfRule>
  </conditionalFormatting>
  <conditionalFormatting sqref="L3:L18">
    <cfRule type="cellIs" dxfId="1152" priority="4" operator="between">
      <formula>0.8</formula>
      <formula>1</formula>
    </cfRule>
  </conditionalFormatting>
  <conditionalFormatting sqref="U3:U17">
    <cfRule type="cellIs" dxfId="1151" priority="3" operator="greaterThan">
      <formula>1</formula>
    </cfRule>
  </conditionalFormatting>
  <conditionalFormatting sqref="U3:U17">
    <cfRule type="cellIs" dxfId="1150" priority="2" operator="lessThan">
      <formula>0.8</formula>
    </cfRule>
  </conditionalFormatting>
  <conditionalFormatting sqref="U3:U17">
    <cfRule type="cellIs" dxfId="114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G18" sqref="G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104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92953</v>
      </c>
      <c r="G3" s="40">
        <v>0</v>
      </c>
      <c r="H3" s="12">
        <v>0</v>
      </c>
      <c r="I3" s="15">
        <f t="shared" ref="I3:I17" si="1">F3+H3</f>
        <v>92953</v>
      </c>
      <c r="J3" s="16">
        <f t="shared" ref="J3:J17" si="2">C3-G3</f>
        <v>364914</v>
      </c>
      <c r="K3" s="17">
        <f t="shared" ref="K3:K17" si="3">+G3*D3</f>
        <v>0</v>
      </c>
      <c r="L3" s="18">
        <f t="shared" ref="L3:L11" si="4">K3/E3</f>
        <v>0</v>
      </c>
      <c r="M3" s="31">
        <v>185000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8" si="5">M3+N3+O3+P3+Q3</f>
        <v>546000</v>
      </c>
      <c r="S3" s="32">
        <f t="shared" ref="S3:S18" si="6">G3+I3+R3</f>
        <v>638953</v>
      </c>
      <c r="T3" s="32">
        <f t="shared" ref="T3:T17" si="7">S3-C3</f>
        <v>274039</v>
      </c>
      <c r="U3" s="18">
        <f t="shared" ref="U3:U17" si="8">S3/C3</f>
        <v>1.7509687213973704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159776</v>
      </c>
      <c r="G4" s="12">
        <v>0</v>
      </c>
      <c r="H4" s="12">
        <v>0</v>
      </c>
      <c r="I4" s="15">
        <f t="shared" si="1"/>
        <v>159776</v>
      </c>
      <c r="J4" s="16">
        <f t="shared" si="2"/>
        <v>0</v>
      </c>
      <c r="K4" s="17">
        <f t="shared" si="3"/>
        <v>0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159776</v>
      </c>
      <c r="T4" s="32">
        <f t="shared" si="7"/>
        <v>159776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76136</v>
      </c>
      <c r="G6" s="40">
        <v>0</v>
      </c>
      <c r="H6" s="40">
        <v>0</v>
      </c>
      <c r="I6" s="15">
        <f t="shared" si="1"/>
        <v>76136</v>
      </c>
      <c r="J6" s="16">
        <f t="shared" si="2"/>
        <v>424222</v>
      </c>
      <c r="K6" s="17">
        <f t="shared" si="3"/>
        <v>0</v>
      </c>
      <c r="L6" s="18">
        <f t="shared" si="4"/>
        <v>0</v>
      </c>
      <c r="M6" s="31">
        <v>160000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415500</v>
      </c>
      <c r="S6" s="32">
        <f t="shared" si="6"/>
        <v>491636</v>
      </c>
      <c r="T6" s="32">
        <f t="shared" si="7"/>
        <v>67414</v>
      </c>
      <c r="U6" s="18">
        <f t="shared" si="8"/>
        <v>1.1589120790529488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355142</v>
      </c>
      <c r="G7" s="12">
        <v>0</v>
      </c>
      <c r="H7" s="12">
        <v>0</v>
      </c>
      <c r="I7" s="15">
        <f t="shared" si="1"/>
        <v>355142</v>
      </c>
      <c r="J7" s="16">
        <f t="shared" si="2"/>
        <v>200000</v>
      </c>
      <c r="K7" s="17">
        <f t="shared" si="3"/>
        <v>0</v>
      </c>
      <c r="L7" s="18">
        <f t="shared" si="4"/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355142</v>
      </c>
      <c r="T7" s="32">
        <f t="shared" si="7"/>
        <v>155142</v>
      </c>
      <c r="U7" s="18">
        <f t="shared" si="8"/>
        <v>1.7757099999999999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89495</v>
      </c>
      <c r="G8" s="12">
        <v>0</v>
      </c>
      <c r="H8" s="40">
        <v>0</v>
      </c>
      <c r="I8" s="15">
        <f t="shared" si="1"/>
        <v>89495</v>
      </c>
      <c r="J8" s="16">
        <f t="shared" si="2"/>
        <v>181920</v>
      </c>
      <c r="K8" s="17">
        <f t="shared" si="3"/>
        <v>0</v>
      </c>
      <c r="L8" s="18">
        <f t="shared" si="4"/>
        <v>0</v>
      </c>
      <c r="M8" s="31">
        <v>315000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315000</v>
      </c>
      <c r="S8" s="32">
        <f t="shared" si="6"/>
        <v>404495</v>
      </c>
      <c r="T8" s="32">
        <f t="shared" si="7"/>
        <v>222575</v>
      </c>
      <c r="U8" s="18">
        <f t="shared" si="8"/>
        <v>2.2234773526824978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105696</v>
      </c>
      <c r="U9" s="18">
        <f t="shared" si="8"/>
        <v>2.9463759575721862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94377</v>
      </c>
      <c r="G10" s="12">
        <v>0</v>
      </c>
      <c r="H10" s="12">
        <v>0</v>
      </c>
      <c r="I10" s="15">
        <f t="shared" si="1"/>
        <v>94377</v>
      </c>
      <c r="J10" s="16">
        <f t="shared" si="2"/>
        <v>493800</v>
      </c>
      <c r="K10" s="17">
        <f t="shared" si="3"/>
        <v>0</v>
      </c>
      <c r="L10" s="18">
        <f t="shared" si="4"/>
        <v>0</v>
      </c>
      <c r="M10" s="31">
        <v>240000</v>
      </c>
      <c r="N10" s="31">
        <v>120000</v>
      </c>
      <c r="O10" s="31">
        <v>200000</v>
      </c>
      <c r="P10" s="31">
        <v>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160577</v>
      </c>
      <c r="U10" s="18">
        <f t="shared" si="8"/>
        <v>1.3251863102470636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76000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76000</v>
      </c>
      <c r="S11" s="32">
        <f t="shared" si="6"/>
        <v>76000</v>
      </c>
      <c r="T11" s="32">
        <f t="shared" si="7"/>
        <v>76000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867879</v>
      </c>
      <c r="G18" s="23">
        <f t="shared" si="10"/>
        <v>0</v>
      </c>
      <c r="H18" s="23">
        <f t="shared" si="10"/>
        <v>0</v>
      </c>
      <c r="I18" s="24">
        <f t="shared" si="10"/>
        <v>867879</v>
      </c>
      <c r="J18" s="25">
        <f t="shared" si="10"/>
        <v>1719160</v>
      </c>
      <c r="K18" s="25">
        <f t="shared" si="10"/>
        <v>0</v>
      </c>
      <c r="L18" s="26">
        <f t="shared" si="9"/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867879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B000000}"/>
  <conditionalFormatting sqref="B20">
    <cfRule type="expression" dxfId="1148" priority="7">
      <formula>$TM20&gt;41</formula>
    </cfRule>
  </conditionalFormatting>
  <conditionalFormatting sqref="L3:L18">
    <cfRule type="cellIs" dxfId="1147" priority="6" operator="greaterThan">
      <formula>1</formula>
    </cfRule>
  </conditionalFormatting>
  <conditionalFormatting sqref="L3:L18">
    <cfRule type="cellIs" dxfId="1146" priority="5" operator="lessThan">
      <formula>0.8</formula>
    </cfRule>
  </conditionalFormatting>
  <conditionalFormatting sqref="L3:L18">
    <cfRule type="cellIs" dxfId="1145" priority="4" operator="between">
      <formula>0.8</formula>
      <formula>1</formula>
    </cfRule>
  </conditionalFormatting>
  <conditionalFormatting sqref="U3:U17">
    <cfRule type="cellIs" dxfId="1144" priority="3" operator="greaterThan">
      <formula>1</formula>
    </cfRule>
  </conditionalFormatting>
  <conditionalFormatting sqref="U3:U17">
    <cfRule type="cellIs" dxfId="1143" priority="2" operator="lessThan">
      <formula>0.8</formula>
    </cfRule>
  </conditionalFormatting>
  <conditionalFormatting sqref="U3:U17">
    <cfRule type="cellIs" dxfId="114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C000"/>
  </sheetPr>
  <dimension ref="A1:U28"/>
  <sheetViews>
    <sheetView showGridLines="0" workbookViewId="0">
      <pane xSplit="3" ySplit="2" topLeftCell="D3" activePane="bottomRight" state="frozen"/>
      <selection activeCell="F15" sqref="F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110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364914</v>
      </c>
      <c r="D3" s="47">
        <v>2.8923780588381258</v>
      </c>
      <c r="E3" s="11">
        <f t="shared" ref="E3:E17" si="0">C3*D3</f>
        <v>1055469.2469628558</v>
      </c>
      <c r="F3" s="12">
        <v>0</v>
      </c>
      <c r="G3" s="40">
        <v>92949</v>
      </c>
      <c r="H3" s="12">
        <v>92825</v>
      </c>
      <c r="I3" s="15">
        <f t="shared" ref="I3:I17" si="1">F3+H3</f>
        <v>92825</v>
      </c>
      <c r="J3" s="16">
        <f t="shared" ref="J3:J17" si="2">C3-G3</f>
        <v>271965</v>
      </c>
      <c r="K3" s="17">
        <f t="shared" ref="K3:K16" si="3">+G3*D3</f>
        <v>268843.64819094498</v>
      </c>
      <c r="L3" s="18">
        <f t="shared" ref="L3:L11" si="4">K3/E3</f>
        <v>0.2547148095167629</v>
      </c>
      <c r="M3" s="31">
        <v>185000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8" si="5">M3+N3+O3+P3+Q3</f>
        <v>546000</v>
      </c>
      <c r="S3" s="32">
        <f t="shared" ref="S3:S18" si="6">G3+I3+R3</f>
        <v>731774</v>
      </c>
      <c r="T3" s="32">
        <f t="shared" ref="T3:T17" si="7">S3-C3</f>
        <v>366860</v>
      </c>
      <c r="U3" s="18">
        <f t="shared" ref="U3:U17" si="8">S3/C3</f>
        <v>2.005332763336019</v>
      </c>
    </row>
    <row r="4" spans="1:21">
      <c r="A4" s="8" t="s">
        <v>22</v>
      </c>
      <c r="B4" s="8" t="s">
        <v>23</v>
      </c>
      <c r="C4" s="13">
        <v>0</v>
      </c>
      <c r="D4" s="10">
        <v>1.3029343529557731</v>
      </c>
      <c r="E4" s="11">
        <f t="shared" si="0"/>
        <v>0</v>
      </c>
      <c r="F4" s="12">
        <v>0</v>
      </c>
      <c r="G4" s="12">
        <v>159776</v>
      </c>
      <c r="H4" s="12">
        <v>0</v>
      </c>
      <c r="I4" s="15">
        <f t="shared" si="1"/>
        <v>0</v>
      </c>
      <c r="J4" s="16">
        <f t="shared" si="2"/>
        <v>-159776</v>
      </c>
      <c r="K4" s="17">
        <f t="shared" si="3"/>
        <v>208177.63917786159</v>
      </c>
      <c r="L4" s="18" t="e">
        <f t="shared" si="4"/>
        <v>#DIV/0!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159776</v>
      </c>
      <c r="T4" s="32">
        <f t="shared" si="7"/>
        <v>159776</v>
      </c>
      <c r="U4" s="18" t="e">
        <f t="shared" si="8"/>
        <v>#DIV/0!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424222</v>
      </c>
      <c r="D6" s="47">
        <v>1.1430280588381259</v>
      </c>
      <c r="E6" s="11">
        <f t="shared" si="0"/>
        <v>484897.64917642745</v>
      </c>
      <c r="F6" s="12">
        <v>12589</v>
      </c>
      <c r="G6" s="40">
        <v>63547</v>
      </c>
      <c r="H6" s="40">
        <v>0</v>
      </c>
      <c r="I6" s="15">
        <f t="shared" si="1"/>
        <v>12589</v>
      </c>
      <c r="J6" s="16">
        <f t="shared" si="2"/>
        <v>360675</v>
      </c>
      <c r="K6" s="17">
        <f t="shared" si="3"/>
        <v>72636.004054986377</v>
      </c>
      <c r="L6" s="18">
        <f t="shared" si="4"/>
        <v>0.14979656877766828</v>
      </c>
      <c r="M6" s="31">
        <v>160000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415500</v>
      </c>
      <c r="S6" s="32">
        <f t="shared" si="6"/>
        <v>491636</v>
      </c>
      <c r="T6" s="32">
        <f t="shared" si="7"/>
        <v>67414</v>
      </c>
      <c r="U6" s="18">
        <f t="shared" si="8"/>
        <v>1.1589120790529488</v>
      </c>
    </row>
    <row r="7" spans="1:21">
      <c r="A7" s="8" t="s">
        <v>28</v>
      </c>
      <c r="B7" s="8" t="s">
        <v>29</v>
      </c>
      <c r="C7" s="13">
        <v>200000</v>
      </c>
      <c r="D7" s="47">
        <v>0.63422805883812572</v>
      </c>
      <c r="E7" s="11">
        <f t="shared" si="0"/>
        <v>126845.61176762515</v>
      </c>
      <c r="F7" s="12">
        <v>206563</v>
      </c>
      <c r="G7" s="12">
        <v>0</v>
      </c>
      <c r="H7" s="12">
        <v>237600</v>
      </c>
      <c r="I7" s="15">
        <f t="shared" si="1"/>
        <v>444163</v>
      </c>
      <c r="J7" s="16">
        <f t="shared" si="2"/>
        <v>200000</v>
      </c>
      <c r="K7" s="17">
        <f t="shared" si="3"/>
        <v>0</v>
      </c>
      <c r="L7" s="18">
        <f t="shared" si="4"/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244163</v>
      </c>
      <c r="U7" s="18">
        <f t="shared" si="8"/>
        <v>2.220815</v>
      </c>
    </row>
    <row r="8" spans="1:21">
      <c r="A8" s="8" t="s">
        <v>30</v>
      </c>
      <c r="B8" s="8" t="s">
        <v>31</v>
      </c>
      <c r="C8" s="13">
        <v>181920</v>
      </c>
      <c r="D8" s="10">
        <v>0.89352805883812592</v>
      </c>
      <c r="E8" s="11">
        <f t="shared" si="0"/>
        <v>162550.62446383186</v>
      </c>
      <c r="F8" s="40">
        <v>261356</v>
      </c>
      <c r="G8" s="12">
        <v>89495</v>
      </c>
      <c r="H8" s="40">
        <v>0</v>
      </c>
      <c r="I8" s="15">
        <f t="shared" si="1"/>
        <v>261356</v>
      </c>
      <c r="J8" s="16">
        <f t="shared" si="2"/>
        <v>92425</v>
      </c>
      <c r="K8" s="17">
        <f t="shared" si="3"/>
        <v>79966.293625718085</v>
      </c>
      <c r="L8" s="18">
        <f t="shared" si="4"/>
        <v>0.49194700967458227</v>
      </c>
      <c r="M8" s="31">
        <v>315000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315000</v>
      </c>
      <c r="S8" s="32">
        <f t="shared" si="6"/>
        <v>665851</v>
      </c>
      <c r="T8" s="32">
        <f t="shared" si="7"/>
        <v>483931</v>
      </c>
      <c r="U8" s="18">
        <f t="shared" si="8"/>
        <v>3.6601308267370274</v>
      </c>
    </row>
    <row r="9" spans="1:21">
      <c r="A9" s="8" t="s">
        <v>32</v>
      </c>
      <c r="B9" s="8" t="s">
        <v>33</v>
      </c>
      <c r="C9" s="13">
        <v>54304</v>
      </c>
      <c r="D9" s="47">
        <v>1.0683280588381256</v>
      </c>
      <c r="E9" s="11">
        <f t="shared" si="0"/>
        <v>58014.486907145576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54304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105696</v>
      </c>
      <c r="U9" s="18">
        <f t="shared" si="8"/>
        <v>2.9463759575721862</v>
      </c>
    </row>
    <row r="10" spans="1:21">
      <c r="A10" s="8" t="s">
        <v>34</v>
      </c>
      <c r="B10" s="8" t="s">
        <v>35</v>
      </c>
      <c r="C10" s="13">
        <v>493800</v>
      </c>
      <c r="D10" s="47">
        <v>2.1696780588381257</v>
      </c>
      <c r="E10" s="11">
        <f t="shared" si="0"/>
        <v>1071387.0254542665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399427</v>
      </c>
      <c r="K10" s="17">
        <f t="shared" si="3"/>
        <v>204759.02744673044</v>
      </c>
      <c r="L10" s="18">
        <f t="shared" si="4"/>
        <v>0.19111583637100041</v>
      </c>
      <c r="M10" s="31">
        <v>240000</v>
      </c>
      <c r="N10" s="31">
        <v>120000</v>
      </c>
      <c r="O10" s="31">
        <v>200000</v>
      </c>
      <c r="P10" s="31">
        <v>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160577</v>
      </c>
      <c r="U10" s="18">
        <f t="shared" si="8"/>
        <v>1.3251863102470636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76000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76000</v>
      </c>
      <c r="S11" s="32">
        <f t="shared" si="6"/>
        <v>76000</v>
      </c>
      <c r="T11" s="32">
        <f t="shared" si="7"/>
        <v>76000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>+G15*D15</f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0</v>
      </c>
      <c r="D17" s="10">
        <v>3.0573254068481477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>+G17*D17</f>
        <v>0</v>
      </c>
      <c r="L17" s="18" t="e">
        <f t="shared" ref="L17:L18" si="9">K17/E17</f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 ht="15.6">
      <c r="A18" s="20" t="s">
        <v>50</v>
      </c>
      <c r="B18" s="20"/>
      <c r="C18" s="33">
        <f>SUM(C3:C17)</f>
        <v>1719160</v>
      </c>
      <c r="D18" s="22"/>
      <c r="E18" s="21">
        <f t="shared" ref="E18:K18" si="10">SUM(E3:E17)</f>
        <v>2959164.6447321521</v>
      </c>
      <c r="F18" s="23">
        <f t="shared" si="10"/>
        <v>480512</v>
      </c>
      <c r="G18" s="23">
        <f t="shared" si="10"/>
        <v>500140</v>
      </c>
      <c r="H18" s="23">
        <f t="shared" si="10"/>
        <v>330425</v>
      </c>
      <c r="I18" s="24">
        <f t="shared" si="10"/>
        <v>810937</v>
      </c>
      <c r="J18" s="25">
        <f t="shared" si="10"/>
        <v>1219020</v>
      </c>
      <c r="K18" s="25">
        <f t="shared" si="10"/>
        <v>834382.61249624146</v>
      </c>
      <c r="L18" s="26">
        <f t="shared" si="9"/>
        <v>0.2819655925470701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1311077</v>
      </c>
      <c r="T18" s="37"/>
    </row>
    <row r="19" spans="1:21">
      <c r="K19" t="s">
        <v>64</v>
      </c>
    </row>
    <row r="20" spans="1:21">
      <c r="G20" s="38" t="s">
        <v>64</v>
      </c>
    </row>
    <row r="21" spans="1:21" ht="15.6">
      <c r="B21" s="44" t="s">
        <v>64</v>
      </c>
      <c r="C21" s="45" t="s">
        <v>64</v>
      </c>
      <c r="E21" s="41"/>
      <c r="F21" s="38" t="s">
        <v>64</v>
      </c>
      <c r="G21" s="38"/>
      <c r="H21" s="48" t="s">
        <v>64</v>
      </c>
    </row>
    <row r="22" spans="1:21" ht="15.6">
      <c r="B22" s="44" t="s">
        <v>64</v>
      </c>
      <c r="C22" s="45" t="s">
        <v>64</v>
      </c>
      <c r="E22" s="41" t="s">
        <v>64</v>
      </c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91</v>
      </c>
      <c r="E23" s="41" t="s">
        <v>64</v>
      </c>
      <c r="F23" s="42"/>
      <c r="G23" s="38" t="s">
        <v>64</v>
      </c>
    </row>
    <row r="24" spans="1:21" ht="15.6">
      <c r="B24" s="44" t="s">
        <v>64</v>
      </c>
      <c r="C24" s="45" t="s">
        <v>64</v>
      </c>
      <c r="E24" t="s">
        <v>64</v>
      </c>
      <c r="G24" t="s">
        <v>64</v>
      </c>
    </row>
    <row r="25" spans="1:21" ht="15.6">
      <c r="B25" s="44" t="s">
        <v>64</v>
      </c>
      <c r="C25" s="45" t="s">
        <v>91</v>
      </c>
      <c r="E25" t="s">
        <v>64</v>
      </c>
    </row>
    <row r="26" spans="1:21" ht="15.6">
      <c r="B26" s="44" t="s">
        <v>64</v>
      </c>
      <c r="C26" s="45" t="s">
        <v>64</v>
      </c>
      <c r="E26" t="s">
        <v>64</v>
      </c>
    </row>
    <row r="27" spans="1:21" ht="15.6">
      <c r="B27" s="44" t="s">
        <v>64</v>
      </c>
      <c r="C27" s="45" t="s">
        <v>64</v>
      </c>
    </row>
    <row r="28" spans="1:21" ht="15.6">
      <c r="B28" s="44" t="s">
        <v>64</v>
      </c>
      <c r="C28" s="45" t="s">
        <v>64</v>
      </c>
    </row>
  </sheetData>
  <autoFilter ref="B2:U18" xr:uid="{00000000-0009-0000-0000-00002C000000}"/>
  <conditionalFormatting sqref="B20">
    <cfRule type="expression" dxfId="1141" priority="7">
      <formula>$TM20&gt;41</formula>
    </cfRule>
  </conditionalFormatting>
  <conditionalFormatting sqref="L3:L18">
    <cfRule type="cellIs" dxfId="1140" priority="6" operator="greaterThan">
      <formula>1</formula>
    </cfRule>
  </conditionalFormatting>
  <conditionalFormatting sqref="L3:L18">
    <cfRule type="cellIs" dxfId="1139" priority="5" operator="lessThan">
      <formula>0.8</formula>
    </cfRule>
  </conditionalFormatting>
  <conditionalFormatting sqref="L3:L18">
    <cfRule type="cellIs" dxfId="1138" priority="4" operator="between">
      <formula>0.8</formula>
      <formula>1</formula>
    </cfRule>
  </conditionalFormatting>
  <conditionalFormatting sqref="U3:U17">
    <cfRule type="cellIs" dxfId="1137" priority="3" operator="greaterThan">
      <formula>1</formula>
    </cfRule>
  </conditionalFormatting>
  <conditionalFormatting sqref="U3:U17">
    <cfRule type="cellIs" dxfId="1136" priority="2" operator="lessThan">
      <formula>0.8</formula>
    </cfRule>
  </conditionalFormatting>
  <conditionalFormatting sqref="U3:U17">
    <cfRule type="cellIs" dxfId="113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D14" sqref="D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112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74266</v>
      </c>
      <c r="G3" s="40">
        <v>185774</v>
      </c>
      <c r="H3" s="12">
        <v>0</v>
      </c>
      <c r="I3" s="15">
        <f t="shared" ref="I3:I18" si="1">F3+H3</f>
        <v>74266</v>
      </c>
      <c r="J3" s="16">
        <f t="shared" ref="J3:J18" si="2">C3-G3</f>
        <v>175194</v>
      </c>
      <c r="K3" s="17">
        <f t="shared" ref="K3:K17" si="3">+G3*D3</f>
        <v>537328.64150259399</v>
      </c>
      <c r="L3" s="18">
        <f t="shared" ref="L3:L11" si="4">K3/E3</f>
        <v>0.51465503867378826</v>
      </c>
      <c r="M3" s="31">
        <v>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9" si="5">M3+N3+O3+P3+Q3</f>
        <v>361000</v>
      </c>
      <c r="S3" s="32">
        <f t="shared" ref="S3:S19" si="6">G3+I3+R3</f>
        <v>621040</v>
      </c>
      <c r="T3" s="32">
        <f t="shared" ref="T3:T18" si="7">S3-C3</f>
        <v>260072</v>
      </c>
      <c r="U3" s="18">
        <f t="shared" ref="U3:U18" si="8">S3/C3</f>
        <v>1.7204849183307107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405531</v>
      </c>
      <c r="G4" s="12">
        <v>159776</v>
      </c>
      <c r="H4" s="12">
        <v>0</v>
      </c>
      <c r="I4" s="15">
        <f t="shared" si="1"/>
        <v>405531</v>
      </c>
      <c r="J4" s="16">
        <f t="shared" si="2"/>
        <v>474497</v>
      </c>
      <c r="K4" s="17">
        <f t="shared" si="3"/>
        <v>208177.63917786159</v>
      </c>
      <c r="L4" s="18">
        <f t="shared" si="4"/>
        <v>0.25190414852910342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171188</v>
      </c>
      <c r="G6" s="40">
        <v>63547</v>
      </c>
      <c r="H6" s="40">
        <v>0</v>
      </c>
      <c r="I6" s="15">
        <f t="shared" si="1"/>
        <v>171188</v>
      </c>
      <c r="J6" s="16">
        <f t="shared" si="2"/>
        <v>404123</v>
      </c>
      <c r="K6" s="17">
        <f t="shared" si="3"/>
        <v>72636.004054986377</v>
      </c>
      <c r="L6" s="18">
        <f t="shared" si="4"/>
        <v>0.13588000085530394</v>
      </c>
      <c r="M6" s="31">
        <v>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255500</v>
      </c>
      <c r="S6" s="32">
        <f t="shared" si="6"/>
        <v>490235</v>
      </c>
      <c r="T6" s="32">
        <f t="shared" si="7"/>
        <v>22565</v>
      </c>
      <c r="U6" s="18">
        <f t="shared" si="8"/>
        <v>1.048249834284859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206563</v>
      </c>
      <c r="G7" s="12">
        <v>59400</v>
      </c>
      <c r="H7" s="12">
        <v>178200</v>
      </c>
      <c r="I7" s="15">
        <f t="shared" si="1"/>
        <v>384763</v>
      </c>
      <c r="J7" s="16">
        <f t="shared" si="2"/>
        <v>295740</v>
      </c>
      <c r="K7" s="17">
        <f t="shared" si="3"/>
        <v>37673.146694984665</v>
      </c>
      <c r="L7" s="18">
        <f t="shared" si="4"/>
        <v>0.16725798276735934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305708</v>
      </c>
      <c r="G8" s="12">
        <v>89495</v>
      </c>
      <c r="H8" s="40">
        <v>0</v>
      </c>
      <c r="I8" s="15">
        <f t="shared" si="1"/>
        <v>305708</v>
      </c>
      <c r="J8" s="16">
        <f t="shared" si="2"/>
        <v>305550</v>
      </c>
      <c r="K8" s="17">
        <f t="shared" si="3"/>
        <v>79966.293625718085</v>
      </c>
      <c r="L8" s="18">
        <f t="shared" si="4"/>
        <v>0.22654381146451671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240000</v>
      </c>
      <c r="O10" s="31">
        <v>240000</v>
      </c>
      <c r="P10" s="31">
        <v>80000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154377</v>
      </c>
      <c r="U10" s="18">
        <f t="shared" si="8"/>
        <v>1.308754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110754</v>
      </c>
      <c r="K11" s="17">
        <f t="shared" si="3"/>
        <v>0</v>
      </c>
      <c r="L11" s="18">
        <f t="shared" si="4"/>
        <v>0</v>
      </c>
      <c r="M11" s="31">
        <v>0</v>
      </c>
      <c r="N11" s="31">
        <v>76000</v>
      </c>
      <c r="O11" s="31">
        <v>0</v>
      </c>
      <c r="P11" s="31">
        <v>38000</v>
      </c>
      <c r="Q11" s="31">
        <v>0</v>
      </c>
      <c r="R11" s="31">
        <f t="shared" si="5"/>
        <v>114000</v>
      </c>
      <c r="S11" s="32">
        <f t="shared" si="6"/>
        <v>114000</v>
      </c>
      <c r="T11" s="32">
        <f t="shared" si="7"/>
        <v>3246</v>
      </c>
      <c r="U11" s="18">
        <f t="shared" si="8"/>
        <v>1.0293081965436914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>C14*D14</f>
        <v>138900</v>
      </c>
      <c r="F14" s="12">
        <v>0</v>
      </c>
      <c r="G14" s="12">
        <v>0</v>
      </c>
      <c r="H14" s="12">
        <v>0</v>
      </c>
      <c r="I14" s="15">
        <f>F14+H14</f>
        <v>0</v>
      </c>
      <c r="J14" s="16">
        <f>C14-G14</f>
        <v>15000</v>
      </c>
      <c r="K14" s="17">
        <f>+G14*D14</f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>M14+N14+O14+P14+Q14</f>
        <v>0</v>
      </c>
      <c r="S14" s="32">
        <f>G14+I14+R14</f>
        <v>0</v>
      </c>
      <c r="T14" s="32">
        <f>S14-C14</f>
        <v>-15000</v>
      </c>
      <c r="U14" s="18">
        <f>S14/C14</f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1166724</v>
      </c>
      <c r="G19" s="23">
        <f t="shared" si="10"/>
        <v>652365</v>
      </c>
      <c r="H19" s="23">
        <f t="shared" si="10"/>
        <v>178200</v>
      </c>
      <c r="I19" s="24">
        <f t="shared" si="10"/>
        <v>1344924</v>
      </c>
      <c r="J19" s="25">
        <f t="shared" si="10"/>
        <v>2351685</v>
      </c>
      <c r="K19" s="25">
        <f t="shared" si="10"/>
        <v>1140540.7525028752</v>
      </c>
      <c r="L19" s="26">
        <f t="shared" si="9"/>
        <v>0.24610309514079481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1997289</v>
      </c>
      <c r="T19" s="37"/>
    </row>
    <row r="20" spans="1:21">
      <c r="K20" t="s">
        <v>64</v>
      </c>
    </row>
    <row r="21" spans="1:21">
      <c r="G21" s="38" t="s">
        <v>64</v>
      </c>
    </row>
    <row r="22" spans="1:21" ht="15.6">
      <c r="B22" s="44" t="s">
        <v>64</v>
      </c>
      <c r="C22" s="45" t="s">
        <v>64</v>
      </c>
      <c r="E22" s="41"/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64</v>
      </c>
      <c r="E23" s="41" t="s">
        <v>64</v>
      </c>
      <c r="F23" s="38" t="s">
        <v>64</v>
      </c>
      <c r="G23" s="38"/>
      <c r="H23" s="48" t="s">
        <v>64</v>
      </c>
    </row>
    <row r="24" spans="1:21" ht="15.6">
      <c r="B24" s="44" t="s">
        <v>64</v>
      </c>
      <c r="C24" s="45" t="s">
        <v>91</v>
      </c>
      <c r="E24" s="41" t="s">
        <v>64</v>
      </c>
      <c r="F24" s="42"/>
      <c r="G24" s="38" t="s">
        <v>64</v>
      </c>
    </row>
    <row r="25" spans="1:21" ht="15.6">
      <c r="B25" s="44" t="s">
        <v>64</v>
      </c>
      <c r="C25" s="45" t="s">
        <v>64</v>
      </c>
      <c r="E25" t="s">
        <v>64</v>
      </c>
      <c r="G2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2D000000}"/>
  <conditionalFormatting sqref="B21">
    <cfRule type="expression" dxfId="1134" priority="13">
      <formula>$TM21&gt;41</formula>
    </cfRule>
  </conditionalFormatting>
  <conditionalFormatting sqref="L3:L13 L15:L19">
    <cfRule type="cellIs" dxfId="1133" priority="12" operator="greaterThan">
      <formula>1</formula>
    </cfRule>
  </conditionalFormatting>
  <conditionalFormatting sqref="L3:L13 L15:L19">
    <cfRule type="cellIs" dxfId="1132" priority="11" operator="lessThan">
      <formula>0.8</formula>
    </cfRule>
  </conditionalFormatting>
  <conditionalFormatting sqref="L3:L13 L15:L19">
    <cfRule type="cellIs" dxfId="1131" priority="10" operator="between">
      <formula>0.8</formula>
      <formula>1</formula>
    </cfRule>
  </conditionalFormatting>
  <conditionalFormatting sqref="U3:U13 U15:U18">
    <cfRule type="cellIs" dxfId="1130" priority="9" operator="greaterThan">
      <formula>1</formula>
    </cfRule>
  </conditionalFormatting>
  <conditionalFormatting sqref="U3:U13 U15:U18">
    <cfRule type="cellIs" dxfId="1129" priority="8" operator="lessThan">
      <formula>0.8</formula>
    </cfRule>
  </conditionalFormatting>
  <conditionalFormatting sqref="U3:U13 U15:U18">
    <cfRule type="cellIs" dxfId="1128" priority="7" operator="between">
      <formula>0.8</formula>
      <formula>1</formula>
    </cfRule>
  </conditionalFormatting>
  <conditionalFormatting sqref="L14">
    <cfRule type="cellIs" dxfId="1127" priority="6" operator="greaterThan">
      <formula>1</formula>
    </cfRule>
  </conditionalFormatting>
  <conditionalFormatting sqref="L14">
    <cfRule type="cellIs" dxfId="1126" priority="5" operator="lessThan">
      <formula>0.8</formula>
    </cfRule>
  </conditionalFormatting>
  <conditionalFormatting sqref="L14">
    <cfRule type="cellIs" dxfId="1125" priority="4" operator="between">
      <formula>0.8</formula>
      <formula>1</formula>
    </cfRule>
  </conditionalFormatting>
  <conditionalFormatting sqref="U14">
    <cfRule type="cellIs" dxfId="1124" priority="3" operator="greaterThan">
      <formula>1</formula>
    </cfRule>
  </conditionalFormatting>
  <conditionalFormatting sqref="U14">
    <cfRule type="cellIs" dxfId="1123" priority="2" operator="lessThan">
      <formula>0.8</formula>
    </cfRule>
  </conditionalFormatting>
  <conditionalFormatting sqref="U14">
    <cfRule type="cellIs" dxfId="112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D15" sqref="D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114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185774</v>
      </c>
      <c r="H3" s="12">
        <v>74266</v>
      </c>
      <c r="I3" s="15">
        <f t="shared" ref="I3:I18" si="1">F3+H3</f>
        <v>74266</v>
      </c>
      <c r="J3" s="16">
        <f t="shared" ref="J3:J18" si="2">C3-G3</f>
        <v>175194</v>
      </c>
      <c r="K3" s="17">
        <f t="shared" ref="K3:K17" si="3">+G3*D3</f>
        <v>537328.64150259399</v>
      </c>
      <c r="L3" s="18">
        <f t="shared" ref="L3:L11" si="4">K3/E3</f>
        <v>0.51465503867378826</v>
      </c>
      <c r="M3" s="31">
        <v>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9" si="5">M3+N3+O3+P3+Q3</f>
        <v>361000</v>
      </c>
      <c r="S3" s="32">
        <f t="shared" ref="S3:S19" si="6">G3+I3+R3</f>
        <v>621040</v>
      </c>
      <c r="T3" s="32">
        <f t="shared" ref="T3:T18" si="7">S3-C3</f>
        <v>260072</v>
      </c>
      <c r="U3" s="18">
        <f t="shared" ref="U3:U18" si="8">S3/C3</f>
        <v>1.7204849183307107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405531</v>
      </c>
      <c r="G4" s="12">
        <v>159776</v>
      </c>
      <c r="H4" s="12">
        <v>0</v>
      </c>
      <c r="I4" s="15">
        <f t="shared" si="1"/>
        <v>405531</v>
      </c>
      <c r="J4" s="16">
        <f t="shared" si="2"/>
        <v>474497</v>
      </c>
      <c r="K4" s="17">
        <f t="shared" si="3"/>
        <v>208177.63917786159</v>
      </c>
      <c r="L4" s="18">
        <f t="shared" si="4"/>
        <v>0.25190414852910342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63547</v>
      </c>
      <c r="H6" s="40">
        <v>171188</v>
      </c>
      <c r="I6" s="15">
        <f t="shared" si="1"/>
        <v>171188</v>
      </c>
      <c r="J6" s="16">
        <f t="shared" si="2"/>
        <v>404123</v>
      </c>
      <c r="K6" s="17">
        <f t="shared" si="3"/>
        <v>72636.004054986377</v>
      </c>
      <c r="L6" s="18">
        <f t="shared" si="4"/>
        <v>0.13588000085530394</v>
      </c>
      <c r="M6" s="31">
        <v>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255500</v>
      </c>
      <c r="S6" s="32">
        <f t="shared" si="6"/>
        <v>490235</v>
      </c>
      <c r="T6" s="32">
        <f t="shared" si="7"/>
        <v>22565</v>
      </c>
      <c r="U6" s="18">
        <f t="shared" si="8"/>
        <v>1.048249834284859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178200</v>
      </c>
      <c r="H7" s="12">
        <v>176940</v>
      </c>
      <c r="I7" s="15">
        <f t="shared" si="1"/>
        <v>265963</v>
      </c>
      <c r="J7" s="16">
        <f t="shared" si="2"/>
        <v>176940</v>
      </c>
      <c r="K7" s="17">
        <f t="shared" si="3"/>
        <v>113019.440084954</v>
      </c>
      <c r="L7" s="18">
        <f t="shared" si="4"/>
        <v>0.501773948302078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89495</v>
      </c>
      <c r="H8" s="40">
        <v>305708</v>
      </c>
      <c r="I8" s="15">
        <f t="shared" si="1"/>
        <v>305708</v>
      </c>
      <c r="J8" s="16">
        <f t="shared" si="2"/>
        <v>305550</v>
      </c>
      <c r="K8" s="17">
        <f t="shared" si="3"/>
        <v>79966.293625718085</v>
      </c>
      <c r="L8" s="18">
        <f t="shared" si="4"/>
        <v>0.22654381146451671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240000</v>
      </c>
      <c r="O10" s="31">
        <v>240000</v>
      </c>
      <c r="P10" s="31">
        <v>80000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154377</v>
      </c>
      <c r="U10" s="18">
        <f t="shared" si="8"/>
        <v>1.308754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110754</v>
      </c>
      <c r="K11" s="17">
        <f t="shared" si="3"/>
        <v>0</v>
      </c>
      <c r="L11" s="18">
        <f t="shared" si="4"/>
        <v>0</v>
      </c>
      <c r="M11" s="31">
        <v>0</v>
      </c>
      <c r="N11" s="31">
        <v>76000</v>
      </c>
      <c r="O11" s="31">
        <v>0</v>
      </c>
      <c r="P11" s="31">
        <v>38000</v>
      </c>
      <c r="Q11" s="31">
        <v>0</v>
      </c>
      <c r="R11" s="31">
        <f t="shared" si="5"/>
        <v>114000</v>
      </c>
      <c r="S11" s="32">
        <f t="shared" si="6"/>
        <v>114000</v>
      </c>
      <c r="T11" s="32">
        <f t="shared" si="7"/>
        <v>3246</v>
      </c>
      <c r="U11" s="18">
        <f t="shared" si="8"/>
        <v>1.0293081965436914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 t="shared" si="1"/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498022</v>
      </c>
      <c r="G19" s="23">
        <f t="shared" si="10"/>
        <v>771165</v>
      </c>
      <c r="H19" s="23">
        <f t="shared" si="10"/>
        <v>728102</v>
      </c>
      <c r="I19" s="24">
        <f t="shared" si="10"/>
        <v>1226124</v>
      </c>
      <c r="J19" s="25">
        <f t="shared" si="10"/>
        <v>2232885</v>
      </c>
      <c r="K19" s="25">
        <f t="shared" si="10"/>
        <v>1215887.0458928447</v>
      </c>
      <c r="L19" s="26">
        <f t="shared" si="9"/>
        <v>0.26236113411920575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1997289</v>
      </c>
      <c r="T19" s="37"/>
    </row>
    <row r="20" spans="1:21">
      <c r="K20" t="s">
        <v>64</v>
      </c>
    </row>
    <row r="21" spans="1:21">
      <c r="G21" s="38" t="s">
        <v>64</v>
      </c>
    </row>
    <row r="22" spans="1:21" ht="15.6">
      <c r="B22" s="44" t="s">
        <v>64</v>
      </c>
      <c r="C22" s="45" t="s">
        <v>64</v>
      </c>
      <c r="E22" s="41"/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64</v>
      </c>
      <c r="E23" s="41" t="s">
        <v>64</v>
      </c>
      <c r="F23" s="38" t="s">
        <v>64</v>
      </c>
      <c r="G23" s="38"/>
      <c r="H23" s="48" t="s">
        <v>64</v>
      </c>
    </row>
    <row r="24" spans="1:21" ht="15.6">
      <c r="B24" s="44" t="s">
        <v>64</v>
      </c>
      <c r="C24" s="45" t="s">
        <v>91</v>
      </c>
      <c r="E24" s="41" t="s">
        <v>64</v>
      </c>
      <c r="F24" s="42"/>
      <c r="G24" s="38" t="s">
        <v>64</v>
      </c>
    </row>
    <row r="25" spans="1:21" ht="15.6">
      <c r="B25" s="44" t="s">
        <v>64</v>
      </c>
      <c r="C25" s="45" t="s">
        <v>64</v>
      </c>
      <c r="E25" t="s">
        <v>64</v>
      </c>
      <c r="G2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2E000000}"/>
  <conditionalFormatting sqref="B21">
    <cfRule type="expression" dxfId="1121" priority="13">
      <formula>$TM21&gt;41</formula>
    </cfRule>
  </conditionalFormatting>
  <conditionalFormatting sqref="L3:L13 L15:L19">
    <cfRule type="cellIs" dxfId="1120" priority="12" operator="greaterThan">
      <formula>1</formula>
    </cfRule>
  </conditionalFormatting>
  <conditionalFormatting sqref="L3:L13 L15:L19">
    <cfRule type="cellIs" dxfId="1119" priority="11" operator="lessThan">
      <formula>0.8</formula>
    </cfRule>
  </conditionalFormatting>
  <conditionalFormatting sqref="L3:L13 L15:L19">
    <cfRule type="cellIs" dxfId="1118" priority="10" operator="between">
      <formula>0.8</formula>
      <formula>1</formula>
    </cfRule>
  </conditionalFormatting>
  <conditionalFormatting sqref="U3:U13 U15:U18">
    <cfRule type="cellIs" dxfId="1117" priority="9" operator="greaterThan">
      <formula>1</formula>
    </cfRule>
  </conditionalFormatting>
  <conditionalFormatting sqref="U3:U13 U15:U18">
    <cfRule type="cellIs" dxfId="1116" priority="8" operator="lessThan">
      <formula>0.8</formula>
    </cfRule>
  </conditionalFormatting>
  <conditionalFormatting sqref="U3:U13 U15:U18">
    <cfRule type="cellIs" dxfId="1115" priority="7" operator="between">
      <formula>0.8</formula>
      <formula>1</formula>
    </cfRule>
  </conditionalFormatting>
  <conditionalFormatting sqref="L14">
    <cfRule type="cellIs" dxfId="1114" priority="6" operator="greaterThan">
      <formula>1</formula>
    </cfRule>
  </conditionalFormatting>
  <conditionalFormatting sqref="L14">
    <cfRule type="cellIs" dxfId="1113" priority="5" operator="lessThan">
      <formula>0.8</formula>
    </cfRule>
  </conditionalFormatting>
  <conditionalFormatting sqref="L14">
    <cfRule type="cellIs" dxfId="1112" priority="4" operator="between">
      <formula>0.8</formula>
      <formula>1</formula>
    </cfRule>
  </conditionalFormatting>
  <conditionalFormatting sqref="U14">
    <cfRule type="cellIs" dxfId="1111" priority="3" operator="greaterThan">
      <formula>1</formula>
    </cfRule>
  </conditionalFormatting>
  <conditionalFormatting sqref="U14">
    <cfRule type="cellIs" dxfId="1110" priority="2" operator="lessThan">
      <formula>0.8</formula>
    </cfRule>
  </conditionalFormatting>
  <conditionalFormatting sqref="U14">
    <cfRule type="cellIs" dxfId="110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W18"/>
  <sheetViews>
    <sheetView showGridLines="0" workbookViewId="0">
      <pane xSplit="3" ySplit="2" topLeftCell="D3" activePane="bottomRight" state="frozen"/>
      <selection activeCell="B21" sqref="B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5546875" bestFit="1" customWidth="1"/>
    <col min="10" max="10" width="18.44140625" bestFit="1" customWidth="1"/>
    <col min="11" max="11" width="16" customWidth="1"/>
    <col min="12" max="12" width="12.88671875" customWidth="1"/>
    <col min="13" max="14" width="16.6640625" customWidth="1"/>
    <col min="15" max="15" width="15.44140625" customWidth="1"/>
  </cols>
  <sheetData>
    <row r="1" spans="1:23" ht="15.6">
      <c r="J1" s="27"/>
      <c r="K1" s="27"/>
      <c r="L1" s="28"/>
      <c r="P1" s="29" t="s">
        <v>0</v>
      </c>
      <c r="Q1" s="29" t="s">
        <v>1</v>
      </c>
      <c r="R1" s="29" t="s">
        <v>2</v>
      </c>
      <c r="S1" s="29" t="s">
        <v>3</v>
      </c>
      <c r="T1" s="29" t="s">
        <v>51</v>
      </c>
    </row>
    <row r="2" spans="1:23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4" t="s">
        <v>52</v>
      </c>
      <c r="K2" s="5" t="s">
        <v>15</v>
      </c>
      <c r="L2" s="5" t="s">
        <v>16</v>
      </c>
      <c r="M2" s="6" t="s">
        <v>17</v>
      </c>
      <c r="N2" s="6" t="s">
        <v>18</v>
      </c>
      <c r="O2" s="6" t="s">
        <v>19</v>
      </c>
      <c r="P2" s="29" t="s">
        <v>0</v>
      </c>
      <c r="Q2" s="29" t="s">
        <v>1</v>
      </c>
      <c r="R2" s="29" t="s">
        <v>2</v>
      </c>
      <c r="S2" s="29" t="s">
        <v>3</v>
      </c>
      <c r="T2" s="29" t="s">
        <v>51</v>
      </c>
      <c r="U2" s="30" t="s">
        <v>53</v>
      </c>
      <c r="V2" s="30" t="s">
        <v>54</v>
      </c>
      <c r="W2" s="34" t="s">
        <v>55</v>
      </c>
    </row>
    <row r="3" spans="1:23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/>
      <c r="G3" s="12">
        <v>243380</v>
      </c>
      <c r="H3" s="12">
        <v>0</v>
      </c>
      <c r="I3" s="12">
        <f t="shared" ref="I3:I17" si="1">F3-(G3+H3)</f>
        <v>-243380</v>
      </c>
      <c r="J3" s="15">
        <v>74470</v>
      </c>
      <c r="K3" s="13">
        <f t="shared" ref="K3:K9" si="2">G3+H3+J3</f>
        <v>317850</v>
      </c>
      <c r="L3" s="13">
        <f t="shared" ref="L3:L17" si="3">K3-F3</f>
        <v>317850</v>
      </c>
      <c r="M3" s="16">
        <f t="shared" ref="M3:M17" si="4">C3-G3</f>
        <v>403410</v>
      </c>
      <c r="N3" s="17">
        <f t="shared" ref="N3:N17" si="5">+G3*D3</f>
        <v>703946.97196002305</v>
      </c>
      <c r="O3" s="18">
        <f t="shared" ref="O3:O11" si="6">N3/E3</f>
        <v>0.37628905827239134</v>
      </c>
      <c r="P3" s="30"/>
      <c r="Q3" s="30">
        <v>149828</v>
      </c>
      <c r="R3" s="30">
        <f>8*18500</f>
        <v>148000</v>
      </c>
      <c r="S3" s="30">
        <f>8*18500</f>
        <v>148000</v>
      </c>
      <c r="T3" s="30">
        <f>7*18500</f>
        <v>129500</v>
      </c>
      <c r="U3" s="31">
        <f t="shared" ref="U3:U17" si="7">SUM(Q3:T3)</f>
        <v>575328</v>
      </c>
      <c r="V3" s="32">
        <f t="shared" ref="V3:V18" si="8">+U3-C3</f>
        <v>-71462</v>
      </c>
      <c r="W3" s="18">
        <f t="shared" ref="W3:W17" si="9">+U3/C3</f>
        <v>0.88951282487360661</v>
      </c>
    </row>
    <row r="4" spans="1:23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/>
      <c r="G4" s="12">
        <v>0</v>
      </c>
      <c r="H4" s="12">
        <v>0</v>
      </c>
      <c r="I4" s="12">
        <f t="shared" si="1"/>
        <v>0</v>
      </c>
      <c r="J4" s="15">
        <v>442871</v>
      </c>
      <c r="K4" s="13">
        <f t="shared" si="2"/>
        <v>442871</v>
      </c>
      <c r="L4" s="13">
        <f t="shared" si="3"/>
        <v>442871</v>
      </c>
      <c r="M4" s="16">
        <f t="shared" si="4"/>
        <v>300000</v>
      </c>
      <c r="N4" s="17">
        <f t="shared" si="5"/>
        <v>0</v>
      </c>
      <c r="O4" s="18">
        <f t="shared" si="6"/>
        <v>0</v>
      </c>
      <c r="P4" s="30"/>
      <c r="Q4" s="30">
        <v>442871</v>
      </c>
      <c r="R4" s="30"/>
      <c r="S4" s="30"/>
      <c r="T4" s="30"/>
      <c r="U4" s="31">
        <f t="shared" si="7"/>
        <v>442871</v>
      </c>
      <c r="V4" s="32">
        <f t="shared" si="8"/>
        <v>142871</v>
      </c>
      <c r="W4" s="18">
        <f t="shared" si="9"/>
        <v>1.4762366666666666</v>
      </c>
    </row>
    <row r="5" spans="1:23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15">
        <v>0</v>
      </c>
      <c r="K5" s="13">
        <f t="shared" si="2"/>
        <v>0</v>
      </c>
      <c r="L5" s="13">
        <f t="shared" si="3"/>
        <v>0</v>
      </c>
      <c r="M5" s="16">
        <f t="shared" si="4"/>
        <v>0</v>
      </c>
      <c r="N5" s="17">
        <f t="shared" si="5"/>
        <v>0</v>
      </c>
      <c r="O5" s="18">
        <v>0</v>
      </c>
      <c r="P5" s="30"/>
      <c r="Q5" s="30">
        <v>0</v>
      </c>
      <c r="R5" s="30"/>
      <c r="S5" s="30"/>
      <c r="T5" s="30"/>
      <c r="U5" s="31">
        <f t="shared" si="7"/>
        <v>0</v>
      </c>
      <c r="V5" s="32">
        <f t="shared" si="8"/>
        <v>0</v>
      </c>
      <c r="W5" s="18">
        <v>0</v>
      </c>
    </row>
    <row r="6" spans="1:23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/>
      <c r="G6" s="12">
        <v>31808</v>
      </c>
      <c r="H6" s="12">
        <v>0</v>
      </c>
      <c r="I6" s="12">
        <f t="shared" si="1"/>
        <v>-31808</v>
      </c>
      <c r="J6" s="15">
        <v>379030</v>
      </c>
      <c r="K6" s="13">
        <f t="shared" si="2"/>
        <v>410838</v>
      </c>
      <c r="L6" s="13">
        <f t="shared" si="3"/>
        <v>410838</v>
      </c>
      <c r="M6" s="16">
        <f t="shared" si="4"/>
        <v>532288</v>
      </c>
      <c r="N6" s="17">
        <f t="shared" si="5"/>
        <v>36357.436495523107</v>
      </c>
      <c r="O6" s="18">
        <f t="shared" si="6"/>
        <v>5.638756523712276E-2</v>
      </c>
      <c r="P6" s="30"/>
      <c r="Q6" s="30">
        <v>94823</v>
      </c>
      <c r="R6" s="30">
        <v>220500</v>
      </c>
      <c r="S6" s="30">
        <f>5*31500</f>
        <v>157500</v>
      </c>
      <c r="T6" s="30">
        <v>93500</v>
      </c>
      <c r="U6" s="31">
        <f t="shared" si="7"/>
        <v>566323</v>
      </c>
      <c r="V6" s="32">
        <f t="shared" si="8"/>
        <v>2227</v>
      </c>
      <c r="W6" s="18">
        <f t="shared" si="9"/>
        <v>1.0039479095756751</v>
      </c>
    </row>
    <row r="7" spans="1:23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/>
      <c r="G7" s="12">
        <v>0</v>
      </c>
      <c r="H7" s="12">
        <v>0</v>
      </c>
      <c r="I7" s="12">
        <f t="shared" si="1"/>
        <v>0</v>
      </c>
      <c r="J7" s="15">
        <v>90</v>
      </c>
      <c r="K7" s="13">
        <f t="shared" si="2"/>
        <v>90</v>
      </c>
      <c r="L7" s="13">
        <f t="shared" si="3"/>
        <v>90</v>
      </c>
      <c r="M7" s="16">
        <f t="shared" si="4"/>
        <v>349200</v>
      </c>
      <c r="N7" s="17">
        <f t="shared" si="5"/>
        <v>0</v>
      </c>
      <c r="O7" s="18">
        <f t="shared" si="6"/>
        <v>0</v>
      </c>
      <c r="P7" s="30"/>
      <c r="Q7" s="30">
        <v>0</v>
      </c>
      <c r="R7" s="30"/>
      <c r="S7" s="30">
        <f>3*87000</f>
        <v>261000</v>
      </c>
      <c r="T7" s="30">
        <v>87000</v>
      </c>
      <c r="U7" s="31">
        <f t="shared" si="7"/>
        <v>348000</v>
      </c>
      <c r="V7" s="32">
        <f t="shared" si="8"/>
        <v>-1200</v>
      </c>
      <c r="W7" s="18">
        <f t="shared" si="9"/>
        <v>0.99656357388316152</v>
      </c>
    </row>
    <row r="8" spans="1:23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/>
      <c r="G8" s="12">
        <v>218330</v>
      </c>
      <c r="H8" s="12">
        <v>44215</v>
      </c>
      <c r="I8" s="12">
        <f t="shared" si="1"/>
        <v>-262545</v>
      </c>
      <c r="J8" s="15">
        <v>263205</v>
      </c>
      <c r="K8" s="13">
        <f t="shared" si="2"/>
        <v>525750</v>
      </c>
      <c r="L8" s="13">
        <f t="shared" si="3"/>
        <v>525750</v>
      </c>
      <c r="M8" s="16">
        <f t="shared" si="4"/>
        <v>436420</v>
      </c>
      <c r="N8" s="17">
        <f t="shared" si="5"/>
        <v>195083.98108612804</v>
      </c>
      <c r="O8" s="18">
        <f t="shared" si="6"/>
        <v>0.33345551737304319</v>
      </c>
      <c r="P8" s="30"/>
      <c r="Q8" s="30">
        <v>44215</v>
      </c>
      <c r="R8" s="30">
        <f>5*43500</f>
        <v>217500</v>
      </c>
      <c r="S8" s="30">
        <f>2*43500</f>
        <v>87000</v>
      </c>
      <c r="T8" s="30">
        <f>6*43500</f>
        <v>261000</v>
      </c>
      <c r="U8" s="31">
        <f t="shared" si="7"/>
        <v>609715</v>
      </c>
      <c r="V8" s="32">
        <f t="shared" si="8"/>
        <v>-45035</v>
      </c>
      <c r="W8" s="18">
        <f t="shared" si="9"/>
        <v>0.93121802214585725</v>
      </c>
    </row>
    <row r="9" spans="1:23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/>
      <c r="G9" s="12">
        <v>0</v>
      </c>
      <c r="H9" s="12">
        <v>0</v>
      </c>
      <c r="I9" s="12">
        <f t="shared" si="1"/>
        <v>0</v>
      </c>
      <c r="J9" s="15">
        <v>0</v>
      </c>
      <c r="K9" s="13">
        <f t="shared" si="2"/>
        <v>0</v>
      </c>
      <c r="L9" s="13">
        <f t="shared" si="3"/>
        <v>0</v>
      </c>
      <c r="M9" s="16">
        <f t="shared" si="4"/>
        <v>202800</v>
      </c>
      <c r="N9" s="17">
        <f t="shared" si="5"/>
        <v>0</v>
      </c>
      <c r="O9" s="18">
        <f t="shared" si="6"/>
        <v>0</v>
      </c>
      <c r="P9" s="30"/>
      <c r="Q9" s="30">
        <v>0</v>
      </c>
      <c r="R9" s="30"/>
      <c r="S9" s="30">
        <v>234000</v>
      </c>
      <c r="T9" s="30"/>
      <c r="U9" s="31">
        <f t="shared" si="7"/>
        <v>234000</v>
      </c>
      <c r="V9" s="32">
        <f t="shared" si="8"/>
        <v>31200</v>
      </c>
      <c r="W9" s="18">
        <f t="shared" si="9"/>
        <v>1.1538461538461537</v>
      </c>
    </row>
    <row r="10" spans="1:23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/>
      <c r="G10" s="12">
        <v>0</v>
      </c>
      <c r="H10" s="12">
        <v>0</v>
      </c>
      <c r="I10" s="12">
        <f t="shared" si="1"/>
        <v>0</v>
      </c>
      <c r="J10" s="15">
        <v>6</v>
      </c>
      <c r="K10" s="13">
        <f>G10+H8+J10</f>
        <v>44221</v>
      </c>
      <c r="L10" s="13">
        <f t="shared" si="3"/>
        <v>44221</v>
      </c>
      <c r="M10" s="16">
        <f t="shared" si="4"/>
        <v>232806</v>
      </c>
      <c r="N10" s="17">
        <f t="shared" si="5"/>
        <v>0</v>
      </c>
      <c r="O10" s="18">
        <f t="shared" si="6"/>
        <v>0</v>
      </c>
      <c r="P10" s="30"/>
      <c r="Q10" s="30">
        <v>6</v>
      </c>
      <c r="R10" s="30">
        <f>6*38500</f>
        <v>231000</v>
      </c>
      <c r="S10" s="30"/>
      <c r="T10" s="30"/>
      <c r="U10" s="31">
        <f t="shared" si="7"/>
        <v>231006</v>
      </c>
      <c r="V10" s="32">
        <f t="shared" si="8"/>
        <v>-1800</v>
      </c>
      <c r="W10" s="18">
        <f t="shared" si="9"/>
        <v>0.99226824050926521</v>
      </c>
    </row>
    <row r="11" spans="1:23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/>
      <c r="G11" s="12">
        <v>37379</v>
      </c>
      <c r="H11" s="12">
        <v>0</v>
      </c>
      <c r="I11" s="12">
        <f t="shared" si="1"/>
        <v>-37379</v>
      </c>
      <c r="J11" s="15">
        <v>0</v>
      </c>
      <c r="K11" s="13">
        <f t="shared" ref="K11:K17" si="10">G11+H11+J11</f>
        <v>37379</v>
      </c>
      <c r="L11" s="13">
        <f t="shared" si="3"/>
        <v>37379</v>
      </c>
      <c r="M11" s="16">
        <f t="shared" si="4"/>
        <v>0</v>
      </c>
      <c r="N11" s="17">
        <f t="shared" si="5"/>
        <v>58121.655911310321</v>
      </c>
      <c r="O11" s="18">
        <f t="shared" si="6"/>
        <v>1</v>
      </c>
      <c r="P11" s="30"/>
      <c r="Q11" s="30">
        <v>0</v>
      </c>
      <c r="R11" s="30"/>
      <c r="S11" s="30"/>
      <c r="T11" s="30"/>
      <c r="U11" s="31">
        <f t="shared" si="7"/>
        <v>0</v>
      </c>
      <c r="V11" s="32">
        <f t="shared" si="8"/>
        <v>-37379</v>
      </c>
      <c r="W11" s="18">
        <f t="shared" si="9"/>
        <v>0</v>
      </c>
    </row>
    <row r="12" spans="1:23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15">
        <v>0</v>
      </c>
      <c r="K12" s="13">
        <f t="shared" si="10"/>
        <v>0</v>
      </c>
      <c r="L12" s="13">
        <f t="shared" si="3"/>
        <v>0</v>
      </c>
      <c r="M12" s="16">
        <f t="shared" si="4"/>
        <v>0</v>
      </c>
      <c r="N12" s="17">
        <f t="shared" si="5"/>
        <v>0</v>
      </c>
      <c r="O12" s="18">
        <v>0</v>
      </c>
      <c r="P12" s="30"/>
      <c r="Q12" s="30">
        <v>0</v>
      </c>
      <c r="R12" s="30"/>
      <c r="S12" s="30"/>
      <c r="T12" s="30"/>
      <c r="U12" s="31">
        <f t="shared" si="7"/>
        <v>0</v>
      </c>
      <c r="V12" s="32">
        <f t="shared" si="8"/>
        <v>0</v>
      </c>
      <c r="W12" s="18">
        <v>0</v>
      </c>
    </row>
    <row r="13" spans="1:23">
      <c r="A13" s="8" t="s">
        <v>40</v>
      </c>
      <c r="B13" s="8" t="s">
        <v>41</v>
      </c>
      <c r="C13" s="9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15">
        <v>0</v>
      </c>
      <c r="K13" s="13">
        <f t="shared" si="10"/>
        <v>0</v>
      </c>
      <c r="L13" s="13">
        <f t="shared" si="3"/>
        <v>0</v>
      </c>
      <c r="M13" s="16">
        <f t="shared" si="4"/>
        <v>0</v>
      </c>
      <c r="N13" s="17">
        <f t="shared" si="5"/>
        <v>0</v>
      </c>
      <c r="O13" s="18">
        <v>0</v>
      </c>
      <c r="P13" s="30"/>
      <c r="Q13" s="30">
        <v>0</v>
      </c>
      <c r="R13" s="30"/>
      <c r="S13" s="30"/>
      <c r="T13" s="30"/>
      <c r="U13" s="31">
        <f t="shared" si="7"/>
        <v>0</v>
      </c>
      <c r="V13" s="32">
        <f t="shared" si="8"/>
        <v>0</v>
      </c>
      <c r="W13" s="18">
        <v>0</v>
      </c>
    </row>
    <row r="14" spans="1:23">
      <c r="A14" s="8" t="s">
        <v>42</v>
      </c>
      <c r="B14" s="8" t="s">
        <v>43</v>
      </c>
      <c r="C14" s="9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15">
        <v>0</v>
      </c>
      <c r="K14" s="13">
        <f t="shared" si="10"/>
        <v>0</v>
      </c>
      <c r="L14" s="13">
        <f t="shared" si="3"/>
        <v>0</v>
      </c>
      <c r="M14" s="16">
        <f t="shared" si="4"/>
        <v>0</v>
      </c>
      <c r="N14" s="17">
        <f t="shared" si="5"/>
        <v>0</v>
      </c>
      <c r="O14" s="18">
        <v>0</v>
      </c>
      <c r="P14" s="30"/>
      <c r="Q14" s="30">
        <v>0</v>
      </c>
      <c r="R14" s="30"/>
      <c r="S14" s="30"/>
      <c r="T14" s="30"/>
      <c r="U14" s="31">
        <f t="shared" si="7"/>
        <v>0</v>
      </c>
      <c r="V14" s="32">
        <f t="shared" si="8"/>
        <v>0</v>
      </c>
      <c r="W14" s="18">
        <v>0</v>
      </c>
    </row>
    <row r="15" spans="1:23">
      <c r="A15" s="7" t="s">
        <v>44</v>
      </c>
      <c r="B15" s="8" t="s">
        <v>45</v>
      </c>
      <c r="C15" s="9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15">
        <v>2</v>
      </c>
      <c r="K15" s="13">
        <f t="shared" si="10"/>
        <v>2</v>
      </c>
      <c r="L15" s="13">
        <f t="shared" si="3"/>
        <v>2</v>
      </c>
      <c r="M15" s="16">
        <f t="shared" si="4"/>
        <v>0</v>
      </c>
      <c r="N15" s="17">
        <f t="shared" si="5"/>
        <v>0</v>
      </c>
      <c r="O15" s="18">
        <v>0</v>
      </c>
      <c r="P15" s="30"/>
      <c r="Q15" s="30">
        <v>0</v>
      </c>
      <c r="R15" s="30"/>
      <c r="S15" s="30"/>
      <c r="T15" s="30"/>
      <c r="U15" s="31">
        <f t="shared" si="7"/>
        <v>0</v>
      </c>
      <c r="V15" s="32">
        <f t="shared" si="8"/>
        <v>0</v>
      </c>
      <c r="W15" s="18">
        <v>0</v>
      </c>
    </row>
    <row r="16" spans="1:23">
      <c r="A16" s="19" t="s">
        <v>46</v>
      </c>
      <c r="B16" s="8" t="s">
        <v>47</v>
      </c>
      <c r="C16" s="9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15">
        <v>0</v>
      </c>
      <c r="K16" s="13">
        <f t="shared" si="10"/>
        <v>0</v>
      </c>
      <c r="L16" s="13">
        <f t="shared" si="3"/>
        <v>0</v>
      </c>
      <c r="M16" s="16">
        <f t="shared" si="4"/>
        <v>0</v>
      </c>
      <c r="N16" s="17">
        <f t="shared" si="5"/>
        <v>0</v>
      </c>
      <c r="O16" s="18">
        <v>0</v>
      </c>
      <c r="P16" s="30"/>
      <c r="Q16" s="30">
        <v>0</v>
      </c>
      <c r="R16" s="30"/>
      <c r="S16" s="30"/>
      <c r="T16" s="30"/>
      <c r="U16" s="31">
        <f t="shared" si="7"/>
        <v>0</v>
      </c>
      <c r="V16" s="32">
        <f t="shared" si="8"/>
        <v>0</v>
      </c>
      <c r="W16" s="18">
        <v>0</v>
      </c>
    </row>
    <row r="17" spans="1:23">
      <c r="A17" s="19" t="s">
        <v>48</v>
      </c>
      <c r="B17" s="8" t="s">
        <v>49</v>
      </c>
      <c r="C17" s="9">
        <v>1187</v>
      </c>
      <c r="D17" s="10">
        <v>3.0573254068481477</v>
      </c>
      <c r="E17" s="11">
        <f t="shared" si="0"/>
        <v>3629.0452579287512</v>
      </c>
      <c r="F17" s="12"/>
      <c r="G17" s="12">
        <v>0</v>
      </c>
      <c r="H17" s="12">
        <v>0</v>
      </c>
      <c r="I17" s="12">
        <f t="shared" si="1"/>
        <v>0</v>
      </c>
      <c r="J17" s="15">
        <v>74976</v>
      </c>
      <c r="K17" s="13">
        <f t="shared" si="10"/>
        <v>74976</v>
      </c>
      <c r="L17" s="13">
        <f t="shared" si="3"/>
        <v>74976</v>
      </c>
      <c r="M17" s="16">
        <f t="shared" si="4"/>
        <v>1187</v>
      </c>
      <c r="N17" s="17">
        <f t="shared" si="5"/>
        <v>0</v>
      </c>
      <c r="O17" s="18">
        <f t="shared" ref="O17:O18" si="11">N17/E17</f>
        <v>0</v>
      </c>
      <c r="P17" s="30"/>
      <c r="Q17" s="30">
        <v>1187</v>
      </c>
      <c r="R17" s="30"/>
      <c r="S17" s="30"/>
      <c r="T17" s="30"/>
      <c r="U17" s="31">
        <f t="shared" si="7"/>
        <v>1187</v>
      </c>
      <c r="V17" s="32">
        <f t="shared" si="8"/>
        <v>0</v>
      </c>
      <c r="W17" s="18">
        <f t="shared" si="9"/>
        <v>1</v>
      </c>
    </row>
    <row r="18" spans="1:23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530897</v>
      </c>
      <c r="H18" s="23">
        <f>SUM(H3:H17)</f>
        <v>44215</v>
      </c>
      <c r="I18" s="20"/>
      <c r="J18" s="24">
        <f>SUM(J3:J17)</f>
        <v>1234650</v>
      </c>
      <c r="K18" s="20"/>
      <c r="L18" s="20"/>
      <c r="M18" s="25">
        <f>SUM(M3:M17)</f>
        <v>2458111</v>
      </c>
      <c r="N18" s="25">
        <f>SUM(N3:N17)</f>
        <v>993510.04545298452</v>
      </c>
      <c r="O18" s="26">
        <f t="shared" si="11"/>
        <v>0.2209542839731235</v>
      </c>
      <c r="P18" s="30"/>
      <c r="Q18" s="30"/>
      <c r="R18" s="30"/>
      <c r="S18" s="30"/>
      <c r="T18" s="30"/>
      <c r="U18" s="31">
        <f>+R18+Q18+G18+S18+T18</f>
        <v>530897</v>
      </c>
      <c r="V18" s="32">
        <f t="shared" si="8"/>
        <v>-2458111</v>
      </c>
    </row>
  </sheetData>
  <autoFilter ref="A2:O18" xr:uid="{00000000-0009-0000-0000-000002000000}"/>
  <conditionalFormatting sqref="B20:B35">
    <cfRule type="expression" dxfId="1435" priority="7">
      <formula>$TO20&gt;41</formula>
    </cfRule>
  </conditionalFormatting>
  <conditionalFormatting sqref="O3:O18">
    <cfRule type="cellIs" dxfId="1434" priority="6" operator="greaterThan">
      <formula>1</formula>
    </cfRule>
  </conditionalFormatting>
  <conditionalFormatting sqref="O3:O18">
    <cfRule type="cellIs" dxfId="1433" priority="5" operator="lessThan">
      <formula>0.8</formula>
    </cfRule>
  </conditionalFormatting>
  <conditionalFormatting sqref="O3:O18">
    <cfRule type="cellIs" dxfId="1432" priority="4" operator="between">
      <formula>0.8</formula>
      <formula>1</formula>
    </cfRule>
  </conditionalFormatting>
  <conditionalFormatting sqref="W3:W17">
    <cfRule type="cellIs" dxfId="1431" priority="3" operator="greaterThan">
      <formula>1</formula>
    </cfRule>
  </conditionalFormatting>
  <conditionalFormatting sqref="W3:W17">
    <cfRule type="cellIs" dxfId="1430" priority="2" operator="lessThan">
      <formula>0.8</formula>
    </cfRule>
  </conditionalFormatting>
  <conditionalFormatting sqref="W3:W17">
    <cfRule type="cellIs" dxfId="142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E15" sqref="E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115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37417</v>
      </c>
      <c r="G3" s="40">
        <v>185774</v>
      </c>
      <c r="H3" s="12">
        <v>74266</v>
      </c>
      <c r="I3" s="15">
        <f t="shared" ref="I3:I18" si="1">F3+H3</f>
        <v>111683</v>
      </c>
      <c r="J3" s="16">
        <f t="shared" ref="J3:J18" si="2">C3-G3</f>
        <v>175194</v>
      </c>
      <c r="K3" s="17">
        <f t="shared" ref="K3:K17" si="3">+G3*D3</f>
        <v>537328.64150259399</v>
      </c>
      <c r="L3" s="18">
        <f t="shared" ref="L3:L11" si="4">K3/E3</f>
        <v>0.51465503867378826</v>
      </c>
      <c r="M3" s="31">
        <v>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9" si="5">M3+N3+O3+P3+Q3</f>
        <v>361000</v>
      </c>
      <c r="S3" s="32">
        <f t="shared" ref="S3:S19" si="6">G3+I3+R3</f>
        <v>658457</v>
      </c>
      <c r="T3" s="32">
        <f t="shared" ref="T3:T18" si="7">S3-C3</f>
        <v>297489</v>
      </c>
      <c r="U3" s="18">
        <f t="shared" ref="U3:U18" si="8">S3/C3</f>
        <v>1.8241423062432127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405531</v>
      </c>
      <c r="G4" s="12">
        <v>159776</v>
      </c>
      <c r="H4" s="12">
        <v>0</v>
      </c>
      <c r="I4" s="15">
        <f t="shared" si="1"/>
        <v>405531</v>
      </c>
      <c r="J4" s="16">
        <f t="shared" si="2"/>
        <v>474497</v>
      </c>
      <c r="K4" s="17">
        <f t="shared" si="3"/>
        <v>208177.63917786159</v>
      </c>
      <c r="L4" s="18">
        <f t="shared" si="4"/>
        <v>0.25190414852910342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63547</v>
      </c>
      <c r="H6" s="40">
        <v>171188</v>
      </c>
      <c r="I6" s="15">
        <f t="shared" si="1"/>
        <v>171188</v>
      </c>
      <c r="J6" s="16">
        <f t="shared" si="2"/>
        <v>404123</v>
      </c>
      <c r="K6" s="17">
        <f t="shared" si="3"/>
        <v>72636.004054986377</v>
      </c>
      <c r="L6" s="18">
        <f t="shared" si="4"/>
        <v>0.13588000085530394</v>
      </c>
      <c r="M6" s="31">
        <v>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255500</v>
      </c>
      <c r="S6" s="32">
        <f t="shared" si="6"/>
        <v>490235</v>
      </c>
      <c r="T6" s="32">
        <f t="shared" si="7"/>
        <v>22565</v>
      </c>
      <c r="U6" s="18">
        <f t="shared" si="8"/>
        <v>1.048249834284859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237600</v>
      </c>
      <c r="H7" s="12">
        <v>117540</v>
      </c>
      <c r="I7" s="15">
        <f t="shared" si="1"/>
        <v>206563</v>
      </c>
      <c r="J7" s="16">
        <f t="shared" si="2"/>
        <v>117540</v>
      </c>
      <c r="K7" s="17">
        <f t="shared" si="3"/>
        <v>150692.58677993866</v>
      </c>
      <c r="L7" s="18">
        <f t="shared" si="4"/>
        <v>0.66903193106943737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233203</v>
      </c>
      <c r="H8" s="40">
        <v>162000</v>
      </c>
      <c r="I8" s="15">
        <f t="shared" si="1"/>
        <v>162000</v>
      </c>
      <c r="J8" s="16">
        <f t="shared" si="2"/>
        <v>161842</v>
      </c>
      <c r="K8" s="17">
        <f t="shared" si="3"/>
        <v>208373.42390522748</v>
      </c>
      <c r="L8" s="18">
        <f t="shared" si="4"/>
        <v>0.59032009011631592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240000</v>
      </c>
      <c r="O10" s="31">
        <v>240000</v>
      </c>
      <c r="P10" s="31">
        <v>80000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154377</v>
      </c>
      <c r="U10" s="18">
        <f t="shared" si="8"/>
        <v>1.308754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74005</v>
      </c>
      <c r="G11" s="12">
        <v>0</v>
      </c>
      <c r="H11" s="12">
        <v>0</v>
      </c>
      <c r="I11" s="15">
        <f t="shared" si="1"/>
        <v>74005</v>
      </c>
      <c r="J11" s="16">
        <f t="shared" si="2"/>
        <v>110754</v>
      </c>
      <c r="K11" s="17">
        <f t="shared" si="3"/>
        <v>0</v>
      </c>
      <c r="L11" s="18">
        <f t="shared" si="4"/>
        <v>0</v>
      </c>
      <c r="M11" s="31">
        <v>0</v>
      </c>
      <c r="N11" s="31">
        <v>76000</v>
      </c>
      <c r="O11" s="31">
        <v>0</v>
      </c>
      <c r="P11" s="31">
        <v>38000</v>
      </c>
      <c r="Q11" s="31">
        <v>0</v>
      </c>
      <c r="R11" s="31">
        <f t="shared" si="5"/>
        <v>114000</v>
      </c>
      <c r="S11" s="32">
        <f t="shared" si="6"/>
        <v>188005</v>
      </c>
      <c r="T11" s="32">
        <f t="shared" si="7"/>
        <v>77251</v>
      </c>
      <c r="U11" s="18">
        <f t="shared" si="8"/>
        <v>1.6975007674666378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609444</v>
      </c>
      <c r="G19" s="23">
        <f t="shared" si="10"/>
        <v>974273</v>
      </c>
      <c r="H19" s="23">
        <f t="shared" si="10"/>
        <v>524994</v>
      </c>
      <c r="I19" s="24">
        <f t="shared" si="10"/>
        <v>1134472</v>
      </c>
      <c r="J19" s="25">
        <f t="shared" si="10"/>
        <v>2029777</v>
      </c>
      <c r="K19" s="25">
        <f t="shared" si="10"/>
        <v>1381967.3228673388</v>
      </c>
      <c r="L19" s="26">
        <f t="shared" si="9"/>
        <v>0.29819753024584084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2108745</v>
      </c>
      <c r="T19" s="37"/>
    </row>
    <row r="20" spans="1:21">
      <c r="K20" t="s">
        <v>64</v>
      </c>
    </row>
    <row r="21" spans="1:21">
      <c r="G21" s="38" t="s">
        <v>64</v>
      </c>
    </row>
    <row r="22" spans="1:21" ht="15.6">
      <c r="B22" s="44" t="s">
        <v>64</v>
      </c>
      <c r="C22" s="45" t="s">
        <v>64</v>
      </c>
      <c r="E22" s="41"/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64</v>
      </c>
      <c r="E23" s="41" t="s">
        <v>64</v>
      </c>
      <c r="F23" s="38" t="s">
        <v>64</v>
      </c>
      <c r="G23" s="38"/>
      <c r="H23" s="48" t="s">
        <v>64</v>
      </c>
    </row>
    <row r="24" spans="1:21" ht="15.6">
      <c r="B24" s="44" t="s">
        <v>64</v>
      </c>
      <c r="C24" s="45" t="s">
        <v>91</v>
      </c>
      <c r="E24" s="41" t="s">
        <v>64</v>
      </c>
      <c r="F24" s="42"/>
      <c r="G24" s="38" t="s">
        <v>64</v>
      </c>
    </row>
    <row r="25" spans="1:21" ht="15.6">
      <c r="B25" s="44" t="s">
        <v>64</v>
      </c>
      <c r="C25" s="45" t="s">
        <v>64</v>
      </c>
      <c r="E25" t="s">
        <v>64</v>
      </c>
      <c r="G2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2F000000}"/>
  <conditionalFormatting sqref="B21">
    <cfRule type="expression" dxfId="1108" priority="13">
      <formula>$TM21&gt;41</formula>
    </cfRule>
  </conditionalFormatting>
  <conditionalFormatting sqref="L3:L13 L15:L19">
    <cfRule type="cellIs" dxfId="1107" priority="12" operator="greaterThan">
      <formula>1</formula>
    </cfRule>
  </conditionalFormatting>
  <conditionalFormatting sqref="L3:L13 L15:L19">
    <cfRule type="cellIs" dxfId="1106" priority="11" operator="lessThan">
      <formula>0.8</formula>
    </cfRule>
  </conditionalFormatting>
  <conditionalFormatting sqref="L3:L13 L15:L19">
    <cfRule type="cellIs" dxfId="1105" priority="10" operator="between">
      <formula>0.8</formula>
      <formula>1</formula>
    </cfRule>
  </conditionalFormatting>
  <conditionalFormatting sqref="U3:U13 U15:U18">
    <cfRule type="cellIs" dxfId="1104" priority="9" operator="greaterThan">
      <formula>1</formula>
    </cfRule>
  </conditionalFormatting>
  <conditionalFormatting sqref="U3:U13 U15:U18">
    <cfRule type="cellIs" dxfId="1103" priority="8" operator="lessThan">
      <formula>0.8</formula>
    </cfRule>
  </conditionalFormatting>
  <conditionalFormatting sqref="U3:U13 U15:U18">
    <cfRule type="cellIs" dxfId="1102" priority="7" operator="between">
      <formula>0.8</formula>
      <formula>1</formula>
    </cfRule>
  </conditionalFormatting>
  <conditionalFormatting sqref="L14">
    <cfRule type="cellIs" dxfId="1101" priority="6" operator="greaterThan">
      <formula>1</formula>
    </cfRule>
  </conditionalFormatting>
  <conditionalFormatting sqref="L14">
    <cfRule type="cellIs" dxfId="1100" priority="5" operator="lessThan">
      <formula>0.8</formula>
    </cfRule>
  </conditionalFormatting>
  <conditionalFormatting sqref="L14">
    <cfRule type="cellIs" dxfId="1099" priority="4" operator="between">
      <formula>0.8</formula>
      <formula>1</formula>
    </cfRule>
  </conditionalFormatting>
  <conditionalFormatting sqref="U14">
    <cfRule type="cellIs" dxfId="1098" priority="3" operator="greaterThan">
      <formula>1</formula>
    </cfRule>
  </conditionalFormatting>
  <conditionalFormatting sqref="U14">
    <cfRule type="cellIs" dxfId="1097" priority="2" operator="lessThan">
      <formula>0.8</formula>
    </cfRule>
  </conditionalFormatting>
  <conditionalFormatting sqref="U14">
    <cfRule type="cellIs" dxfId="109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D15" sqref="D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116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74550</v>
      </c>
      <c r="G3" s="40">
        <v>260040</v>
      </c>
      <c r="H3" s="12">
        <v>0</v>
      </c>
      <c r="I3" s="15">
        <f t="shared" ref="I3:I18" si="1">F3+H3</f>
        <v>74550</v>
      </c>
      <c r="J3" s="16">
        <f t="shared" ref="J3:J18" si="2">C3-G3</f>
        <v>100928</v>
      </c>
      <c r="K3" s="17">
        <f t="shared" ref="K3:K17" si="3">+G3*D3</f>
        <v>752133.99042026629</v>
      </c>
      <c r="L3" s="18">
        <f t="shared" ref="L3:L11" si="4">K3/E3</f>
        <v>0.72039626781321342</v>
      </c>
      <c r="M3" s="31">
        <v>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9" si="5">M3+N3+O3+P3+Q3</f>
        <v>361000</v>
      </c>
      <c r="S3" s="32">
        <f t="shared" ref="S3:S19" si="6">G3+I3+R3</f>
        <v>695590</v>
      </c>
      <c r="T3" s="32">
        <f t="shared" ref="T3:T18" si="7">S3-C3</f>
        <v>334622</v>
      </c>
      <c r="U3" s="18">
        <f t="shared" ref="U3:U18" si="8">S3/C3</f>
        <v>1.9270129208129252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405531</v>
      </c>
      <c r="G4" s="12">
        <v>159776</v>
      </c>
      <c r="H4" s="12">
        <v>0</v>
      </c>
      <c r="I4" s="15">
        <f t="shared" si="1"/>
        <v>405531</v>
      </c>
      <c r="J4" s="16">
        <f t="shared" si="2"/>
        <v>474497</v>
      </c>
      <c r="K4" s="17">
        <f t="shared" si="3"/>
        <v>208177.63917786159</v>
      </c>
      <c r="L4" s="18">
        <f t="shared" si="4"/>
        <v>0.25190414852910342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63547</v>
      </c>
      <c r="H6" s="40">
        <v>171188</v>
      </c>
      <c r="I6" s="15">
        <f t="shared" si="1"/>
        <v>171188</v>
      </c>
      <c r="J6" s="16">
        <f t="shared" si="2"/>
        <v>404123</v>
      </c>
      <c r="K6" s="17">
        <f t="shared" si="3"/>
        <v>72636.004054986377</v>
      </c>
      <c r="L6" s="18">
        <f t="shared" si="4"/>
        <v>0.13588000085530394</v>
      </c>
      <c r="M6" s="31">
        <v>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255500</v>
      </c>
      <c r="S6" s="32">
        <f t="shared" si="6"/>
        <v>490235</v>
      </c>
      <c r="T6" s="32">
        <f t="shared" si="7"/>
        <v>22565</v>
      </c>
      <c r="U6" s="18">
        <f t="shared" si="8"/>
        <v>1.048249834284859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237600</v>
      </c>
      <c r="H7" s="12">
        <v>117540</v>
      </c>
      <c r="I7" s="15">
        <f t="shared" si="1"/>
        <v>206563</v>
      </c>
      <c r="J7" s="16">
        <f t="shared" si="2"/>
        <v>117540</v>
      </c>
      <c r="K7" s="17">
        <f t="shared" si="3"/>
        <v>150692.58677993866</v>
      </c>
      <c r="L7" s="18">
        <f t="shared" si="4"/>
        <v>0.66903193106943737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240000</v>
      </c>
      <c r="O10" s="31">
        <v>240000</v>
      </c>
      <c r="P10" s="31">
        <v>80000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154377</v>
      </c>
      <c r="U10" s="18">
        <f t="shared" si="8"/>
        <v>1.308754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74005</v>
      </c>
      <c r="G11" s="12">
        <v>0</v>
      </c>
      <c r="H11" s="12">
        <v>0</v>
      </c>
      <c r="I11" s="15">
        <f t="shared" si="1"/>
        <v>74005</v>
      </c>
      <c r="J11" s="16">
        <f t="shared" si="2"/>
        <v>110754</v>
      </c>
      <c r="K11" s="17">
        <f t="shared" si="3"/>
        <v>0</v>
      </c>
      <c r="L11" s="18">
        <f t="shared" si="4"/>
        <v>0</v>
      </c>
      <c r="M11" s="31">
        <v>0</v>
      </c>
      <c r="N11" s="31">
        <v>76000</v>
      </c>
      <c r="O11" s="31">
        <v>0</v>
      </c>
      <c r="P11" s="31">
        <v>38000</v>
      </c>
      <c r="Q11" s="31">
        <v>0</v>
      </c>
      <c r="R11" s="31">
        <f t="shared" si="5"/>
        <v>114000</v>
      </c>
      <c r="S11" s="32">
        <f t="shared" si="6"/>
        <v>188005</v>
      </c>
      <c r="T11" s="32">
        <f t="shared" si="7"/>
        <v>77251</v>
      </c>
      <c r="U11" s="18">
        <f t="shared" si="8"/>
        <v>1.6975007674666378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646577</v>
      </c>
      <c r="G19" s="23">
        <f t="shared" si="10"/>
        <v>1210539</v>
      </c>
      <c r="H19" s="23">
        <f t="shared" si="10"/>
        <v>288728</v>
      </c>
      <c r="I19" s="24">
        <f t="shared" si="10"/>
        <v>935339</v>
      </c>
      <c r="J19" s="25">
        <f t="shared" si="10"/>
        <v>1793511</v>
      </c>
      <c r="K19" s="25">
        <f t="shared" si="10"/>
        <v>1741524.2173167875</v>
      </c>
      <c r="L19" s="26">
        <f t="shared" si="9"/>
        <v>0.37578183787276037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2145878</v>
      </c>
      <c r="T19" s="37"/>
    </row>
    <row r="20" spans="1:21">
      <c r="K20" t="s">
        <v>64</v>
      </c>
    </row>
    <row r="21" spans="1:21">
      <c r="G21" s="38" t="s">
        <v>64</v>
      </c>
    </row>
    <row r="22" spans="1:21" ht="15.6">
      <c r="B22" s="44" t="s">
        <v>64</v>
      </c>
      <c r="C22" s="45" t="s">
        <v>64</v>
      </c>
      <c r="E22" s="41"/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64</v>
      </c>
      <c r="E23" s="41" t="s">
        <v>64</v>
      </c>
      <c r="F23" s="38" t="s">
        <v>64</v>
      </c>
      <c r="G23" s="38"/>
      <c r="H23" s="48" t="s">
        <v>64</v>
      </c>
    </row>
    <row r="24" spans="1:21" ht="15.6">
      <c r="B24" s="44" t="s">
        <v>64</v>
      </c>
      <c r="C24" s="45" t="s">
        <v>91</v>
      </c>
      <c r="E24" s="41" t="s">
        <v>64</v>
      </c>
      <c r="F24" s="42"/>
      <c r="G24" s="38" t="s">
        <v>64</v>
      </c>
    </row>
    <row r="25" spans="1:21" ht="15.6">
      <c r="B25" s="44" t="s">
        <v>64</v>
      </c>
      <c r="C25" s="45" t="s">
        <v>64</v>
      </c>
      <c r="E25" t="s">
        <v>64</v>
      </c>
      <c r="G2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0000000}"/>
  <conditionalFormatting sqref="B21">
    <cfRule type="expression" dxfId="1095" priority="13">
      <formula>$TM21&gt;41</formula>
    </cfRule>
  </conditionalFormatting>
  <conditionalFormatting sqref="L3:L13 L15:L19">
    <cfRule type="cellIs" dxfId="1094" priority="12" operator="greaterThan">
      <formula>1</formula>
    </cfRule>
  </conditionalFormatting>
  <conditionalFormatting sqref="L3:L13 L15:L19">
    <cfRule type="cellIs" dxfId="1093" priority="11" operator="lessThan">
      <formula>0.8</formula>
    </cfRule>
  </conditionalFormatting>
  <conditionalFormatting sqref="L3:L13 L15:L19">
    <cfRule type="cellIs" dxfId="1092" priority="10" operator="between">
      <formula>0.8</formula>
      <formula>1</formula>
    </cfRule>
  </conditionalFormatting>
  <conditionalFormatting sqref="U3:U13 U15:U18">
    <cfRule type="cellIs" dxfId="1091" priority="9" operator="greaterThan">
      <formula>1</formula>
    </cfRule>
  </conditionalFormatting>
  <conditionalFormatting sqref="U3:U13 U15:U18">
    <cfRule type="cellIs" dxfId="1090" priority="8" operator="lessThan">
      <formula>0.8</formula>
    </cfRule>
  </conditionalFormatting>
  <conditionalFormatting sqref="U3:U13 U15:U18">
    <cfRule type="cellIs" dxfId="1089" priority="7" operator="between">
      <formula>0.8</formula>
      <formula>1</formula>
    </cfRule>
  </conditionalFormatting>
  <conditionalFormatting sqref="L14">
    <cfRule type="cellIs" dxfId="1088" priority="6" operator="greaterThan">
      <formula>1</formula>
    </cfRule>
  </conditionalFormatting>
  <conditionalFormatting sqref="L14">
    <cfRule type="cellIs" dxfId="1087" priority="5" operator="lessThan">
      <formula>0.8</formula>
    </cfRule>
  </conditionalFormatting>
  <conditionalFormatting sqref="L14">
    <cfRule type="cellIs" dxfId="1086" priority="4" operator="between">
      <formula>0.8</formula>
      <formula>1</formula>
    </cfRule>
  </conditionalFormatting>
  <conditionalFormatting sqref="U14">
    <cfRule type="cellIs" dxfId="1085" priority="3" operator="greaterThan">
      <formula>1</formula>
    </cfRule>
  </conditionalFormatting>
  <conditionalFormatting sqref="U14">
    <cfRule type="cellIs" dxfId="1084" priority="2" operator="lessThan">
      <formula>0.8</formula>
    </cfRule>
  </conditionalFormatting>
  <conditionalFormatting sqref="U14">
    <cfRule type="cellIs" dxfId="108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D15" sqref="D1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117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260040</v>
      </c>
      <c r="H3" s="12">
        <v>74550</v>
      </c>
      <c r="I3" s="15">
        <f t="shared" ref="I3:I18" si="1">F3+H3</f>
        <v>74550</v>
      </c>
      <c r="J3" s="16">
        <f t="shared" ref="J3:J18" si="2">C3-G3</f>
        <v>100928</v>
      </c>
      <c r="K3" s="17">
        <f t="shared" ref="K3:K17" si="3">+G3*D3</f>
        <v>752133.99042026629</v>
      </c>
      <c r="L3" s="18">
        <f t="shared" ref="L3:L11" si="4">K3/E3</f>
        <v>0.72039626781321342</v>
      </c>
      <c r="M3" s="31">
        <v>0</v>
      </c>
      <c r="N3" s="31">
        <v>95000</v>
      </c>
      <c r="O3" s="31">
        <v>133000</v>
      </c>
      <c r="P3" s="31">
        <v>133000</v>
      </c>
      <c r="Q3" s="31">
        <v>0</v>
      </c>
      <c r="R3" s="31">
        <f t="shared" ref="R3:R19" si="5">M3+N3+O3+P3+Q3</f>
        <v>361000</v>
      </c>
      <c r="S3" s="32">
        <f t="shared" ref="S3:S19" si="6">G3+I3+R3</f>
        <v>695590</v>
      </c>
      <c r="T3" s="32">
        <f t="shared" ref="T3:T18" si="7">S3-C3</f>
        <v>334622</v>
      </c>
      <c r="U3" s="18">
        <f t="shared" ref="U3:U18" si="8">S3/C3</f>
        <v>1.9270129208129252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295070</v>
      </c>
      <c r="G4" s="12">
        <v>270237</v>
      </c>
      <c r="H4" s="12">
        <v>0</v>
      </c>
      <c r="I4" s="15">
        <f t="shared" si="1"/>
        <v>295070</v>
      </c>
      <c r="J4" s="16">
        <f t="shared" si="2"/>
        <v>364036</v>
      </c>
      <c r="K4" s="17">
        <f t="shared" si="3"/>
        <v>352101.07073970925</v>
      </c>
      <c r="L4" s="18">
        <f t="shared" si="4"/>
        <v>0.4260578646734135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234735</v>
      </c>
      <c r="H6" s="40">
        <v>0</v>
      </c>
      <c r="I6" s="15">
        <f t="shared" si="1"/>
        <v>0</v>
      </c>
      <c r="J6" s="16">
        <f t="shared" si="2"/>
        <v>232935</v>
      </c>
      <c r="K6" s="17">
        <f t="shared" si="3"/>
        <v>268308.69139136747</v>
      </c>
      <c r="L6" s="18">
        <f t="shared" si="4"/>
        <v>0.50192443389569563</v>
      </c>
      <c r="M6" s="31">
        <v>0</v>
      </c>
      <c r="N6" s="31">
        <v>31500</v>
      </c>
      <c r="O6" s="31">
        <v>160000</v>
      </c>
      <c r="P6" s="31">
        <v>64000</v>
      </c>
      <c r="Q6" s="31">
        <v>0</v>
      </c>
      <c r="R6" s="31">
        <f t="shared" si="5"/>
        <v>255500</v>
      </c>
      <c r="S6" s="32">
        <f t="shared" si="6"/>
        <v>490235</v>
      </c>
      <c r="T6" s="32">
        <f t="shared" si="7"/>
        <v>22565</v>
      </c>
      <c r="U6" s="18">
        <f t="shared" si="8"/>
        <v>1.048249834284859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237600</v>
      </c>
      <c r="H7" s="12">
        <v>117540</v>
      </c>
      <c r="I7" s="15">
        <f t="shared" si="1"/>
        <v>206563</v>
      </c>
      <c r="J7" s="16">
        <f t="shared" si="2"/>
        <v>117540</v>
      </c>
      <c r="K7" s="17">
        <f t="shared" si="3"/>
        <v>150692.58677993866</v>
      </c>
      <c r="L7" s="18">
        <f t="shared" si="4"/>
        <v>0.66903193106943737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94373</v>
      </c>
      <c r="H10" s="12">
        <v>0</v>
      </c>
      <c r="I10" s="15">
        <f t="shared" si="1"/>
        <v>4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240000</v>
      </c>
      <c r="O10" s="31">
        <v>240000</v>
      </c>
      <c r="P10" s="31">
        <v>80000</v>
      </c>
      <c r="Q10" s="31">
        <v>0</v>
      </c>
      <c r="R10" s="31">
        <f t="shared" si="5"/>
        <v>560000</v>
      </c>
      <c r="S10" s="32">
        <f t="shared" si="6"/>
        <v>654377</v>
      </c>
      <c r="T10" s="32">
        <f t="shared" si="7"/>
        <v>154377</v>
      </c>
      <c r="U10" s="18">
        <f t="shared" si="8"/>
        <v>1.308754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0</v>
      </c>
      <c r="H11" s="12">
        <v>74005</v>
      </c>
      <c r="I11" s="15">
        <f t="shared" si="1"/>
        <v>74005</v>
      </c>
      <c r="J11" s="16">
        <f t="shared" si="2"/>
        <v>110754</v>
      </c>
      <c r="K11" s="17">
        <f t="shared" si="3"/>
        <v>0</v>
      </c>
      <c r="L11" s="18">
        <f t="shared" si="4"/>
        <v>0</v>
      </c>
      <c r="M11" s="31">
        <v>0</v>
      </c>
      <c r="N11" s="31">
        <v>76000</v>
      </c>
      <c r="O11" s="31">
        <v>0</v>
      </c>
      <c r="P11" s="31">
        <v>38000</v>
      </c>
      <c r="Q11" s="31">
        <v>0</v>
      </c>
      <c r="R11" s="31">
        <f t="shared" si="5"/>
        <v>114000</v>
      </c>
      <c r="S11" s="32">
        <f t="shared" si="6"/>
        <v>188005</v>
      </c>
      <c r="T11" s="32">
        <f t="shared" si="7"/>
        <v>77251</v>
      </c>
      <c r="U11" s="18">
        <f t="shared" si="8"/>
        <v>1.6975007674666378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387561</v>
      </c>
      <c r="G19" s="23">
        <f t="shared" si="10"/>
        <v>1492188</v>
      </c>
      <c r="H19" s="23">
        <f t="shared" si="10"/>
        <v>266095</v>
      </c>
      <c r="I19" s="24">
        <f t="shared" si="10"/>
        <v>653690</v>
      </c>
      <c r="J19" s="25">
        <f t="shared" si="10"/>
        <v>1511862</v>
      </c>
      <c r="K19" s="25">
        <f t="shared" si="10"/>
        <v>2081120.3362150162</v>
      </c>
      <c r="L19" s="26">
        <f t="shared" si="9"/>
        <v>0.44905905815204605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2145878</v>
      </c>
      <c r="T19" s="37"/>
    </row>
    <row r="20" spans="1:21">
      <c r="K20" t="s">
        <v>64</v>
      </c>
    </row>
    <row r="21" spans="1:21">
      <c r="G21" s="38" t="s">
        <v>64</v>
      </c>
    </row>
    <row r="22" spans="1:21" ht="15.6">
      <c r="B22" s="44" t="s">
        <v>64</v>
      </c>
      <c r="C22" s="45" t="s">
        <v>64</v>
      </c>
      <c r="E22" s="41"/>
      <c r="F22" s="38" t="s">
        <v>64</v>
      </c>
      <c r="G22" s="38"/>
      <c r="H22" s="48" t="s">
        <v>64</v>
      </c>
    </row>
    <row r="23" spans="1:21" ht="15.6">
      <c r="B23" s="44" t="s">
        <v>64</v>
      </c>
      <c r="C23" s="45" t="s">
        <v>64</v>
      </c>
      <c r="E23" s="41" t="s">
        <v>64</v>
      </c>
      <c r="F23" s="38" t="s">
        <v>64</v>
      </c>
      <c r="G23" s="38"/>
      <c r="H23" s="48" t="s">
        <v>64</v>
      </c>
    </row>
    <row r="24" spans="1:21" ht="15.6">
      <c r="B24" s="44" t="s">
        <v>64</v>
      </c>
      <c r="C24" s="45" t="s">
        <v>91</v>
      </c>
      <c r="E24" s="41" t="s">
        <v>64</v>
      </c>
      <c r="F24" s="42"/>
      <c r="G24" s="38" t="s">
        <v>64</v>
      </c>
    </row>
    <row r="25" spans="1:21" ht="15.6">
      <c r="B25" s="44" t="s">
        <v>64</v>
      </c>
      <c r="C25" s="45" t="s">
        <v>64</v>
      </c>
      <c r="E25" t="s">
        <v>64</v>
      </c>
      <c r="G2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1000000}"/>
  <conditionalFormatting sqref="B21">
    <cfRule type="expression" dxfId="1082" priority="13">
      <formula>$TM21&gt;41</formula>
    </cfRule>
  </conditionalFormatting>
  <conditionalFormatting sqref="L3:L13 L15:L19">
    <cfRule type="cellIs" dxfId="1081" priority="12" operator="greaterThan">
      <formula>1</formula>
    </cfRule>
  </conditionalFormatting>
  <conditionalFormatting sqref="L3:L13 L15:L19">
    <cfRule type="cellIs" dxfId="1080" priority="11" operator="lessThan">
      <formula>0.8</formula>
    </cfRule>
  </conditionalFormatting>
  <conditionalFormatting sqref="L3:L13 L15:L19">
    <cfRule type="cellIs" dxfId="1079" priority="10" operator="between">
      <formula>0.8</formula>
      <formula>1</formula>
    </cfRule>
  </conditionalFormatting>
  <conditionalFormatting sqref="U3:U13 U15:U18">
    <cfRule type="cellIs" dxfId="1078" priority="9" operator="greaterThan">
      <formula>1</formula>
    </cfRule>
  </conditionalFormatting>
  <conditionalFormatting sqref="U3:U13 U15:U18">
    <cfRule type="cellIs" dxfId="1077" priority="8" operator="lessThan">
      <formula>0.8</formula>
    </cfRule>
  </conditionalFormatting>
  <conditionalFormatting sqref="U3:U13 U15:U18">
    <cfRule type="cellIs" dxfId="1076" priority="7" operator="between">
      <formula>0.8</formula>
      <formula>1</formula>
    </cfRule>
  </conditionalFormatting>
  <conditionalFormatting sqref="L14">
    <cfRule type="cellIs" dxfId="1075" priority="6" operator="greaterThan">
      <formula>1</formula>
    </cfRule>
  </conditionalFormatting>
  <conditionalFormatting sqref="L14">
    <cfRule type="cellIs" dxfId="1074" priority="5" operator="lessThan">
      <formula>0.8</formula>
    </cfRule>
  </conditionalFormatting>
  <conditionalFormatting sqref="L14">
    <cfRule type="cellIs" dxfId="1073" priority="4" operator="between">
      <formula>0.8</formula>
      <formula>1</formula>
    </cfRule>
  </conditionalFormatting>
  <conditionalFormatting sqref="U14">
    <cfRule type="cellIs" dxfId="1072" priority="3" operator="greaterThan">
      <formula>1</formula>
    </cfRule>
  </conditionalFormatting>
  <conditionalFormatting sqref="U14">
    <cfRule type="cellIs" dxfId="1071" priority="2" operator="lessThan">
      <formula>0.8</formula>
    </cfRule>
  </conditionalFormatting>
  <conditionalFormatting sqref="U14">
    <cfRule type="cellIs" dxfId="107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E22" sqref="E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118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260040</v>
      </c>
      <c r="H3" s="12">
        <v>74550</v>
      </c>
      <c r="I3" s="15">
        <f t="shared" ref="I3:I18" si="1">F3+H3</f>
        <v>74550</v>
      </c>
      <c r="J3" s="16">
        <f t="shared" ref="J3:J18" si="2">C3-G3</f>
        <v>100928</v>
      </c>
      <c r="K3" s="17">
        <f t="shared" ref="K3:K17" si="3">+G3*D3</f>
        <v>752133.99042026629</v>
      </c>
      <c r="L3" s="18">
        <f t="shared" ref="L3:L11" si="4">K3/E3</f>
        <v>0.72039626781321342</v>
      </c>
      <c r="M3" s="31">
        <v>0</v>
      </c>
      <c r="N3" s="31">
        <v>0</v>
      </c>
      <c r="O3" s="31">
        <v>133000</v>
      </c>
      <c r="P3" s="31">
        <v>133000</v>
      </c>
      <c r="Q3" s="31">
        <v>0</v>
      </c>
      <c r="R3" s="31">
        <f t="shared" ref="R3:R19" si="5">M3+N3+O3+P3+Q3</f>
        <v>266000</v>
      </c>
      <c r="S3" s="32">
        <f t="shared" ref="S3:S19" si="6">G3+I3+R3</f>
        <v>600590</v>
      </c>
      <c r="T3" s="32">
        <f t="shared" ref="T3:T18" si="7">S3-C3</f>
        <v>239622</v>
      </c>
      <c r="U3" s="18">
        <f t="shared" ref="U3:U18" si="8">S3/C3</f>
        <v>1.6638316969925311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49489</v>
      </c>
      <c r="G4" s="12">
        <v>515818</v>
      </c>
      <c r="H4" s="12">
        <v>0</v>
      </c>
      <c r="I4" s="15">
        <f t="shared" si="1"/>
        <v>49489</v>
      </c>
      <c r="J4" s="16">
        <f t="shared" si="2"/>
        <v>118455</v>
      </c>
      <c r="K4" s="17">
        <f t="shared" si="3"/>
        <v>672076.99207294092</v>
      </c>
      <c r="L4" s="18">
        <f t="shared" si="4"/>
        <v>0.81324287806669993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126923</v>
      </c>
      <c r="G6" s="40">
        <v>234735</v>
      </c>
      <c r="H6" s="40">
        <v>0</v>
      </c>
      <c r="I6" s="15">
        <f t="shared" si="1"/>
        <v>126923</v>
      </c>
      <c r="J6" s="16">
        <f t="shared" si="2"/>
        <v>232935</v>
      </c>
      <c r="K6" s="17">
        <f t="shared" si="3"/>
        <v>268308.69139136747</v>
      </c>
      <c r="L6" s="18">
        <f t="shared" si="4"/>
        <v>0.50192443389569563</v>
      </c>
      <c r="M6" s="31">
        <v>0</v>
      </c>
      <c r="N6" s="31">
        <v>0</v>
      </c>
      <c r="O6" s="31">
        <v>160000</v>
      </c>
      <c r="P6" s="31">
        <v>64000</v>
      </c>
      <c r="Q6" s="31">
        <v>0</v>
      </c>
      <c r="R6" s="31">
        <f t="shared" si="5"/>
        <v>224000</v>
      </c>
      <c r="S6" s="32">
        <f t="shared" si="6"/>
        <v>585658</v>
      </c>
      <c r="T6" s="32">
        <f t="shared" si="7"/>
        <v>117988</v>
      </c>
      <c r="U6" s="18">
        <f t="shared" si="8"/>
        <v>1.2522890072059358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237600</v>
      </c>
      <c r="H7" s="12">
        <v>117540</v>
      </c>
      <c r="I7" s="15">
        <f t="shared" si="1"/>
        <v>206563</v>
      </c>
      <c r="J7" s="16">
        <f t="shared" si="2"/>
        <v>117540</v>
      </c>
      <c r="K7" s="17">
        <f t="shared" si="3"/>
        <v>150692.58677993866</v>
      </c>
      <c r="L7" s="18">
        <f t="shared" si="4"/>
        <v>0.66903193106943737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193976</v>
      </c>
      <c r="G10" s="12">
        <v>94373</v>
      </c>
      <c r="H10" s="12">
        <v>0</v>
      </c>
      <c r="I10" s="15">
        <f t="shared" si="1"/>
        <v>193976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0</v>
      </c>
      <c r="O10" s="31">
        <v>240000</v>
      </c>
      <c r="P10" s="31">
        <v>80000</v>
      </c>
      <c r="Q10" s="31">
        <v>0</v>
      </c>
      <c r="R10" s="31">
        <f t="shared" si="5"/>
        <v>320000</v>
      </c>
      <c r="S10" s="32">
        <f t="shared" si="6"/>
        <v>608349</v>
      </c>
      <c r="T10" s="32">
        <f t="shared" si="7"/>
        <v>108349</v>
      </c>
      <c r="U10" s="18">
        <f t="shared" si="8"/>
        <v>1.2166980000000001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3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8" t="s">
        <v>42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462875</v>
      </c>
      <c r="G19" s="23">
        <f t="shared" si="10"/>
        <v>1811774</v>
      </c>
      <c r="H19" s="23">
        <f t="shared" si="10"/>
        <v>192090</v>
      </c>
      <c r="I19" s="24">
        <f t="shared" si="10"/>
        <v>654999</v>
      </c>
      <c r="J19" s="25">
        <f t="shared" si="10"/>
        <v>1192276</v>
      </c>
      <c r="K19" s="25">
        <f t="shared" si="10"/>
        <v>2516168.7085425635</v>
      </c>
      <c r="L19" s="26">
        <f t="shared" si="9"/>
        <v>0.54293273231127293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2466773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/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/>
      <c r="E23" s="38"/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/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2000000}"/>
  <conditionalFormatting sqref="B21">
    <cfRule type="expression" dxfId="1069" priority="13">
      <formula>$TM21&gt;41</formula>
    </cfRule>
  </conditionalFormatting>
  <conditionalFormatting sqref="L3:L13 L15:L19">
    <cfRule type="cellIs" dxfId="1068" priority="12" operator="greaterThan">
      <formula>1</formula>
    </cfRule>
  </conditionalFormatting>
  <conditionalFormatting sqref="L3:L13 L15:L19">
    <cfRule type="cellIs" dxfId="1067" priority="11" operator="lessThan">
      <formula>0.8</formula>
    </cfRule>
  </conditionalFormatting>
  <conditionalFormatting sqref="L3:L13 L15:L19">
    <cfRule type="cellIs" dxfId="1066" priority="10" operator="between">
      <formula>0.8</formula>
      <formula>1</formula>
    </cfRule>
  </conditionalFormatting>
  <conditionalFormatting sqref="U3:U13 U15:U18">
    <cfRule type="cellIs" dxfId="1065" priority="9" operator="greaterThan">
      <formula>1</formula>
    </cfRule>
  </conditionalFormatting>
  <conditionalFormatting sqref="U3:U13 U15:U18">
    <cfRule type="cellIs" dxfId="1064" priority="8" operator="lessThan">
      <formula>0.8</formula>
    </cfRule>
  </conditionalFormatting>
  <conditionalFormatting sqref="U3:U13 U15:U18">
    <cfRule type="cellIs" dxfId="1063" priority="7" operator="between">
      <formula>0.8</formula>
      <formula>1</formula>
    </cfRule>
  </conditionalFormatting>
  <conditionalFormatting sqref="L14">
    <cfRule type="cellIs" dxfId="1062" priority="6" operator="greaterThan">
      <formula>1</formula>
    </cfRule>
  </conditionalFormatting>
  <conditionalFormatting sqref="L14">
    <cfRule type="cellIs" dxfId="1061" priority="5" operator="lessThan">
      <formula>0.8</formula>
    </cfRule>
  </conditionalFormatting>
  <conditionalFormatting sqref="L14">
    <cfRule type="cellIs" dxfId="1060" priority="4" operator="between">
      <formula>0.8</formula>
      <formula>1</formula>
    </cfRule>
  </conditionalFormatting>
  <conditionalFormatting sqref="U14">
    <cfRule type="cellIs" dxfId="1059" priority="3" operator="greaterThan">
      <formula>1</formula>
    </cfRule>
  </conditionalFormatting>
  <conditionalFormatting sqref="U14">
    <cfRule type="cellIs" dxfId="1058" priority="2" operator="lessThan">
      <formula>0.8</formula>
    </cfRule>
  </conditionalFormatting>
  <conditionalFormatting sqref="U14">
    <cfRule type="cellIs" dxfId="105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F10" sqref="F10:G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119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260040</v>
      </c>
      <c r="H3" s="12">
        <v>74550</v>
      </c>
      <c r="I3" s="15">
        <f t="shared" ref="I3:I18" si="1">F3+H3</f>
        <v>74550</v>
      </c>
      <c r="J3" s="16">
        <f t="shared" ref="J3:J18" si="2">C3-G3</f>
        <v>100928</v>
      </c>
      <c r="K3" s="17">
        <f t="shared" ref="K3:K17" si="3">+G3*D3</f>
        <v>752133.99042026629</v>
      </c>
      <c r="L3" s="18">
        <f t="shared" ref="L3:L11" si="4">K3/E3</f>
        <v>0.72039626781321342</v>
      </c>
      <c r="M3" s="31">
        <v>0</v>
      </c>
      <c r="N3" s="31">
        <v>0</v>
      </c>
      <c r="O3" s="31">
        <v>133000</v>
      </c>
      <c r="P3" s="31">
        <v>133000</v>
      </c>
      <c r="Q3" s="31">
        <v>0</v>
      </c>
      <c r="R3" s="31">
        <f t="shared" ref="R3:R19" si="5">M3+N3+O3+P3+Q3</f>
        <v>266000</v>
      </c>
      <c r="S3" s="32">
        <f t="shared" ref="S3:S19" si="6">G3+I3+R3</f>
        <v>600590</v>
      </c>
      <c r="T3" s="32">
        <f t="shared" ref="T3:T18" si="7">S3-C3</f>
        <v>239622</v>
      </c>
      <c r="U3" s="18">
        <f t="shared" ref="U3:U18" si="8">S3/C3</f>
        <v>1.6638316969925311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49489</v>
      </c>
      <c r="G4" s="12">
        <v>515818</v>
      </c>
      <c r="H4" s="12">
        <v>0</v>
      </c>
      <c r="I4" s="15">
        <f t="shared" si="1"/>
        <v>49489</v>
      </c>
      <c r="J4" s="16">
        <f t="shared" si="2"/>
        <v>118455</v>
      </c>
      <c r="K4" s="17">
        <f t="shared" si="3"/>
        <v>672076.99207294092</v>
      </c>
      <c r="L4" s="18">
        <f t="shared" si="4"/>
        <v>0.81324287806669993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565307</v>
      </c>
      <c r="T4" s="32">
        <f t="shared" si="7"/>
        <v>-68966</v>
      </c>
      <c r="U4" s="18">
        <f t="shared" si="8"/>
        <v>0.89126764027477123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126923</v>
      </c>
      <c r="G6" s="40">
        <v>234735</v>
      </c>
      <c r="H6" s="40">
        <v>0</v>
      </c>
      <c r="I6" s="15">
        <f t="shared" si="1"/>
        <v>126923</v>
      </c>
      <c r="J6" s="16">
        <f t="shared" si="2"/>
        <v>232935</v>
      </c>
      <c r="K6" s="17">
        <f t="shared" si="3"/>
        <v>268308.69139136747</v>
      </c>
      <c r="L6" s="18">
        <f t="shared" si="4"/>
        <v>0.50192443389569563</v>
      </c>
      <c r="M6" s="31">
        <v>0</v>
      </c>
      <c r="N6" s="31">
        <v>0</v>
      </c>
      <c r="O6" s="31">
        <v>160000</v>
      </c>
      <c r="P6" s="31">
        <v>64000</v>
      </c>
      <c r="Q6" s="31">
        <v>0</v>
      </c>
      <c r="R6" s="31">
        <f t="shared" si="5"/>
        <v>224000</v>
      </c>
      <c r="S6" s="32">
        <f t="shared" si="6"/>
        <v>585658</v>
      </c>
      <c r="T6" s="32">
        <f t="shared" si="7"/>
        <v>117988</v>
      </c>
      <c r="U6" s="18">
        <f t="shared" si="8"/>
        <v>1.2522890072059358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237600</v>
      </c>
      <c r="H7" s="12">
        <v>117540</v>
      </c>
      <c r="I7" s="15">
        <f t="shared" si="1"/>
        <v>206563</v>
      </c>
      <c r="J7" s="16">
        <f t="shared" si="2"/>
        <v>117540</v>
      </c>
      <c r="K7" s="17">
        <f t="shared" si="3"/>
        <v>150692.58677993866</v>
      </c>
      <c r="L7" s="18">
        <f t="shared" si="4"/>
        <v>0.66903193106943737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193976</v>
      </c>
      <c r="G10" s="12">
        <v>94373</v>
      </c>
      <c r="H10" s="12">
        <v>0</v>
      </c>
      <c r="I10" s="15">
        <f t="shared" si="1"/>
        <v>193976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0</v>
      </c>
      <c r="O10" s="31">
        <v>240000</v>
      </c>
      <c r="P10" s="31">
        <v>80000</v>
      </c>
      <c r="Q10" s="31">
        <v>0</v>
      </c>
      <c r="R10" s="31">
        <f t="shared" si="5"/>
        <v>320000</v>
      </c>
      <c r="S10" s="32">
        <f t="shared" si="6"/>
        <v>608349</v>
      </c>
      <c r="T10" s="32">
        <f t="shared" si="7"/>
        <v>108349</v>
      </c>
      <c r="U10" s="18">
        <f t="shared" si="8"/>
        <v>1.2166980000000001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3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0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462875</v>
      </c>
      <c r="G19" s="23">
        <f t="shared" si="10"/>
        <v>1811774</v>
      </c>
      <c r="H19" s="23">
        <f t="shared" si="10"/>
        <v>192090</v>
      </c>
      <c r="I19" s="24">
        <f t="shared" si="10"/>
        <v>654999</v>
      </c>
      <c r="J19" s="25">
        <f t="shared" si="10"/>
        <v>1192276</v>
      </c>
      <c r="K19" s="25">
        <f t="shared" si="10"/>
        <v>2516168.7085425635</v>
      </c>
      <c r="L19" s="26">
        <f t="shared" si="9"/>
        <v>0.54293273231127293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2466773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3000000}"/>
  <conditionalFormatting sqref="B21">
    <cfRule type="expression" dxfId="1056" priority="13">
      <formula>$TM21&gt;41</formula>
    </cfRule>
  </conditionalFormatting>
  <conditionalFormatting sqref="L3:L13 L15:L19">
    <cfRule type="cellIs" dxfId="1055" priority="12" operator="greaterThan">
      <formula>1</formula>
    </cfRule>
  </conditionalFormatting>
  <conditionalFormatting sqref="L3:L13 L15:L19">
    <cfRule type="cellIs" dxfId="1054" priority="11" operator="lessThan">
      <formula>0.8</formula>
    </cfRule>
  </conditionalFormatting>
  <conditionalFormatting sqref="L3:L13 L15:L19">
    <cfRule type="cellIs" dxfId="1053" priority="10" operator="between">
      <formula>0.8</formula>
      <formula>1</formula>
    </cfRule>
  </conditionalFormatting>
  <conditionalFormatting sqref="U3:U13 U15:U18">
    <cfRule type="cellIs" dxfId="1052" priority="9" operator="greaterThan">
      <formula>1</formula>
    </cfRule>
  </conditionalFormatting>
  <conditionalFormatting sqref="U3:U13 U15:U18">
    <cfRule type="cellIs" dxfId="1051" priority="8" operator="lessThan">
      <formula>0.8</formula>
    </cfRule>
  </conditionalFormatting>
  <conditionalFormatting sqref="U3:U13 U15:U18">
    <cfRule type="cellIs" dxfId="1050" priority="7" operator="between">
      <formula>0.8</formula>
      <formula>1</formula>
    </cfRule>
  </conditionalFormatting>
  <conditionalFormatting sqref="L14">
    <cfRule type="cellIs" dxfId="1049" priority="6" operator="greaterThan">
      <formula>1</formula>
    </cfRule>
  </conditionalFormatting>
  <conditionalFormatting sqref="L14">
    <cfRule type="cellIs" dxfId="1048" priority="5" operator="lessThan">
      <formula>0.8</formula>
    </cfRule>
  </conditionalFormatting>
  <conditionalFormatting sqref="L14">
    <cfRule type="cellIs" dxfId="1047" priority="4" operator="between">
      <formula>0.8</formula>
      <formula>1</formula>
    </cfRule>
  </conditionalFormatting>
  <conditionalFormatting sqref="U14">
    <cfRule type="cellIs" dxfId="1046" priority="3" operator="greaterThan">
      <formula>1</formula>
    </cfRule>
  </conditionalFormatting>
  <conditionalFormatting sqref="U14">
    <cfRule type="cellIs" dxfId="1045" priority="2" operator="lessThan">
      <formula>0.8</formula>
    </cfRule>
  </conditionalFormatting>
  <conditionalFormatting sqref="U14">
    <cfRule type="cellIs" dxfId="1044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G23" sqref="G2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120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37489</v>
      </c>
      <c r="G3" s="40">
        <v>334590</v>
      </c>
      <c r="H3" s="12">
        <v>0</v>
      </c>
      <c r="I3" s="15">
        <f t="shared" ref="I3:I18" si="1">F3+H3</f>
        <v>37489</v>
      </c>
      <c r="J3" s="16">
        <f t="shared" ref="J3:J18" si="2">C3-G3</f>
        <v>26378</v>
      </c>
      <c r="K3" s="17">
        <f t="shared" ref="K3:K17" si="3">+G3*D3</f>
        <v>967760.77470664855</v>
      </c>
      <c r="L3" s="18">
        <f t="shared" ref="L3:L11" si="4">K3/E3</f>
        <v>0.9269242702954279</v>
      </c>
      <c r="M3" s="31">
        <v>0</v>
      </c>
      <c r="N3" s="31">
        <v>0</v>
      </c>
      <c r="O3" s="31">
        <v>133000</v>
      </c>
      <c r="P3" s="31">
        <v>133000</v>
      </c>
      <c r="Q3" s="31">
        <v>0</v>
      </c>
      <c r="R3" s="31">
        <f t="shared" ref="R3:R19" si="5">M3+N3+O3+P3+Q3</f>
        <v>266000</v>
      </c>
      <c r="S3" s="32">
        <f t="shared" ref="S3:S19" si="6">G3+I3+R3</f>
        <v>638079</v>
      </c>
      <c r="T3" s="32">
        <f t="shared" ref="T3:T18" si="7">S3-C3</f>
        <v>277111</v>
      </c>
      <c r="U3" s="18">
        <f t="shared" ref="U3:U18" si="8">S3/C3</f>
        <v>1.7676885485694023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126923</v>
      </c>
      <c r="G6" s="40">
        <v>234735</v>
      </c>
      <c r="H6" s="40">
        <v>0</v>
      </c>
      <c r="I6" s="15">
        <f t="shared" si="1"/>
        <v>126923</v>
      </c>
      <c r="J6" s="16">
        <f t="shared" si="2"/>
        <v>232935</v>
      </c>
      <c r="K6" s="17">
        <f t="shared" si="3"/>
        <v>268308.69139136747</v>
      </c>
      <c r="L6" s="18">
        <f t="shared" si="4"/>
        <v>0.50192443389569563</v>
      </c>
      <c r="M6" s="31">
        <v>0</v>
      </c>
      <c r="N6" s="31">
        <v>0</v>
      </c>
      <c r="O6" s="31">
        <v>160000</v>
      </c>
      <c r="P6" s="31">
        <v>64000</v>
      </c>
      <c r="Q6" s="31">
        <v>0</v>
      </c>
      <c r="R6" s="31">
        <f t="shared" si="5"/>
        <v>224000</v>
      </c>
      <c r="S6" s="32">
        <f t="shared" si="6"/>
        <v>585658</v>
      </c>
      <c r="T6" s="32">
        <f t="shared" si="7"/>
        <v>117988</v>
      </c>
      <c r="U6" s="18">
        <f t="shared" si="8"/>
        <v>1.2522890072059358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193976</v>
      </c>
      <c r="G10" s="12">
        <v>94373</v>
      </c>
      <c r="H10" s="12">
        <v>0</v>
      </c>
      <c r="I10" s="15">
        <f t="shared" si="1"/>
        <v>193976</v>
      </c>
      <c r="J10" s="16">
        <f t="shared" si="2"/>
        <v>405627</v>
      </c>
      <c r="K10" s="17">
        <f t="shared" si="3"/>
        <v>204759.02744673044</v>
      </c>
      <c r="L10" s="18">
        <f t="shared" si="4"/>
        <v>0.188746</v>
      </c>
      <c r="M10" s="31">
        <v>0</v>
      </c>
      <c r="N10" s="31">
        <v>0</v>
      </c>
      <c r="O10" s="31">
        <v>240000</v>
      </c>
      <c r="P10" s="31">
        <v>80000</v>
      </c>
      <c r="Q10" s="31">
        <v>0</v>
      </c>
      <c r="R10" s="31">
        <f t="shared" si="5"/>
        <v>320000</v>
      </c>
      <c r="S10" s="32">
        <f t="shared" si="6"/>
        <v>608349</v>
      </c>
      <c r="T10" s="32">
        <f t="shared" si="7"/>
        <v>108349</v>
      </c>
      <c r="U10" s="18">
        <f t="shared" si="8"/>
        <v>1.2166980000000001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3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0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450875</v>
      </c>
      <c r="G19" s="23">
        <f t="shared" si="10"/>
        <v>2053313</v>
      </c>
      <c r="H19" s="23">
        <f t="shared" si="10"/>
        <v>0</v>
      </c>
      <c r="I19" s="24">
        <f t="shared" si="10"/>
        <v>450909</v>
      </c>
      <c r="J19" s="25">
        <f t="shared" si="10"/>
        <v>950737</v>
      </c>
      <c r="K19" s="25">
        <f t="shared" si="10"/>
        <v>2870771.4596840888</v>
      </c>
      <c r="L19" s="26">
        <f t="shared" si="9"/>
        <v>0.61944804700727318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2504222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4000000}"/>
  <conditionalFormatting sqref="B21">
    <cfRule type="expression" dxfId="1043" priority="13">
      <formula>$TM21&gt;41</formula>
    </cfRule>
  </conditionalFormatting>
  <conditionalFormatting sqref="L3:L13 L15:L19">
    <cfRule type="cellIs" dxfId="1042" priority="12" operator="greaterThan">
      <formula>1</formula>
    </cfRule>
  </conditionalFormatting>
  <conditionalFormatting sqref="L3:L13 L15:L19">
    <cfRule type="cellIs" dxfId="1041" priority="11" operator="lessThan">
      <formula>0.8</formula>
    </cfRule>
  </conditionalFormatting>
  <conditionalFormatting sqref="L3:L13 L15:L19">
    <cfRule type="cellIs" dxfId="1040" priority="10" operator="between">
      <formula>0.8</formula>
      <formula>1</formula>
    </cfRule>
  </conditionalFormatting>
  <conditionalFormatting sqref="U3:U13 U15:U18">
    <cfRule type="cellIs" dxfId="1039" priority="9" operator="greaterThan">
      <formula>1</formula>
    </cfRule>
  </conditionalFormatting>
  <conditionalFormatting sqref="U3:U13 U15:U18">
    <cfRule type="cellIs" dxfId="1038" priority="8" operator="lessThan">
      <formula>0.8</formula>
    </cfRule>
  </conditionalFormatting>
  <conditionalFormatting sqref="U3:U13 U15:U18">
    <cfRule type="cellIs" dxfId="1037" priority="7" operator="between">
      <formula>0.8</formula>
      <formula>1</formula>
    </cfRule>
  </conditionalFormatting>
  <conditionalFormatting sqref="L14">
    <cfRule type="cellIs" dxfId="1036" priority="6" operator="greaterThan">
      <formula>1</formula>
    </cfRule>
  </conditionalFormatting>
  <conditionalFormatting sqref="L14">
    <cfRule type="cellIs" dxfId="1035" priority="5" operator="lessThan">
      <formula>0.8</formula>
    </cfRule>
  </conditionalFormatting>
  <conditionalFormatting sqref="L14">
    <cfRule type="cellIs" dxfId="1034" priority="4" operator="between">
      <formula>0.8</formula>
      <formula>1</formula>
    </cfRule>
  </conditionalFormatting>
  <conditionalFormatting sqref="U14">
    <cfRule type="cellIs" dxfId="1033" priority="3" operator="greaterThan">
      <formula>1</formula>
    </cfRule>
  </conditionalFormatting>
  <conditionalFormatting sqref="U14">
    <cfRule type="cellIs" dxfId="1032" priority="2" operator="lessThan">
      <formula>0.8</formula>
    </cfRule>
  </conditionalFormatting>
  <conditionalFormatting sqref="U14">
    <cfRule type="cellIs" dxfId="103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F27" sqref="F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121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334590</v>
      </c>
      <c r="H3" s="12">
        <v>37489</v>
      </c>
      <c r="I3" s="15">
        <f t="shared" ref="I3:I18" si="1">F3+H3</f>
        <v>37489</v>
      </c>
      <c r="J3" s="16">
        <f t="shared" ref="J3:J18" si="2">C3-G3</f>
        <v>26378</v>
      </c>
      <c r="K3" s="17">
        <f t="shared" ref="K3:K17" si="3">+G3*D3</f>
        <v>967760.77470664855</v>
      </c>
      <c r="L3" s="18">
        <f t="shared" ref="L3:L11" si="4">K3/E3</f>
        <v>0.9269242702954279</v>
      </c>
      <c r="M3" s="31">
        <v>0</v>
      </c>
      <c r="N3" s="31">
        <v>0</v>
      </c>
      <c r="O3" s="31">
        <v>133000</v>
      </c>
      <c r="P3" s="31">
        <v>133000</v>
      </c>
      <c r="Q3" s="31">
        <v>0</v>
      </c>
      <c r="R3" s="31">
        <f t="shared" ref="R3:R19" si="5">M3+N3+O3+P3+Q3</f>
        <v>266000</v>
      </c>
      <c r="S3" s="32">
        <f t="shared" ref="S3:S19" si="6">G3+I3+R3</f>
        <v>638079</v>
      </c>
      <c r="T3" s="32">
        <f t="shared" ref="T3:T18" si="7">S3-C3</f>
        <v>277111</v>
      </c>
      <c r="U3" s="18">
        <f t="shared" ref="U3:U18" si="8">S3/C3</f>
        <v>1.7676885485694023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234735</v>
      </c>
      <c r="H6" s="40">
        <v>126923</v>
      </c>
      <c r="I6" s="15">
        <f t="shared" si="1"/>
        <v>126923</v>
      </c>
      <c r="J6" s="16">
        <f t="shared" si="2"/>
        <v>232935</v>
      </c>
      <c r="K6" s="17">
        <f t="shared" si="3"/>
        <v>268308.69139136747</v>
      </c>
      <c r="L6" s="18">
        <f t="shared" si="4"/>
        <v>0.50192443389569563</v>
      </c>
      <c r="M6" s="31">
        <v>0</v>
      </c>
      <c r="N6" s="31">
        <v>0</v>
      </c>
      <c r="O6" s="31">
        <v>160000</v>
      </c>
      <c r="P6" s="31">
        <v>64000</v>
      </c>
      <c r="Q6" s="31">
        <v>0</v>
      </c>
      <c r="R6" s="31">
        <f t="shared" si="5"/>
        <v>224000</v>
      </c>
      <c r="S6" s="32">
        <f t="shared" si="6"/>
        <v>585658</v>
      </c>
      <c r="T6" s="32">
        <f t="shared" si="7"/>
        <v>117988</v>
      </c>
      <c r="U6" s="18">
        <f t="shared" si="8"/>
        <v>1.2522890072059358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3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64004</v>
      </c>
      <c r="G10" s="12">
        <v>224345</v>
      </c>
      <c r="H10" s="12">
        <v>0</v>
      </c>
      <c r="I10" s="15">
        <f t="shared" si="1"/>
        <v>64004</v>
      </c>
      <c r="J10" s="16">
        <f t="shared" si="2"/>
        <v>275655</v>
      </c>
      <c r="K10" s="17">
        <f t="shared" si="3"/>
        <v>486756.42411003931</v>
      </c>
      <c r="L10" s="18">
        <f t="shared" si="4"/>
        <v>0.44868999999999998</v>
      </c>
      <c r="M10" s="31">
        <v>0</v>
      </c>
      <c r="N10" s="31">
        <v>0</v>
      </c>
      <c r="O10" s="31">
        <v>240000</v>
      </c>
      <c r="P10" s="31">
        <v>80000</v>
      </c>
      <c r="Q10" s="31">
        <v>0</v>
      </c>
      <c r="R10" s="31">
        <f t="shared" si="5"/>
        <v>320000</v>
      </c>
      <c r="S10" s="32">
        <f t="shared" si="6"/>
        <v>608349</v>
      </c>
      <c r="T10" s="32">
        <f t="shared" si="7"/>
        <v>108349</v>
      </c>
      <c r="U10" s="18">
        <f t="shared" si="8"/>
        <v>1.2166980000000001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3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0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7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19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156491</v>
      </c>
      <c r="G19" s="23">
        <f t="shared" si="10"/>
        <v>2183285</v>
      </c>
      <c r="H19" s="23">
        <f t="shared" si="10"/>
        <v>164412</v>
      </c>
      <c r="I19" s="24">
        <f t="shared" si="10"/>
        <v>320937</v>
      </c>
      <c r="J19" s="25">
        <f t="shared" si="10"/>
        <v>820765</v>
      </c>
      <c r="K19" s="25">
        <f t="shared" si="10"/>
        <v>3152768.8563473974</v>
      </c>
      <c r="L19" s="26">
        <f t="shared" si="9"/>
        <v>0.68029675582209626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2504222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5000000}"/>
  <conditionalFormatting sqref="B21">
    <cfRule type="expression" dxfId="1030" priority="13">
      <formula>$TM21&gt;41</formula>
    </cfRule>
  </conditionalFormatting>
  <conditionalFormatting sqref="L3:L13 L15:L19">
    <cfRule type="cellIs" dxfId="1029" priority="12" operator="greaterThan">
      <formula>1</formula>
    </cfRule>
  </conditionalFormatting>
  <conditionalFormatting sqref="L3:L13 L15:L19">
    <cfRule type="cellIs" dxfId="1028" priority="11" operator="lessThan">
      <formula>0.8</formula>
    </cfRule>
  </conditionalFormatting>
  <conditionalFormatting sqref="L3:L13 L15:L19">
    <cfRule type="cellIs" dxfId="1027" priority="10" operator="between">
      <formula>0.8</formula>
      <formula>1</formula>
    </cfRule>
  </conditionalFormatting>
  <conditionalFormatting sqref="U3:U13 U15:U18">
    <cfRule type="cellIs" dxfId="1026" priority="9" operator="greaterThan">
      <formula>1</formula>
    </cfRule>
  </conditionalFormatting>
  <conditionalFormatting sqref="U3:U13 U15:U18">
    <cfRule type="cellIs" dxfId="1025" priority="8" operator="lessThan">
      <formula>0.8</formula>
    </cfRule>
  </conditionalFormatting>
  <conditionalFormatting sqref="U3:U13 U15:U18">
    <cfRule type="cellIs" dxfId="1024" priority="7" operator="between">
      <formula>0.8</formula>
      <formula>1</formula>
    </cfRule>
  </conditionalFormatting>
  <conditionalFormatting sqref="L14">
    <cfRule type="cellIs" dxfId="1023" priority="6" operator="greaterThan">
      <formula>1</formula>
    </cfRule>
  </conditionalFormatting>
  <conditionalFormatting sqref="L14">
    <cfRule type="cellIs" dxfId="1022" priority="5" operator="lessThan">
      <formula>0.8</formula>
    </cfRule>
  </conditionalFormatting>
  <conditionalFormatting sqref="L14">
    <cfRule type="cellIs" dxfId="1021" priority="4" operator="between">
      <formula>0.8</formula>
      <formula>1</formula>
    </cfRule>
  </conditionalFormatting>
  <conditionalFormatting sqref="U14">
    <cfRule type="cellIs" dxfId="1020" priority="3" operator="greaterThan">
      <formula>1</formula>
    </cfRule>
  </conditionalFormatting>
  <conditionalFormatting sqref="U14">
    <cfRule type="cellIs" dxfId="1019" priority="2" operator="lessThan">
      <formula>0.8</formula>
    </cfRule>
  </conditionalFormatting>
  <conditionalFormatting sqref="U14">
    <cfRule type="cellIs" dxfId="101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G14" sqref="G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122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372079</v>
      </c>
      <c r="H3" s="12">
        <v>0</v>
      </c>
      <c r="I3" s="15">
        <f t="shared" ref="I3:I18" si="1">F3+H3</f>
        <v>0</v>
      </c>
      <c r="J3" s="16">
        <f t="shared" ref="J3:J18" si="2">C3-G3</f>
        <v>-11111</v>
      </c>
      <c r="K3" s="17">
        <f t="shared" ref="K3:K17" si="3">+G3*D3</f>
        <v>1076193.1357544311</v>
      </c>
      <c r="L3" s="18">
        <f t="shared" ref="L3:L11" si="4">K3/E3</f>
        <v>1.0307811218722991</v>
      </c>
      <c r="M3" s="31">
        <v>0</v>
      </c>
      <c r="N3" s="31">
        <v>0</v>
      </c>
      <c r="O3" s="31">
        <v>0</v>
      </c>
      <c r="P3" s="31">
        <v>133000</v>
      </c>
      <c r="Q3" s="31">
        <v>0</v>
      </c>
      <c r="R3" s="31">
        <f t="shared" ref="R3:R19" si="5">M3+N3+O3+P3+Q3</f>
        <v>133000</v>
      </c>
      <c r="S3" s="32">
        <f t="shared" ref="S3:S19" si="6">G3+I3+R3</f>
        <v>505079</v>
      </c>
      <c r="T3" s="32">
        <f t="shared" ref="T3:T18" si="7">S3-C3</f>
        <v>144111</v>
      </c>
      <c r="U3" s="18">
        <f t="shared" ref="U3:U18" si="8">S3/C3</f>
        <v>1.3992348352208506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361658</v>
      </c>
      <c r="H6" s="40">
        <v>0</v>
      </c>
      <c r="I6" s="15">
        <f t="shared" si="1"/>
        <v>0</v>
      </c>
      <c r="J6" s="16">
        <f t="shared" si="2"/>
        <v>106012</v>
      </c>
      <c r="K6" s="17">
        <f t="shared" si="3"/>
        <v>413385.24170327891</v>
      </c>
      <c r="L6" s="18">
        <f t="shared" si="4"/>
        <v>0.77331879316612129</v>
      </c>
      <c r="M6" s="31">
        <v>0</v>
      </c>
      <c r="N6" s="31">
        <v>0</v>
      </c>
      <c r="O6" s="31">
        <v>0</v>
      </c>
      <c r="P6" s="51">
        <v>189000</v>
      </c>
      <c r="Q6" s="31">
        <v>0</v>
      </c>
      <c r="R6" s="31">
        <f t="shared" si="5"/>
        <v>189000</v>
      </c>
      <c r="S6" s="32">
        <f t="shared" si="6"/>
        <v>550658</v>
      </c>
      <c r="T6" s="32">
        <f t="shared" si="7"/>
        <v>82988</v>
      </c>
      <c r="U6" s="18">
        <f t="shared" si="8"/>
        <v>1.1774499112622148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261000</v>
      </c>
      <c r="Q8" s="31">
        <v>0</v>
      </c>
      <c r="R8" s="31">
        <f t="shared" si="5"/>
        <v>261000</v>
      </c>
      <c r="S8" s="32">
        <f t="shared" si="6"/>
        <v>656203</v>
      </c>
      <c r="T8" s="32">
        <f t="shared" si="7"/>
        <v>261158</v>
      </c>
      <c r="U8" s="18">
        <f t="shared" si="8"/>
        <v>1.6610841802832588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5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4</v>
      </c>
      <c r="G10" s="12">
        <v>288345</v>
      </c>
      <c r="H10" s="12">
        <v>0</v>
      </c>
      <c r="I10" s="15">
        <f t="shared" si="1"/>
        <v>4</v>
      </c>
      <c r="J10" s="16">
        <f t="shared" si="2"/>
        <v>211655</v>
      </c>
      <c r="K10" s="17">
        <f t="shared" si="3"/>
        <v>625615.81987567933</v>
      </c>
      <c r="L10" s="18">
        <f t="shared" si="4"/>
        <v>0.57668999999999992</v>
      </c>
      <c r="M10" s="31">
        <v>0</v>
      </c>
      <c r="N10" s="31">
        <v>0</v>
      </c>
      <c r="O10" s="31">
        <v>0</v>
      </c>
      <c r="P10" s="31">
        <v>80000</v>
      </c>
      <c r="Q10" s="31">
        <v>0</v>
      </c>
      <c r="R10" s="31">
        <f t="shared" si="5"/>
        <v>80000</v>
      </c>
      <c r="S10" s="32">
        <f t="shared" si="6"/>
        <v>368349</v>
      </c>
      <c r="T10" s="32">
        <f t="shared" si="7"/>
        <v>-131651</v>
      </c>
      <c r="U10" s="18">
        <f t="shared" si="8"/>
        <v>0.73669799999999996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5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92491</v>
      </c>
      <c r="G19" s="23">
        <f t="shared" si="10"/>
        <v>2411697</v>
      </c>
      <c r="H19" s="23">
        <f t="shared" si="10"/>
        <v>0</v>
      </c>
      <c r="I19" s="24">
        <f t="shared" si="10"/>
        <v>92525</v>
      </c>
      <c r="J19" s="25">
        <f t="shared" si="10"/>
        <v>592353</v>
      </c>
      <c r="K19" s="25">
        <f t="shared" si="10"/>
        <v>3545137.1634727321</v>
      </c>
      <c r="L19" s="26">
        <f t="shared" si="9"/>
        <v>0.76496102985771908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2504222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6000000}"/>
  <conditionalFormatting sqref="B21">
    <cfRule type="expression" dxfId="1017" priority="13">
      <formula>$TM21&gt;41</formula>
    </cfRule>
  </conditionalFormatting>
  <conditionalFormatting sqref="L3:L13 L15:L19">
    <cfRule type="cellIs" dxfId="1016" priority="12" operator="greaterThan">
      <formula>1</formula>
    </cfRule>
  </conditionalFormatting>
  <conditionalFormatting sqref="L3:L13 L15:L19">
    <cfRule type="cellIs" dxfId="1015" priority="11" operator="lessThan">
      <formula>0.8</formula>
    </cfRule>
  </conditionalFormatting>
  <conditionalFormatting sqref="L3:L13 L15:L19">
    <cfRule type="cellIs" dxfId="1014" priority="10" operator="between">
      <formula>0.8</formula>
      <formula>1</formula>
    </cfRule>
  </conditionalFormatting>
  <conditionalFormatting sqref="U3:U13 U15:U18">
    <cfRule type="cellIs" dxfId="1013" priority="9" operator="greaterThan">
      <formula>1</formula>
    </cfRule>
  </conditionalFormatting>
  <conditionalFormatting sqref="U3:U13 U15:U18">
    <cfRule type="cellIs" dxfId="1012" priority="8" operator="lessThan">
      <formula>0.8</formula>
    </cfRule>
  </conditionalFormatting>
  <conditionalFormatting sqref="U3:U13 U15:U18">
    <cfRule type="cellIs" dxfId="1011" priority="7" operator="between">
      <formula>0.8</formula>
      <formula>1</formula>
    </cfRule>
  </conditionalFormatting>
  <conditionalFormatting sqref="L14">
    <cfRule type="cellIs" dxfId="1010" priority="6" operator="greaterThan">
      <formula>1</formula>
    </cfRule>
  </conditionalFormatting>
  <conditionalFormatting sqref="L14">
    <cfRule type="cellIs" dxfId="1009" priority="5" operator="lessThan">
      <formula>0.8</formula>
    </cfRule>
  </conditionalFormatting>
  <conditionalFormatting sqref="L14">
    <cfRule type="cellIs" dxfId="1008" priority="4" operator="between">
      <formula>0.8</formula>
      <formula>1</formula>
    </cfRule>
  </conditionalFormatting>
  <conditionalFormatting sqref="U14">
    <cfRule type="cellIs" dxfId="1007" priority="3" operator="greaterThan">
      <formula>1</formula>
    </cfRule>
  </conditionalFormatting>
  <conditionalFormatting sqref="U14">
    <cfRule type="cellIs" dxfId="1006" priority="2" operator="lessThan">
      <formula>0.8</formula>
    </cfRule>
  </conditionalFormatting>
  <conditionalFormatting sqref="U14">
    <cfRule type="cellIs" dxfId="100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E8" sqref="E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123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372079</v>
      </c>
      <c r="H3" s="12">
        <v>74642</v>
      </c>
      <c r="I3" s="15">
        <f t="shared" ref="I3:I18" si="1">F3+H3</f>
        <v>74642</v>
      </c>
      <c r="J3" s="16">
        <f t="shared" ref="J3:J18" si="2">C3-G3</f>
        <v>-11111</v>
      </c>
      <c r="K3" s="17">
        <f t="shared" ref="K3:K17" si="3">+G3*D3</f>
        <v>1076193.1357544311</v>
      </c>
      <c r="L3" s="18">
        <f t="shared" ref="L3:L11" si="4">K3/E3</f>
        <v>1.0307811218722991</v>
      </c>
      <c r="M3" s="31">
        <v>0</v>
      </c>
      <c r="N3" s="31">
        <v>0</v>
      </c>
      <c r="O3" s="31">
        <v>0</v>
      </c>
      <c r="P3" s="31">
        <v>133000</v>
      </c>
      <c r="Q3" s="31">
        <v>0</v>
      </c>
      <c r="R3" s="31">
        <f t="shared" ref="R3:R19" si="5">M3+N3+O3+P3+Q3</f>
        <v>133000</v>
      </c>
      <c r="S3" s="32">
        <f t="shared" ref="S3:S19" si="6">G3+I3+R3</f>
        <v>579721</v>
      </c>
      <c r="T3" s="32">
        <f t="shared" ref="T3:T18" si="7">S3-C3</f>
        <v>218753</v>
      </c>
      <c r="U3" s="18">
        <f t="shared" ref="U3:U18" si="8">S3/C3</f>
        <v>1.6060177079408702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361658</v>
      </c>
      <c r="H6" s="40">
        <v>0</v>
      </c>
      <c r="I6" s="15">
        <f t="shared" si="1"/>
        <v>0</v>
      </c>
      <c r="J6" s="16">
        <f t="shared" si="2"/>
        <v>106012</v>
      </c>
      <c r="K6" s="17">
        <f t="shared" si="3"/>
        <v>413385.24170327891</v>
      </c>
      <c r="L6" s="18">
        <f t="shared" si="4"/>
        <v>0.77331879316612129</v>
      </c>
      <c r="M6" s="31">
        <v>0</v>
      </c>
      <c r="N6" s="31">
        <v>0</v>
      </c>
      <c r="O6" s="31">
        <v>0</v>
      </c>
      <c r="P6" s="51">
        <v>189000</v>
      </c>
      <c r="Q6" s="31">
        <v>0</v>
      </c>
      <c r="R6" s="31">
        <f t="shared" si="5"/>
        <v>189000</v>
      </c>
      <c r="S6" s="32">
        <f t="shared" si="6"/>
        <v>550658</v>
      </c>
      <c r="T6" s="32">
        <f t="shared" si="7"/>
        <v>82988</v>
      </c>
      <c r="U6" s="18">
        <f t="shared" si="8"/>
        <v>1.1774499112622148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261000</v>
      </c>
      <c r="Q8" s="31">
        <v>0</v>
      </c>
      <c r="R8" s="31">
        <f t="shared" si="5"/>
        <v>261000</v>
      </c>
      <c r="S8" s="32">
        <f t="shared" si="6"/>
        <v>656203</v>
      </c>
      <c r="T8" s="32">
        <f t="shared" si="7"/>
        <v>261158</v>
      </c>
      <c r="U8" s="18">
        <f t="shared" si="8"/>
        <v>1.6610841802832588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5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0</v>
      </c>
      <c r="G10" s="12">
        <v>352345</v>
      </c>
      <c r="H10" s="12">
        <v>130810</v>
      </c>
      <c r="I10" s="15">
        <f t="shared" si="1"/>
        <v>130810</v>
      </c>
      <c r="J10" s="16">
        <f t="shared" si="2"/>
        <v>147655</v>
      </c>
      <c r="K10" s="17">
        <f t="shared" si="3"/>
        <v>764475.2156413194</v>
      </c>
      <c r="L10" s="18">
        <f t="shared" si="4"/>
        <v>0.70468999999999993</v>
      </c>
      <c r="M10" s="31">
        <v>0</v>
      </c>
      <c r="N10" s="31">
        <v>0</v>
      </c>
      <c r="O10" s="31">
        <v>0</v>
      </c>
      <c r="P10" s="31">
        <v>80000</v>
      </c>
      <c r="Q10" s="31">
        <v>0</v>
      </c>
      <c r="R10" s="31">
        <f t="shared" si="5"/>
        <v>80000</v>
      </c>
      <c r="S10" s="32">
        <f t="shared" si="6"/>
        <v>563155</v>
      </c>
      <c r="T10" s="32">
        <f t="shared" si="7"/>
        <v>63155</v>
      </c>
      <c r="U10" s="18">
        <f t="shared" si="8"/>
        <v>1.1263099999999999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5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92487</v>
      </c>
      <c r="G19" s="23">
        <f t="shared" si="10"/>
        <v>2475697</v>
      </c>
      <c r="H19" s="23">
        <f t="shared" si="10"/>
        <v>205452</v>
      </c>
      <c r="I19" s="24">
        <f t="shared" si="10"/>
        <v>297973</v>
      </c>
      <c r="J19" s="25">
        <f t="shared" si="10"/>
        <v>528353</v>
      </c>
      <c r="K19" s="25">
        <f t="shared" si="10"/>
        <v>3683996.5592383719</v>
      </c>
      <c r="L19" s="26">
        <f t="shared" si="9"/>
        <v>0.7949237707876784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2773670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7000000}"/>
  <conditionalFormatting sqref="B21">
    <cfRule type="expression" dxfId="1004" priority="13">
      <formula>$TM21&gt;41</formula>
    </cfRule>
  </conditionalFormatting>
  <conditionalFormatting sqref="L3:L13 L15:L19">
    <cfRule type="cellIs" dxfId="1003" priority="12" operator="greaterThan">
      <formula>1</formula>
    </cfRule>
  </conditionalFormatting>
  <conditionalFormatting sqref="L3:L13 L15:L19">
    <cfRule type="cellIs" dxfId="1002" priority="11" operator="lessThan">
      <formula>0.8</formula>
    </cfRule>
  </conditionalFormatting>
  <conditionalFormatting sqref="L3:L13 L15:L19">
    <cfRule type="cellIs" dxfId="1001" priority="10" operator="between">
      <formula>0.8</formula>
      <formula>1</formula>
    </cfRule>
  </conditionalFormatting>
  <conditionalFormatting sqref="U3:U13 U15:U18">
    <cfRule type="cellIs" dxfId="1000" priority="9" operator="greaterThan">
      <formula>1</formula>
    </cfRule>
  </conditionalFormatting>
  <conditionalFormatting sqref="U3:U13 U15:U18">
    <cfRule type="cellIs" dxfId="999" priority="8" operator="lessThan">
      <formula>0.8</formula>
    </cfRule>
  </conditionalFormatting>
  <conditionalFormatting sqref="U3:U13 U15:U18">
    <cfRule type="cellIs" dxfId="998" priority="7" operator="between">
      <formula>0.8</formula>
      <formula>1</formula>
    </cfRule>
  </conditionalFormatting>
  <conditionalFormatting sqref="L14">
    <cfRule type="cellIs" dxfId="997" priority="6" operator="greaterThan">
      <formula>1</formula>
    </cfRule>
  </conditionalFormatting>
  <conditionalFormatting sqref="L14">
    <cfRule type="cellIs" dxfId="996" priority="5" operator="lessThan">
      <formula>0.8</formula>
    </cfRule>
  </conditionalFormatting>
  <conditionalFormatting sqref="L14">
    <cfRule type="cellIs" dxfId="995" priority="4" operator="between">
      <formula>0.8</formula>
      <formula>1</formula>
    </cfRule>
  </conditionalFormatting>
  <conditionalFormatting sqref="U14">
    <cfRule type="cellIs" dxfId="994" priority="3" operator="greaterThan">
      <formula>1</formula>
    </cfRule>
  </conditionalFormatting>
  <conditionalFormatting sqref="U14">
    <cfRule type="cellIs" dxfId="993" priority="2" operator="lessThan">
      <formula>0.8</formula>
    </cfRule>
  </conditionalFormatting>
  <conditionalFormatting sqref="U14">
    <cfRule type="cellIs" dxfId="99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I24" sqref="I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124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0</v>
      </c>
      <c r="G3" s="40">
        <v>372079</v>
      </c>
      <c r="H3" s="12">
        <v>186208</v>
      </c>
      <c r="I3" s="15">
        <f t="shared" ref="I3:I18" si="1">F3+H3</f>
        <v>186208</v>
      </c>
      <c r="J3" s="16">
        <f t="shared" ref="J3:J18" si="2">C3-G3</f>
        <v>-11111</v>
      </c>
      <c r="K3" s="17">
        <f t="shared" ref="K3:K17" si="3">+G3*D3</f>
        <v>1076193.1357544311</v>
      </c>
      <c r="L3" s="18">
        <f t="shared" ref="L3:L11" si="4">K3/E3</f>
        <v>1.0307811218722991</v>
      </c>
      <c r="M3" s="31">
        <v>0</v>
      </c>
      <c r="N3" s="31">
        <v>0</v>
      </c>
      <c r="O3" s="31">
        <v>0</v>
      </c>
      <c r="P3" s="31">
        <v>133000</v>
      </c>
      <c r="Q3" s="31">
        <v>0</v>
      </c>
      <c r="R3" s="31">
        <f t="shared" ref="R3:R19" si="5">M3+N3+O3+P3+Q3</f>
        <v>133000</v>
      </c>
      <c r="S3" s="32">
        <f t="shared" ref="S3:S19" si="6">G3+I3+R3</f>
        <v>691287</v>
      </c>
      <c r="T3" s="32">
        <f t="shared" ref="T3:T18" si="7">S3-C3</f>
        <v>330319</v>
      </c>
      <c r="U3" s="18">
        <f t="shared" ref="U3:U18" si="8">S3/C3</f>
        <v>1.9150921965381973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361658</v>
      </c>
      <c r="H6" s="40">
        <v>0</v>
      </c>
      <c r="I6" s="15">
        <f t="shared" si="1"/>
        <v>0</v>
      </c>
      <c r="J6" s="16">
        <f t="shared" si="2"/>
        <v>106012</v>
      </c>
      <c r="K6" s="17">
        <f t="shared" si="3"/>
        <v>413385.24170327891</v>
      </c>
      <c r="L6" s="18">
        <f t="shared" si="4"/>
        <v>0.77331879316612129</v>
      </c>
      <c r="M6" s="31">
        <v>0</v>
      </c>
      <c r="N6" s="31">
        <v>0</v>
      </c>
      <c r="O6" s="31">
        <v>0</v>
      </c>
      <c r="P6" s="51">
        <v>189000</v>
      </c>
      <c r="Q6" s="31">
        <v>0</v>
      </c>
      <c r="R6" s="31">
        <f t="shared" si="5"/>
        <v>189000</v>
      </c>
      <c r="S6" s="32">
        <f t="shared" si="6"/>
        <v>550658</v>
      </c>
      <c r="T6" s="32">
        <f t="shared" si="7"/>
        <v>82988</v>
      </c>
      <c r="U6" s="18">
        <f t="shared" si="8"/>
        <v>1.1774499112622148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261000</v>
      </c>
      <c r="Q8" s="31">
        <v>0</v>
      </c>
      <c r="R8" s="31">
        <f t="shared" si="5"/>
        <v>261000</v>
      </c>
      <c r="S8" s="32">
        <f t="shared" si="6"/>
        <v>656203</v>
      </c>
      <c r="T8" s="32">
        <f t="shared" si="7"/>
        <v>261158</v>
      </c>
      <c r="U8" s="18">
        <f t="shared" si="8"/>
        <v>1.6610841802832588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155200</v>
      </c>
      <c r="K9" s="17">
        <f t="shared" si="3"/>
        <v>0</v>
      </c>
      <c r="L9" s="18">
        <f t="shared" si="4"/>
        <v>0</v>
      </c>
      <c r="M9" s="31">
        <v>0</v>
      </c>
      <c r="N9" s="31">
        <v>0</v>
      </c>
      <c r="O9" s="31">
        <v>0</v>
      </c>
      <c r="P9" s="51">
        <v>160000</v>
      </c>
      <c r="Q9" s="31">
        <v>0</v>
      </c>
      <c r="R9" s="31">
        <f t="shared" si="5"/>
        <v>160000</v>
      </c>
      <c r="S9" s="32">
        <f t="shared" si="6"/>
        <v>160000</v>
      </c>
      <c r="T9" s="32">
        <f t="shared" si="7"/>
        <v>4800</v>
      </c>
      <c r="U9" s="18">
        <f t="shared" si="8"/>
        <v>1.0309278350515463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0</v>
      </c>
      <c r="G10" s="12">
        <v>483155</v>
      </c>
      <c r="H10" s="12">
        <v>0</v>
      </c>
      <c r="I10" s="15">
        <f t="shared" si="1"/>
        <v>0</v>
      </c>
      <c r="J10" s="16">
        <f t="shared" si="2"/>
        <v>16845</v>
      </c>
      <c r="K10" s="17">
        <f t="shared" si="3"/>
        <v>1048290.8025179346</v>
      </c>
      <c r="L10" s="18">
        <f t="shared" si="4"/>
        <v>0.96630999999999989</v>
      </c>
      <c r="M10" s="31">
        <v>0</v>
      </c>
      <c r="N10" s="31">
        <v>0</v>
      </c>
      <c r="O10" s="31">
        <v>0</v>
      </c>
      <c r="P10" s="31">
        <v>80000</v>
      </c>
      <c r="Q10" s="31">
        <v>0</v>
      </c>
      <c r="R10" s="31">
        <f t="shared" si="5"/>
        <v>80000</v>
      </c>
      <c r="S10" s="32">
        <f t="shared" si="6"/>
        <v>563155</v>
      </c>
      <c r="T10" s="32">
        <f t="shared" si="7"/>
        <v>63155</v>
      </c>
      <c r="U10" s="18">
        <f t="shared" si="8"/>
        <v>1.1263099999999999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74005</v>
      </c>
      <c r="H11" s="12">
        <v>0</v>
      </c>
      <c r="I11" s="15">
        <f t="shared" si="1"/>
        <v>0</v>
      </c>
      <c r="J11" s="16">
        <f t="shared" si="2"/>
        <v>36749</v>
      </c>
      <c r="K11" s="17">
        <f t="shared" si="3"/>
        <v>115072.45099431553</v>
      </c>
      <c r="L11" s="18">
        <f t="shared" si="4"/>
        <v>0.66819257092294637</v>
      </c>
      <c r="M11" s="31">
        <v>0</v>
      </c>
      <c r="N11" s="31">
        <v>0</v>
      </c>
      <c r="O11" s="31">
        <v>0</v>
      </c>
      <c r="P11" s="51">
        <v>38000</v>
      </c>
      <c r="Q11" s="31">
        <v>0</v>
      </c>
      <c r="R11" s="31">
        <f t="shared" si="5"/>
        <v>38000</v>
      </c>
      <c r="S11" s="32">
        <f t="shared" si="6"/>
        <v>112005</v>
      </c>
      <c r="T11" s="32">
        <f t="shared" si="7"/>
        <v>1251</v>
      </c>
      <c r="U11" s="18">
        <f t="shared" si="8"/>
        <v>1.0112953031041769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92487</v>
      </c>
      <c r="G19" s="23">
        <f t="shared" si="10"/>
        <v>2606507</v>
      </c>
      <c r="H19" s="23">
        <f t="shared" si="10"/>
        <v>186208</v>
      </c>
      <c r="I19" s="24">
        <f t="shared" si="10"/>
        <v>278729</v>
      </c>
      <c r="J19" s="25">
        <f t="shared" si="10"/>
        <v>397543</v>
      </c>
      <c r="K19" s="25">
        <f t="shared" si="10"/>
        <v>3967812.1461149873</v>
      </c>
      <c r="L19" s="26">
        <f t="shared" si="9"/>
        <v>0.85616480424155328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2885236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8000000}"/>
  <conditionalFormatting sqref="B21">
    <cfRule type="expression" dxfId="991" priority="13">
      <formula>$TM21&gt;41</formula>
    </cfRule>
  </conditionalFormatting>
  <conditionalFormatting sqref="L3:L13 L15:L19">
    <cfRule type="cellIs" dxfId="990" priority="12" operator="greaterThan">
      <formula>1</formula>
    </cfRule>
  </conditionalFormatting>
  <conditionalFormatting sqref="L3:L13 L15:L19">
    <cfRule type="cellIs" dxfId="989" priority="11" operator="lessThan">
      <formula>0.8</formula>
    </cfRule>
  </conditionalFormatting>
  <conditionalFormatting sqref="L3:L13 L15:L19">
    <cfRule type="cellIs" dxfId="988" priority="10" operator="between">
      <formula>0.8</formula>
      <formula>1</formula>
    </cfRule>
  </conditionalFormatting>
  <conditionalFormatting sqref="U3:U13 U15:U18">
    <cfRule type="cellIs" dxfId="987" priority="9" operator="greaterThan">
      <formula>1</formula>
    </cfRule>
  </conditionalFormatting>
  <conditionalFormatting sqref="U3:U13 U15:U18">
    <cfRule type="cellIs" dxfId="986" priority="8" operator="lessThan">
      <formula>0.8</formula>
    </cfRule>
  </conditionalFormatting>
  <conditionalFormatting sqref="U3:U13 U15:U18">
    <cfRule type="cellIs" dxfId="985" priority="7" operator="between">
      <formula>0.8</formula>
      <formula>1</formula>
    </cfRule>
  </conditionalFormatting>
  <conditionalFormatting sqref="L14">
    <cfRule type="cellIs" dxfId="984" priority="6" operator="greaterThan">
      <formula>1</formula>
    </cfRule>
  </conditionalFormatting>
  <conditionalFormatting sqref="L14">
    <cfRule type="cellIs" dxfId="983" priority="5" operator="lessThan">
      <formula>0.8</formula>
    </cfRule>
  </conditionalFormatting>
  <conditionalFormatting sqref="L14">
    <cfRule type="cellIs" dxfId="982" priority="4" operator="between">
      <formula>0.8</formula>
      <formula>1</formula>
    </cfRule>
  </conditionalFormatting>
  <conditionalFormatting sqref="U14">
    <cfRule type="cellIs" dxfId="981" priority="3" operator="greaterThan">
      <formula>1</formula>
    </cfRule>
  </conditionalFormatting>
  <conditionalFormatting sqref="U14">
    <cfRule type="cellIs" dxfId="980" priority="2" operator="lessThan">
      <formula>0.8</formula>
    </cfRule>
  </conditionalFormatting>
  <conditionalFormatting sqref="U14">
    <cfRule type="cellIs" dxfId="97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W18"/>
  <sheetViews>
    <sheetView showGridLines="0" workbookViewId="0">
      <pane xSplit="3" ySplit="2" topLeftCell="D3" activePane="bottomRight" state="frozen"/>
      <selection activeCell="G8" sqref="G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5546875" bestFit="1" customWidth="1"/>
    <col min="10" max="10" width="18.44140625" bestFit="1" customWidth="1"/>
    <col min="11" max="11" width="16" customWidth="1"/>
    <col min="12" max="12" width="12.88671875" customWidth="1"/>
    <col min="13" max="14" width="16.6640625" customWidth="1"/>
    <col min="15" max="15" width="15.44140625" customWidth="1"/>
  </cols>
  <sheetData>
    <row r="1" spans="1:23" ht="15.6">
      <c r="J1" s="27"/>
      <c r="K1" s="27"/>
      <c r="L1" s="28"/>
      <c r="P1" s="29" t="s">
        <v>0</v>
      </c>
      <c r="Q1" s="29" t="s">
        <v>1</v>
      </c>
      <c r="R1" s="29" t="s">
        <v>2</v>
      </c>
      <c r="S1" s="29" t="s">
        <v>3</v>
      </c>
      <c r="T1" s="29" t="s">
        <v>51</v>
      </c>
    </row>
    <row r="2" spans="1:23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4" t="s">
        <v>52</v>
      </c>
      <c r="K2" s="5" t="s">
        <v>15</v>
      </c>
      <c r="L2" s="5" t="s">
        <v>16</v>
      </c>
      <c r="M2" s="6" t="s">
        <v>17</v>
      </c>
      <c r="N2" s="6" t="s">
        <v>18</v>
      </c>
      <c r="O2" s="6" t="s">
        <v>19</v>
      </c>
      <c r="P2" s="29" t="s">
        <v>0</v>
      </c>
      <c r="Q2" s="29" t="s">
        <v>1</v>
      </c>
      <c r="R2" s="29" t="s">
        <v>2</v>
      </c>
      <c r="S2" s="29" t="s">
        <v>3</v>
      </c>
      <c r="T2" s="29" t="s">
        <v>51</v>
      </c>
      <c r="U2" s="30" t="s">
        <v>53</v>
      </c>
      <c r="V2" s="30" t="s">
        <v>54</v>
      </c>
      <c r="W2" s="34" t="s">
        <v>55</v>
      </c>
    </row>
    <row r="3" spans="1:23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/>
      <c r="G3" s="12">
        <v>243380</v>
      </c>
      <c r="H3" s="12">
        <v>0</v>
      </c>
      <c r="I3" s="12">
        <f t="shared" ref="I3:I17" si="1">F3-(G3+H3)</f>
        <v>-243380</v>
      </c>
      <c r="J3" s="15">
        <v>74470</v>
      </c>
      <c r="K3" s="13">
        <f t="shared" ref="K3:K9" si="2">G3+H3+J3</f>
        <v>317850</v>
      </c>
      <c r="L3" s="13">
        <f t="shared" ref="L3:L17" si="3">K3-F3</f>
        <v>317850</v>
      </c>
      <c r="M3" s="16">
        <f t="shared" ref="M3:M17" si="4">C3-G3</f>
        <v>403410</v>
      </c>
      <c r="N3" s="17">
        <f t="shared" ref="N3:N17" si="5">+G3*D3</f>
        <v>703946.97196002305</v>
      </c>
      <c r="O3" s="18">
        <f t="shared" ref="O3:O11" si="6">N3/E3</f>
        <v>0.37628905827239134</v>
      </c>
      <c r="P3" s="30"/>
      <c r="Q3" s="30">
        <v>149828</v>
      </c>
      <c r="R3" s="30">
        <f>8*18500</f>
        <v>148000</v>
      </c>
      <c r="S3" s="30">
        <f>8*18500</f>
        <v>148000</v>
      </c>
      <c r="T3" s="30">
        <f>7*18500</f>
        <v>129500</v>
      </c>
      <c r="U3" s="31">
        <f t="shared" ref="U3:U17" si="7">SUM(Q3:T3)</f>
        <v>575328</v>
      </c>
      <c r="V3" s="32">
        <f t="shared" ref="V3:V18" si="8">+U3-C3</f>
        <v>-71462</v>
      </c>
      <c r="W3" s="18">
        <f t="shared" ref="W3:W17" si="9">+U3/C3</f>
        <v>0.88951282487360661</v>
      </c>
    </row>
    <row r="4" spans="1:23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/>
      <c r="G4" s="12">
        <v>0</v>
      </c>
      <c r="H4" s="12">
        <v>0</v>
      </c>
      <c r="I4" s="12">
        <f t="shared" si="1"/>
        <v>0</v>
      </c>
      <c r="J4" s="15">
        <v>442871</v>
      </c>
      <c r="K4" s="13">
        <f t="shared" si="2"/>
        <v>442871</v>
      </c>
      <c r="L4" s="13">
        <f t="shared" si="3"/>
        <v>442871</v>
      </c>
      <c r="M4" s="16">
        <f t="shared" si="4"/>
        <v>300000</v>
      </c>
      <c r="N4" s="17">
        <f t="shared" si="5"/>
        <v>0</v>
      </c>
      <c r="O4" s="18">
        <f t="shared" si="6"/>
        <v>0</v>
      </c>
      <c r="P4" s="30"/>
      <c r="Q4" s="30">
        <v>442871</v>
      </c>
      <c r="R4" s="30"/>
      <c r="S4" s="30"/>
      <c r="T4" s="30"/>
      <c r="U4" s="31">
        <f t="shared" si="7"/>
        <v>442871</v>
      </c>
      <c r="V4" s="32">
        <f t="shared" si="8"/>
        <v>142871</v>
      </c>
      <c r="W4" s="18">
        <f t="shared" si="9"/>
        <v>1.4762366666666666</v>
      </c>
    </row>
    <row r="5" spans="1:23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15">
        <v>0</v>
      </c>
      <c r="K5" s="13">
        <f t="shared" si="2"/>
        <v>0</v>
      </c>
      <c r="L5" s="13">
        <f t="shared" si="3"/>
        <v>0</v>
      </c>
      <c r="M5" s="16">
        <f t="shared" si="4"/>
        <v>0</v>
      </c>
      <c r="N5" s="17">
        <f t="shared" si="5"/>
        <v>0</v>
      </c>
      <c r="O5" s="18">
        <v>0</v>
      </c>
      <c r="P5" s="30"/>
      <c r="Q5" s="30">
        <v>0</v>
      </c>
      <c r="R5" s="30"/>
      <c r="S5" s="30"/>
      <c r="T5" s="30"/>
      <c r="U5" s="31">
        <f t="shared" si="7"/>
        <v>0</v>
      </c>
      <c r="V5" s="32">
        <f t="shared" si="8"/>
        <v>0</v>
      </c>
      <c r="W5" s="18">
        <v>0</v>
      </c>
    </row>
    <row r="6" spans="1:23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/>
      <c r="G6" s="12">
        <v>94823</v>
      </c>
      <c r="H6" s="12">
        <v>63500</v>
      </c>
      <c r="I6" s="12">
        <f t="shared" si="1"/>
        <v>-158323</v>
      </c>
      <c r="J6" s="15">
        <v>316015</v>
      </c>
      <c r="K6" s="13">
        <f t="shared" si="2"/>
        <v>474338</v>
      </c>
      <c r="L6" s="13">
        <f t="shared" si="3"/>
        <v>474338</v>
      </c>
      <c r="M6" s="16">
        <f t="shared" si="4"/>
        <v>469273</v>
      </c>
      <c r="N6" s="17">
        <f t="shared" si="5"/>
        <v>108385.34962320761</v>
      </c>
      <c r="O6" s="18">
        <f t="shared" si="6"/>
        <v>0.16809727422282733</v>
      </c>
      <c r="P6" s="30"/>
      <c r="Q6" s="30">
        <v>94823</v>
      </c>
      <c r="R6" s="30">
        <v>220500</v>
      </c>
      <c r="S6" s="30">
        <f>5*31500</f>
        <v>157500</v>
      </c>
      <c r="T6" s="30">
        <v>93500</v>
      </c>
      <c r="U6" s="31">
        <f t="shared" si="7"/>
        <v>566323</v>
      </c>
      <c r="V6" s="32">
        <f t="shared" si="8"/>
        <v>2227</v>
      </c>
      <c r="W6" s="18">
        <f t="shared" si="9"/>
        <v>1.0039479095756751</v>
      </c>
    </row>
    <row r="7" spans="1:23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/>
      <c r="G7" s="12">
        <v>0</v>
      </c>
      <c r="H7" s="12">
        <v>0</v>
      </c>
      <c r="I7" s="12">
        <f t="shared" si="1"/>
        <v>0</v>
      </c>
      <c r="J7" s="15">
        <v>90</v>
      </c>
      <c r="K7" s="13">
        <f t="shared" si="2"/>
        <v>90</v>
      </c>
      <c r="L7" s="13">
        <f t="shared" si="3"/>
        <v>90</v>
      </c>
      <c r="M7" s="16">
        <f t="shared" si="4"/>
        <v>349200</v>
      </c>
      <c r="N7" s="17">
        <f t="shared" si="5"/>
        <v>0</v>
      </c>
      <c r="O7" s="18">
        <f t="shared" si="6"/>
        <v>0</v>
      </c>
      <c r="P7" s="30"/>
      <c r="Q7" s="30">
        <v>0</v>
      </c>
      <c r="R7" s="30"/>
      <c r="S7" s="30">
        <f>3*87000</f>
        <v>261000</v>
      </c>
      <c r="T7" s="30">
        <v>87000</v>
      </c>
      <c r="U7" s="31">
        <f t="shared" si="7"/>
        <v>348000</v>
      </c>
      <c r="V7" s="32">
        <f t="shared" si="8"/>
        <v>-1200</v>
      </c>
      <c r="W7" s="18">
        <f t="shared" si="9"/>
        <v>0.99656357388316152</v>
      </c>
    </row>
    <row r="8" spans="1:23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/>
      <c r="G8" s="12">
        <v>262545</v>
      </c>
      <c r="H8" s="12">
        <v>218990</v>
      </c>
      <c r="I8" s="12">
        <f t="shared" si="1"/>
        <v>-481535</v>
      </c>
      <c r="J8" s="15">
        <v>218990</v>
      </c>
      <c r="K8" s="13">
        <f t="shared" si="2"/>
        <v>700525</v>
      </c>
      <c r="L8" s="13">
        <f t="shared" si="3"/>
        <v>700525</v>
      </c>
      <c r="M8" s="16">
        <f t="shared" si="4"/>
        <v>392205</v>
      </c>
      <c r="N8" s="17">
        <f t="shared" si="5"/>
        <v>234591.32420765577</v>
      </c>
      <c r="O8" s="18">
        <f t="shared" si="6"/>
        <v>0.40098510882016036</v>
      </c>
      <c r="P8" s="30"/>
      <c r="Q8" s="30">
        <v>44215</v>
      </c>
      <c r="R8" s="30">
        <f>5*43500</f>
        <v>217500</v>
      </c>
      <c r="S8" s="30">
        <f>2*43500</f>
        <v>87000</v>
      </c>
      <c r="T8" s="30">
        <f>6*43500</f>
        <v>261000</v>
      </c>
      <c r="U8" s="31">
        <f t="shared" si="7"/>
        <v>609715</v>
      </c>
      <c r="V8" s="32">
        <f t="shared" si="8"/>
        <v>-45035</v>
      </c>
      <c r="W8" s="18">
        <f t="shared" si="9"/>
        <v>0.93121802214585725</v>
      </c>
    </row>
    <row r="9" spans="1:23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/>
      <c r="G9" s="12">
        <v>0</v>
      </c>
      <c r="H9" s="12">
        <v>0</v>
      </c>
      <c r="I9" s="12">
        <f t="shared" si="1"/>
        <v>0</v>
      </c>
      <c r="J9" s="15">
        <v>0</v>
      </c>
      <c r="K9" s="13">
        <f t="shared" si="2"/>
        <v>0</v>
      </c>
      <c r="L9" s="13">
        <f t="shared" si="3"/>
        <v>0</v>
      </c>
      <c r="M9" s="16">
        <f t="shared" si="4"/>
        <v>202800</v>
      </c>
      <c r="N9" s="17">
        <f t="shared" si="5"/>
        <v>0</v>
      </c>
      <c r="O9" s="18">
        <f t="shared" si="6"/>
        <v>0</v>
      </c>
      <c r="P9" s="30"/>
      <c r="Q9" s="30">
        <v>0</v>
      </c>
      <c r="R9" s="30"/>
      <c r="S9" s="30">
        <v>234000</v>
      </c>
      <c r="T9" s="30"/>
      <c r="U9" s="31">
        <f t="shared" si="7"/>
        <v>234000</v>
      </c>
      <c r="V9" s="32">
        <f t="shared" si="8"/>
        <v>31200</v>
      </c>
      <c r="W9" s="18">
        <f t="shared" si="9"/>
        <v>1.1538461538461537</v>
      </c>
    </row>
    <row r="10" spans="1:23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/>
      <c r="G10" s="12">
        <v>0</v>
      </c>
      <c r="H10" s="12">
        <v>0</v>
      </c>
      <c r="I10" s="12">
        <f t="shared" si="1"/>
        <v>0</v>
      </c>
      <c r="J10" s="15">
        <v>6</v>
      </c>
      <c r="K10" s="13">
        <f>G10+H8+J10</f>
        <v>218996</v>
      </c>
      <c r="L10" s="13">
        <f t="shared" si="3"/>
        <v>218996</v>
      </c>
      <c r="M10" s="16">
        <f t="shared" si="4"/>
        <v>232806</v>
      </c>
      <c r="N10" s="17">
        <f t="shared" si="5"/>
        <v>0</v>
      </c>
      <c r="O10" s="18">
        <f t="shared" si="6"/>
        <v>0</v>
      </c>
      <c r="P10" s="30"/>
      <c r="Q10" s="30">
        <v>6</v>
      </c>
      <c r="R10" s="30">
        <f>6*38500</f>
        <v>231000</v>
      </c>
      <c r="S10" s="30"/>
      <c r="T10" s="30"/>
      <c r="U10" s="31">
        <f t="shared" si="7"/>
        <v>231006</v>
      </c>
      <c r="V10" s="32">
        <f t="shared" si="8"/>
        <v>-1800</v>
      </c>
      <c r="W10" s="18">
        <f t="shared" si="9"/>
        <v>0.99226824050926521</v>
      </c>
    </row>
    <row r="11" spans="1:23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/>
      <c r="G11" s="12">
        <v>37379</v>
      </c>
      <c r="H11" s="12">
        <v>0</v>
      </c>
      <c r="I11" s="12">
        <f t="shared" si="1"/>
        <v>-37379</v>
      </c>
      <c r="J11" s="15">
        <v>0</v>
      </c>
      <c r="K11" s="13">
        <f t="shared" ref="K11:K17" si="10">G11+H11+J11</f>
        <v>37379</v>
      </c>
      <c r="L11" s="13">
        <f t="shared" si="3"/>
        <v>37379</v>
      </c>
      <c r="M11" s="16">
        <f t="shared" si="4"/>
        <v>0</v>
      </c>
      <c r="N11" s="17">
        <f t="shared" si="5"/>
        <v>58121.655911310321</v>
      </c>
      <c r="O11" s="18">
        <f t="shared" si="6"/>
        <v>1</v>
      </c>
      <c r="P11" s="30"/>
      <c r="Q11" s="30">
        <v>0</v>
      </c>
      <c r="R11" s="30"/>
      <c r="S11" s="30"/>
      <c r="T11" s="30"/>
      <c r="U11" s="31">
        <f t="shared" si="7"/>
        <v>0</v>
      </c>
      <c r="V11" s="32">
        <f t="shared" si="8"/>
        <v>-37379</v>
      </c>
      <c r="W11" s="18">
        <f t="shared" si="9"/>
        <v>0</v>
      </c>
    </row>
    <row r="12" spans="1:23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15">
        <v>0</v>
      </c>
      <c r="K12" s="13">
        <f t="shared" si="10"/>
        <v>0</v>
      </c>
      <c r="L12" s="13">
        <f t="shared" si="3"/>
        <v>0</v>
      </c>
      <c r="M12" s="16">
        <f t="shared" si="4"/>
        <v>0</v>
      </c>
      <c r="N12" s="17">
        <f t="shared" si="5"/>
        <v>0</v>
      </c>
      <c r="O12" s="18">
        <v>0</v>
      </c>
      <c r="P12" s="30"/>
      <c r="Q12" s="30">
        <v>0</v>
      </c>
      <c r="R12" s="30"/>
      <c r="S12" s="30"/>
      <c r="T12" s="30"/>
      <c r="U12" s="31">
        <f t="shared" si="7"/>
        <v>0</v>
      </c>
      <c r="V12" s="32">
        <f t="shared" si="8"/>
        <v>0</v>
      </c>
      <c r="W12" s="18">
        <v>0</v>
      </c>
    </row>
    <row r="13" spans="1:23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15">
        <v>0</v>
      </c>
      <c r="K13" s="13">
        <f t="shared" si="10"/>
        <v>0</v>
      </c>
      <c r="L13" s="13">
        <f t="shared" si="3"/>
        <v>0</v>
      </c>
      <c r="M13" s="16">
        <f t="shared" si="4"/>
        <v>0</v>
      </c>
      <c r="N13" s="17">
        <f t="shared" si="5"/>
        <v>0</v>
      </c>
      <c r="O13" s="18">
        <v>0</v>
      </c>
      <c r="P13" s="30"/>
      <c r="Q13" s="30">
        <v>0</v>
      </c>
      <c r="R13" s="30"/>
      <c r="S13" s="30"/>
      <c r="T13" s="30"/>
      <c r="U13" s="31">
        <f t="shared" si="7"/>
        <v>0</v>
      </c>
      <c r="V13" s="32">
        <f t="shared" si="8"/>
        <v>0</v>
      </c>
      <c r="W13" s="18">
        <v>0</v>
      </c>
    </row>
    <row r="14" spans="1:23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15">
        <v>0</v>
      </c>
      <c r="K14" s="13">
        <f t="shared" si="10"/>
        <v>0</v>
      </c>
      <c r="L14" s="13">
        <f t="shared" si="3"/>
        <v>0</v>
      </c>
      <c r="M14" s="16">
        <f t="shared" si="4"/>
        <v>0</v>
      </c>
      <c r="N14" s="17">
        <f t="shared" si="5"/>
        <v>0</v>
      </c>
      <c r="O14" s="18">
        <v>0</v>
      </c>
      <c r="P14" s="30"/>
      <c r="Q14" s="30">
        <v>0</v>
      </c>
      <c r="R14" s="30"/>
      <c r="S14" s="30"/>
      <c r="T14" s="30"/>
      <c r="U14" s="31">
        <f t="shared" si="7"/>
        <v>0</v>
      </c>
      <c r="V14" s="32">
        <f t="shared" si="8"/>
        <v>0</v>
      </c>
      <c r="W14" s="18">
        <v>0</v>
      </c>
    </row>
    <row r="15" spans="1:23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15">
        <v>0</v>
      </c>
      <c r="K15" s="13">
        <f t="shared" si="10"/>
        <v>0</v>
      </c>
      <c r="L15" s="13">
        <f t="shared" si="3"/>
        <v>0</v>
      </c>
      <c r="M15" s="16">
        <f t="shared" si="4"/>
        <v>0</v>
      </c>
      <c r="N15" s="17">
        <f t="shared" si="5"/>
        <v>0</v>
      </c>
      <c r="O15" s="18">
        <v>0</v>
      </c>
      <c r="P15" s="30"/>
      <c r="Q15" s="30">
        <v>0</v>
      </c>
      <c r="R15" s="30"/>
      <c r="S15" s="30"/>
      <c r="T15" s="30"/>
      <c r="U15" s="31">
        <f t="shared" si="7"/>
        <v>0</v>
      </c>
      <c r="V15" s="32">
        <f t="shared" si="8"/>
        <v>0</v>
      </c>
      <c r="W15" s="18">
        <v>0</v>
      </c>
    </row>
    <row r="16" spans="1:23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15">
        <v>0</v>
      </c>
      <c r="K16" s="13">
        <f t="shared" si="10"/>
        <v>0</v>
      </c>
      <c r="L16" s="13">
        <f t="shared" si="3"/>
        <v>0</v>
      </c>
      <c r="M16" s="16">
        <f t="shared" si="4"/>
        <v>0</v>
      </c>
      <c r="N16" s="17">
        <f t="shared" si="5"/>
        <v>0</v>
      </c>
      <c r="O16" s="18">
        <v>0</v>
      </c>
      <c r="P16" s="30"/>
      <c r="Q16" s="30">
        <v>0</v>
      </c>
      <c r="R16" s="30"/>
      <c r="S16" s="30"/>
      <c r="T16" s="30"/>
      <c r="U16" s="31">
        <f t="shared" si="7"/>
        <v>0</v>
      </c>
      <c r="V16" s="32">
        <f t="shared" si="8"/>
        <v>0</v>
      </c>
      <c r="W16" s="18">
        <v>0</v>
      </c>
    </row>
    <row r="17" spans="1:23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/>
      <c r="G17" s="12">
        <v>0</v>
      </c>
      <c r="H17" s="12">
        <v>0</v>
      </c>
      <c r="I17" s="12">
        <f t="shared" si="1"/>
        <v>0</v>
      </c>
      <c r="J17" s="15">
        <v>74976</v>
      </c>
      <c r="K17" s="13">
        <f t="shared" si="10"/>
        <v>74976</v>
      </c>
      <c r="L17" s="13">
        <f t="shared" si="3"/>
        <v>74976</v>
      </c>
      <c r="M17" s="16">
        <f t="shared" si="4"/>
        <v>1187</v>
      </c>
      <c r="N17" s="17">
        <f t="shared" si="5"/>
        <v>0</v>
      </c>
      <c r="O17" s="18">
        <f t="shared" ref="O17:O18" si="11">N17/E17</f>
        <v>0</v>
      </c>
      <c r="P17" s="30"/>
      <c r="Q17" s="30">
        <v>1187</v>
      </c>
      <c r="R17" s="30"/>
      <c r="S17" s="30"/>
      <c r="T17" s="30"/>
      <c r="U17" s="31">
        <f t="shared" si="7"/>
        <v>1187</v>
      </c>
      <c r="V17" s="32">
        <f t="shared" si="8"/>
        <v>0</v>
      </c>
      <c r="W17" s="18">
        <f t="shared" si="9"/>
        <v>1</v>
      </c>
    </row>
    <row r="18" spans="1:23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638127</v>
      </c>
      <c r="H18" s="23">
        <f>SUM(H3:H17)</f>
        <v>282490</v>
      </c>
      <c r="I18" s="20"/>
      <c r="J18" s="24">
        <f>SUM(J3:J17)</f>
        <v>1127418</v>
      </c>
      <c r="K18" s="20"/>
      <c r="L18" s="20"/>
      <c r="M18" s="25">
        <f>SUM(M3:M17)</f>
        <v>2350881</v>
      </c>
      <c r="N18" s="25">
        <f>SUM(N3:N17)</f>
        <v>1105045.3017021967</v>
      </c>
      <c r="O18" s="26">
        <f t="shared" si="11"/>
        <v>0.24575946112769084</v>
      </c>
      <c r="P18" s="30"/>
      <c r="Q18" s="30"/>
      <c r="R18" s="30"/>
      <c r="S18" s="30"/>
      <c r="T18" s="30"/>
      <c r="U18" s="31">
        <f>+R18+Q18+G18+S18+T18</f>
        <v>638127</v>
      </c>
      <c r="V18" s="32">
        <f t="shared" si="8"/>
        <v>-2350881</v>
      </c>
    </row>
  </sheetData>
  <autoFilter ref="B2:W2" xr:uid="{00000000-0009-0000-0000-000003000000}"/>
  <conditionalFormatting sqref="B20:B35">
    <cfRule type="expression" dxfId="1428" priority="7">
      <formula>$TO20&gt;41</formula>
    </cfRule>
  </conditionalFormatting>
  <conditionalFormatting sqref="O3:O18">
    <cfRule type="cellIs" dxfId="1427" priority="6" operator="greaterThan">
      <formula>1</formula>
    </cfRule>
  </conditionalFormatting>
  <conditionalFormatting sqref="O3:O18">
    <cfRule type="cellIs" dxfId="1426" priority="5" operator="lessThan">
      <formula>0.8</formula>
    </cfRule>
  </conditionalFormatting>
  <conditionalFormatting sqref="O3:O18">
    <cfRule type="cellIs" dxfId="1425" priority="4" operator="between">
      <formula>0.8</formula>
      <formula>1</formula>
    </cfRule>
  </conditionalFormatting>
  <conditionalFormatting sqref="W3:W17">
    <cfRule type="cellIs" dxfId="1424" priority="3" operator="greaterThan">
      <formula>1</formula>
    </cfRule>
  </conditionalFormatting>
  <conditionalFormatting sqref="W3:W17">
    <cfRule type="cellIs" dxfId="1423" priority="2" operator="lessThan">
      <formula>0.8</formula>
    </cfRule>
  </conditionalFormatting>
  <conditionalFormatting sqref="W3:W17">
    <cfRule type="cellIs" dxfId="1422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H14" sqref="H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125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18504</v>
      </c>
      <c r="G3" s="40">
        <v>483645</v>
      </c>
      <c r="H3" s="12">
        <v>74642</v>
      </c>
      <c r="I3" s="15">
        <f t="shared" ref="I3:I18" si="1">F3+H3</f>
        <v>93146</v>
      </c>
      <c r="J3" s="16">
        <f t="shared" ref="J3:J18" si="2">C3-G3</f>
        <v>-122677</v>
      </c>
      <c r="K3" s="17">
        <f t="shared" ref="K3:K17" si="3">+G3*D3</f>
        <v>1398884.1862667655</v>
      </c>
      <c r="L3" s="18">
        <f t="shared" ref="L3:L11" si="4">K3/E3</f>
        <v>1.3398556104696262</v>
      </c>
      <c r="M3" s="31">
        <v>0</v>
      </c>
      <c r="N3" s="31">
        <v>0</v>
      </c>
      <c r="O3" s="31">
        <v>0</v>
      </c>
      <c r="P3" s="31">
        <v>133000</v>
      </c>
      <c r="Q3" s="31">
        <v>0</v>
      </c>
      <c r="R3" s="31">
        <f t="shared" ref="R3:R19" si="5">M3+N3+O3+P3+Q3</f>
        <v>133000</v>
      </c>
      <c r="S3" s="32">
        <f t="shared" ref="S3:S19" si="6">G3+I3+R3</f>
        <v>709791</v>
      </c>
      <c r="T3" s="32">
        <f t="shared" ref="T3:T18" si="7">S3-C3</f>
        <v>348823</v>
      </c>
      <c r="U3" s="18">
        <f t="shared" ref="U3:U18" si="8">S3/C3</f>
        <v>1.9663543582810665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126842</v>
      </c>
      <c r="G6" s="40">
        <v>361658</v>
      </c>
      <c r="H6" s="40">
        <v>0</v>
      </c>
      <c r="I6" s="15">
        <f t="shared" si="1"/>
        <v>126842</v>
      </c>
      <c r="J6" s="16">
        <f t="shared" si="2"/>
        <v>106012</v>
      </c>
      <c r="K6" s="17">
        <f t="shared" si="3"/>
        <v>413385.24170327891</v>
      </c>
      <c r="L6" s="18">
        <f t="shared" si="4"/>
        <v>0.77331879316612129</v>
      </c>
      <c r="M6" s="31">
        <v>0</v>
      </c>
      <c r="N6" s="31">
        <v>0</v>
      </c>
      <c r="O6" s="31">
        <v>0</v>
      </c>
      <c r="P6" s="51">
        <v>189000</v>
      </c>
      <c r="Q6" s="31">
        <v>0</v>
      </c>
      <c r="R6" s="31">
        <f t="shared" si="5"/>
        <v>189000</v>
      </c>
      <c r="S6" s="32">
        <f t="shared" si="6"/>
        <v>677500</v>
      </c>
      <c r="T6" s="32">
        <f t="shared" si="7"/>
        <v>209830</v>
      </c>
      <c r="U6" s="18">
        <f t="shared" si="8"/>
        <v>1.4486710714820279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261000</v>
      </c>
      <c r="Q8" s="31">
        <v>0</v>
      </c>
      <c r="R8" s="31">
        <f t="shared" si="5"/>
        <v>261000</v>
      </c>
      <c r="S8" s="32">
        <f t="shared" si="6"/>
        <v>656203</v>
      </c>
      <c r="T8" s="32">
        <f t="shared" si="7"/>
        <v>261158</v>
      </c>
      <c r="U8" s="18">
        <f t="shared" si="8"/>
        <v>1.6610841802832588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34750</v>
      </c>
      <c r="G9" s="12">
        <v>119000</v>
      </c>
      <c r="H9" s="12">
        <v>0</v>
      </c>
      <c r="I9" s="15">
        <f t="shared" si="1"/>
        <v>34750</v>
      </c>
      <c r="J9" s="16">
        <f t="shared" si="2"/>
        <v>36200</v>
      </c>
      <c r="K9" s="17">
        <f t="shared" si="3"/>
        <v>127131.03900173695</v>
      </c>
      <c r="L9" s="18">
        <f t="shared" si="4"/>
        <v>0.76675257731958757</v>
      </c>
      <c r="M9" s="31">
        <v>0</v>
      </c>
      <c r="N9" s="31">
        <v>0</v>
      </c>
      <c r="O9" s="31">
        <v>0</v>
      </c>
      <c r="P9" s="51">
        <v>160000</v>
      </c>
      <c r="Q9" s="31">
        <v>0</v>
      </c>
      <c r="R9" s="31">
        <f t="shared" si="5"/>
        <v>160000</v>
      </c>
      <c r="S9" s="32">
        <f t="shared" si="6"/>
        <v>313750</v>
      </c>
      <c r="T9" s="32">
        <f t="shared" si="7"/>
        <v>158550</v>
      </c>
      <c r="U9" s="18">
        <f t="shared" si="8"/>
        <v>2.0215850515463916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0</v>
      </c>
      <c r="G10" s="12">
        <v>483155</v>
      </c>
      <c r="H10" s="12">
        <v>0</v>
      </c>
      <c r="I10" s="15">
        <f t="shared" si="1"/>
        <v>0</v>
      </c>
      <c r="J10" s="16">
        <f t="shared" si="2"/>
        <v>16845</v>
      </c>
      <c r="K10" s="17">
        <f t="shared" si="3"/>
        <v>1048290.8025179346</v>
      </c>
      <c r="L10" s="18">
        <f t="shared" si="4"/>
        <v>0.96630999999999989</v>
      </c>
      <c r="M10" s="31">
        <v>0</v>
      </c>
      <c r="N10" s="31">
        <v>0</v>
      </c>
      <c r="O10" s="31">
        <v>0</v>
      </c>
      <c r="P10" s="31">
        <v>80000</v>
      </c>
      <c r="Q10" s="31">
        <v>0</v>
      </c>
      <c r="R10" s="31">
        <f t="shared" si="5"/>
        <v>80000</v>
      </c>
      <c r="S10" s="32">
        <f t="shared" si="6"/>
        <v>563155</v>
      </c>
      <c r="T10" s="32">
        <f t="shared" si="7"/>
        <v>63155</v>
      </c>
      <c r="U10" s="18">
        <f t="shared" si="8"/>
        <v>1.1263099999999999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111265</v>
      </c>
      <c r="H11" s="12">
        <v>0</v>
      </c>
      <c r="I11" s="15">
        <f t="shared" si="1"/>
        <v>0</v>
      </c>
      <c r="J11" s="16">
        <f t="shared" si="2"/>
        <v>-511</v>
      </c>
      <c r="K11" s="17">
        <f t="shared" si="3"/>
        <v>173009.07046662411</v>
      </c>
      <c r="L11" s="18">
        <f t="shared" si="4"/>
        <v>1.0046138288459108</v>
      </c>
      <c r="M11" s="31">
        <v>0</v>
      </c>
      <c r="N11" s="31">
        <v>0</v>
      </c>
      <c r="O11" s="31">
        <v>0</v>
      </c>
      <c r="P11" s="51">
        <v>38000</v>
      </c>
      <c r="Q11" s="31">
        <v>0</v>
      </c>
      <c r="R11" s="31">
        <f t="shared" si="5"/>
        <v>38000</v>
      </c>
      <c r="S11" s="32">
        <f t="shared" si="6"/>
        <v>149265</v>
      </c>
      <c r="T11" s="32">
        <f t="shared" si="7"/>
        <v>38511</v>
      </c>
      <c r="U11" s="18">
        <f t="shared" si="8"/>
        <v>1.3477165610271413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 t="shared" si="1"/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v>34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34</v>
      </c>
      <c r="T15" s="32">
        <f t="shared" si="7"/>
        <v>-9966</v>
      </c>
      <c r="U15" s="18">
        <f t="shared" si="8"/>
        <v>3.3999999999999998E-3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272583</v>
      </c>
      <c r="G19" s="23">
        <f t="shared" si="10"/>
        <v>2874333</v>
      </c>
      <c r="H19" s="23">
        <f t="shared" si="10"/>
        <v>74642</v>
      </c>
      <c r="I19" s="24">
        <f t="shared" si="10"/>
        <v>347259</v>
      </c>
      <c r="J19" s="25">
        <f t="shared" si="10"/>
        <v>129717</v>
      </c>
      <c r="K19" s="25">
        <f t="shared" si="10"/>
        <v>4475570.8551013656</v>
      </c>
      <c r="L19" s="26">
        <f t="shared" si="9"/>
        <v>0.96572773708022597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3221592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9000000}"/>
  <conditionalFormatting sqref="B21">
    <cfRule type="expression" dxfId="978" priority="13">
      <formula>$TM21&gt;41</formula>
    </cfRule>
  </conditionalFormatting>
  <conditionalFormatting sqref="L3:L13 L15:L19">
    <cfRule type="cellIs" dxfId="977" priority="12" operator="greaterThan">
      <formula>1</formula>
    </cfRule>
  </conditionalFormatting>
  <conditionalFormatting sqref="L3:L13 L15:L19">
    <cfRule type="cellIs" dxfId="976" priority="11" operator="lessThan">
      <formula>0.8</formula>
    </cfRule>
  </conditionalFormatting>
  <conditionalFormatting sqref="L3:L13 L15:L19">
    <cfRule type="cellIs" dxfId="975" priority="10" operator="between">
      <formula>0.8</formula>
      <formula>1</formula>
    </cfRule>
  </conditionalFormatting>
  <conditionalFormatting sqref="U3:U13 U15:U18">
    <cfRule type="cellIs" dxfId="974" priority="9" operator="greaterThan">
      <formula>1</formula>
    </cfRule>
  </conditionalFormatting>
  <conditionalFormatting sqref="U3:U13 U15:U18">
    <cfRule type="cellIs" dxfId="973" priority="8" operator="lessThan">
      <formula>0.8</formula>
    </cfRule>
  </conditionalFormatting>
  <conditionalFormatting sqref="U3:U13 U15:U18">
    <cfRule type="cellIs" dxfId="972" priority="7" operator="between">
      <formula>0.8</formula>
      <formula>1</formula>
    </cfRule>
  </conditionalFormatting>
  <conditionalFormatting sqref="L14">
    <cfRule type="cellIs" dxfId="971" priority="6" operator="greaterThan">
      <formula>1</formula>
    </cfRule>
  </conditionalFormatting>
  <conditionalFormatting sqref="L14">
    <cfRule type="cellIs" dxfId="970" priority="5" operator="lessThan">
      <formula>0.8</formula>
    </cfRule>
  </conditionalFormatting>
  <conditionalFormatting sqref="L14">
    <cfRule type="cellIs" dxfId="969" priority="4" operator="between">
      <formula>0.8</formula>
      <formula>1</formula>
    </cfRule>
  </conditionalFormatting>
  <conditionalFormatting sqref="U14">
    <cfRule type="cellIs" dxfId="968" priority="3" operator="greaterThan">
      <formula>1</formula>
    </cfRule>
  </conditionalFormatting>
  <conditionalFormatting sqref="U14">
    <cfRule type="cellIs" dxfId="967" priority="2" operator="lessThan">
      <formula>0.8</formula>
    </cfRule>
  </conditionalFormatting>
  <conditionalFormatting sqref="U14">
    <cfRule type="cellIs" dxfId="966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I9" sqref="I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126</v>
      </c>
      <c r="J2" s="6" t="s">
        <v>17</v>
      </c>
      <c r="K2" s="6" t="s">
        <v>18</v>
      </c>
      <c r="L2" s="6" t="s">
        <v>19</v>
      </c>
      <c r="M2" s="49" t="s">
        <v>105</v>
      </c>
      <c r="N2" s="49" t="s">
        <v>106</v>
      </c>
      <c r="O2" s="49" t="s">
        <v>107</v>
      </c>
      <c r="P2" s="49" t="s">
        <v>108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360968</v>
      </c>
      <c r="D3" s="10">
        <v>2.8923780588381258</v>
      </c>
      <c r="E3" s="11">
        <f t="shared" ref="E3:E18" si="0">C3*D3</f>
        <v>1044055.9231426805</v>
      </c>
      <c r="F3" s="12">
        <v>18504</v>
      </c>
      <c r="G3" s="40">
        <v>483645</v>
      </c>
      <c r="H3" s="12">
        <v>74642</v>
      </c>
      <c r="I3" s="15">
        <f t="shared" ref="I3:I18" si="1">F3+H3</f>
        <v>93146</v>
      </c>
      <c r="J3" s="16">
        <f t="shared" ref="J3:J18" si="2">C3-G3</f>
        <v>-122677</v>
      </c>
      <c r="K3" s="17">
        <f t="shared" ref="K3:K17" si="3">+G3*D3</f>
        <v>1398884.1862667655</v>
      </c>
      <c r="L3" s="18">
        <f t="shared" ref="L3:L11" si="4">K3/E3</f>
        <v>1.3398556104696262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f t="shared" ref="R3:R19" si="5">M3+N3+O3+P3+Q3</f>
        <v>0</v>
      </c>
      <c r="S3" s="32">
        <f t="shared" ref="S3:S19" si="6">G3+I3+R3</f>
        <v>576791</v>
      </c>
      <c r="T3" s="32">
        <f t="shared" ref="T3:T18" si="7">S3-C3</f>
        <v>215823</v>
      </c>
      <c r="U3" s="18">
        <f t="shared" ref="U3:U18" si="8">S3/C3</f>
        <v>1.5979006449325148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565267</v>
      </c>
      <c r="H4" s="12">
        <v>0</v>
      </c>
      <c r="I4" s="15">
        <f t="shared" si="1"/>
        <v>0</v>
      </c>
      <c r="J4" s="16">
        <f t="shared" si="2"/>
        <v>69006</v>
      </c>
      <c r="K4" s="17">
        <f t="shared" si="3"/>
        <v>736505.79289225093</v>
      </c>
      <c r="L4" s="18">
        <f t="shared" si="4"/>
        <v>0.89120457594758085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565267</v>
      </c>
      <c r="T4" s="32">
        <f t="shared" si="7"/>
        <v>-69006</v>
      </c>
      <c r="U4" s="18">
        <f t="shared" si="8"/>
        <v>0.89120457594758096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467670</v>
      </c>
      <c r="D6" s="10">
        <v>1.1430280588381259</v>
      </c>
      <c r="E6" s="11">
        <f t="shared" si="0"/>
        <v>534559.93227682635</v>
      </c>
      <c r="F6" s="12">
        <v>0</v>
      </c>
      <c r="G6" s="40">
        <v>488500</v>
      </c>
      <c r="H6" s="40">
        <v>0</v>
      </c>
      <c r="I6" s="15">
        <f t="shared" si="1"/>
        <v>0</v>
      </c>
      <c r="J6" s="16">
        <f t="shared" si="2"/>
        <v>-20830</v>
      </c>
      <c r="K6" s="17">
        <f t="shared" si="3"/>
        <v>558369.20674242452</v>
      </c>
      <c r="L6" s="18">
        <f t="shared" si="4"/>
        <v>1.0445399533859345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488500</v>
      </c>
      <c r="T6" s="32">
        <f t="shared" si="7"/>
        <v>20830</v>
      </c>
      <c r="U6" s="18">
        <f t="shared" si="8"/>
        <v>1.0445399533859345</v>
      </c>
    </row>
    <row r="7" spans="1:21">
      <c r="A7" s="8" t="s">
        <v>28</v>
      </c>
      <c r="B7" s="8" t="s">
        <v>29</v>
      </c>
      <c r="C7" s="13">
        <v>355140</v>
      </c>
      <c r="D7" s="10">
        <v>0.63422805883812572</v>
      </c>
      <c r="E7" s="11">
        <f t="shared" si="0"/>
        <v>225239.75281577196</v>
      </c>
      <c r="F7" s="12">
        <v>89023</v>
      </c>
      <c r="G7" s="12">
        <v>355140</v>
      </c>
      <c r="H7" s="12">
        <v>0</v>
      </c>
      <c r="I7" s="15">
        <f t="shared" si="1"/>
        <v>89023</v>
      </c>
      <c r="J7" s="16">
        <f t="shared" si="2"/>
        <v>0</v>
      </c>
      <c r="K7" s="17">
        <f t="shared" si="3"/>
        <v>225239.75281577196</v>
      </c>
      <c r="L7" s="18">
        <f t="shared" si="4"/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444163</v>
      </c>
      <c r="T7" s="32">
        <f t="shared" si="7"/>
        <v>89023</v>
      </c>
      <c r="U7" s="18">
        <f t="shared" si="8"/>
        <v>1.2506701582474518</v>
      </c>
    </row>
    <row r="8" spans="1:21">
      <c r="A8" s="8" t="s">
        <v>30</v>
      </c>
      <c r="B8" s="8" t="s">
        <v>31</v>
      </c>
      <c r="C8" s="13">
        <v>395045</v>
      </c>
      <c r="D8" s="10">
        <v>0.89352805883812592</v>
      </c>
      <c r="E8" s="11">
        <f t="shared" si="0"/>
        <v>352983.79200370744</v>
      </c>
      <c r="F8" s="40">
        <v>0</v>
      </c>
      <c r="G8" s="12">
        <v>395203</v>
      </c>
      <c r="H8" s="40">
        <v>0</v>
      </c>
      <c r="I8" s="15">
        <f t="shared" si="1"/>
        <v>0</v>
      </c>
      <c r="J8" s="16">
        <f t="shared" si="2"/>
        <v>-158</v>
      </c>
      <c r="K8" s="17">
        <f t="shared" si="3"/>
        <v>353124.96943700389</v>
      </c>
      <c r="L8" s="18">
        <f t="shared" si="4"/>
        <v>1.0003999544355706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395203</v>
      </c>
      <c r="T8" s="32">
        <f t="shared" si="7"/>
        <v>158</v>
      </c>
      <c r="U8" s="18">
        <f t="shared" si="8"/>
        <v>1.0003999544355706</v>
      </c>
    </row>
    <row r="9" spans="1:21">
      <c r="A9" s="8" t="s">
        <v>32</v>
      </c>
      <c r="B9" s="8" t="s">
        <v>33</v>
      </c>
      <c r="C9" s="13">
        <v>155200</v>
      </c>
      <c r="D9" s="10">
        <v>1.0683280588381256</v>
      </c>
      <c r="E9" s="11">
        <f t="shared" si="0"/>
        <v>165804.5147316771</v>
      </c>
      <c r="F9" s="12">
        <v>0</v>
      </c>
      <c r="G9" s="12">
        <v>153750</v>
      </c>
      <c r="H9" s="12">
        <v>0</v>
      </c>
      <c r="I9" s="15">
        <f t="shared" si="1"/>
        <v>0</v>
      </c>
      <c r="J9" s="16">
        <f t="shared" si="2"/>
        <v>1450</v>
      </c>
      <c r="K9" s="17">
        <f t="shared" si="3"/>
        <v>164255.43904636183</v>
      </c>
      <c r="L9" s="18">
        <f t="shared" si="4"/>
        <v>0.99065721649484539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153750</v>
      </c>
      <c r="T9" s="32">
        <f t="shared" si="7"/>
        <v>-1450</v>
      </c>
      <c r="U9" s="18">
        <f t="shared" si="8"/>
        <v>0.99065721649484539</v>
      </c>
    </row>
    <row r="10" spans="1:21">
      <c r="A10" s="8" t="s">
        <v>34</v>
      </c>
      <c r="B10" s="8" t="s">
        <v>35</v>
      </c>
      <c r="C10" s="13">
        <v>500000</v>
      </c>
      <c r="D10" s="10">
        <v>2.1696780588381257</v>
      </c>
      <c r="E10" s="11">
        <f t="shared" si="0"/>
        <v>1084839.0294190629</v>
      </c>
      <c r="F10" s="12">
        <v>0</v>
      </c>
      <c r="G10" s="12">
        <v>483155</v>
      </c>
      <c r="H10" s="12">
        <v>0</v>
      </c>
      <c r="I10" s="15">
        <f t="shared" si="1"/>
        <v>0</v>
      </c>
      <c r="J10" s="16">
        <f t="shared" si="2"/>
        <v>16845</v>
      </c>
      <c r="K10" s="17">
        <f t="shared" si="3"/>
        <v>1048290.8025179346</v>
      </c>
      <c r="L10" s="18">
        <f t="shared" si="4"/>
        <v>0.96630999999999989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483155</v>
      </c>
      <c r="T10" s="32">
        <f t="shared" si="7"/>
        <v>-16845</v>
      </c>
      <c r="U10" s="18">
        <f t="shared" si="8"/>
        <v>0.96631</v>
      </c>
    </row>
    <row r="11" spans="1:21">
      <c r="A11" s="8" t="s">
        <v>36</v>
      </c>
      <c r="B11" s="8" t="s">
        <v>37</v>
      </c>
      <c r="C11" s="13">
        <v>110754</v>
      </c>
      <c r="D11" s="10">
        <v>1.5549280588381262</v>
      </c>
      <c r="E11" s="11">
        <f t="shared" si="0"/>
        <v>172214.50222855783</v>
      </c>
      <c r="F11" s="12">
        <v>0</v>
      </c>
      <c r="G11" s="12">
        <v>111265</v>
      </c>
      <c r="H11" s="12">
        <v>0</v>
      </c>
      <c r="I11" s="15">
        <f t="shared" si="1"/>
        <v>0</v>
      </c>
      <c r="J11" s="16">
        <f t="shared" si="2"/>
        <v>-511</v>
      </c>
      <c r="K11" s="17">
        <f t="shared" si="3"/>
        <v>173009.07046662411</v>
      </c>
      <c r="L11" s="18">
        <f t="shared" si="4"/>
        <v>1.0046138288459108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111265</v>
      </c>
      <c r="T11" s="32">
        <f t="shared" si="7"/>
        <v>511</v>
      </c>
      <c r="U11" s="18">
        <f t="shared" si="8"/>
        <v>1.0046138288459108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3464</v>
      </c>
      <c r="G13" s="12">
        <v>0</v>
      </c>
      <c r="H13" s="12">
        <v>0</v>
      </c>
      <c r="I13" s="15">
        <f>F13+H13</f>
        <v>3464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3464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3004050</v>
      </c>
      <c r="D19" s="22"/>
      <c r="E19" s="21">
        <f t="shared" ref="E19:K19" si="10">SUM(E3:E18)</f>
        <v>4634402.3095295709</v>
      </c>
      <c r="F19" s="23">
        <f t="shared" si="10"/>
        <v>110991</v>
      </c>
      <c r="G19" s="23">
        <f t="shared" si="10"/>
        <v>3035925</v>
      </c>
      <c r="H19" s="23">
        <f t="shared" si="10"/>
        <v>74642</v>
      </c>
      <c r="I19" s="24">
        <f t="shared" si="10"/>
        <v>185633</v>
      </c>
      <c r="J19" s="25">
        <f t="shared" si="10"/>
        <v>-31875</v>
      </c>
      <c r="K19" s="25">
        <f t="shared" si="10"/>
        <v>4657679.2201851364</v>
      </c>
      <c r="L19" s="26">
        <f t="shared" si="9"/>
        <v>1.0050226348730456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3221558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A000000}"/>
  <conditionalFormatting sqref="B21">
    <cfRule type="expression" dxfId="965" priority="13">
      <formula>$TM21&gt;41</formula>
    </cfRule>
  </conditionalFormatting>
  <conditionalFormatting sqref="L3:L13 L15:L19">
    <cfRule type="cellIs" dxfId="964" priority="12" operator="greaterThan">
      <formula>1</formula>
    </cfRule>
  </conditionalFormatting>
  <conditionalFormatting sqref="L3:L13 L15:L19">
    <cfRule type="cellIs" dxfId="963" priority="11" operator="lessThan">
      <formula>0.8</formula>
    </cfRule>
  </conditionalFormatting>
  <conditionalFormatting sqref="L3:L13 L15:L19">
    <cfRule type="cellIs" dxfId="962" priority="10" operator="between">
      <formula>0.8</formula>
      <formula>1</formula>
    </cfRule>
  </conditionalFormatting>
  <conditionalFormatting sqref="U3:U13 U15:U18">
    <cfRule type="cellIs" dxfId="961" priority="9" operator="greaterThan">
      <formula>1</formula>
    </cfRule>
  </conditionalFormatting>
  <conditionalFormatting sqref="U3:U13 U15:U18">
    <cfRule type="cellIs" dxfId="960" priority="8" operator="lessThan">
      <formula>0.8</formula>
    </cfRule>
  </conditionalFormatting>
  <conditionalFormatting sqref="U3:U13 U15:U18">
    <cfRule type="cellIs" dxfId="959" priority="7" operator="between">
      <formula>0.8</formula>
      <formula>1</formula>
    </cfRule>
  </conditionalFormatting>
  <conditionalFormatting sqref="L14">
    <cfRule type="cellIs" dxfId="958" priority="6" operator="greaterThan">
      <formula>1</formula>
    </cfRule>
  </conditionalFormatting>
  <conditionalFormatting sqref="L14">
    <cfRule type="cellIs" dxfId="957" priority="5" operator="lessThan">
      <formula>0.8</formula>
    </cfRule>
  </conditionalFormatting>
  <conditionalFormatting sqref="L14">
    <cfRule type="cellIs" dxfId="956" priority="4" operator="between">
      <formula>0.8</formula>
      <formula>1</formula>
    </cfRule>
  </conditionalFormatting>
  <conditionalFormatting sqref="U14">
    <cfRule type="cellIs" dxfId="955" priority="3" operator="greaterThan">
      <formula>1</formula>
    </cfRule>
  </conditionalFormatting>
  <conditionalFormatting sqref="U14">
    <cfRule type="cellIs" dxfId="954" priority="2" operator="lessThan">
      <formula>0.8</formula>
    </cfRule>
  </conditionalFormatting>
  <conditionalFormatting sqref="U14">
    <cfRule type="cellIs" dxfId="95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G24" sqref="G2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127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126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387553</v>
      </c>
      <c r="D3" s="10">
        <v>2.8923780588381258</v>
      </c>
      <c r="E3" s="11">
        <f t="shared" ref="E3:E18" si="0">C3*D3</f>
        <v>1120949.7938368921</v>
      </c>
      <c r="F3" s="12">
        <v>18504</v>
      </c>
      <c r="G3" s="40">
        <v>0</v>
      </c>
      <c r="H3" s="12">
        <v>74642</v>
      </c>
      <c r="I3" s="15">
        <f t="shared" ref="I3:I18" si="1">F3+H3</f>
        <v>93146</v>
      </c>
      <c r="J3" s="16">
        <f t="shared" ref="J3:J18" si="2">C3-G3</f>
        <v>387553</v>
      </c>
      <c r="K3" s="17">
        <f t="shared" ref="K3:K17" si="3">+G3*D3</f>
        <v>0</v>
      </c>
      <c r="L3" s="18">
        <f t="shared" ref="L3:L11" si="4">K3/E3</f>
        <v>0</v>
      </c>
      <c r="M3" s="31">
        <v>111000</v>
      </c>
      <c r="N3" s="31">
        <v>111000</v>
      </c>
      <c r="O3" s="31">
        <v>92500</v>
      </c>
      <c r="P3" s="31">
        <v>55000</v>
      </c>
      <c r="Q3" s="31">
        <v>0</v>
      </c>
      <c r="R3" s="31">
        <f t="shared" ref="R3:R19" si="5">M3+N3+O3+P3+Q3</f>
        <v>369500</v>
      </c>
      <c r="S3" s="32">
        <f t="shared" ref="S3:S19" si="6">G3+I3+R3</f>
        <v>462646</v>
      </c>
      <c r="T3" s="32">
        <f t="shared" ref="T3:T18" si="7">S3-C3</f>
        <v>75093</v>
      </c>
      <c r="U3" s="18">
        <f t="shared" ref="U3:U18" si="8">S3/C3</f>
        <v>1.1937618854711485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0</v>
      </c>
      <c r="G4" s="12">
        <v>0</v>
      </c>
      <c r="H4" s="12">
        <v>0</v>
      </c>
      <c r="I4" s="15">
        <f t="shared" si="1"/>
        <v>0</v>
      </c>
      <c r="J4" s="16">
        <f t="shared" si="2"/>
        <v>634273</v>
      </c>
      <c r="K4" s="17">
        <f t="shared" si="3"/>
        <v>0</v>
      </c>
      <c r="L4" s="18">
        <f t="shared" si="4"/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0</v>
      </c>
      <c r="T4" s="32">
        <f t="shared" si="7"/>
        <v>-634273</v>
      </c>
      <c r="U4" s="18">
        <f t="shared" si="8"/>
        <v>0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347000</v>
      </c>
      <c r="D6" s="10">
        <v>1.1430280588381259</v>
      </c>
      <c r="E6" s="11">
        <f t="shared" si="0"/>
        <v>396630.73641682969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347000</v>
      </c>
      <c r="K6" s="17">
        <f t="shared" si="3"/>
        <v>0</v>
      </c>
      <c r="L6" s="18">
        <f t="shared" si="4"/>
        <v>0</v>
      </c>
      <c r="M6" s="31">
        <v>63000</v>
      </c>
      <c r="N6" s="31">
        <v>126000</v>
      </c>
      <c r="O6" s="31">
        <v>157000</v>
      </c>
      <c r="P6" s="31">
        <v>63000</v>
      </c>
      <c r="Q6" s="31">
        <v>0</v>
      </c>
      <c r="R6" s="31">
        <f t="shared" si="5"/>
        <v>409000</v>
      </c>
      <c r="S6" s="32">
        <f t="shared" si="6"/>
        <v>409000</v>
      </c>
      <c r="T6" s="32">
        <f t="shared" si="7"/>
        <v>62000</v>
      </c>
      <c r="U6" s="18">
        <f t="shared" si="8"/>
        <v>1.1786743515850144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89023</v>
      </c>
      <c r="G7" s="12">
        <v>0</v>
      </c>
      <c r="H7" s="12">
        <v>0</v>
      </c>
      <c r="I7" s="15">
        <f t="shared" si="1"/>
        <v>89023</v>
      </c>
      <c r="J7" s="16">
        <f t="shared" si="2"/>
        <v>200384</v>
      </c>
      <c r="K7" s="17">
        <f t="shared" si="3"/>
        <v>0</v>
      </c>
      <c r="L7" s="18">
        <f t="shared" si="4"/>
        <v>0</v>
      </c>
      <c r="M7" s="31">
        <v>0</v>
      </c>
      <c r="N7" s="31">
        <v>0</v>
      </c>
      <c r="O7" s="3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10">
        <v>0.89352805883812592</v>
      </c>
      <c r="E8" s="11">
        <f t="shared" si="0"/>
        <v>325168.26353207661</v>
      </c>
      <c r="F8" s="40">
        <v>0</v>
      </c>
      <c r="G8" s="12">
        <v>0</v>
      </c>
      <c r="H8" s="40">
        <v>0</v>
      </c>
      <c r="I8" s="15">
        <f t="shared" si="1"/>
        <v>0</v>
      </c>
      <c r="J8" s="16">
        <f t="shared" si="2"/>
        <v>363915</v>
      </c>
      <c r="K8" s="17">
        <f t="shared" si="3"/>
        <v>0</v>
      </c>
      <c r="L8" s="18">
        <f t="shared" si="4"/>
        <v>0</v>
      </c>
      <c r="M8" s="31"/>
      <c r="N8" s="31">
        <v>275000</v>
      </c>
      <c r="O8" s="31">
        <v>0</v>
      </c>
      <c r="P8" s="31">
        <v>130000</v>
      </c>
      <c r="Q8" s="31">
        <v>0</v>
      </c>
      <c r="R8" s="31">
        <f t="shared" si="5"/>
        <v>405000</v>
      </c>
      <c r="S8" s="32">
        <f t="shared" si="6"/>
        <v>405000</v>
      </c>
      <c r="T8" s="32">
        <f t="shared" si="7"/>
        <v>41085</v>
      </c>
      <c r="U8" s="18">
        <f t="shared" si="8"/>
        <v>1.1128972424879435</v>
      </c>
    </row>
    <row r="9" spans="1:21">
      <c r="A9" s="8" t="s">
        <v>32</v>
      </c>
      <c r="B9" s="8" t="s">
        <v>33</v>
      </c>
      <c r="C9" s="13">
        <v>80000</v>
      </c>
      <c r="D9" s="10">
        <v>1.0683280588381256</v>
      </c>
      <c r="E9" s="11">
        <f t="shared" si="0"/>
        <v>85466.244707050049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80000</v>
      </c>
      <c r="K9" s="17">
        <f t="shared" si="3"/>
        <v>0</v>
      </c>
      <c r="L9" s="18">
        <f t="shared" si="4"/>
        <v>0</v>
      </c>
      <c r="M9" s="31">
        <v>0</v>
      </c>
      <c r="N9" s="31">
        <v>233000</v>
      </c>
      <c r="O9" s="31">
        <v>0</v>
      </c>
      <c r="P9" s="31">
        <v>0</v>
      </c>
      <c r="Q9" s="31">
        <v>0</v>
      </c>
      <c r="R9" s="31">
        <f t="shared" si="5"/>
        <v>233000</v>
      </c>
      <c r="S9" s="32">
        <f t="shared" si="6"/>
        <v>233000</v>
      </c>
      <c r="T9" s="32">
        <f t="shared" si="7"/>
        <v>153000</v>
      </c>
      <c r="U9" s="18">
        <f t="shared" si="8"/>
        <v>2.9125000000000001</v>
      </c>
    </row>
    <row r="10" spans="1:21">
      <c r="A10" s="8" t="s">
        <v>34</v>
      </c>
      <c r="B10" s="8" t="s">
        <v>35</v>
      </c>
      <c r="C10" s="13">
        <v>409183</v>
      </c>
      <c r="D10" s="10">
        <v>2.1696780588381257</v>
      </c>
      <c r="E10" s="11">
        <f t="shared" si="0"/>
        <v>887795.37714956084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409183</v>
      </c>
      <c r="K10" s="17">
        <f t="shared" si="3"/>
        <v>0</v>
      </c>
      <c r="L10" s="18">
        <f t="shared" si="4"/>
        <v>0</v>
      </c>
      <c r="M10" s="31">
        <v>0</v>
      </c>
      <c r="N10" s="31">
        <v>120000</v>
      </c>
      <c r="O10" s="31">
        <v>0</v>
      </c>
      <c r="P10" s="31">
        <v>237000</v>
      </c>
      <c r="Q10" s="31">
        <v>0</v>
      </c>
      <c r="R10" s="31">
        <f t="shared" si="5"/>
        <v>357000</v>
      </c>
      <c r="S10" s="32">
        <f t="shared" si="6"/>
        <v>357000</v>
      </c>
      <c r="T10" s="32">
        <f t="shared" si="7"/>
        <v>-52183</v>
      </c>
      <c r="U10" s="18">
        <f t="shared" si="8"/>
        <v>0.87247026391614513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87200</v>
      </c>
      <c r="D13" s="10">
        <v>4.3295293823675376</v>
      </c>
      <c r="E13" s="11">
        <f t="shared" si="0"/>
        <v>377534.96214244928</v>
      </c>
      <c r="F13" s="12">
        <v>3464</v>
      </c>
      <c r="G13" s="12">
        <v>0</v>
      </c>
      <c r="H13" s="12">
        <v>0</v>
      </c>
      <c r="I13" s="15">
        <f>F13+H13</f>
        <v>3464</v>
      </c>
      <c r="J13" s="16">
        <f t="shared" si="2"/>
        <v>87200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3464</v>
      </c>
      <c r="T13" s="32">
        <f t="shared" si="7"/>
        <v>-83736</v>
      </c>
      <c r="U13" s="18">
        <f t="shared" si="8"/>
        <v>3.9724770642201833E-2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2534508</v>
      </c>
      <c r="D19" s="22"/>
      <c r="E19" s="21">
        <f t="shared" ref="E19:K19" si="10">SUM(E3:E18)</f>
        <v>4375339.3960383646</v>
      </c>
      <c r="F19" s="23">
        <f t="shared" si="10"/>
        <v>110991</v>
      </c>
      <c r="G19" s="23">
        <f t="shared" si="10"/>
        <v>0</v>
      </c>
      <c r="H19" s="23">
        <f t="shared" si="10"/>
        <v>74642</v>
      </c>
      <c r="I19" s="24">
        <f t="shared" si="10"/>
        <v>185633</v>
      </c>
      <c r="J19" s="25">
        <f t="shared" si="10"/>
        <v>2534508</v>
      </c>
      <c r="K19" s="25">
        <f t="shared" si="10"/>
        <v>0</v>
      </c>
      <c r="L19" s="26">
        <f t="shared" si="9"/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185633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B000000}"/>
  <conditionalFormatting sqref="B21">
    <cfRule type="expression" dxfId="952" priority="13">
      <formula>$TM21&gt;41</formula>
    </cfRule>
  </conditionalFormatting>
  <conditionalFormatting sqref="L3:L13 L15:L19">
    <cfRule type="cellIs" dxfId="951" priority="12" operator="greaterThan">
      <formula>1</formula>
    </cfRule>
  </conditionalFormatting>
  <conditionalFormatting sqref="L3:L13 L15:L19">
    <cfRule type="cellIs" dxfId="950" priority="11" operator="lessThan">
      <formula>0.8</formula>
    </cfRule>
  </conditionalFormatting>
  <conditionalFormatting sqref="L3:L13 L15:L19">
    <cfRule type="cellIs" dxfId="949" priority="10" operator="between">
      <formula>0.8</formula>
      <formula>1</formula>
    </cfRule>
  </conditionalFormatting>
  <conditionalFormatting sqref="U3:U13 U15:U18">
    <cfRule type="cellIs" dxfId="948" priority="9" operator="greaterThan">
      <formula>1</formula>
    </cfRule>
  </conditionalFormatting>
  <conditionalFormatting sqref="U3:U13 U15:U18">
    <cfRule type="cellIs" dxfId="947" priority="8" operator="lessThan">
      <formula>0.8</formula>
    </cfRule>
  </conditionalFormatting>
  <conditionalFormatting sqref="U3:U13 U15:U18">
    <cfRule type="cellIs" dxfId="946" priority="7" operator="between">
      <formula>0.8</formula>
      <formula>1</formula>
    </cfRule>
  </conditionalFormatting>
  <conditionalFormatting sqref="L14">
    <cfRule type="cellIs" dxfId="945" priority="6" operator="greaterThan">
      <formula>1</formula>
    </cfRule>
  </conditionalFormatting>
  <conditionalFormatting sqref="L14">
    <cfRule type="cellIs" dxfId="944" priority="5" operator="lessThan">
      <formula>0.8</formula>
    </cfRule>
  </conditionalFormatting>
  <conditionalFormatting sqref="L14">
    <cfRule type="cellIs" dxfId="943" priority="4" operator="between">
      <formula>0.8</formula>
      <formula>1</formula>
    </cfRule>
  </conditionalFormatting>
  <conditionalFormatting sqref="U14">
    <cfRule type="cellIs" dxfId="942" priority="3" operator="greaterThan">
      <formula>1</formula>
    </cfRule>
  </conditionalFormatting>
  <conditionalFormatting sqref="U14">
    <cfRule type="cellIs" dxfId="941" priority="2" operator="lessThan">
      <formula>0.8</formula>
    </cfRule>
  </conditionalFormatting>
  <conditionalFormatting sqref="U14">
    <cfRule type="cellIs" dxfId="940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U29"/>
  <sheetViews>
    <sheetView showGridLines="0" workbookViewId="0">
      <pane xSplit="3" ySplit="2" topLeftCell="D3" activePane="bottomRight" state="frozen"/>
      <selection activeCell="C7" sqref="C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127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132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387553</v>
      </c>
      <c r="D3" s="10">
        <v>2.8923780588381258</v>
      </c>
      <c r="E3" s="11">
        <f t="shared" ref="E3:E18" si="0">C3*D3</f>
        <v>1120949.7938368921</v>
      </c>
      <c r="F3" s="12">
        <v>0</v>
      </c>
      <c r="G3" s="40">
        <v>93146</v>
      </c>
      <c r="H3" s="12">
        <v>0</v>
      </c>
      <c r="I3" s="15">
        <f t="shared" ref="I3:I18" si="1">F3+H3</f>
        <v>0</v>
      </c>
      <c r="J3" s="16">
        <f t="shared" ref="J3:J18" si="2">C3-G3</f>
        <v>294407</v>
      </c>
      <c r="K3" s="17">
        <f t="shared" ref="K3:K17" si="3">+G3*D3</f>
        <v>269413.44666853605</v>
      </c>
      <c r="L3" s="18">
        <f t="shared" ref="L3:L11" si="4">K3/E3</f>
        <v>0.24034390135026693</v>
      </c>
      <c r="M3" s="31">
        <v>111000</v>
      </c>
      <c r="N3" s="31">
        <v>111000</v>
      </c>
      <c r="O3" s="31">
        <v>92500</v>
      </c>
      <c r="P3" s="31">
        <v>55000</v>
      </c>
      <c r="Q3" s="31">
        <v>0</v>
      </c>
      <c r="R3" s="31">
        <f t="shared" ref="R3:R19" si="5">M3+N3+O3+P3+Q3</f>
        <v>369500</v>
      </c>
      <c r="S3" s="32">
        <f t="shared" ref="S3:S19" si="6">G3+I3+R3</f>
        <v>462646</v>
      </c>
      <c r="T3" s="32">
        <f t="shared" ref="T3:T18" si="7">S3-C3</f>
        <v>75093</v>
      </c>
      <c r="U3" s="18">
        <f t="shared" ref="U3:U18" si="8">S3/C3</f>
        <v>1.1937618854711485</v>
      </c>
    </row>
    <row r="4" spans="1:21">
      <c r="A4" s="8" t="s">
        <v>22</v>
      </c>
      <c r="B4" s="8" t="s">
        <v>23</v>
      </c>
      <c r="C4" s="13">
        <v>634273</v>
      </c>
      <c r="D4" s="10">
        <v>1.3029343529557731</v>
      </c>
      <c r="E4" s="11">
        <f t="shared" si="0"/>
        <v>826416.08085231704</v>
      </c>
      <c r="F4" s="12">
        <v>68738</v>
      </c>
      <c r="G4" s="12">
        <v>0</v>
      </c>
      <c r="H4" s="12">
        <v>0</v>
      </c>
      <c r="I4" s="15">
        <f t="shared" si="1"/>
        <v>68738</v>
      </c>
      <c r="J4" s="16">
        <f t="shared" si="2"/>
        <v>634273</v>
      </c>
      <c r="K4" s="17">
        <f t="shared" si="3"/>
        <v>0</v>
      </c>
      <c r="L4" s="18">
        <f t="shared" si="4"/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68738</v>
      </c>
      <c r="T4" s="32">
        <f t="shared" si="7"/>
        <v>-565535</v>
      </c>
      <c r="U4" s="18">
        <f t="shared" si="8"/>
        <v>0.10837289306024378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347000</v>
      </c>
      <c r="D6" s="10">
        <v>1.1430280588381259</v>
      </c>
      <c r="E6" s="11">
        <f t="shared" si="0"/>
        <v>396630.73641682969</v>
      </c>
      <c r="F6" s="12">
        <v>0</v>
      </c>
      <c r="G6" s="40">
        <v>0</v>
      </c>
      <c r="H6" s="40">
        <v>0</v>
      </c>
      <c r="I6" s="15">
        <f t="shared" si="1"/>
        <v>0</v>
      </c>
      <c r="J6" s="16">
        <f t="shared" si="2"/>
        <v>347000</v>
      </c>
      <c r="K6" s="17">
        <f t="shared" si="3"/>
        <v>0</v>
      </c>
      <c r="L6" s="18">
        <f t="shared" si="4"/>
        <v>0</v>
      </c>
      <c r="M6" s="31">
        <v>63000</v>
      </c>
      <c r="N6" s="31">
        <v>126000</v>
      </c>
      <c r="O6" s="31">
        <v>157000</v>
      </c>
      <c r="P6" s="31">
        <v>63000</v>
      </c>
      <c r="Q6" s="31">
        <v>0</v>
      </c>
      <c r="R6" s="31">
        <f t="shared" si="5"/>
        <v>409000</v>
      </c>
      <c r="S6" s="32">
        <f t="shared" si="6"/>
        <v>409000</v>
      </c>
      <c r="T6" s="32">
        <f t="shared" si="7"/>
        <v>62000</v>
      </c>
      <c r="U6" s="18">
        <f t="shared" si="8"/>
        <v>1.1786743515850144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27450</v>
      </c>
      <c r="G7" s="40">
        <v>61573</v>
      </c>
      <c r="H7" s="12">
        <v>0</v>
      </c>
      <c r="I7" s="15">
        <f t="shared" si="1"/>
        <v>27450</v>
      </c>
      <c r="J7" s="16">
        <f t="shared" si="2"/>
        <v>138811</v>
      </c>
      <c r="K7" s="17">
        <f t="shared" si="3"/>
        <v>39051.324266839918</v>
      </c>
      <c r="L7" s="18">
        <f t="shared" si="4"/>
        <v>0.30727503193867772</v>
      </c>
      <c r="M7" s="31">
        <v>0</v>
      </c>
      <c r="N7" s="31">
        <v>0</v>
      </c>
      <c r="O7" s="3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10">
        <v>0.89352805883812592</v>
      </c>
      <c r="E8" s="11">
        <f t="shared" si="0"/>
        <v>325168.26353207661</v>
      </c>
      <c r="F8" s="40">
        <v>0</v>
      </c>
      <c r="G8" s="12">
        <v>0</v>
      </c>
      <c r="H8" s="40">
        <v>0</v>
      </c>
      <c r="I8" s="15">
        <f t="shared" si="1"/>
        <v>0</v>
      </c>
      <c r="J8" s="16">
        <f t="shared" si="2"/>
        <v>363915</v>
      </c>
      <c r="K8" s="17">
        <f t="shared" si="3"/>
        <v>0</v>
      </c>
      <c r="L8" s="18">
        <f t="shared" si="4"/>
        <v>0</v>
      </c>
      <c r="M8" s="31"/>
      <c r="N8" s="31">
        <v>275000</v>
      </c>
      <c r="O8" s="31">
        <v>0</v>
      </c>
      <c r="P8" s="31">
        <v>130000</v>
      </c>
      <c r="Q8" s="31">
        <v>0</v>
      </c>
      <c r="R8" s="31">
        <f t="shared" si="5"/>
        <v>405000</v>
      </c>
      <c r="S8" s="32">
        <f t="shared" si="6"/>
        <v>405000</v>
      </c>
      <c r="T8" s="32">
        <f t="shared" si="7"/>
        <v>41085</v>
      </c>
      <c r="U8" s="18">
        <f t="shared" si="8"/>
        <v>1.1128972424879435</v>
      </c>
    </row>
    <row r="9" spans="1:21">
      <c r="A9" s="8" t="s">
        <v>32</v>
      </c>
      <c r="B9" s="8" t="s">
        <v>33</v>
      </c>
      <c r="C9" s="13">
        <v>80000</v>
      </c>
      <c r="D9" s="10">
        <v>1.0683280588381256</v>
      </c>
      <c r="E9" s="11">
        <f t="shared" si="0"/>
        <v>85466.244707050049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80000</v>
      </c>
      <c r="K9" s="17">
        <f t="shared" si="3"/>
        <v>0</v>
      </c>
      <c r="L9" s="18">
        <f t="shared" si="4"/>
        <v>0</v>
      </c>
      <c r="M9" s="31">
        <v>0</v>
      </c>
      <c r="N9" s="31">
        <v>233000</v>
      </c>
      <c r="O9" s="31">
        <v>0</v>
      </c>
      <c r="P9" s="31">
        <v>0</v>
      </c>
      <c r="Q9" s="31">
        <v>0</v>
      </c>
      <c r="R9" s="31">
        <f t="shared" si="5"/>
        <v>233000</v>
      </c>
      <c r="S9" s="32">
        <f t="shared" si="6"/>
        <v>233000</v>
      </c>
      <c r="T9" s="32">
        <f t="shared" si="7"/>
        <v>153000</v>
      </c>
      <c r="U9" s="18">
        <f t="shared" si="8"/>
        <v>2.9125000000000001</v>
      </c>
    </row>
    <row r="10" spans="1:21">
      <c r="A10" s="8" t="s">
        <v>34</v>
      </c>
      <c r="B10" s="8" t="s">
        <v>35</v>
      </c>
      <c r="C10" s="13">
        <v>409183</v>
      </c>
      <c r="D10" s="10">
        <v>2.1696780588381257</v>
      </c>
      <c r="E10" s="11">
        <f t="shared" si="0"/>
        <v>887795.37714956084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409183</v>
      </c>
      <c r="K10" s="17">
        <f t="shared" si="3"/>
        <v>0</v>
      </c>
      <c r="L10" s="18">
        <f t="shared" si="4"/>
        <v>0</v>
      </c>
      <c r="M10" s="31">
        <v>0</v>
      </c>
      <c r="N10" s="31">
        <v>120000</v>
      </c>
      <c r="O10" s="31">
        <v>0</v>
      </c>
      <c r="P10" s="31">
        <v>237000</v>
      </c>
      <c r="Q10" s="31">
        <v>0</v>
      </c>
      <c r="R10" s="31">
        <f t="shared" si="5"/>
        <v>357000</v>
      </c>
      <c r="S10" s="32">
        <f t="shared" si="6"/>
        <v>357000</v>
      </c>
      <c r="T10" s="32">
        <f t="shared" si="7"/>
        <v>-52183</v>
      </c>
      <c r="U10" s="18">
        <f t="shared" si="8"/>
        <v>0.87247026391614513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87200</v>
      </c>
      <c r="D13" s="10">
        <v>4.3295293823675376</v>
      </c>
      <c r="E13" s="11">
        <f t="shared" si="0"/>
        <v>377534.96214244928</v>
      </c>
      <c r="F13" s="12">
        <v>133461</v>
      </c>
      <c r="G13" s="12">
        <v>0</v>
      </c>
      <c r="H13" s="12">
        <v>0</v>
      </c>
      <c r="I13" s="15">
        <f>F13+H13</f>
        <v>133461</v>
      </c>
      <c r="J13" s="16">
        <f t="shared" si="2"/>
        <v>87200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133461</v>
      </c>
      <c r="T13" s="32">
        <f t="shared" si="7"/>
        <v>46261</v>
      </c>
      <c r="U13" s="18">
        <f t="shared" si="8"/>
        <v>1.5305160550458716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2534508</v>
      </c>
      <c r="D19" s="22"/>
      <c r="E19" s="21">
        <f t="shared" ref="E19:K19" si="10">SUM(E3:E18)</f>
        <v>4375339.3960383646</v>
      </c>
      <c r="F19" s="23">
        <f t="shared" si="10"/>
        <v>254615</v>
      </c>
      <c r="G19" s="23">
        <f t="shared" si="10"/>
        <v>154719</v>
      </c>
      <c r="H19" s="23">
        <f t="shared" si="10"/>
        <v>0</v>
      </c>
      <c r="I19" s="24">
        <f t="shared" si="10"/>
        <v>254615</v>
      </c>
      <c r="J19" s="25">
        <f t="shared" si="10"/>
        <v>2379789</v>
      </c>
      <c r="K19" s="25">
        <f t="shared" si="10"/>
        <v>308464.77093537594</v>
      </c>
      <c r="L19" s="26">
        <f t="shared" si="9"/>
        <v>7.0500764172643213E-2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409334</v>
      </c>
      <c r="T19" s="37"/>
    </row>
    <row r="20" spans="1:21">
      <c r="K20" t="s">
        <v>64</v>
      </c>
    </row>
    <row r="21" spans="1:21">
      <c r="G21" s="38"/>
    </row>
    <row r="22" spans="1:21" ht="15.6">
      <c r="B22" s="44" t="s">
        <v>64</v>
      </c>
      <c r="C22" s="45" t="s">
        <v>64</v>
      </c>
      <c r="D22" s="41" t="s">
        <v>64</v>
      </c>
      <c r="E22" s="38"/>
      <c r="F22" s="38"/>
      <c r="G22" s="38"/>
      <c r="H22" s="48" t="s">
        <v>64</v>
      </c>
    </row>
    <row r="23" spans="1:21" ht="15.6">
      <c r="B23" s="44" t="s">
        <v>64</v>
      </c>
      <c r="C23" s="45" t="s">
        <v>64</v>
      </c>
      <c r="D23" s="41" t="s">
        <v>64</v>
      </c>
      <c r="E23" s="38" t="s">
        <v>64</v>
      </c>
      <c r="F23" s="38"/>
      <c r="G23" s="38"/>
      <c r="H23" s="48" t="s">
        <v>64</v>
      </c>
    </row>
    <row r="24" spans="1:21" ht="15.6">
      <c r="B24" s="44" t="s">
        <v>64</v>
      </c>
      <c r="C24" s="45" t="s">
        <v>91</v>
      </c>
      <c r="D24" s="41"/>
      <c r="E24" s="38" t="s">
        <v>64</v>
      </c>
      <c r="F24" s="38"/>
      <c r="G24" s="38"/>
    </row>
    <row r="25" spans="1:21" ht="15.6">
      <c r="B25" s="44" t="s">
        <v>64</v>
      </c>
      <c r="C25" s="45" t="s">
        <v>64</v>
      </c>
    </row>
    <row r="26" spans="1:21" ht="15.6">
      <c r="B26" s="44" t="s">
        <v>64</v>
      </c>
      <c r="C26" s="45" t="s">
        <v>91</v>
      </c>
      <c r="E26" t="s">
        <v>64</v>
      </c>
    </row>
    <row r="27" spans="1:21" ht="15.6">
      <c r="B27" s="44" t="s">
        <v>64</v>
      </c>
      <c r="C27" s="45" t="s">
        <v>64</v>
      </c>
      <c r="E27" t="s">
        <v>64</v>
      </c>
    </row>
    <row r="28" spans="1:21" ht="15.6">
      <c r="B28" s="44" t="s">
        <v>64</v>
      </c>
      <c r="C28" s="45" t="s">
        <v>64</v>
      </c>
    </row>
    <row r="29" spans="1:21" ht="15.6">
      <c r="B29" s="44" t="s">
        <v>64</v>
      </c>
      <c r="C29" s="45" t="s">
        <v>64</v>
      </c>
    </row>
  </sheetData>
  <autoFilter ref="B2:U19" xr:uid="{00000000-0009-0000-0000-00003C000000}"/>
  <conditionalFormatting sqref="B21">
    <cfRule type="expression" dxfId="939" priority="13">
      <formula>$TM21&gt;41</formula>
    </cfRule>
  </conditionalFormatting>
  <conditionalFormatting sqref="L3:L13 L15:L19">
    <cfRule type="cellIs" dxfId="938" priority="12" operator="greaterThan">
      <formula>1</formula>
    </cfRule>
  </conditionalFormatting>
  <conditionalFormatting sqref="L3:L13 L15:L19">
    <cfRule type="cellIs" dxfId="937" priority="11" operator="lessThan">
      <formula>0.8</formula>
    </cfRule>
  </conditionalFormatting>
  <conditionalFormatting sqref="L3:L13 L15:L19">
    <cfRule type="cellIs" dxfId="936" priority="10" operator="between">
      <formula>0.8</formula>
      <formula>1</formula>
    </cfRule>
  </conditionalFormatting>
  <conditionalFormatting sqref="U3:U13 U15:U18">
    <cfRule type="cellIs" dxfId="935" priority="9" operator="greaterThan">
      <formula>1</formula>
    </cfRule>
  </conditionalFormatting>
  <conditionalFormatting sqref="U3:U13 U15:U18">
    <cfRule type="cellIs" dxfId="934" priority="8" operator="lessThan">
      <formula>0.8</formula>
    </cfRule>
  </conditionalFormatting>
  <conditionalFormatting sqref="U3:U13 U15:U18">
    <cfRule type="cellIs" dxfId="933" priority="7" operator="between">
      <formula>0.8</formula>
      <formula>1</formula>
    </cfRule>
  </conditionalFormatting>
  <conditionalFormatting sqref="L14">
    <cfRule type="cellIs" dxfId="932" priority="6" operator="greaterThan">
      <formula>1</formula>
    </cfRule>
  </conditionalFormatting>
  <conditionalFormatting sqref="L14">
    <cfRule type="cellIs" dxfId="931" priority="5" operator="lessThan">
      <formula>0.8</formula>
    </cfRule>
  </conditionalFormatting>
  <conditionalFormatting sqref="L14">
    <cfRule type="cellIs" dxfId="930" priority="4" operator="between">
      <formula>0.8</formula>
      <formula>1</formula>
    </cfRule>
  </conditionalFormatting>
  <conditionalFormatting sqref="U14">
    <cfRule type="cellIs" dxfId="929" priority="3" operator="greaterThan">
      <formula>1</formula>
    </cfRule>
  </conditionalFormatting>
  <conditionalFormatting sqref="U14">
    <cfRule type="cellIs" dxfId="928" priority="2" operator="lessThan">
      <formula>0.8</formula>
    </cfRule>
  </conditionalFormatting>
  <conditionalFormatting sqref="U14">
    <cfRule type="cellIs" dxfId="92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U23"/>
  <sheetViews>
    <sheetView showGridLines="0" workbookViewId="0">
      <pane xSplit="3" ySplit="2" topLeftCell="D3" activePane="bottomRight" state="frozen"/>
      <selection activeCell="G21" sqref="G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134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0</v>
      </c>
      <c r="G3" s="40">
        <v>279968</v>
      </c>
      <c r="H3" s="12">
        <v>56488</v>
      </c>
      <c r="I3" s="15">
        <f t="shared" ref="I3:I18" si="1">F3+H3</f>
        <v>56488</v>
      </c>
      <c r="J3" s="16">
        <f t="shared" ref="J3:J18" si="2">C3-G3</f>
        <v>170032</v>
      </c>
      <c r="K3" s="17">
        <f t="shared" ref="K3:K17" si="3">+G3*D3</f>
        <v>809773.30037679244</v>
      </c>
      <c r="L3" s="18">
        <f t="shared" ref="L3:L11" si="4">K3/E3</f>
        <v>0.62215111111111121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483956</v>
      </c>
      <c r="T3" s="32">
        <f t="shared" ref="T3:T18" si="7">S3-C3</f>
        <v>33956</v>
      </c>
      <c r="U3" s="18">
        <f t="shared" ref="U3:U18" si="8">S3/C3</f>
        <v>1.0754577777777778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251976</v>
      </c>
      <c r="G4" s="12">
        <v>68737</v>
      </c>
      <c r="H4" s="12">
        <v>0</v>
      </c>
      <c r="I4" s="15">
        <f t="shared" si="1"/>
        <v>251976</v>
      </c>
      <c r="J4" s="16">
        <f t="shared" si="2"/>
        <v>632070</v>
      </c>
      <c r="K4" s="17">
        <f t="shared" si="3"/>
        <v>89559.798619120978</v>
      </c>
      <c r="L4" s="18">
        <f t="shared" si="4"/>
        <v>9.8082639014735865E-2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320713</v>
      </c>
      <c r="T4" s="32">
        <f t="shared" si="7"/>
        <v>-380094</v>
      </c>
      <c r="U4" s="18">
        <f t="shared" si="8"/>
        <v>0.45763384212771846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126702</v>
      </c>
      <c r="G6" s="40">
        <v>31587</v>
      </c>
      <c r="H6" s="40">
        <v>0</v>
      </c>
      <c r="I6" s="15">
        <f t="shared" si="1"/>
        <v>126702</v>
      </c>
      <c r="J6" s="16">
        <f t="shared" si="2"/>
        <v>315088</v>
      </c>
      <c r="K6" s="17">
        <f t="shared" si="3"/>
        <v>36104.827294519884</v>
      </c>
      <c r="L6" s="18">
        <f t="shared" si="4"/>
        <v>9.1114155909713709E-2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378289</v>
      </c>
      <c r="T6" s="32">
        <f t="shared" si="7"/>
        <v>31614</v>
      </c>
      <c r="U6" s="18">
        <f t="shared" si="8"/>
        <v>1.091192038652917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450</v>
      </c>
      <c r="G7" s="40">
        <v>88573</v>
      </c>
      <c r="H7" s="12">
        <v>0</v>
      </c>
      <c r="I7" s="15">
        <f t="shared" si="1"/>
        <v>450</v>
      </c>
      <c r="J7" s="16">
        <f t="shared" si="2"/>
        <v>111811</v>
      </c>
      <c r="K7" s="17">
        <f t="shared" si="3"/>
        <v>56175.481855469312</v>
      </c>
      <c r="L7" s="18">
        <f t="shared" si="4"/>
        <v>0.44201632864899393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10">
        <v>0.89352805883812592</v>
      </c>
      <c r="E8" s="11">
        <f t="shared" si="0"/>
        <v>325168.26353207661</v>
      </c>
      <c r="F8" s="40">
        <v>218683</v>
      </c>
      <c r="G8" s="12">
        <v>0</v>
      </c>
      <c r="H8" s="40">
        <v>0</v>
      </c>
      <c r="I8" s="15">
        <f t="shared" si="1"/>
        <v>218683</v>
      </c>
      <c r="J8" s="16">
        <f t="shared" si="2"/>
        <v>363915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348683</v>
      </c>
      <c r="T8" s="32">
        <f t="shared" si="7"/>
        <v>-15232</v>
      </c>
      <c r="U8" s="18">
        <f t="shared" si="8"/>
        <v>0.95814407210474972</v>
      </c>
    </row>
    <row r="9" spans="1:21">
      <c r="A9" s="8" t="s">
        <v>32</v>
      </c>
      <c r="B9" s="8" t="s">
        <v>33</v>
      </c>
      <c r="C9" s="13">
        <v>81500</v>
      </c>
      <c r="D9" s="10">
        <v>1.0683280588381256</v>
      </c>
      <c r="E9" s="11">
        <f t="shared" si="0"/>
        <v>87068.736795307239</v>
      </c>
      <c r="F9" s="12">
        <v>233075</v>
      </c>
      <c r="G9" s="12">
        <v>0</v>
      </c>
      <c r="H9" s="12">
        <v>0</v>
      </c>
      <c r="I9" s="15">
        <f t="shared" si="1"/>
        <v>233075</v>
      </c>
      <c r="J9" s="16">
        <f t="shared" si="2"/>
        <v>81500</v>
      </c>
      <c r="K9" s="17">
        <f t="shared" si="3"/>
        <v>0</v>
      </c>
      <c r="L9" s="18">
        <f t="shared" si="4"/>
        <v>0</v>
      </c>
      <c r="M9" s="31">
        <v>0</v>
      </c>
      <c r="N9" s="54">
        <v>233000</v>
      </c>
      <c r="O9" s="31">
        <v>0</v>
      </c>
      <c r="P9" s="31">
        <v>0</v>
      </c>
      <c r="Q9" s="31">
        <v>0</v>
      </c>
      <c r="R9" s="31">
        <f t="shared" si="5"/>
        <v>233000</v>
      </c>
      <c r="S9" s="32">
        <f t="shared" si="6"/>
        <v>466075</v>
      </c>
      <c r="T9" s="32">
        <f t="shared" si="7"/>
        <v>384575</v>
      </c>
      <c r="U9" s="18">
        <f t="shared" si="8"/>
        <v>5.7187116564417177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0</v>
      </c>
      <c r="N10" s="54">
        <v>120000</v>
      </c>
      <c r="O10" s="31">
        <v>0</v>
      </c>
      <c r="P10" s="31">
        <v>237000</v>
      </c>
      <c r="Q10" s="31">
        <v>0</v>
      </c>
      <c r="R10" s="31">
        <f t="shared" si="5"/>
        <v>357000</v>
      </c>
      <c r="S10" s="32">
        <f t="shared" si="6"/>
        <v>357000</v>
      </c>
      <c r="T10" s="32">
        <f t="shared" si="7"/>
        <v>-31000</v>
      </c>
      <c r="U10" s="18">
        <f t="shared" si="8"/>
        <v>0.92010309278350511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133461</v>
      </c>
      <c r="G13" s="12">
        <v>0</v>
      </c>
      <c r="H13" s="12">
        <v>0</v>
      </c>
      <c r="I13" s="15">
        <f>F13+H13</f>
        <v>133461</v>
      </c>
      <c r="J13" s="16">
        <f t="shared" si="2"/>
        <v>100000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133461</v>
      </c>
      <c r="T13" s="32">
        <f t="shared" si="7"/>
        <v>33461</v>
      </c>
      <c r="U13" s="18">
        <f t="shared" si="8"/>
        <v>1.3346100000000001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2656281</v>
      </c>
      <c r="D19" s="22"/>
      <c r="E19" s="21">
        <f t="shared" ref="E19:K19" si="10">SUM(E3:E18)</f>
        <v>4653337.8566612592</v>
      </c>
      <c r="F19" s="23">
        <f t="shared" si="10"/>
        <v>989313</v>
      </c>
      <c r="G19" s="23">
        <f t="shared" si="10"/>
        <v>468865</v>
      </c>
      <c r="H19" s="23">
        <f t="shared" si="10"/>
        <v>56488</v>
      </c>
      <c r="I19" s="24">
        <f t="shared" si="10"/>
        <v>1045801</v>
      </c>
      <c r="J19" s="25">
        <f t="shared" si="10"/>
        <v>2187416</v>
      </c>
      <c r="K19" s="25">
        <f t="shared" si="10"/>
        <v>991613.40814590256</v>
      </c>
      <c r="L19" s="26">
        <f t="shared" si="9"/>
        <v>0.21309723013694495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1514666</v>
      </c>
      <c r="T19" s="37"/>
    </row>
    <row r="20" spans="1:21">
      <c r="K20" t="s">
        <v>64</v>
      </c>
    </row>
    <row r="22" spans="1:21">
      <c r="F22" t="s">
        <v>64</v>
      </c>
    </row>
    <row r="23" spans="1:21">
      <c r="F23" t="s">
        <v>64</v>
      </c>
    </row>
  </sheetData>
  <autoFilter ref="B2:U19" xr:uid="{00000000-0009-0000-0000-00003D000000}"/>
  <conditionalFormatting sqref="L3:L13 L15:L19">
    <cfRule type="cellIs" dxfId="926" priority="12" operator="greaterThan">
      <formula>1</formula>
    </cfRule>
  </conditionalFormatting>
  <conditionalFormatting sqref="L3:L13 L15:L19">
    <cfRule type="cellIs" dxfId="925" priority="11" operator="lessThan">
      <formula>0.8</formula>
    </cfRule>
  </conditionalFormatting>
  <conditionalFormatting sqref="L3:L13 L15:L19">
    <cfRule type="cellIs" dxfId="924" priority="10" operator="between">
      <formula>0.8</formula>
      <formula>1</formula>
    </cfRule>
  </conditionalFormatting>
  <conditionalFormatting sqref="U3:U13 U15:U18">
    <cfRule type="cellIs" dxfId="923" priority="9" operator="greaterThan">
      <formula>1</formula>
    </cfRule>
  </conditionalFormatting>
  <conditionalFormatting sqref="U3:U13 U15:U18">
    <cfRule type="cellIs" dxfId="922" priority="8" operator="lessThan">
      <formula>0.8</formula>
    </cfRule>
  </conditionalFormatting>
  <conditionalFormatting sqref="U3:U13 U15:U18">
    <cfRule type="cellIs" dxfId="921" priority="7" operator="between">
      <formula>0.8</formula>
      <formula>1</formula>
    </cfRule>
  </conditionalFormatting>
  <conditionalFormatting sqref="L14">
    <cfRule type="cellIs" dxfId="920" priority="6" operator="greaterThan">
      <formula>1</formula>
    </cfRule>
  </conditionalFormatting>
  <conditionalFormatting sqref="L14">
    <cfRule type="cellIs" dxfId="919" priority="5" operator="lessThan">
      <formula>0.8</formula>
    </cfRule>
  </conditionalFormatting>
  <conditionalFormatting sqref="L14">
    <cfRule type="cellIs" dxfId="918" priority="4" operator="between">
      <formula>0.8</formula>
      <formula>1</formula>
    </cfRule>
  </conditionalFormatting>
  <conditionalFormatting sqref="U14">
    <cfRule type="cellIs" dxfId="917" priority="3" operator="greaterThan">
      <formula>1</formula>
    </cfRule>
  </conditionalFormatting>
  <conditionalFormatting sqref="U14">
    <cfRule type="cellIs" dxfId="916" priority="2" operator="lessThan">
      <formula>0.8</formula>
    </cfRule>
  </conditionalFormatting>
  <conditionalFormatting sqref="U14">
    <cfRule type="cellIs" dxfId="91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C000"/>
  </sheetPr>
  <dimension ref="A1:U23"/>
  <sheetViews>
    <sheetView showGridLines="0" workbookViewId="0">
      <pane xSplit="3" ySplit="2" topLeftCell="D3" activePane="bottomRight" state="frozen"/>
      <selection activeCell="G11" sqref="G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135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18827</v>
      </c>
      <c r="G3" s="40">
        <v>279968</v>
      </c>
      <c r="H3" s="12">
        <v>56488</v>
      </c>
      <c r="I3" s="15">
        <f t="shared" ref="I3:I18" si="1">F3+H3</f>
        <v>75315</v>
      </c>
      <c r="J3" s="16">
        <f t="shared" ref="J3:J18" si="2">C3-G3</f>
        <v>170032</v>
      </c>
      <c r="K3" s="17">
        <f t="shared" ref="K3:K17" si="3">+G3*D3</f>
        <v>809773.30037679244</v>
      </c>
      <c r="L3" s="18">
        <f t="shared" ref="L3:L11" si="4">K3/E3</f>
        <v>0.62215111111111121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502783</v>
      </c>
      <c r="T3" s="32">
        <f t="shared" ref="T3:T18" si="7">S3-C3</f>
        <v>52783</v>
      </c>
      <c r="U3" s="18">
        <f t="shared" ref="U3:U18" si="8">S3/C3</f>
        <v>1.1172955555555555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251976</v>
      </c>
      <c r="G4" s="12">
        <v>68737</v>
      </c>
      <c r="H4" s="12">
        <v>0</v>
      </c>
      <c r="I4" s="15">
        <f t="shared" si="1"/>
        <v>251976</v>
      </c>
      <c r="J4" s="16">
        <f t="shared" si="2"/>
        <v>632070</v>
      </c>
      <c r="K4" s="17">
        <f t="shared" si="3"/>
        <v>89559.798619120978</v>
      </c>
      <c r="L4" s="18">
        <f t="shared" si="4"/>
        <v>9.8082639014735865E-2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320713</v>
      </c>
      <c r="T4" s="32">
        <f t="shared" si="7"/>
        <v>-380094</v>
      </c>
      <c r="U4" s="18">
        <f t="shared" si="8"/>
        <v>0.45763384212771846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30914</v>
      </c>
      <c r="G6" s="40">
        <v>31587</v>
      </c>
      <c r="H6" s="40">
        <v>126702</v>
      </c>
      <c r="I6" s="15">
        <f t="shared" si="1"/>
        <v>157616</v>
      </c>
      <c r="J6" s="16">
        <f t="shared" si="2"/>
        <v>315088</v>
      </c>
      <c r="K6" s="17">
        <f t="shared" si="3"/>
        <v>36104.827294519884</v>
      </c>
      <c r="L6" s="18">
        <f t="shared" si="4"/>
        <v>9.1114155909713709E-2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409203</v>
      </c>
      <c r="T6" s="32">
        <f t="shared" si="7"/>
        <v>62528</v>
      </c>
      <c r="U6" s="18">
        <f t="shared" si="8"/>
        <v>1.1803648950746377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450</v>
      </c>
      <c r="G7" s="40">
        <v>88573</v>
      </c>
      <c r="H7" s="12">
        <v>0</v>
      </c>
      <c r="I7" s="15">
        <f t="shared" si="1"/>
        <v>450</v>
      </c>
      <c r="J7" s="16">
        <f t="shared" si="2"/>
        <v>111811</v>
      </c>
      <c r="K7" s="17">
        <f t="shared" si="3"/>
        <v>56175.481855469312</v>
      </c>
      <c r="L7" s="18">
        <f t="shared" si="4"/>
        <v>0.44201632864899393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44235</v>
      </c>
      <c r="G8" s="12">
        <v>178200</v>
      </c>
      <c r="H8" s="40">
        <v>40483</v>
      </c>
      <c r="I8" s="15">
        <f t="shared" si="1"/>
        <v>84718</v>
      </c>
      <c r="J8" s="16">
        <f t="shared" si="2"/>
        <v>185715</v>
      </c>
      <c r="K8" s="17">
        <f t="shared" si="3"/>
        <v>159226.70008495403</v>
      </c>
      <c r="L8" s="18">
        <f t="shared" si="4"/>
        <v>0.48967478669469516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392918</v>
      </c>
      <c r="T8" s="32">
        <f t="shared" si="7"/>
        <v>29003</v>
      </c>
      <c r="U8" s="18">
        <f t="shared" si="8"/>
        <v>1.0796971820342662</v>
      </c>
    </row>
    <row r="9" spans="1:21">
      <c r="A9" s="8" t="s">
        <v>32</v>
      </c>
      <c r="B9" s="8" t="s">
        <v>33</v>
      </c>
      <c r="C9" s="13">
        <v>81500</v>
      </c>
      <c r="D9" s="10">
        <v>1.0683280588381256</v>
      </c>
      <c r="E9" s="11">
        <f t="shared" si="0"/>
        <v>87068.736795307239</v>
      </c>
      <c r="F9" s="12">
        <v>151575</v>
      </c>
      <c r="G9" s="12">
        <v>0</v>
      </c>
      <c r="H9" s="12">
        <v>81500</v>
      </c>
      <c r="I9" s="15">
        <f t="shared" si="1"/>
        <v>233075</v>
      </c>
      <c r="J9" s="16">
        <f t="shared" si="2"/>
        <v>81500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151575</v>
      </c>
      <c r="U9" s="18">
        <f t="shared" si="8"/>
        <v>2.8598159509202454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39298</v>
      </c>
      <c r="G10" s="12">
        <v>0</v>
      </c>
      <c r="H10" s="12">
        <v>0</v>
      </c>
      <c r="I10" s="15">
        <f t="shared" si="1"/>
        <v>39298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0</v>
      </c>
      <c r="N10" s="54">
        <v>0</v>
      </c>
      <c r="O10" s="51">
        <v>118000</v>
      </c>
      <c r="P10" s="31">
        <v>234000</v>
      </c>
      <c r="Q10" s="31">
        <v>0</v>
      </c>
      <c r="R10" s="31">
        <f t="shared" si="5"/>
        <v>352000</v>
      </c>
      <c r="S10" s="32">
        <f t="shared" si="6"/>
        <v>391298</v>
      </c>
      <c r="T10" s="32">
        <f t="shared" si="7"/>
        <v>3298</v>
      </c>
      <c r="U10" s="18">
        <f t="shared" si="8"/>
        <v>1.0085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2656281</v>
      </c>
      <c r="D19" s="22"/>
      <c r="E19" s="21">
        <f t="shared" ref="E19:K19" si="10">SUM(E3:E18)</f>
        <v>4653337.8566612592</v>
      </c>
      <c r="F19" s="23">
        <f t="shared" si="10"/>
        <v>595701</v>
      </c>
      <c r="G19" s="23">
        <f t="shared" si="10"/>
        <v>747065</v>
      </c>
      <c r="H19" s="23">
        <f t="shared" si="10"/>
        <v>305173</v>
      </c>
      <c r="I19" s="24">
        <f t="shared" si="10"/>
        <v>900874</v>
      </c>
      <c r="J19" s="25">
        <f t="shared" si="10"/>
        <v>1909216</v>
      </c>
      <c r="K19" s="25">
        <f t="shared" si="10"/>
        <v>1583793.0464676104</v>
      </c>
      <c r="L19" s="26">
        <f t="shared" si="9"/>
        <v>0.34035634102957052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1647939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</row>
  </sheetData>
  <autoFilter ref="B2:U19" xr:uid="{00000000-0009-0000-0000-00003E000000}"/>
  <conditionalFormatting sqref="L3:L13 L15:L19">
    <cfRule type="cellIs" dxfId="914" priority="12" operator="greaterThan">
      <formula>1</formula>
    </cfRule>
  </conditionalFormatting>
  <conditionalFormatting sqref="L3:L13 L15:L19">
    <cfRule type="cellIs" dxfId="913" priority="11" operator="lessThan">
      <formula>0.8</formula>
    </cfRule>
  </conditionalFormatting>
  <conditionalFormatting sqref="L3:L13 L15:L19">
    <cfRule type="cellIs" dxfId="912" priority="10" operator="between">
      <formula>0.8</formula>
      <formula>1</formula>
    </cfRule>
  </conditionalFormatting>
  <conditionalFormatting sqref="U3:U13 U15:U18">
    <cfRule type="cellIs" dxfId="911" priority="9" operator="greaterThan">
      <formula>1</formula>
    </cfRule>
  </conditionalFormatting>
  <conditionalFormatting sqref="U3:U13 U15:U18">
    <cfRule type="cellIs" dxfId="910" priority="8" operator="lessThan">
      <formula>0.8</formula>
    </cfRule>
  </conditionalFormatting>
  <conditionalFormatting sqref="U3:U13 U15:U18">
    <cfRule type="cellIs" dxfId="909" priority="7" operator="between">
      <formula>0.8</formula>
      <formula>1</formula>
    </cfRule>
  </conditionalFormatting>
  <conditionalFormatting sqref="L14">
    <cfRule type="cellIs" dxfId="908" priority="6" operator="greaterThan">
      <formula>1</formula>
    </cfRule>
  </conditionalFormatting>
  <conditionalFormatting sqref="L14">
    <cfRule type="cellIs" dxfId="907" priority="5" operator="lessThan">
      <formula>0.8</formula>
    </cfRule>
  </conditionalFormatting>
  <conditionalFormatting sqref="L14">
    <cfRule type="cellIs" dxfId="906" priority="4" operator="between">
      <formula>0.8</formula>
      <formula>1</formula>
    </cfRule>
  </conditionalFormatting>
  <conditionalFormatting sqref="U14">
    <cfRule type="cellIs" dxfId="905" priority="3" operator="greaterThan">
      <formula>1</formula>
    </cfRule>
  </conditionalFormatting>
  <conditionalFormatting sqref="U14">
    <cfRule type="cellIs" dxfId="904" priority="2" operator="lessThan">
      <formula>0.8</formula>
    </cfRule>
  </conditionalFormatting>
  <conditionalFormatting sqref="U14">
    <cfRule type="cellIs" dxfId="90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G16" sqref="G1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136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0</v>
      </c>
      <c r="G3" s="40">
        <v>279968</v>
      </c>
      <c r="H3" s="12">
        <v>75315</v>
      </c>
      <c r="I3" s="15">
        <f t="shared" ref="I3:I18" si="1">F3+H3</f>
        <v>75315</v>
      </c>
      <c r="J3" s="16">
        <f t="shared" ref="J3:J18" si="2">C3-G3</f>
        <v>170032</v>
      </c>
      <c r="K3" s="17">
        <f t="shared" ref="K3:K17" si="3">+G3*D3</f>
        <v>809773.30037679244</v>
      </c>
      <c r="L3" s="18">
        <f t="shared" ref="L3:L11" si="4">K3/E3</f>
        <v>0.62215111111111121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502783</v>
      </c>
      <c r="T3" s="32">
        <f t="shared" ref="T3:T18" si="7">S3-C3</f>
        <v>52783</v>
      </c>
      <c r="U3" s="18">
        <f t="shared" ref="U3:U18" si="8">S3/C3</f>
        <v>1.1172955555555555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251976</v>
      </c>
      <c r="G4" s="12">
        <v>68737</v>
      </c>
      <c r="H4" s="12">
        <v>0</v>
      </c>
      <c r="I4" s="15">
        <f t="shared" si="1"/>
        <v>251976</v>
      </c>
      <c r="J4" s="16">
        <f t="shared" si="2"/>
        <v>632070</v>
      </c>
      <c r="K4" s="17">
        <f t="shared" si="3"/>
        <v>89559.798619120978</v>
      </c>
      <c r="L4" s="18">
        <f t="shared" si="4"/>
        <v>9.8082639014735865E-2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320713</v>
      </c>
      <c r="T4" s="32">
        <f t="shared" si="7"/>
        <v>-380094</v>
      </c>
      <c r="U4" s="18">
        <f t="shared" si="8"/>
        <v>0.45763384212771846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0</v>
      </c>
      <c r="G6" s="40">
        <v>31587</v>
      </c>
      <c r="H6" s="40">
        <v>157616</v>
      </c>
      <c r="I6" s="15">
        <f t="shared" si="1"/>
        <v>157616</v>
      </c>
      <c r="J6" s="16">
        <f t="shared" si="2"/>
        <v>315088</v>
      </c>
      <c r="K6" s="17">
        <f t="shared" si="3"/>
        <v>36104.827294519884</v>
      </c>
      <c r="L6" s="18">
        <f t="shared" si="4"/>
        <v>9.1114155909713709E-2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409203</v>
      </c>
      <c r="T6" s="32">
        <f t="shared" si="7"/>
        <v>62528</v>
      </c>
      <c r="U6" s="18">
        <f t="shared" si="8"/>
        <v>1.1803648950746377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88573</v>
      </c>
      <c r="H7" s="12">
        <v>450</v>
      </c>
      <c r="I7" s="15">
        <f t="shared" si="1"/>
        <v>450</v>
      </c>
      <c r="J7" s="16">
        <f t="shared" si="2"/>
        <v>111811</v>
      </c>
      <c r="K7" s="17">
        <f t="shared" si="3"/>
        <v>56175.481855469312</v>
      </c>
      <c r="L7" s="18">
        <f t="shared" si="4"/>
        <v>0.44201632864899393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0</v>
      </c>
      <c r="G8" s="12">
        <v>178200</v>
      </c>
      <c r="H8" s="40">
        <v>84718</v>
      </c>
      <c r="I8" s="15">
        <f t="shared" si="1"/>
        <v>84718</v>
      </c>
      <c r="J8" s="16">
        <f t="shared" si="2"/>
        <v>185715</v>
      </c>
      <c r="K8" s="17">
        <f t="shared" si="3"/>
        <v>159226.70008495403</v>
      </c>
      <c r="L8" s="18">
        <f t="shared" si="4"/>
        <v>0.48967478669469516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392918</v>
      </c>
      <c r="T8" s="32">
        <f t="shared" si="7"/>
        <v>29003</v>
      </c>
      <c r="U8" s="18">
        <f t="shared" si="8"/>
        <v>1.0796971820342662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81500</v>
      </c>
      <c r="H9" s="12">
        <v>18500</v>
      </c>
      <c r="I9" s="15">
        <f t="shared" si="1"/>
        <v>151575</v>
      </c>
      <c r="J9" s="16">
        <f t="shared" si="2"/>
        <v>-50</v>
      </c>
      <c r="K9" s="17">
        <f t="shared" si="3"/>
        <v>87068.736795307239</v>
      </c>
      <c r="L9" s="18">
        <f t="shared" si="4"/>
        <v>1.0006138735420502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39298</v>
      </c>
      <c r="I10" s="15">
        <f t="shared" si="1"/>
        <v>39298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0</v>
      </c>
      <c r="N10" s="54">
        <v>0</v>
      </c>
      <c r="O10" s="51">
        <v>118000</v>
      </c>
      <c r="P10" s="31">
        <v>234000</v>
      </c>
      <c r="Q10" s="31">
        <v>0</v>
      </c>
      <c r="R10" s="31">
        <f t="shared" si="5"/>
        <v>352000</v>
      </c>
      <c r="S10" s="32">
        <f t="shared" si="6"/>
        <v>391298</v>
      </c>
      <c r="T10" s="32">
        <f t="shared" si="7"/>
        <v>3298</v>
      </c>
      <c r="U10" s="18">
        <f t="shared" si="8"/>
        <v>1.0085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443477</v>
      </c>
      <c r="G19" s="23">
        <f t="shared" si="10"/>
        <v>828565</v>
      </c>
      <c r="H19" s="23">
        <f t="shared" si="10"/>
        <v>375897</v>
      </c>
      <c r="I19" s="24">
        <f t="shared" si="10"/>
        <v>819374</v>
      </c>
      <c r="J19" s="25">
        <f t="shared" si="10"/>
        <v>1827666</v>
      </c>
      <c r="K19" s="25">
        <f t="shared" si="10"/>
        <v>1670861.7832629175</v>
      </c>
      <c r="L19" s="26">
        <f t="shared" si="9"/>
        <v>0.35907149126911386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1647939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3F000000}"/>
  <conditionalFormatting sqref="L3:L13 L15:L19">
    <cfRule type="cellIs" dxfId="902" priority="12" operator="greaterThan">
      <formula>1</formula>
    </cfRule>
  </conditionalFormatting>
  <conditionalFormatting sqref="L3:L13 L15:L19">
    <cfRule type="cellIs" dxfId="901" priority="11" operator="lessThan">
      <formula>0.8</formula>
    </cfRule>
  </conditionalFormatting>
  <conditionalFormatting sqref="L3:L13 L15:L19">
    <cfRule type="cellIs" dxfId="900" priority="10" operator="between">
      <formula>0.8</formula>
      <formula>1</formula>
    </cfRule>
  </conditionalFormatting>
  <conditionalFormatting sqref="U3:U13 U15:U18">
    <cfRule type="cellIs" dxfId="899" priority="9" operator="greaterThan">
      <formula>1</formula>
    </cfRule>
  </conditionalFormatting>
  <conditionalFormatting sqref="U3:U13 U15:U18">
    <cfRule type="cellIs" dxfId="898" priority="8" operator="lessThan">
      <formula>0.8</formula>
    </cfRule>
  </conditionalFormatting>
  <conditionalFormatting sqref="U3:U13 U15:U18">
    <cfRule type="cellIs" dxfId="897" priority="7" operator="between">
      <formula>0.8</formula>
      <formula>1</formula>
    </cfRule>
  </conditionalFormatting>
  <conditionalFormatting sqref="L14">
    <cfRule type="cellIs" dxfId="896" priority="6" operator="greaterThan">
      <formula>1</formula>
    </cfRule>
  </conditionalFormatting>
  <conditionalFormatting sqref="L14">
    <cfRule type="cellIs" dxfId="895" priority="5" operator="lessThan">
      <formula>0.8</formula>
    </cfRule>
  </conditionalFormatting>
  <conditionalFormatting sqref="L14">
    <cfRule type="cellIs" dxfId="894" priority="4" operator="between">
      <formula>0.8</formula>
      <formula>1</formula>
    </cfRule>
  </conditionalFormatting>
  <conditionalFormatting sqref="U14">
    <cfRule type="cellIs" dxfId="893" priority="3" operator="greaterThan">
      <formula>1</formula>
    </cfRule>
  </conditionalFormatting>
  <conditionalFormatting sqref="U14">
    <cfRule type="cellIs" dxfId="892" priority="2" operator="lessThan">
      <formula>0.8</formula>
    </cfRule>
  </conditionalFormatting>
  <conditionalFormatting sqref="U14">
    <cfRule type="cellIs" dxfId="89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A12" sqref="A1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137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18688</v>
      </c>
      <c r="G3" s="40">
        <v>355283</v>
      </c>
      <c r="H3" s="12">
        <v>0</v>
      </c>
      <c r="I3" s="15">
        <f t="shared" ref="I3:I18" si="1">F3+H3</f>
        <v>18688</v>
      </c>
      <c r="J3" s="16">
        <f t="shared" ref="J3:J18" si="2">C3-G3</f>
        <v>94717</v>
      </c>
      <c r="K3" s="17">
        <f t="shared" ref="K3:K17" si="3">+G3*D3</f>
        <v>1027612.7538781859</v>
      </c>
      <c r="L3" s="18">
        <f t="shared" ref="L3:L11" si="4">K3/E3</f>
        <v>0.78951777777777787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521471</v>
      </c>
      <c r="T3" s="32">
        <f t="shared" ref="T3:T18" si="7">S3-C3</f>
        <v>71471</v>
      </c>
      <c r="U3" s="18">
        <f t="shared" ref="U3:U18" si="8">S3/C3</f>
        <v>1.1588244444444444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251976</v>
      </c>
      <c r="G4" s="12">
        <v>68737</v>
      </c>
      <c r="H4" s="12">
        <v>0</v>
      </c>
      <c r="I4" s="15">
        <f t="shared" si="1"/>
        <v>251976</v>
      </c>
      <c r="J4" s="16">
        <f t="shared" si="2"/>
        <v>632070</v>
      </c>
      <c r="K4" s="17">
        <f t="shared" si="3"/>
        <v>89559.798619120978</v>
      </c>
      <c r="L4" s="18">
        <f t="shared" si="4"/>
        <v>9.8082639014735865E-2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320713</v>
      </c>
      <c r="T4" s="32">
        <f t="shared" si="7"/>
        <v>-380094</v>
      </c>
      <c r="U4" s="18">
        <f t="shared" si="8"/>
        <v>0.45763384212771846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158109</v>
      </c>
      <c r="G6" s="40">
        <v>189203</v>
      </c>
      <c r="H6" s="40">
        <v>0</v>
      </c>
      <c r="I6" s="15">
        <f t="shared" si="1"/>
        <v>158109</v>
      </c>
      <c r="J6" s="16">
        <f t="shared" si="2"/>
        <v>157472</v>
      </c>
      <c r="K6" s="17">
        <f t="shared" si="3"/>
        <v>216264.33781634993</v>
      </c>
      <c r="L6" s="18">
        <f t="shared" si="4"/>
        <v>0.54576476527006557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567312</v>
      </c>
      <c r="T6" s="32">
        <f t="shared" si="7"/>
        <v>220637</v>
      </c>
      <c r="U6" s="18">
        <f t="shared" si="8"/>
        <v>1.6364375856349607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262202</v>
      </c>
      <c r="G8" s="12">
        <v>218683</v>
      </c>
      <c r="H8" s="40">
        <v>44235</v>
      </c>
      <c r="I8" s="15">
        <f t="shared" si="1"/>
        <v>306437</v>
      </c>
      <c r="J8" s="16">
        <f t="shared" si="2"/>
        <v>145232</v>
      </c>
      <c r="K8" s="17">
        <f t="shared" si="3"/>
        <v>195399.3964908979</v>
      </c>
      <c r="L8" s="18">
        <f t="shared" si="4"/>
        <v>0.6009177967382493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39298</v>
      </c>
      <c r="I10" s="15">
        <f t="shared" si="1"/>
        <v>39298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0</v>
      </c>
      <c r="N10" s="54">
        <v>0</v>
      </c>
      <c r="O10" s="51">
        <v>118000</v>
      </c>
      <c r="P10" s="31">
        <v>234000</v>
      </c>
      <c r="Q10" s="31">
        <v>0</v>
      </c>
      <c r="R10" s="31">
        <f t="shared" si="5"/>
        <v>352000</v>
      </c>
      <c r="S10" s="32">
        <f t="shared" si="6"/>
        <v>391298</v>
      </c>
      <c r="T10" s="32">
        <f t="shared" si="7"/>
        <v>3298</v>
      </c>
      <c r="U10" s="18">
        <f t="shared" si="8"/>
        <v>1.0085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882476</v>
      </c>
      <c r="G19" s="23">
        <f t="shared" si="10"/>
        <v>1120929</v>
      </c>
      <c r="H19" s="23">
        <f t="shared" si="10"/>
        <v>83533</v>
      </c>
      <c r="I19" s="24">
        <f t="shared" si="10"/>
        <v>966009</v>
      </c>
      <c r="J19" s="25">
        <f t="shared" si="10"/>
        <v>1535302</v>
      </c>
      <c r="K19" s="25">
        <f t="shared" si="10"/>
        <v>2125082.9154070676</v>
      </c>
      <c r="L19" s="26">
        <f t="shared" si="9"/>
        <v>0.45668450804806132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2086938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0000000}"/>
  <conditionalFormatting sqref="L3:L13 L15:L19">
    <cfRule type="cellIs" dxfId="890" priority="12" operator="greaterThan">
      <formula>1</formula>
    </cfRule>
  </conditionalFormatting>
  <conditionalFormatting sqref="L3:L13 L15:L19">
    <cfRule type="cellIs" dxfId="889" priority="11" operator="lessThan">
      <formula>0.8</formula>
    </cfRule>
  </conditionalFormatting>
  <conditionalFormatting sqref="L3:L13 L15:L19">
    <cfRule type="cellIs" dxfId="888" priority="10" operator="between">
      <formula>0.8</formula>
      <formula>1</formula>
    </cfRule>
  </conditionalFormatting>
  <conditionalFormatting sqref="U3:U13 U15:U18">
    <cfRule type="cellIs" dxfId="887" priority="9" operator="greaterThan">
      <formula>1</formula>
    </cfRule>
  </conditionalFormatting>
  <conditionalFormatting sqref="U3:U13 U15:U18">
    <cfRule type="cellIs" dxfId="886" priority="8" operator="lessThan">
      <formula>0.8</formula>
    </cfRule>
  </conditionalFormatting>
  <conditionalFormatting sqref="U3:U13 U15:U18">
    <cfRule type="cellIs" dxfId="885" priority="7" operator="between">
      <formula>0.8</formula>
      <formula>1</formula>
    </cfRule>
  </conditionalFormatting>
  <conditionalFormatting sqref="L14">
    <cfRule type="cellIs" dxfId="884" priority="6" operator="greaterThan">
      <formula>1</formula>
    </cfRule>
  </conditionalFormatting>
  <conditionalFormatting sqref="L14">
    <cfRule type="cellIs" dxfId="883" priority="5" operator="lessThan">
      <formula>0.8</formula>
    </cfRule>
  </conditionalFormatting>
  <conditionalFormatting sqref="L14">
    <cfRule type="cellIs" dxfId="882" priority="4" operator="between">
      <formula>0.8</formula>
      <formula>1</formula>
    </cfRule>
  </conditionalFormatting>
  <conditionalFormatting sqref="U14">
    <cfRule type="cellIs" dxfId="881" priority="3" operator="greaterThan">
      <formula>1</formula>
    </cfRule>
  </conditionalFormatting>
  <conditionalFormatting sqref="U14">
    <cfRule type="cellIs" dxfId="880" priority="2" operator="lessThan">
      <formula>0.8</formula>
    </cfRule>
  </conditionalFormatting>
  <conditionalFormatting sqref="U14">
    <cfRule type="cellIs" dxfId="87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F8" sqref="F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138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18688</v>
      </c>
      <c r="G3" s="40">
        <v>355283</v>
      </c>
      <c r="H3" s="12">
        <v>0</v>
      </c>
      <c r="I3" s="15">
        <f t="shared" ref="I3:I18" si="1">F3+H3</f>
        <v>18688</v>
      </c>
      <c r="J3" s="16">
        <f t="shared" ref="J3:J18" si="2">C3-G3</f>
        <v>94717</v>
      </c>
      <c r="K3" s="17">
        <f t="shared" ref="K3:K17" si="3">+G3*D3</f>
        <v>1027612.7538781859</v>
      </c>
      <c r="L3" s="18">
        <f t="shared" ref="L3:L11" si="4">K3/E3</f>
        <v>0.78951777777777787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521471</v>
      </c>
      <c r="T3" s="32">
        <f t="shared" ref="T3:T18" si="7">S3-C3</f>
        <v>71471</v>
      </c>
      <c r="U3" s="18">
        <f t="shared" ref="U3:U18" si="8">S3/C3</f>
        <v>1.1588244444444444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546073</v>
      </c>
      <c r="G4" s="12">
        <v>68737</v>
      </c>
      <c r="H4" s="12">
        <v>0</v>
      </c>
      <c r="I4" s="15">
        <f t="shared" si="1"/>
        <v>546073</v>
      </c>
      <c r="J4" s="16">
        <f t="shared" si="2"/>
        <v>632070</v>
      </c>
      <c r="K4" s="17">
        <f t="shared" si="3"/>
        <v>89559.798619120978</v>
      </c>
      <c r="L4" s="18">
        <f t="shared" si="4"/>
        <v>9.8082639014735865E-2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614810</v>
      </c>
      <c r="T4" s="32">
        <f t="shared" si="7"/>
        <v>-85997</v>
      </c>
      <c r="U4" s="18">
        <f t="shared" si="8"/>
        <v>0.87728861155781834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158109</v>
      </c>
      <c r="G6" s="40">
        <v>189203</v>
      </c>
      <c r="H6" s="40">
        <v>0</v>
      </c>
      <c r="I6" s="15">
        <f t="shared" si="1"/>
        <v>158109</v>
      </c>
      <c r="J6" s="16">
        <f t="shared" si="2"/>
        <v>157472</v>
      </c>
      <c r="K6" s="17">
        <f t="shared" si="3"/>
        <v>216264.33781634993</v>
      </c>
      <c r="L6" s="18">
        <f t="shared" si="4"/>
        <v>0.54576476527006557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567312</v>
      </c>
      <c r="T6" s="32">
        <f t="shared" si="7"/>
        <v>220637</v>
      </c>
      <c r="U6" s="18">
        <f t="shared" si="8"/>
        <v>1.6364375856349607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262202</v>
      </c>
      <c r="G8" s="12">
        <v>262918</v>
      </c>
      <c r="H8" s="40">
        <v>0</v>
      </c>
      <c r="I8" s="15">
        <f t="shared" si="1"/>
        <v>262202</v>
      </c>
      <c r="J8" s="16">
        <f t="shared" si="2"/>
        <v>100997</v>
      </c>
      <c r="K8" s="17">
        <f t="shared" si="3"/>
        <v>234924.61017360238</v>
      </c>
      <c r="L8" s="18">
        <f t="shared" si="4"/>
        <v>0.72247090666776581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39298</v>
      </c>
      <c r="H10" s="12">
        <v>0</v>
      </c>
      <c r="I10" s="15">
        <f t="shared" si="1"/>
        <v>0</v>
      </c>
      <c r="J10" s="16">
        <f t="shared" si="2"/>
        <v>348702</v>
      </c>
      <c r="K10" s="17">
        <f t="shared" si="3"/>
        <v>85264.008356220671</v>
      </c>
      <c r="L10" s="18">
        <f t="shared" si="4"/>
        <v>0.10128350515463917</v>
      </c>
      <c r="M10" s="31">
        <v>0</v>
      </c>
      <c r="N10" s="54">
        <v>0</v>
      </c>
      <c r="O10" s="51">
        <v>118000</v>
      </c>
      <c r="P10" s="31">
        <v>234000</v>
      </c>
      <c r="Q10" s="31">
        <v>0</v>
      </c>
      <c r="R10" s="31">
        <f t="shared" si="5"/>
        <v>352000</v>
      </c>
      <c r="S10" s="32">
        <f t="shared" si="6"/>
        <v>391298</v>
      </c>
      <c r="T10" s="32">
        <f t="shared" si="7"/>
        <v>3298</v>
      </c>
      <c r="U10" s="18">
        <f t="shared" si="8"/>
        <v>1.0085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1176573</v>
      </c>
      <c r="G19" s="23">
        <f t="shared" si="10"/>
        <v>1204462</v>
      </c>
      <c r="H19" s="23">
        <f t="shared" si="10"/>
        <v>0</v>
      </c>
      <c r="I19" s="24">
        <f t="shared" si="10"/>
        <v>1176573</v>
      </c>
      <c r="J19" s="25">
        <f t="shared" si="10"/>
        <v>1451769</v>
      </c>
      <c r="K19" s="25">
        <f t="shared" si="10"/>
        <v>2249872.1374459928</v>
      </c>
      <c r="L19" s="26">
        <f t="shared" si="9"/>
        <v>0.48350195788183886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2381035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1000000}"/>
  <conditionalFormatting sqref="L3:L13 L15:L19">
    <cfRule type="cellIs" dxfId="878" priority="12" operator="greaterThan">
      <formula>1</formula>
    </cfRule>
  </conditionalFormatting>
  <conditionalFormatting sqref="L3:L13 L15:L19">
    <cfRule type="cellIs" dxfId="877" priority="11" operator="lessThan">
      <formula>0.8</formula>
    </cfRule>
  </conditionalFormatting>
  <conditionalFormatting sqref="L3:L13 L15:L19">
    <cfRule type="cellIs" dxfId="876" priority="10" operator="between">
      <formula>0.8</formula>
      <formula>1</formula>
    </cfRule>
  </conditionalFormatting>
  <conditionalFormatting sqref="U3:U13 U15:U18">
    <cfRule type="cellIs" dxfId="875" priority="9" operator="greaterThan">
      <formula>1</formula>
    </cfRule>
  </conditionalFormatting>
  <conditionalFormatting sqref="U3:U13 U15:U18">
    <cfRule type="cellIs" dxfId="874" priority="8" operator="lessThan">
      <formula>0.8</formula>
    </cfRule>
  </conditionalFormatting>
  <conditionalFormatting sqref="U3:U13 U15:U18">
    <cfRule type="cellIs" dxfId="873" priority="7" operator="between">
      <formula>0.8</formula>
      <formula>1</formula>
    </cfRule>
  </conditionalFormatting>
  <conditionalFormatting sqref="L14">
    <cfRule type="cellIs" dxfId="872" priority="6" operator="greaterThan">
      <formula>1</formula>
    </cfRule>
  </conditionalFormatting>
  <conditionalFormatting sqref="L14">
    <cfRule type="cellIs" dxfId="871" priority="5" operator="lessThan">
      <formula>0.8</formula>
    </cfRule>
  </conditionalFormatting>
  <conditionalFormatting sqref="L14">
    <cfRule type="cellIs" dxfId="870" priority="4" operator="between">
      <formula>0.8</formula>
      <formula>1</formula>
    </cfRule>
  </conditionalFormatting>
  <conditionalFormatting sqref="U14">
    <cfRule type="cellIs" dxfId="869" priority="3" operator="greaterThan">
      <formula>1</formula>
    </cfRule>
  </conditionalFormatting>
  <conditionalFormatting sqref="U14">
    <cfRule type="cellIs" dxfId="868" priority="2" operator="lessThan">
      <formula>0.8</formula>
    </cfRule>
  </conditionalFormatting>
  <conditionalFormatting sqref="U14">
    <cfRule type="cellIs" dxfId="86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B6" sqref="B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139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75374</v>
      </c>
      <c r="G3" s="40">
        <v>373971</v>
      </c>
      <c r="H3" s="12">
        <v>0</v>
      </c>
      <c r="I3" s="15">
        <f t="shared" ref="I3:I18" si="1">F3+H3</f>
        <v>75374</v>
      </c>
      <c r="J3" s="16">
        <f t="shared" ref="J3:J18" si="2">C3-G3</f>
        <v>76029</v>
      </c>
      <c r="K3" s="17">
        <f t="shared" ref="K3:K17" si="3">+G3*D3</f>
        <v>1081665.5150417527</v>
      </c>
      <c r="L3" s="18">
        <f t="shared" ref="L3:L11" si="4">K3/E3</f>
        <v>0.83104666666666671</v>
      </c>
      <c r="M3" s="31">
        <v>0</v>
      </c>
      <c r="N3" s="54">
        <v>0</v>
      </c>
      <c r="O3" s="51">
        <v>92500</v>
      </c>
      <c r="P3" s="31">
        <v>55000</v>
      </c>
      <c r="Q3" s="31">
        <v>0</v>
      </c>
      <c r="R3" s="31">
        <f t="shared" ref="R3:R19" si="5">M3+N3+O3+P3+Q3</f>
        <v>147500</v>
      </c>
      <c r="S3" s="32">
        <f t="shared" ref="S3:S19" si="6">G3+I3+R3</f>
        <v>596845</v>
      </c>
      <c r="T3" s="32">
        <f t="shared" ref="T3:T18" si="7">S3-C3</f>
        <v>146845</v>
      </c>
      <c r="U3" s="18">
        <f t="shared" ref="U3:U18" si="8">S3/C3</f>
        <v>1.3263222222222222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427805</v>
      </c>
      <c r="G4" s="12">
        <v>187005</v>
      </c>
      <c r="H4" s="12">
        <v>0</v>
      </c>
      <c r="I4" s="15">
        <f t="shared" si="1"/>
        <v>427805</v>
      </c>
      <c r="J4" s="16">
        <f t="shared" si="2"/>
        <v>513802</v>
      </c>
      <c r="K4" s="17">
        <f t="shared" si="3"/>
        <v>243655.23867449435</v>
      </c>
      <c r="L4" s="18">
        <f t="shared" si="4"/>
        <v>0.2668423688690324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614810</v>
      </c>
      <c r="T4" s="32">
        <f t="shared" si="7"/>
        <v>-85997</v>
      </c>
      <c r="U4" s="18">
        <f t="shared" si="8"/>
        <v>0.87728861155781834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63566</v>
      </c>
      <c r="G6" s="40">
        <v>234169</v>
      </c>
      <c r="H6" s="40">
        <v>113143</v>
      </c>
      <c r="I6" s="15">
        <f t="shared" si="1"/>
        <v>176709</v>
      </c>
      <c r="J6" s="16">
        <f t="shared" si="2"/>
        <v>112506</v>
      </c>
      <c r="K6" s="17">
        <f t="shared" si="3"/>
        <v>267661.73751006508</v>
      </c>
      <c r="L6" s="18">
        <f t="shared" si="4"/>
        <v>0.67547126271003088</v>
      </c>
      <c r="M6" s="31">
        <v>0</v>
      </c>
      <c r="N6" s="54">
        <v>0</v>
      </c>
      <c r="O6" s="51">
        <v>157000</v>
      </c>
      <c r="P6" s="31">
        <v>63000</v>
      </c>
      <c r="Q6" s="31">
        <v>0</v>
      </c>
      <c r="R6" s="31">
        <f t="shared" si="5"/>
        <v>220000</v>
      </c>
      <c r="S6" s="32">
        <f t="shared" si="6"/>
        <v>630878</v>
      </c>
      <c r="T6" s="32">
        <f t="shared" si="7"/>
        <v>284203</v>
      </c>
      <c r="U6" s="18">
        <f t="shared" si="8"/>
        <v>1.8197966395038581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51">
        <v>528000</v>
      </c>
      <c r="P7" s="31">
        <v>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161205</v>
      </c>
      <c r="G8" s="12">
        <v>262918</v>
      </c>
      <c r="H8" s="40">
        <v>100997</v>
      </c>
      <c r="I8" s="15">
        <f t="shared" si="1"/>
        <v>262202</v>
      </c>
      <c r="J8" s="16">
        <f t="shared" si="2"/>
        <v>100997</v>
      </c>
      <c r="K8" s="17">
        <f t="shared" si="3"/>
        <v>234924.61017360238</v>
      </c>
      <c r="L8" s="18">
        <f t="shared" si="4"/>
        <v>0.72247090666776581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38895</v>
      </c>
      <c r="G10" s="12">
        <v>39298</v>
      </c>
      <c r="H10" s="12">
        <v>0</v>
      </c>
      <c r="I10" s="15">
        <f t="shared" si="1"/>
        <v>38895</v>
      </c>
      <c r="J10" s="16">
        <f t="shared" si="2"/>
        <v>348702</v>
      </c>
      <c r="K10" s="17">
        <f t="shared" si="3"/>
        <v>85264.008356220671</v>
      </c>
      <c r="L10" s="18">
        <f t="shared" si="4"/>
        <v>0.10128350515463917</v>
      </c>
      <c r="M10" s="31">
        <v>0</v>
      </c>
      <c r="N10" s="54">
        <v>0</v>
      </c>
      <c r="O10" s="51">
        <v>118000</v>
      </c>
      <c r="P10" s="31">
        <v>234000</v>
      </c>
      <c r="Q10" s="31">
        <v>0</v>
      </c>
      <c r="R10" s="31">
        <f t="shared" si="5"/>
        <v>352000</v>
      </c>
      <c r="S10" s="32">
        <f t="shared" si="6"/>
        <v>430193</v>
      </c>
      <c r="T10" s="32">
        <f t="shared" si="7"/>
        <v>42193</v>
      </c>
      <c r="U10" s="18">
        <f t="shared" si="8"/>
        <v>1.1087448453608248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0</v>
      </c>
      <c r="H14" s="12">
        <v>0</v>
      </c>
      <c r="I14" s="15">
        <f t="shared" si="1"/>
        <v>14986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0</v>
      </c>
      <c r="H15" s="12">
        <v>0</v>
      </c>
      <c r="I15" s="15">
        <f>F15+H15</f>
        <v>9980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958346</v>
      </c>
      <c r="G19" s="23">
        <f t="shared" si="10"/>
        <v>1386384</v>
      </c>
      <c r="H19" s="23">
        <f t="shared" si="10"/>
        <v>214140</v>
      </c>
      <c r="I19" s="24">
        <f t="shared" si="10"/>
        <v>1172486</v>
      </c>
      <c r="J19" s="25">
        <f t="shared" si="10"/>
        <v>1269847</v>
      </c>
      <c r="K19" s="25">
        <f t="shared" si="10"/>
        <v>2509417.738358648</v>
      </c>
      <c r="L19" s="26">
        <f t="shared" si="9"/>
        <v>0.53927881920309673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2558870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2000000}"/>
  <conditionalFormatting sqref="L3:L13 L15:L19">
    <cfRule type="cellIs" dxfId="866" priority="12" operator="greaterThan">
      <formula>1</formula>
    </cfRule>
  </conditionalFormatting>
  <conditionalFormatting sqref="L3:L13 L15:L19">
    <cfRule type="cellIs" dxfId="865" priority="11" operator="lessThan">
      <formula>0.8</formula>
    </cfRule>
  </conditionalFormatting>
  <conditionalFormatting sqref="L3:L13 L15:L19">
    <cfRule type="cellIs" dxfId="864" priority="10" operator="between">
      <formula>0.8</formula>
      <formula>1</formula>
    </cfRule>
  </conditionalFormatting>
  <conditionalFormatting sqref="U3:U13 U15:U18">
    <cfRule type="cellIs" dxfId="863" priority="9" operator="greaterThan">
      <formula>1</formula>
    </cfRule>
  </conditionalFormatting>
  <conditionalFormatting sqref="U3:U13 U15:U18">
    <cfRule type="cellIs" dxfId="862" priority="8" operator="lessThan">
      <formula>0.8</formula>
    </cfRule>
  </conditionalFormatting>
  <conditionalFormatting sqref="U3:U13 U15:U18">
    <cfRule type="cellIs" dxfId="861" priority="7" operator="between">
      <formula>0.8</formula>
      <formula>1</formula>
    </cfRule>
  </conditionalFormatting>
  <conditionalFormatting sqref="L14">
    <cfRule type="cellIs" dxfId="860" priority="6" operator="greaterThan">
      <formula>1</formula>
    </cfRule>
  </conditionalFormatting>
  <conditionalFormatting sqref="L14">
    <cfRule type="cellIs" dxfId="859" priority="5" operator="lessThan">
      <formula>0.8</formula>
    </cfRule>
  </conditionalFormatting>
  <conditionalFormatting sqref="L14">
    <cfRule type="cellIs" dxfId="858" priority="4" operator="between">
      <formula>0.8</formula>
      <formula>1</formula>
    </cfRule>
  </conditionalFormatting>
  <conditionalFormatting sqref="U14">
    <cfRule type="cellIs" dxfId="857" priority="3" operator="greaterThan">
      <formula>1</formula>
    </cfRule>
  </conditionalFormatting>
  <conditionalFormatting sqref="U14">
    <cfRule type="cellIs" dxfId="856" priority="2" operator="lessThan">
      <formula>0.8</formula>
    </cfRule>
  </conditionalFormatting>
  <conditionalFormatting sqref="U14">
    <cfRule type="cellIs" dxfId="85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W18"/>
  <sheetViews>
    <sheetView showGridLines="0" workbookViewId="0">
      <pane xSplit="3" ySplit="2" topLeftCell="D3" activePane="bottomRight" state="frozen"/>
      <selection activeCell="F20" sqref="B20:F2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5546875" bestFit="1" customWidth="1"/>
    <col min="10" max="10" width="18.44140625" bestFit="1" customWidth="1"/>
    <col min="11" max="11" width="16" customWidth="1"/>
    <col min="12" max="12" width="12.88671875" customWidth="1"/>
    <col min="13" max="14" width="16.6640625" customWidth="1"/>
    <col min="15" max="15" width="15.44140625" customWidth="1"/>
  </cols>
  <sheetData>
    <row r="1" spans="1:23" ht="15.6">
      <c r="J1" s="27"/>
      <c r="K1" s="27"/>
      <c r="L1" s="28"/>
      <c r="P1" s="29" t="s">
        <v>0</v>
      </c>
      <c r="Q1" s="29" t="s">
        <v>1</v>
      </c>
      <c r="R1" s="29" t="s">
        <v>2</v>
      </c>
      <c r="S1" s="29" t="s">
        <v>3</v>
      </c>
      <c r="T1" s="29" t="s">
        <v>51</v>
      </c>
    </row>
    <row r="2" spans="1:23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4" t="s">
        <v>56</v>
      </c>
      <c r="K2" s="5" t="s">
        <v>15</v>
      </c>
      <c r="L2" s="5" t="s">
        <v>16</v>
      </c>
      <c r="M2" s="6" t="s">
        <v>17</v>
      </c>
      <c r="N2" s="6" t="s">
        <v>18</v>
      </c>
      <c r="O2" s="6" t="s">
        <v>19</v>
      </c>
      <c r="P2" s="29" t="s">
        <v>0</v>
      </c>
      <c r="Q2" s="29" t="s">
        <v>1</v>
      </c>
      <c r="R2" s="29" t="s">
        <v>2</v>
      </c>
      <c r="S2" s="29" t="s">
        <v>3</v>
      </c>
      <c r="T2" s="29" t="s">
        <v>51</v>
      </c>
      <c r="U2" s="30" t="s">
        <v>53</v>
      </c>
      <c r="V2" s="30" t="s">
        <v>54</v>
      </c>
      <c r="W2" s="35" t="s">
        <v>57</v>
      </c>
    </row>
    <row r="3" spans="1:23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/>
      <c r="G3" s="12">
        <v>243380</v>
      </c>
      <c r="H3" s="12">
        <v>0</v>
      </c>
      <c r="I3" s="12">
        <f t="shared" ref="I3:I17" si="1">F3-(G3+H3)</f>
        <v>-243380</v>
      </c>
      <c r="J3" s="15">
        <v>74470</v>
      </c>
      <c r="K3" s="13">
        <f t="shared" ref="K3:K9" si="2">G3+H3+J3</f>
        <v>317850</v>
      </c>
      <c r="L3" s="13">
        <f t="shared" ref="L3:L17" si="3">K3-F3</f>
        <v>317850</v>
      </c>
      <c r="M3" s="16">
        <f t="shared" ref="M3:M17" si="4">C3-G3</f>
        <v>403410</v>
      </c>
      <c r="N3" s="17">
        <f t="shared" ref="N3:N17" si="5">+G3*D3</f>
        <v>703946.97196002305</v>
      </c>
      <c r="O3" s="18">
        <f t="shared" ref="O3:O11" si="6">N3/E3</f>
        <v>0.37628905827239134</v>
      </c>
      <c r="P3" s="30"/>
      <c r="Q3" s="30">
        <v>149828</v>
      </c>
      <c r="R3" s="30">
        <f>8*18500</f>
        <v>148000</v>
      </c>
      <c r="S3" s="30">
        <f>8*18500</f>
        <v>148000</v>
      </c>
      <c r="T3" s="30">
        <f>7*18500</f>
        <v>129500</v>
      </c>
      <c r="U3" s="31">
        <f t="shared" ref="U3:U17" si="7">SUM(Q3:T3)</f>
        <v>575328</v>
      </c>
      <c r="V3" s="32">
        <f t="shared" ref="V3:V18" si="8">+U3-C3</f>
        <v>-71462</v>
      </c>
      <c r="W3" s="18">
        <f t="shared" ref="W3:W17" si="9">+U3/C3</f>
        <v>0.88951282487360661</v>
      </c>
    </row>
    <row r="4" spans="1:23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/>
      <c r="G4" s="12">
        <v>0</v>
      </c>
      <c r="H4" s="12">
        <v>6080</v>
      </c>
      <c r="I4" s="12">
        <f t="shared" si="1"/>
        <v>-6080</v>
      </c>
      <c r="J4" s="15">
        <v>442871</v>
      </c>
      <c r="K4" s="13">
        <f t="shared" si="2"/>
        <v>448951</v>
      </c>
      <c r="L4" s="13">
        <f t="shared" si="3"/>
        <v>448951</v>
      </c>
      <c r="M4" s="16">
        <f t="shared" si="4"/>
        <v>300000</v>
      </c>
      <c r="N4" s="17">
        <f t="shared" si="5"/>
        <v>0</v>
      </c>
      <c r="O4" s="18">
        <f t="shared" si="6"/>
        <v>0</v>
      </c>
      <c r="P4" s="30"/>
      <c r="Q4" s="30">
        <v>442871</v>
      </c>
      <c r="R4" s="30"/>
      <c r="S4" s="30"/>
      <c r="T4" s="30"/>
      <c r="U4" s="31">
        <f t="shared" si="7"/>
        <v>442871</v>
      </c>
      <c r="V4" s="32">
        <f t="shared" si="8"/>
        <v>142871</v>
      </c>
      <c r="W4" s="18">
        <f t="shared" si="9"/>
        <v>1.4762366666666666</v>
      </c>
    </row>
    <row r="5" spans="1:23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/>
      <c r="G5" s="12">
        <v>0</v>
      </c>
      <c r="H5" s="12">
        <v>0</v>
      </c>
      <c r="I5" s="12">
        <f t="shared" si="1"/>
        <v>0</v>
      </c>
      <c r="J5" s="15">
        <v>0</v>
      </c>
      <c r="K5" s="13">
        <f t="shared" si="2"/>
        <v>0</v>
      </c>
      <c r="L5" s="13">
        <f t="shared" si="3"/>
        <v>0</v>
      </c>
      <c r="M5" s="16">
        <f t="shared" si="4"/>
        <v>0</v>
      </c>
      <c r="N5" s="17">
        <f t="shared" si="5"/>
        <v>0</v>
      </c>
      <c r="O5" s="18">
        <v>0</v>
      </c>
      <c r="P5" s="30"/>
      <c r="Q5" s="30">
        <v>0</v>
      </c>
      <c r="R5" s="30"/>
      <c r="S5" s="30"/>
      <c r="T5" s="30"/>
      <c r="U5" s="31">
        <f t="shared" si="7"/>
        <v>0</v>
      </c>
      <c r="V5" s="32">
        <f t="shared" si="8"/>
        <v>0</v>
      </c>
      <c r="W5" s="18">
        <v>0</v>
      </c>
    </row>
    <row r="6" spans="1:23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/>
      <c r="G6" s="12">
        <v>94823</v>
      </c>
      <c r="H6" s="12">
        <v>63500</v>
      </c>
      <c r="I6" s="12">
        <f t="shared" si="1"/>
        <v>-158323</v>
      </c>
      <c r="J6" s="15">
        <v>316015</v>
      </c>
      <c r="K6" s="13">
        <f t="shared" si="2"/>
        <v>474338</v>
      </c>
      <c r="L6" s="13">
        <f t="shared" si="3"/>
        <v>474338</v>
      </c>
      <c r="M6" s="16">
        <f t="shared" si="4"/>
        <v>469273</v>
      </c>
      <c r="N6" s="17">
        <f t="shared" si="5"/>
        <v>108385.34962320761</v>
      </c>
      <c r="O6" s="18">
        <f t="shared" si="6"/>
        <v>0.16809727422282733</v>
      </c>
      <c r="P6" s="30"/>
      <c r="Q6" s="30">
        <v>94823</v>
      </c>
      <c r="R6" s="30">
        <v>220500</v>
      </c>
      <c r="S6" s="30">
        <f>5*31500</f>
        <v>157500</v>
      </c>
      <c r="T6" s="30">
        <v>93500</v>
      </c>
      <c r="U6" s="31">
        <f t="shared" si="7"/>
        <v>566323</v>
      </c>
      <c r="V6" s="32">
        <f t="shared" si="8"/>
        <v>2227</v>
      </c>
      <c r="W6" s="18">
        <f t="shared" si="9"/>
        <v>1.0039479095756751</v>
      </c>
    </row>
    <row r="7" spans="1:23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/>
      <c r="G7" s="12">
        <v>0</v>
      </c>
      <c r="H7" s="12">
        <v>0</v>
      </c>
      <c r="I7" s="12">
        <f t="shared" si="1"/>
        <v>0</v>
      </c>
      <c r="J7" s="15">
        <v>90</v>
      </c>
      <c r="K7" s="13">
        <f t="shared" si="2"/>
        <v>90</v>
      </c>
      <c r="L7" s="13">
        <f t="shared" si="3"/>
        <v>90</v>
      </c>
      <c r="M7" s="16">
        <f t="shared" si="4"/>
        <v>349200</v>
      </c>
      <c r="N7" s="17">
        <f t="shared" si="5"/>
        <v>0</v>
      </c>
      <c r="O7" s="18">
        <f t="shared" si="6"/>
        <v>0</v>
      </c>
      <c r="P7" s="30"/>
      <c r="Q7" s="30">
        <v>0</v>
      </c>
      <c r="R7" s="30"/>
      <c r="S7" s="30">
        <f>3*87000</f>
        <v>261000</v>
      </c>
      <c r="T7" s="30">
        <v>87000</v>
      </c>
      <c r="U7" s="31">
        <f t="shared" si="7"/>
        <v>348000</v>
      </c>
      <c r="V7" s="32">
        <f t="shared" si="8"/>
        <v>-1200</v>
      </c>
      <c r="W7" s="18">
        <f t="shared" si="9"/>
        <v>0.99656357388316152</v>
      </c>
    </row>
    <row r="8" spans="1:23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/>
      <c r="G8" s="12">
        <v>370545</v>
      </c>
      <c r="H8" s="12">
        <v>0</v>
      </c>
      <c r="I8" s="12">
        <f t="shared" si="1"/>
        <v>-370545</v>
      </c>
      <c r="J8" s="15">
        <v>110990</v>
      </c>
      <c r="K8" s="13">
        <f t="shared" si="2"/>
        <v>481535</v>
      </c>
      <c r="L8" s="13">
        <f t="shared" si="3"/>
        <v>481535</v>
      </c>
      <c r="M8" s="16">
        <f t="shared" si="4"/>
        <v>284205</v>
      </c>
      <c r="N8" s="17">
        <f t="shared" si="5"/>
        <v>331092.35456217336</v>
      </c>
      <c r="O8" s="18">
        <f t="shared" si="6"/>
        <v>0.56593356242840775</v>
      </c>
      <c r="P8" s="30"/>
      <c r="Q8" s="30">
        <v>44215</v>
      </c>
      <c r="R8" s="30">
        <f>5*43500</f>
        <v>217500</v>
      </c>
      <c r="S8" s="30">
        <f>2*43500</f>
        <v>87000</v>
      </c>
      <c r="T8" s="30">
        <f>6*43500</f>
        <v>261000</v>
      </c>
      <c r="U8" s="31">
        <f t="shared" si="7"/>
        <v>609715</v>
      </c>
      <c r="V8" s="32">
        <f t="shared" si="8"/>
        <v>-45035</v>
      </c>
      <c r="W8" s="18">
        <f t="shared" si="9"/>
        <v>0.93121802214585725</v>
      </c>
    </row>
    <row r="9" spans="1:23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/>
      <c r="G9" s="12">
        <v>0</v>
      </c>
      <c r="H9" s="12">
        <v>0</v>
      </c>
      <c r="I9" s="12">
        <f t="shared" si="1"/>
        <v>0</v>
      </c>
      <c r="J9" s="15">
        <v>0</v>
      </c>
      <c r="K9" s="13">
        <f t="shared" si="2"/>
        <v>0</v>
      </c>
      <c r="L9" s="13">
        <f t="shared" si="3"/>
        <v>0</v>
      </c>
      <c r="M9" s="16">
        <f t="shared" si="4"/>
        <v>202800</v>
      </c>
      <c r="N9" s="17">
        <f t="shared" si="5"/>
        <v>0</v>
      </c>
      <c r="O9" s="18">
        <f t="shared" si="6"/>
        <v>0</v>
      </c>
      <c r="P9" s="30"/>
      <c r="Q9" s="30">
        <v>0</v>
      </c>
      <c r="R9" s="30"/>
      <c r="S9" s="30">
        <v>234000</v>
      </c>
      <c r="T9" s="30"/>
      <c r="U9" s="31">
        <f t="shared" si="7"/>
        <v>234000</v>
      </c>
      <c r="V9" s="32">
        <f t="shared" si="8"/>
        <v>31200</v>
      </c>
      <c r="W9" s="18">
        <f t="shared" si="9"/>
        <v>1.1538461538461537</v>
      </c>
    </row>
    <row r="10" spans="1:23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/>
      <c r="G10" s="12">
        <v>0</v>
      </c>
      <c r="H10" s="12">
        <v>0</v>
      </c>
      <c r="I10" s="12">
        <f t="shared" si="1"/>
        <v>0</v>
      </c>
      <c r="J10" s="15">
        <v>233352</v>
      </c>
      <c r="K10" s="13">
        <f>G10+H8+J10</f>
        <v>233352</v>
      </c>
      <c r="L10" s="13">
        <f t="shared" si="3"/>
        <v>233352</v>
      </c>
      <c r="M10" s="16">
        <f t="shared" si="4"/>
        <v>232806</v>
      </c>
      <c r="N10" s="17">
        <f t="shared" si="5"/>
        <v>0</v>
      </c>
      <c r="O10" s="18">
        <f t="shared" si="6"/>
        <v>0</v>
      </c>
      <c r="P10" s="30"/>
      <c r="Q10" s="30">
        <v>6</v>
      </c>
      <c r="R10" s="30">
        <f>6*38500</f>
        <v>231000</v>
      </c>
      <c r="S10" s="30"/>
      <c r="T10" s="30"/>
      <c r="U10" s="31">
        <f t="shared" si="7"/>
        <v>231006</v>
      </c>
      <c r="V10" s="32">
        <f t="shared" si="8"/>
        <v>-1800</v>
      </c>
      <c r="W10" s="18">
        <f t="shared" si="9"/>
        <v>0.99226824050926521</v>
      </c>
    </row>
    <row r="11" spans="1:23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/>
      <c r="G11" s="12">
        <v>37379</v>
      </c>
      <c r="H11" s="12">
        <v>0</v>
      </c>
      <c r="I11" s="12">
        <f t="shared" si="1"/>
        <v>-37379</v>
      </c>
      <c r="J11" s="15">
        <v>0</v>
      </c>
      <c r="K11" s="13">
        <f t="shared" ref="K11:K17" si="10">G11+H11+J11</f>
        <v>37379</v>
      </c>
      <c r="L11" s="13">
        <f t="shared" si="3"/>
        <v>37379</v>
      </c>
      <c r="M11" s="16">
        <f t="shared" si="4"/>
        <v>0</v>
      </c>
      <c r="N11" s="17">
        <f t="shared" si="5"/>
        <v>58121.655911310321</v>
      </c>
      <c r="O11" s="18">
        <f t="shared" si="6"/>
        <v>1</v>
      </c>
      <c r="P11" s="30"/>
      <c r="Q11" s="30">
        <v>0</v>
      </c>
      <c r="R11" s="30"/>
      <c r="S11" s="30"/>
      <c r="T11" s="30"/>
      <c r="U11" s="31">
        <f t="shared" si="7"/>
        <v>0</v>
      </c>
      <c r="V11" s="32">
        <f t="shared" si="8"/>
        <v>-37379</v>
      </c>
      <c r="W11" s="18">
        <f t="shared" si="9"/>
        <v>0</v>
      </c>
    </row>
    <row r="12" spans="1:23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2">
        <f t="shared" si="1"/>
        <v>0</v>
      </c>
      <c r="J12" s="15">
        <v>0</v>
      </c>
      <c r="K12" s="13">
        <f t="shared" si="10"/>
        <v>0</v>
      </c>
      <c r="L12" s="13">
        <f t="shared" si="3"/>
        <v>0</v>
      </c>
      <c r="M12" s="16">
        <f t="shared" si="4"/>
        <v>0</v>
      </c>
      <c r="N12" s="17">
        <f t="shared" si="5"/>
        <v>0</v>
      </c>
      <c r="O12" s="18">
        <v>0</v>
      </c>
      <c r="P12" s="30"/>
      <c r="Q12" s="30">
        <v>0</v>
      </c>
      <c r="R12" s="30"/>
      <c r="S12" s="30"/>
      <c r="T12" s="30"/>
      <c r="U12" s="31">
        <f t="shared" si="7"/>
        <v>0</v>
      </c>
      <c r="V12" s="32">
        <f t="shared" si="8"/>
        <v>0</v>
      </c>
      <c r="W12" s="18">
        <v>0</v>
      </c>
    </row>
    <row r="13" spans="1:23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2">
        <f t="shared" si="1"/>
        <v>0</v>
      </c>
      <c r="J13" s="15">
        <v>0</v>
      </c>
      <c r="K13" s="13">
        <f t="shared" si="10"/>
        <v>0</v>
      </c>
      <c r="L13" s="13">
        <f t="shared" si="3"/>
        <v>0</v>
      </c>
      <c r="M13" s="16">
        <f t="shared" si="4"/>
        <v>0</v>
      </c>
      <c r="N13" s="17">
        <f t="shared" si="5"/>
        <v>0</v>
      </c>
      <c r="O13" s="18">
        <v>0</v>
      </c>
      <c r="P13" s="30"/>
      <c r="Q13" s="30">
        <v>0</v>
      </c>
      <c r="R13" s="30"/>
      <c r="S13" s="30"/>
      <c r="T13" s="30"/>
      <c r="U13" s="31">
        <f t="shared" si="7"/>
        <v>0</v>
      </c>
      <c r="V13" s="32">
        <f t="shared" si="8"/>
        <v>0</v>
      </c>
      <c r="W13" s="18">
        <v>0</v>
      </c>
    </row>
    <row r="14" spans="1:23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2">
        <f t="shared" si="1"/>
        <v>0</v>
      </c>
      <c r="J14" s="15">
        <v>0</v>
      </c>
      <c r="K14" s="13">
        <f t="shared" si="10"/>
        <v>0</v>
      </c>
      <c r="L14" s="13">
        <f t="shared" si="3"/>
        <v>0</v>
      </c>
      <c r="M14" s="16">
        <f t="shared" si="4"/>
        <v>0</v>
      </c>
      <c r="N14" s="17">
        <f t="shared" si="5"/>
        <v>0</v>
      </c>
      <c r="O14" s="18">
        <v>0</v>
      </c>
      <c r="P14" s="30"/>
      <c r="Q14" s="30">
        <v>0</v>
      </c>
      <c r="R14" s="30"/>
      <c r="S14" s="30"/>
      <c r="T14" s="30"/>
      <c r="U14" s="31">
        <f t="shared" si="7"/>
        <v>0</v>
      </c>
      <c r="V14" s="32">
        <f t="shared" si="8"/>
        <v>0</v>
      </c>
      <c r="W14" s="18">
        <v>0</v>
      </c>
    </row>
    <row r="15" spans="1:23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2">
        <f t="shared" si="1"/>
        <v>0</v>
      </c>
      <c r="J15" s="15">
        <v>0</v>
      </c>
      <c r="K15" s="13">
        <f t="shared" si="10"/>
        <v>0</v>
      </c>
      <c r="L15" s="13">
        <f t="shared" si="3"/>
        <v>0</v>
      </c>
      <c r="M15" s="16">
        <f t="shared" si="4"/>
        <v>0</v>
      </c>
      <c r="N15" s="17">
        <f t="shared" si="5"/>
        <v>0</v>
      </c>
      <c r="O15" s="18">
        <v>0</v>
      </c>
      <c r="P15" s="30"/>
      <c r="Q15" s="30">
        <v>0</v>
      </c>
      <c r="R15" s="30"/>
      <c r="S15" s="30"/>
      <c r="T15" s="30"/>
      <c r="U15" s="31">
        <f t="shared" si="7"/>
        <v>0</v>
      </c>
      <c r="V15" s="32">
        <f t="shared" si="8"/>
        <v>0</v>
      </c>
      <c r="W15" s="18">
        <v>0</v>
      </c>
    </row>
    <row r="16" spans="1:23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2">
        <f t="shared" si="1"/>
        <v>0</v>
      </c>
      <c r="J16" s="15">
        <v>0</v>
      </c>
      <c r="K16" s="13">
        <f t="shared" si="10"/>
        <v>0</v>
      </c>
      <c r="L16" s="13">
        <f t="shared" si="3"/>
        <v>0</v>
      </c>
      <c r="M16" s="16">
        <f t="shared" si="4"/>
        <v>0</v>
      </c>
      <c r="N16" s="17">
        <f t="shared" si="5"/>
        <v>0</v>
      </c>
      <c r="O16" s="18">
        <v>0</v>
      </c>
      <c r="P16" s="30"/>
      <c r="Q16" s="30">
        <v>0</v>
      </c>
      <c r="R16" s="30"/>
      <c r="S16" s="30"/>
      <c r="T16" s="30"/>
      <c r="U16" s="31">
        <f t="shared" si="7"/>
        <v>0</v>
      </c>
      <c r="V16" s="32">
        <f t="shared" si="8"/>
        <v>0</v>
      </c>
      <c r="W16" s="18">
        <v>0</v>
      </c>
    </row>
    <row r="17" spans="1:23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/>
      <c r="G17" s="12">
        <v>0</v>
      </c>
      <c r="H17" s="12">
        <v>787</v>
      </c>
      <c r="I17" s="12">
        <f t="shared" si="1"/>
        <v>-787</v>
      </c>
      <c r="J17" s="15">
        <v>74976</v>
      </c>
      <c r="K17" s="13">
        <f t="shared" si="10"/>
        <v>75763</v>
      </c>
      <c r="L17" s="13">
        <f t="shared" si="3"/>
        <v>75763</v>
      </c>
      <c r="M17" s="16">
        <f t="shared" si="4"/>
        <v>1187</v>
      </c>
      <c r="N17" s="17">
        <f t="shared" si="5"/>
        <v>0</v>
      </c>
      <c r="O17" s="18">
        <f t="shared" ref="O17:O18" si="11">N17/E17</f>
        <v>0</v>
      </c>
      <c r="P17" s="30"/>
      <c r="Q17" s="30">
        <v>1187</v>
      </c>
      <c r="R17" s="30"/>
      <c r="S17" s="30"/>
      <c r="T17" s="30"/>
      <c r="U17" s="31">
        <f t="shared" si="7"/>
        <v>1187</v>
      </c>
      <c r="V17" s="32">
        <f t="shared" si="8"/>
        <v>0</v>
      </c>
      <c r="W17" s="18">
        <f t="shared" si="9"/>
        <v>1</v>
      </c>
    </row>
    <row r="18" spans="1:23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746127</v>
      </c>
      <c r="H18" s="23">
        <f>SUM(H3:H17)</f>
        <v>70367</v>
      </c>
      <c r="I18" s="20"/>
      <c r="J18" s="24">
        <f>SUM(J3:J17)</f>
        <v>1252764</v>
      </c>
      <c r="K18" s="20"/>
      <c r="L18" s="20"/>
      <c r="M18" s="25">
        <f>SUM(M3:M17)</f>
        <v>2242881</v>
      </c>
      <c r="N18" s="25">
        <f>SUM(N3:N17)</f>
        <v>1201546.3320567145</v>
      </c>
      <c r="O18" s="26">
        <f t="shared" si="11"/>
        <v>0.26722106200655193</v>
      </c>
      <c r="P18" s="30"/>
      <c r="Q18" s="30"/>
      <c r="R18" s="30"/>
      <c r="S18" s="30"/>
      <c r="T18" s="30"/>
      <c r="U18" s="31">
        <f>+R18+Q18+G18+S18+T18</f>
        <v>746127</v>
      </c>
      <c r="V18" s="32">
        <f t="shared" si="8"/>
        <v>-2242881</v>
      </c>
    </row>
  </sheetData>
  <autoFilter ref="B2:W18" xr:uid="{00000000-0009-0000-0000-000004000000}"/>
  <conditionalFormatting sqref="B20:B35">
    <cfRule type="expression" dxfId="1421" priority="7">
      <formula>$TO20&gt;41</formula>
    </cfRule>
  </conditionalFormatting>
  <conditionalFormatting sqref="O3:O18">
    <cfRule type="cellIs" dxfId="1420" priority="6" operator="greaterThan">
      <formula>1</formula>
    </cfRule>
  </conditionalFormatting>
  <conditionalFormatting sqref="O3:O18">
    <cfRule type="cellIs" dxfId="1419" priority="5" operator="lessThan">
      <formula>0.8</formula>
    </cfRule>
  </conditionalFormatting>
  <conditionalFormatting sqref="O3:O18">
    <cfRule type="cellIs" dxfId="1418" priority="4" operator="between">
      <formula>0.8</formula>
      <formula>1</formula>
    </cfRule>
  </conditionalFormatting>
  <conditionalFormatting sqref="W3:W17">
    <cfRule type="cellIs" dxfId="1417" priority="3" operator="greaterThan">
      <formula>1</formula>
    </cfRule>
  </conditionalFormatting>
  <conditionalFormatting sqref="W3:W17">
    <cfRule type="cellIs" dxfId="1416" priority="2" operator="lessThan">
      <formula>0.8</formula>
    </cfRule>
  </conditionalFormatting>
  <conditionalFormatting sqref="W3:W17">
    <cfRule type="cellIs" dxfId="141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G6" sqref="G6:H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140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55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75374</v>
      </c>
      <c r="G3" s="40">
        <v>373971</v>
      </c>
      <c r="H3" s="12">
        <v>0</v>
      </c>
      <c r="I3" s="15">
        <f t="shared" ref="I3:I18" si="1">F3+H3</f>
        <v>75374</v>
      </c>
      <c r="J3" s="16">
        <f t="shared" ref="J3:J18" si="2">C3-G3</f>
        <v>76029</v>
      </c>
      <c r="K3" s="17">
        <f t="shared" ref="K3:K17" si="3">+G3*D3</f>
        <v>1081665.5150417527</v>
      </c>
      <c r="L3" s="18">
        <f t="shared" ref="L3:L11" si="4">K3/E3</f>
        <v>0.83104666666666671</v>
      </c>
      <c r="M3" s="31">
        <v>0</v>
      </c>
      <c r="N3" s="54">
        <v>0</v>
      </c>
      <c r="O3" s="31">
        <v>0</v>
      </c>
      <c r="P3" s="31">
        <v>74000</v>
      </c>
      <c r="Q3" s="31">
        <v>0</v>
      </c>
      <c r="R3" s="31">
        <f t="shared" ref="R3:R19" si="5">M3+N3+O3+P3+Q3</f>
        <v>74000</v>
      </c>
      <c r="S3" s="32">
        <f t="shared" ref="S3:S19" si="6">G3+I3+R3</f>
        <v>523345</v>
      </c>
      <c r="T3" s="32">
        <f t="shared" ref="T3:T18" si="7">S3-C3</f>
        <v>73345</v>
      </c>
      <c r="U3" s="18">
        <f t="shared" ref="U3:U18" si="8">S3/C3</f>
        <v>1.1629888888888888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575395</v>
      </c>
      <c r="G4" s="12">
        <v>187005</v>
      </c>
      <c r="H4" s="12">
        <v>0</v>
      </c>
      <c r="I4" s="15">
        <f t="shared" si="1"/>
        <v>575395</v>
      </c>
      <c r="J4" s="16">
        <f t="shared" si="2"/>
        <v>513802</v>
      </c>
      <c r="K4" s="17">
        <f t="shared" si="3"/>
        <v>243655.23867449435</v>
      </c>
      <c r="L4" s="18">
        <f t="shared" si="4"/>
        <v>0.2668423688690324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762400</v>
      </c>
      <c r="T4" s="32">
        <f t="shared" si="7"/>
        <v>61593</v>
      </c>
      <c r="U4" s="18">
        <f t="shared" si="8"/>
        <v>1.0878886769110467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55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63566</v>
      </c>
      <c r="G6" s="40">
        <v>284089</v>
      </c>
      <c r="H6" s="40">
        <v>63223</v>
      </c>
      <c r="I6" s="15">
        <f t="shared" si="1"/>
        <v>126789</v>
      </c>
      <c r="J6" s="16">
        <f t="shared" si="2"/>
        <v>62586</v>
      </c>
      <c r="K6" s="17">
        <f t="shared" si="3"/>
        <v>324721.69820726436</v>
      </c>
      <c r="L6" s="18">
        <f t="shared" si="4"/>
        <v>0.81946780125477747</v>
      </c>
      <c r="M6" s="31">
        <v>0</v>
      </c>
      <c r="N6" s="54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473878</v>
      </c>
      <c r="T6" s="32">
        <f t="shared" si="7"/>
        <v>127203</v>
      </c>
      <c r="U6" s="18">
        <f t="shared" si="8"/>
        <v>1.3669229105069589</v>
      </c>
    </row>
    <row r="7" spans="1:21">
      <c r="A7" s="8" t="s">
        <v>28</v>
      </c>
      <c r="B7" s="55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31">
        <v>0</v>
      </c>
      <c r="P7" s="31">
        <v>528000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55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161205</v>
      </c>
      <c r="G8" s="12">
        <v>331515</v>
      </c>
      <c r="H8" s="40">
        <v>32400</v>
      </c>
      <c r="I8" s="15">
        <f t="shared" si="1"/>
        <v>193605</v>
      </c>
      <c r="J8" s="16">
        <f t="shared" si="2"/>
        <v>32400</v>
      </c>
      <c r="K8" s="17">
        <f t="shared" si="3"/>
        <v>296217.95442572131</v>
      </c>
      <c r="L8" s="18">
        <f t="shared" si="4"/>
        <v>0.9109682206009645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55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55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38895</v>
      </c>
      <c r="G10" s="12">
        <v>39298</v>
      </c>
      <c r="H10" s="12">
        <v>0</v>
      </c>
      <c r="I10" s="15">
        <f t="shared" si="1"/>
        <v>38895</v>
      </c>
      <c r="J10" s="16">
        <f t="shared" si="2"/>
        <v>348702</v>
      </c>
      <c r="K10" s="17">
        <f t="shared" si="3"/>
        <v>85264.008356220671</v>
      </c>
      <c r="L10" s="18">
        <f t="shared" si="4"/>
        <v>0.10128350515463917</v>
      </c>
      <c r="M10" s="31">
        <v>0</v>
      </c>
      <c r="N10" s="54">
        <v>0</v>
      </c>
      <c r="O10" s="31">
        <v>0</v>
      </c>
      <c r="P10" s="31">
        <v>234000</v>
      </c>
      <c r="Q10" s="31">
        <v>0</v>
      </c>
      <c r="R10" s="31">
        <f t="shared" si="5"/>
        <v>234000</v>
      </c>
      <c r="S10" s="32">
        <f t="shared" si="6"/>
        <v>312193</v>
      </c>
      <c r="T10" s="32">
        <f t="shared" si="7"/>
        <v>-75807</v>
      </c>
      <c r="U10" s="18">
        <f t="shared" si="8"/>
        <v>0.80462113402061852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14986</v>
      </c>
      <c r="H14" s="12">
        <v>0</v>
      </c>
      <c r="I14" s="15">
        <f t="shared" si="1"/>
        <v>14986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29972</v>
      </c>
      <c r="T14" s="32">
        <f t="shared" si="7"/>
        <v>14972</v>
      </c>
      <c r="U14" s="18">
        <f t="shared" si="8"/>
        <v>1.9981333333333333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9980</v>
      </c>
      <c r="H15" s="12">
        <v>0</v>
      </c>
      <c r="I15" s="15">
        <f>F15+H15</f>
        <v>9980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19960</v>
      </c>
      <c r="T15" s="32">
        <f t="shared" si="7"/>
        <v>9960</v>
      </c>
      <c r="U15" s="18">
        <f t="shared" si="8"/>
        <v>1.996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1105936</v>
      </c>
      <c r="G19" s="23">
        <f t="shared" si="10"/>
        <v>1529867</v>
      </c>
      <c r="H19" s="23">
        <f t="shared" si="10"/>
        <v>95623</v>
      </c>
      <c r="I19" s="24">
        <f t="shared" si="10"/>
        <v>1201559</v>
      </c>
      <c r="J19" s="25">
        <f t="shared" si="10"/>
        <v>1126364</v>
      </c>
      <c r="K19" s="25">
        <f t="shared" si="10"/>
        <v>2855751.4078028179</v>
      </c>
      <c r="L19" s="26">
        <f t="shared" si="9"/>
        <v>0.6137066075514368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2731426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3000000}"/>
  <conditionalFormatting sqref="L3:L13 L15:L19">
    <cfRule type="cellIs" dxfId="854" priority="12" operator="greaterThan">
      <formula>1</formula>
    </cfRule>
  </conditionalFormatting>
  <conditionalFormatting sqref="L3:L13 L15:L19">
    <cfRule type="cellIs" dxfId="853" priority="11" operator="lessThan">
      <formula>0.8</formula>
    </cfRule>
  </conditionalFormatting>
  <conditionalFormatting sqref="L3:L13 L15:L19">
    <cfRule type="cellIs" dxfId="852" priority="10" operator="between">
      <formula>0.8</formula>
      <formula>1</formula>
    </cfRule>
  </conditionalFormatting>
  <conditionalFormatting sqref="U3:U13 U15:U18">
    <cfRule type="cellIs" dxfId="851" priority="9" operator="greaterThan">
      <formula>1</formula>
    </cfRule>
  </conditionalFormatting>
  <conditionalFormatting sqref="U3:U13 U15:U18">
    <cfRule type="cellIs" dxfId="850" priority="8" operator="lessThan">
      <formula>0.8</formula>
    </cfRule>
  </conditionalFormatting>
  <conditionalFormatting sqref="U3:U13 U15:U18">
    <cfRule type="cellIs" dxfId="849" priority="7" operator="between">
      <formula>0.8</formula>
      <formula>1</formula>
    </cfRule>
  </conditionalFormatting>
  <conditionalFormatting sqref="L14">
    <cfRule type="cellIs" dxfId="848" priority="6" operator="greaterThan">
      <formula>1</formula>
    </cfRule>
  </conditionalFormatting>
  <conditionalFormatting sqref="L14">
    <cfRule type="cellIs" dxfId="847" priority="5" operator="lessThan">
      <formula>0.8</formula>
    </cfRule>
  </conditionalFormatting>
  <conditionalFormatting sqref="L14">
    <cfRule type="cellIs" dxfId="846" priority="4" operator="between">
      <formula>0.8</formula>
      <formula>1</formula>
    </cfRule>
  </conditionalFormatting>
  <conditionalFormatting sqref="U14">
    <cfRule type="cellIs" dxfId="845" priority="3" operator="greaterThan">
      <formula>1</formula>
    </cfRule>
  </conditionalFormatting>
  <conditionalFormatting sqref="U14">
    <cfRule type="cellIs" dxfId="844" priority="2" operator="lessThan">
      <formula>0.8</formula>
    </cfRule>
  </conditionalFormatting>
  <conditionalFormatting sqref="U14">
    <cfRule type="cellIs" dxfId="84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H21" sqref="H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141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75031</v>
      </c>
      <c r="G3" s="40">
        <v>449345</v>
      </c>
      <c r="H3" s="12">
        <v>0</v>
      </c>
      <c r="I3" s="15">
        <f t="shared" ref="I3:I18" si="1">F3+H3</f>
        <v>75031</v>
      </c>
      <c r="J3" s="16">
        <f t="shared" ref="J3:J18" si="2">C3-G3</f>
        <v>655</v>
      </c>
      <c r="K3" s="17">
        <f t="shared" ref="K3:K17" si="3">+G3*D3</f>
        <v>1299675.6188486177</v>
      </c>
      <c r="L3" s="18">
        <f t="shared" ref="L3:L11" si="4">K3/E3</f>
        <v>0.99854444444444457</v>
      </c>
      <c r="M3" s="31">
        <v>0</v>
      </c>
      <c r="N3" s="54">
        <v>0</v>
      </c>
      <c r="O3" s="31">
        <v>0</v>
      </c>
      <c r="P3" s="31">
        <v>74000</v>
      </c>
      <c r="Q3" s="31">
        <v>0</v>
      </c>
      <c r="R3" s="31">
        <f t="shared" ref="R3:R19" si="5">M3+N3+O3+P3+Q3</f>
        <v>74000</v>
      </c>
      <c r="S3" s="32">
        <f t="shared" ref="S3:S19" si="6">G3+I3+R3</f>
        <v>598376</v>
      </c>
      <c r="T3" s="32">
        <f t="shared" ref="T3:T18" si="7">S3-C3</f>
        <v>148376</v>
      </c>
      <c r="U3" s="18">
        <f t="shared" ref="U3:U18" si="8">S3/C3</f>
        <v>1.3297244444444445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441729</v>
      </c>
      <c r="G4" s="12">
        <v>320671</v>
      </c>
      <c r="H4" s="12">
        <v>0</v>
      </c>
      <c r="I4" s="15">
        <f t="shared" si="1"/>
        <v>441729</v>
      </c>
      <c r="J4" s="16">
        <f t="shared" si="2"/>
        <v>380136</v>
      </c>
      <c r="K4" s="17">
        <f t="shared" si="3"/>
        <v>417813.26189668069</v>
      </c>
      <c r="L4" s="18">
        <f t="shared" si="4"/>
        <v>0.45757391121949403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762400</v>
      </c>
      <c r="T4" s="32">
        <f t="shared" si="7"/>
        <v>61593</v>
      </c>
      <c r="U4" s="18">
        <f t="shared" si="8"/>
        <v>1.0878886769110467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101329</v>
      </c>
      <c r="G6" s="40">
        <v>284089</v>
      </c>
      <c r="H6" s="40">
        <v>115911</v>
      </c>
      <c r="I6" s="15">
        <f t="shared" si="1"/>
        <v>217240</v>
      </c>
      <c r="J6" s="16">
        <f t="shared" si="2"/>
        <v>62586</v>
      </c>
      <c r="K6" s="17">
        <f t="shared" si="3"/>
        <v>324721.69820726436</v>
      </c>
      <c r="L6" s="18">
        <f t="shared" si="4"/>
        <v>0.81946780125477747</v>
      </c>
      <c r="M6" s="31">
        <v>0</v>
      </c>
      <c r="N6" s="54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564329</v>
      </c>
      <c r="T6" s="32">
        <f t="shared" si="7"/>
        <v>217654</v>
      </c>
      <c r="U6" s="18">
        <f t="shared" si="8"/>
        <v>1.6278329847840196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31">
        <v>0</v>
      </c>
      <c r="P7" s="31">
        <v>528000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125120</v>
      </c>
      <c r="G8" s="12">
        <v>363915</v>
      </c>
      <c r="H8" s="40">
        <v>36085</v>
      </c>
      <c r="I8" s="15">
        <f t="shared" si="1"/>
        <v>161205</v>
      </c>
      <c r="J8" s="16">
        <f t="shared" si="2"/>
        <v>0</v>
      </c>
      <c r="K8" s="17">
        <f t="shared" si="3"/>
        <v>325168.26353207661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39121</v>
      </c>
      <c r="G10" s="12">
        <v>78193</v>
      </c>
      <c r="H10" s="12">
        <v>117000</v>
      </c>
      <c r="I10" s="15">
        <f t="shared" si="1"/>
        <v>156121</v>
      </c>
      <c r="J10" s="16">
        <f t="shared" si="2"/>
        <v>309807</v>
      </c>
      <c r="K10" s="17">
        <f t="shared" si="3"/>
        <v>169653.63645472957</v>
      </c>
      <c r="L10" s="18">
        <f t="shared" si="4"/>
        <v>0.20152835051546392</v>
      </c>
      <c r="M10" s="31">
        <v>0</v>
      </c>
      <c r="N10" s="54">
        <v>0</v>
      </c>
      <c r="O10" s="31">
        <v>0</v>
      </c>
      <c r="P10" s="31">
        <v>234000</v>
      </c>
      <c r="Q10" s="31">
        <v>0</v>
      </c>
      <c r="R10" s="31">
        <f t="shared" si="5"/>
        <v>234000</v>
      </c>
      <c r="S10" s="32">
        <f t="shared" si="6"/>
        <v>468314</v>
      </c>
      <c r="T10" s="32">
        <f t="shared" si="7"/>
        <v>80314</v>
      </c>
      <c r="U10" s="18">
        <f t="shared" si="8"/>
        <v>1.2069948453608248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14986</v>
      </c>
      <c r="H14" s="12">
        <v>0</v>
      </c>
      <c r="I14" s="15">
        <f t="shared" si="1"/>
        <v>14986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29972</v>
      </c>
      <c r="T14" s="32">
        <f t="shared" si="7"/>
        <v>14972</v>
      </c>
      <c r="U14" s="18">
        <f t="shared" si="8"/>
        <v>1.9981333333333333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9980</v>
      </c>
      <c r="H15" s="12">
        <v>0</v>
      </c>
      <c r="I15" s="15">
        <f>F15+H15</f>
        <v>9980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19960</v>
      </c>
      <c r="T15" s="32">
        <f t="shared" si="7"/>
        <v>9960</v>
      </c>
      <c r="U15" s="18">
        <f t="shared" si="8"/>
        <v>1.996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973831</v>
      </c>
      <c r="G19" s="23">
        <f t="shared" si="10"/>
        <v>1810202</v>
      </c>
      <c r="H19" s="23">
        <f t="shared" si="10"/>
        <v>268996</v>
      </c>
      <c r="I19" s="24">
        <f t="shared" si="10"/>
        <v>1242827</v>
      </c>
      <c r="J19" s="25">
        <f t="shared" si="10"/>
        <v>846029</v>
      </c>
      <c r="K19" s="25">
        <f t="shared" si="10"/>
        <v>3361259.4720367328</v>
      </c>
      <c r="L19" s="26">
        <f t="shared" si="9"/>
        <v>0.72234128714687817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3053029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4000000}"/>
  <conditionalFormatting sqref="L3:L13 L15:L19">
    <cfRule type="cellIs" dxfId="842" priority="12" operator="greaterThan">
      <formula>1</formula>
    </cfRule>
  </conditionalFormatting>
  <conditionalFormatting sqref="L3:L13 L15:L19">
    <cfRule type="cellIs" dxfId="841" priority="11" operator="lessThan">
      <formula>0.8</formula>
    </cfRule>
  </conditionalFormatting>
  <conditionalFormatting sqref="L3:L13 L15:L19">
    <cfRule type="cellIs" dxfId="840" priority="10" operator="between">
      <formula>0.8</formula>
      <formula>1</formula>
    </cfRule>
  </conditionalFormatting>
  <conditionalFormatting sqref="U3:U13 U15:U18">
    <cfRule type="cellIs" dxfId="839" priority="9" operator="greaterThan">
      <formula>1</formula>
    </cfRule>
  </conditionalFormatting>
  <conditionalFormatting sqref="U3:U13 U15:U18">
    <cfRule type="cellIs" dxfId="838" priority="8" operator="lessThan">
      <formula>0.8</formula>
    </cfRule>
  </conditionalFormatting>
  <conditionalFormatting sqref="U3:U13 U15:U18">
    <cfRule type="cellIs" dxfId="837" priority="7" operator="between">
      <formula>0.8</formula>
      <formula>1</formula>
    </cfRule>
  </conditionalFormatting>
  <conditionalFormatting sqref="L14">
    <cfRule type="cellIs" dxfId="836" priority="6" operator="greaterThan">
      <formula>1</formula>
    </cfRule>
  </conditionalFormatting>
  <conditionalFormatting sqref="L14">
    <cfRule type="cellIs" dxfId="835" priority="5" operator="lessThan">
      <formula>0.8</formula>
    </cfRule>
  </conditionalFormatting>
  <conditionalFormatting sqref="L14">
    <cfRule type="cellIs" dxfId="834" priority="4" operator="between">
      <formula>0.8</formula>
      <formula>1</formula>
    </cfRule>
  </conditionalFormatting>
  <conditionalFormatting sqref="U14">
    <cfRule type="cellIs" dxfId="833" priority="3" operator="greaterThan">
      <formula>1</formula>
    </cfRule>
  </conditionalFormatting>
  <conditionalFormatting sqref="U14">
    <cfRule type="cellIs" dxfId="832" priority="2" operator="lessThan">
      <formula>0.8</formula>
    </cfRule>
  </conditionalFormatting>
  <conditionalFormatting sqref="U14">
    <cfRule type="cellIs" dxfId="83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G6" sqref="G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142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0</v>
      </c>
      <c r="G3" s="40">
        <v>449345</v>
      </c>
      <c r="H3" s="12">
        <v>75031</v>
      </c>
      <c r="I3" s="15">
        <f t="shared" ref="I3:I18" si="1">F3+H3</f>
        <v>75031</v>
      </c>
      <c r="J3" s="16">
        <f t="shared" ref="J3:J18" si="2">C3-G3</f>
        <v>655</v>
      </c>
      <c r="K3" s="17">
        <f t="shared" ref="K3:K17" si="3">+G3*D3</f>
        <v>1299675.6188486177</v>
      </c>
      <c r="L3" s="18">
        <f t="shared" ref="L3:L11" si="4">K3/E3</f>
        <v>0.99854444444444457</v>
      </c>
      <c r="M3" s="31">
        <v>0</v>
      </c>
      <c r="N3" s="54">
        <v>0</v>
      </c>
      <c r="O3" s="31">
        <v>0</v>
      </c>
      <c r="P3" s="31">
        <v>74000</v>
      </c>
      <c r="Q3" s="31">
        <v>0</v>
      </c>
      <c r="R3" s="31">
        <f t="shared" ref="R3:R19" si="5">M3+N3+O3+P3+Q3</f>
        <v>74000</v>
      </c>
      <c r="S3" s="32">
        <f t="shared" ref="S3:S19" si="6">G3+I3+R3</f>
        <v>598376</v>
      </c>
      <c r="T3" s="32">
        <f t="shared" ref="T3:T18" si="7">S3-C3</f>
        <v>148376</v>
      </c>
      <c r="U3" s="18">
        <f t="shared" ref="U3:U18" si="8">S3/C3</f>
        <v>1.3297244444444445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441729</v>
      </c>
      <c r="G4" s="12">
        <v>320671</v>
      </c>
      <c r="H4" s="12">
        <v>0</v>
      </c>
      <c r="I4" s="15">
        <f t="shared" si="1"/>
        <v>441729</v>
      </c>
      <c r="J4" s="16">
        <f t="shared" si="2"/>
        <v>380136</v>
      </c>
      <c r="K4" s="17">
        <f t="shared" si="3"/>
        <v>417813.26189668069</v>
      </c>
      <c r="L4" s="18">
        <f t="shared" si="4"/>
        <v>0.45757391121949403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762400</v>
      </c>
      <c r="T4" s="32">
        <f t="shared" si="7"/>
        <v>61593</v>
      </c>
      <c r="U4" s="18">
        <f t="shared" si="8"/>
        <v>1.0878886769110467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101329</v>
      </c>
      <c r="G6" s="40">
        <v>284089</v>
      </c>
      <c r="H6" s="40">
        <v>115911</v>
      </c>
      <c r="I6" s="15">
        <f t="shared" si="1"/>
        <v>217240</v>
      </c>
      <c r="J6" s="16">
        <f t="shared" si="2"/>
        <v>62586</v>
      </c>
      <c r="K6" s="17">
        <f t="shared" si="3"/>
        <v>324721.69820726436</v>
      </c>
      <c r="L6" s="18">
        <f t="shared" si="4"/>
        <v>0.81946780125477747</v>
      </c>
      <c r="M6" s="31">
        <v>0</v>
      </c>
      <c r="N6" s="54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564329</v>
      </c>
      <c r="T6" s="32">
        <f t="shared" si="7"/>
        <v>217654</v>
      </c>
      <c r="U6" s="18">
        <f t="shared" si="8"/>
        <v>1.6278329847840196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89023</v>
      </c>
      <c r="H7" s="12">
        <v>0</v>
      </c>
      <c r="I7" s="15">
        <f t="shared" si="1"/>
        <v>0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31">
        <v>0</v>
      </c>
      <c r="P7" s="31">
        <v>528000</v>
      </c>
      <c r="Q7" s="31">
        <v>0</v>
      </c>
      <c r="R7" s="31">
        <f t="shared" si="5"/>
        <v>528000</v>
      </c>
      <c r="S7" s="32">
        <f t="shared" si="6"/>
        <v>617023</v>
      </c>
      <c r="T7" s="32">
        <f t="shared" si="7"/>
        <v>416639</v>
      </c>
      <c r="U7" s="18">
        <f t="shared" si="8"/>
        <v>3.0792029303736825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125120</v>
      </c>
      <c r="G8" s="12">
        <v>363915</v>
      </c>
      <c r="H8" s="40">
        <v>36085</v>
      </c>
      <c r="I8" s="15">
        <f t="shared" si="1"/>
        <v>161205</v>
      </c>
      <c r="J8" s="16">
        <f t="shared" si="2"/>
        <v>0</v>
      </c>
      <c r="K8" s="17">
        <f t="shared" si="3"/>
        <v>325168.26353207661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78193</v>
      </c>
      <c r="H10" s="12">
        <v>39121</v>
      </c>
      <c r="I10" s="15">
        <f t="shared" si="1"/>
        <v>39121</v>
      </c>
      <c r="J10" s="16">
        <f t="shared" si="2"/>
        <v>309807</v>
      </c>
      <c r="K10" s="17">
        <f t="shared" si="3"/>
        <v>169653.63645472957</v>
      </c>
      <c r="L10" s="18">
        <f t="shared" si="4"/>
        <v>0.20152835051546392</v>
      </c>
      <c r="M10" s="31">
        <v>0</v>
      </c>
      <c r="N10" s="54">
        <v>0</v>
      </c>
      <c r="O10" s="31">
        <v>0</v>
      </c>
      <c r="P10" s="31">
        <v>234000</v>
      </c>
      <c r="Q10" s="31">
        <v>0</v>
      </c>
      <c r="R10" s="31">
        <f t="shared" si="5"/>
        <v>234000</v>
      </c>
      <c r="S10" s="32">
        <f t="shared" si="6"/>
        <v>351314</v>
      </c>
      <c r="T10" s="32">
        <f t="shared" si="7"/>
        <v>-36686</v>
      </c>
      <c r="U10" s="18">
        <f t="shared" si="8"/>
        <v>0.90544845360824744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14986</v>
      </c>
      <c r="H14" s="12">
        <v>0</v>
      </c>
      <c r="I14" s="15">
        <f t="shared" si="1"/>
        <v>14986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29972</v>
      </c>
      <c r="T14" s="32">
        <f t="shared" si="7"/>
        <v>14972</v>
      </c>
      <c r="U14" s="18">
        <f t="shared" si="8"/>
        <v>1.9981333333333333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9980</v>
      </c>
      <c r="H15" s="12">
        <v>0</v>
      </c>
      <c r="I15" s="15">
        <f>F15+H15</f>
        <v>9980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19960</v>
      </c>
      <c r="T15" s="32">
        <f t="shared" si="7"/>
        <v>9960</v>
      </c>
      <c r="U15" s="18">
        <f t="shared" si="8"/>
        <v>1.996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859679</v>
      </c>
      <c r="G19" s="23">
        <f t="shared" si="10"/>
        <v>1810202</v>
      </c>
      <c r="H19" s="23">
        <f t="shared" si="10"/>
        <v>266148</v>
      </c>
      <c r="I19" s="24">
        <f t="shared" si="10"/>
        <v>1125827</v>
      </c>
      <c r="J19" s="25">
        <f t="shared" si="10"/>
        <v>846029</v>
      </c>
      <c r="K19" s="25">
        <f t="shared" si="10"/>
        <v>3361259.4720367328</v>
      </c>
      <c r="L19" s="26">
        <f t="shared" si="9"/>
        <v>0.72234128714687817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2936029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5000000}"/>
  <conditionalFormatting sqref="L3:L13 L15:L19">
    <cfRule type="cellIs" dxfId="830" priority="12" operator="greaterThan">
      <formula>1</formula>
    </cfRule>
  </conditionalFormatting>
  <conditionalFormatting sqref="L3:L13 L15:L19">
    <cfRule type="cellIs" dxfId="829" priority="11" operator="lessThan">
      <formula>0.8</formula>
    </cfRule>
  </conditionalFormatting>
  <conditionalFormatting sqref="L3:L13 L15:L19">
    <cfRule type="cellIs" dxfId="828" priority="10" operator="between">
      <formula>0.8</formula>
      <formula>1</formula>
    </cfRule>
  </conditionalFormatting>
  <conditionalFormatting sqref="U3:U13 U15:U18">
    <cfRule type="cellIs" dxfId="827" priority="9" operator="greaterThan">
      <formula>1</formula>
    </cfRule>
  </conditionalFormatting>
  <conditionalFormatting sqref="U3:U13 U15:U18">
    <cfRule type="cellIs" dxfId="826" priority="8" operator="lessThan">
      <formula>0.8</formula>
    </cfRule>
  </conditionalFormatting>
  <conditionalFormatting sqref="U3:U13 U15:U18">
    <cfRule type="cellIs" dxfId="825" priority="7" operator="between">
      <formula>0.8</formula>
      <formula>1</formula>
    </cfRule>
  </conditionalFormatting>
  <conditionalFormatting sqref="L14">
    <cfRule type="cellIs" dxfId="824" priority="6" operator="greaterThan">
      <formula>1</formula>
    </cfRule>
  </conditionalFormatting>
  <conditionalFormatting sqref="L14">
    <cfRule type="cellIs" dxfId="823" priority="5" operator="lessThan">
      <formula>0.8</formula>
    </cfRule>
  </conditionalFormatting>
  <conditionalFormatting sqref="L14">
    <cfRule type="cellIs" dxfId="822" priority="4" operator="between">
      <formula>0.8</formula>
      <formula>1</formula>
    </cfRule>
  </conditionalFormatting>
  <conditionalFormatting sqref="U14">
    <cfRule type="cellIs" dxfId="821" priority="3" operator="greaterThan">
      <formula>1</formula>
    </cfRule>
  </conditionalFormatting>
  <conditionalFormatting sqref="U14">
    <cfRule type="cellIs" dxfId="820" priority="2" operator="lessThan">
      <formula>0.8</formula>
    </cfRule>
  </conditionalFormatting>
  <conditionalFormatting sqref="U14">
    <cfRule type="cellIs" dxfId="81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F10" sqref="F10:H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143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0</v>
      </c>
      <c r="G3" s="56">
        <v>500000</v>
      </c>
      <c r="H3" s="12">
        <v>24376</v>
      </c>
      <c r="I3" s="15">
        <f t="shared" ref="I3:I18" si="1">F3+H3</f>
        <v>24376</v>
      </c>
      <c r="J3" s="16">
        <f t="shared" ref="J3:J18" si="2">C3-G3</f>
        <v>-50000</v>
      </c>
      <c r="K3" s="17">
        <f t="shared" ref="K3:K17" si="3">+G3*D3</f>
        <v>1446189.0294190629</v>
      </c>
      <c r="L3" s="18">
        <f t="shared" ref="L3:L11" si="4">K3/E3</f>
        <v>1.1111111111111112</v>
      </c>
      <c r="M3" s="31">
        <v>0</v>
      </c>
      <c r="N3" s="54">
        <v>0</v>
      </c>
      <c r="O3" s="31">
        <v>0</v>
      </c>
      <c r="P3" s="31">
        <v>74000</v>
      </c>
      <c r="Q3" s="31">
        <v>0</v>
      </c>
      <c r="R3" s="31">
        <f t="shared" ref="R3:R19" si="5">M3+N3+O3+P3+Q3</f>
        <v>74000</v>
      </c>
      <c r="S3" s="32">
        <f t="shared" ref="S3:S19" si="6">G3+I3+R3</f>
        <v>598376</v>
      </c>
      <c r="T3" s="32">
        <f t="shared" ref="T3:T18" si="7">S3-C3</f>
        <v>148376</v>
      </c>
      <c r="U3" s="18">
        <f t="shared" ref="U3:U18" si="8">S3/C3</f>
        <v>1.3297244444444445</v>
      </c>
    </row>
    <row r="4" spans="1:21">
      <c r="A4" s="8" t="s">
        <v>22</v>
      </c>
      <c r="B4" s="8" t="s">
        <v>23</v>
      </c>
      <c r="C4" s="13">
        <v>700807</v>
      </c>
      <c r="D4" s="10">
        <v>1.3029343529557731</v>
      </c>
      <c r="E4" s="11">
        <f t="shared" si="0"/>
        <v>913105.5150918765</v>
      </c>
      <c r="F4" s="12">
        <v>441729</v>
      </c>
      <c r="G4" s="12">
        <v>320671</v>
      </c>
      <c r="H4" s="12">
        <v>0</v>
      </c>
      <c r="I4" s="15">
        <f t="shared" si="1"/>
        <v>441729</v>
      </c>
      <c r="J4" s="16">
        <f t="shared" si="2"/>
        <v>380136</v>
      </c>
      <c r="K4" s="17">
        <f t="shared" si="3"/>
        <v>417813.26189668069</v>
      </c>
      <c r="L4" s="18">
        <f t="shared" si="4"/>
        <v>0.45757391121949403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762400</v>
      </c>
      <c r="T4" s="32">
        <f t="shared" si="7"/>
        <v>61593</v>
      </c>
      <c r="U4" s="18">
        <f t="shared" si="8"/>
        <v>1.0878886769110467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133059</v>
      </c>
      <c r="G6" s="56">
        <v>400000</v>
      </c>
      <c r="H6" s="40">
        <v>0</v>
      </c>
      <c r="I6" s="15">
        <f t="shared" si="1"/>
        <v>133059</v>
      </c>
      <c r="J6" s="16">
        <f t="shared" si="2"/>
        <v>-53325</v>
      </c>
      <c r="K6" s="17">
        <f t="shared" si="3"/>
        <v>457211.22353525035</v>
      </c>
      <c r="L6" s="18">
        <f t="shared" si="4"/>
        <v>1.1538184178264945</v>
      </c>
      <c r="M6" s="31">
        <v>0</v>
      </c>
      <c r="N6" s="54">
        <v>0</v>
      </c>
      <c r="O6" s="31">
        <v>0</v>
      </c>
      <c r="P6" s="31">
        <v>63000</v>
      </c>
      <c r="Q6" s="31">
        <v>0</v>
      </c>
      <c r="R6" s="31">
        <f t="shared" si="5"/>
        <v>63000</v>
      </c>
      <c r="S6" s="32">
        <f t="shared" si="6"/>
        <v>596059</v>
      </c>
      <c r="T6" s="32">
        <f t="shared" si="7"/>
        <v>249384</v>
      </c>
      <c r="U6" s="18">
        <f t="shared" si="8"/>
        <v>1.7193596307781063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528975</v>
      </c>
      <c r="G7" s="40">
        <v>89023</v>
      </c>
      <c r="H7" s="12">
        <v>0</v>
      </c>
      <c r="I7" s="15">
        <f t="shared" si="1"/>
        <v>528975</v>
      </c>
      <c r="J7" s="16">
        <f t="shared" si="2"/>
        <v>111361</v>
      </c>
      <c r="K7" s="17">
        <f t="shared" si="3"/>
        <v>56460.884481946465</v>
      </c>
      <c r="L7" s="18">
        <f t="shared" si="4"/>
        <v>0.44426201692749917</v>
      </c>
      <c r="M7" s="31">
        <v>0</v>
      </c>
      <c r="N7" s="54">
        <v>0</v>
      </c>
      <c r="O7" s="31">
        <v>0</v>
      </c>
      <c r="P7" s="31">
        <v>528000</v>
      </c>
      <c r="Q7" s="31">
        <v>0</v>
      </c>
      <c r="R7" s="31">
        <f t="shared" si="5"/>
        <v>528000</v>
      </c>
      <c r="S7" s="32">
        <f t="shared" si="6"/>
        <v>1145998</v>
      </c>
      <c r="T7" s="32">
        <f t="shared" si="7"/>
        <v>945614</v>
      </c>
      <c r="U7" s="18">
        <f t="shared" si="8"/>
        <v>5.7190095017566271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125120</v>
      </c>
      <c r="G8" s="57">
        <v>400000</v>
      </c>
      <c r="H8" s="40">
        <v>0</v>
      </c>
      <c r="I8" s="15">
        <f t="shared" si="1"/>
        <v>125120</v>
      </c>
      <c r="J8" s="16">
        <f t="shared" si="2"/>
        <v>-36085</v>
      </c>
      <c r="K8" s="17">
        <f t="shared" si="3"/>
        <v>357411.22353525035</v>
      </c>
      <c r="L8" s="18">
        <f t="shared" si="4"/>
        <v>1.0991577703584627</v>
      </c>
      <c r="M8" s="31">
        <v>0</v>
      </c>
      <c r="N8" s="54">
        <v>0</v>
      </c>
      <c r="O8" s="31">
        <v>0</v>
      </c>
      <c r="P8" s="31">
        <v>130000</v>
      </c>
      <c r="Q8" s="31">
        <v>0</v>
      </c>
      <c r="R8" s="31">
        <f t="shared" si="5"/>
        <v>130000</v>
      </c>
      <c r="S8" s="32">
        <f t="shared" si="6"/>
        <v>655120</v>
      </c>
      <c r="T8" s="32">
        <f t="shared" si="7"/>
        <v>291205</v>
      </c>
      <c r="U8" s="18">
        <f t="shared" si="8"/>
        <v>1.8002005962930905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57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37484</v>
      </c>
      <c r="G10" s="12">
        <v>117314</v>
      </c>
      <c r="H10" s="12">
        <v>115258</v>
      </c>
      <c r="I10" s="15">
        <f t="shared" si="1"/>
        <v>152742</v>
      </c>
      <c r="J10" s="16">
        <f t="shared" si="2"/>
        <v>270686</v>
      </c>
      <c r="K10" s="17">
        <f t="shared" si="3"/>
        <v>254533.61179453589</v>
      </c>
      <c r="L10" s="18">
        <f t="shared" si="4"/>
        <v>0.30235567010309278</v>
      </c>
      <c r="M10" s="31">
        <v>0</v>
      </c>
      <c r="N10" s="54">
        <v>0</v>
      </c>
      <c r="O10" s="31">
        <v>0</v>
      </c>
      <c r="P10" s="31">
        <v>234000</v>
      </c>
      <c r="Q10" s="31">
        <v>0</v>
      </c>
      <c r="R10" s="31">
        <f t="shared" si="5"/>
        <v>234000</v>
      </c>
      <c r="S10" s="32">
        <f t="shared" si="6"/>
        <v>504056</v>
      </c>
      <c r="T10" s="32">
        <f t="shared" si="7"/>
        <v>116056</v>
      </c>
      <c r="U10" s="18">
        <f t="shared" si="8"/>
        <v>1.2991134020618558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14986</v>
      </c>
      <c r="H14" s="12">
        <v>0</v>
      </c>
      <c r="I14" s="15">
        <f t="shared" si="1"/>
        <v>14986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29972</v>
      </c>
      <c r="T14" s="32">
        <f t="shared" si="7"/>
        <v>14972</v>
      </c>
      <c r="U14" s="18">
        <f t="shared" si="8"/>
        <v>1.9981333333333333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9980</v>
      </c>
      <c r="H15" s="12">
        <v>0</v>
      </c>
      <c r="I15" s="15">
        <f>F15+H15</f>
        <v>9980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19960</v>
      </c>
      <c r="T15" s="32">
        <f t="shared" si="7"/>
        <v>9960</v>
      </c>
      <c r="U15" s="18">
        <f t="shared" si="8"/>
        <v>1.996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1457868</v>
      </c>
      <c r="G19" s="23">
        <f t="shared" si="10"/>
        <v>2051974</v>
      </c>
      <c r="H19" s="23">
        <f t="shared" si="10"/>
        <v>139634</v>
      </c>
      <c r="I19" s="24">
        <f t="shared" si="10"/>
        <v>1597502</v>
      </c>
      <c r="J19" s="25">
        <f t="shared" si="10"/>
        <v>604257</v>
      </c>
      <c r="K19" s="25">
        <f t="shared" si="10"/>
        <v>3757385.343278145</v>
      </c>
      <c r="L19" s="26">
        <f t="shared" si="9"/>
        <v>0.80746951782504017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3649476</v>
      </c>
      <c r="T19" s="37"/>
    </row>
    <row r="20" spans="1:21">
      <c r="K20" t="s">
        <v>64</v>
      </c>
    </row>
    <row r="21" spans="1:21">
      <c r="E21" t="s">
        <v>64</v>
      </c>
    </row>
    <row r="22" spans="1:21">
      <c r="F22" t="s">
        <v>64</v>
      </c>
    </row>
    <row r="23" spans="1:21">
      <c r="E23" t="s">
        <v>64</v>
      </c>
      <c r="F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6000000}"/>
  <conditionalFormatting sqref="L3:L13 L15:L19">
    <cfRule type="cellIs" dxfId="818" priority="12" operator="greaterThan">
      <formula>1</formula>
    </cfRule>
  </conditionalFormatting>
  <conditionalFormatting sqref="L3:L13 L15:L19">
    <cfRule type="cellIs" dxfId="817" priority="11" operator="lessThan">
      <formula>0.8</formula>
    </cfRule>
  </conditionalFormatting>
  <conditionalFormatting sqref="L3:L13 L15:L19">
    <cfRule type="cellIs" dxfId="816" priority="10" operator="between">
      <formula>0.8</formula>
      <formula>1</formula>
    </cfRule>
  </conditionalFormatting>
  <conditionalFormatting sqref="U3:U13 U15:U18">
    <cfRule type="cellIs" dxfId="815" priority="9" operator="greaterThan">
      <formula>1</formula>
    </cfRule>
  </conditionalFormatting>
  <conditionalFormatting sqref="U3:U13 U15:U18">
    <cfRule type="cellIs" dxfId="814" priority="8" operator="lessThan">
      <formula>0.8</formula>
    </cfRule>
  </conditionalFormatting>
  <conditionalFormatting sqref="U3:U13 U15:U18">
    <cfRule type="cellIs" dxfId="813" priority="7" operator="between">
      <formula>0.8</formula>
      <formula>1</formula>
    </cfRule>
  </conditionalFormatting>
  <conditionalFormatting sqref="L14">
    <cfRule type="cellIs" dxfId="812" priority="6" operator="greaterThan">
      <formula>1</formula>
    </cfRule>
  </conditionalFormatting>
  <conditionalFormatting sqref="L14">
    <cfRule type="cellIs" dxfId="811" priority="5" operator="lessThan">
      <formula>0.8</formula>
    </cfRule>
  </conditionalFormatting>
  <conditionalFormatting sqref="L14">
    <cfRule type="cellIs" dxfId="810" priority="4" operator="between">
      <formula>0.8</formula>
      <formula>1</formula>
    </cfRule>
  </conditionalFormatting>
  <conditionalFormatting sqref="U14">
    <cfRule type="cellIs" dxfId="809" priority="3" operator="greaterThan">
      <formula>1</formula>
    </cfRule>
  </conditionalFormatting>
  <conditionalFormatting sqref="U14">
    <cfRule type="cellIs" dxfId="808" priority="2" operator="lessThan">
      <formula>0.8</formula>
    </cfRule>
  </conditionalFormatting>
  <conditionalFormatting sqref="U14">
    <cfRule type="cellIs" dxfId="80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FFC000"/>
  </sheetPr>
  <dimension ref="A1:U25"/>
  <sheetViews>
    <sheetView showGridLines="0" workbookViewId="0">
      <pane xSplit="3" ySplit="2" topLeftCell="D3" activePane="bottomRight" state="frozen"/>
      <selection activeCell="A10" sqref="A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144</v>
      </c>
      <c r="J2" s="6" t="s">
        <v>17</v>
      </c>
      <c r="K2" s="6" t="s">
        <v>18</v>
      </c>
      <c r="L2" s="6" t="s">
        <v>19</v>
      </c>
      <c r="M2" s="49" t="s">
        <v>128</v>
      </c>
      <c r="N2" s="49" t="s">
        <v>129</v>
      </c>
      <c r="O2" s="49" t="s">
        <v>130</v>
      </c>
      <c r="P2" s="49" t="s">
        <v>131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18" si="0">C3*D3</f>
        <v>1301570.1264771565</v>
      </c>
      <c r="F3" s="12">
        <v>56739</v>
      </c>
      <c r="G3" s="40">
        <v>500000</v>
      </c>
      <c r="H3" s="12">
        <v>24376</v>
      </c>
      <c r="I3" s="15">
        <f t="shared" ref="I3:I18" si="1">F3+H3</f>
        <v>81115</v>
      </c>
      <c r="J3" s="16">
        <f t="shared" ref="J3:J18" si="2">C3-G3</f>
        <v>-50000</v>
      </c>
      <c r="K3" s="17">
        <f t="shared" ref="K3:K17" si="3">+G3*D3</f>
        <v>1446189.0294190629</v>
      </c>
      <c r="L3" s="18">
        <f t="shared" ref="L3:L11" si="4">K3/E3</f>
        <v>1.1111111111111112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19" si="5">M3+N3+O3+P3+Q3</f>
        <v>410559</v>
      </c>
      <c r="S3" s="32">
        <f t="shared" ref="S3:S19" si="6">G3+I3+R3</f>
        <v>991674</v>
      </c>
      <c r="T3" s="32">
        <f t="shared" ref="T3:T18" si="7">S3-C3</f>
        <v>541674</v>
      </c>
      <c r="U3" s="18">
        <f t="shared" ref="U3:U18" si="8">S3/C3</f>
        <v>2.2037200000000001</v>
      </c>
    </row>
    <row r="4" spans="1:21">
      <c r="A4" s="8" t="s">
        <v>22</v>
      </c>
      <c r="B4" s="8" t="s">
        <v>23</v>
      </c>
      <c r="C4" s="13">
        <v>700807</v>
      </c>
      <c r="D4" s="46">
        <v>1.3029343529557731</v>
      </c>
      <c r="E4" s="13">
        <f t="shared" si="0"/>
        <v>913105.5150918765</v>
      </c>
      <c r="F4" s="12">
        <v>147568</v>
      </c>
      <c r="G4" s="12">
        <v>614763</v>
      </c>
      <c r="H4" s="12">
        <v>0</v>
      </c>
      <c r="I4" s="15">
        <f t="shared" si="1"/>
        <v>147568</v>
      </c>
      <c r="J4" s="16">
        <f t="shared" si="2"/>
        <v>86044</v>
      </c>
      <c r="K4" s="17">
        <f t="shared" si="3"/>
        <v>800995.83162614994</v>
      </c>
      <c r="L4" s="18">
        <f t="shared" si="4"/>
        <v>0.87722154601766245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762331</v>
      </c>
      <c r="T4" s="32">
        <f t="shared" si="7"/>
        <v>61524</v>
      </c>
      <c r="U4" s="18">
        <f t="shared" si="8"/>
        <v>1.0877902189903925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132877</v>
      </c>
      <c r="G6" s="40">
        <v>400000</v>
      </c>
      <c r="H6" s="40">
        <v>0</v>
      </c>
      <c r="I6" s="15">
        <f t="shared" si="1"/>
        <v>132877</v>
      </c>
      <c r="J6" s="16">
        <f t="shared" si="2"/>
        <v>-53325</v>
      </c>
      <c r="K6" s="17">
        <f t="shared" si="3"/>
        <v>457211.22353525035</v>
      </c>
      <c r="L6" s="18">
        <f t="shared" si="4"/>
        <v>1.1538184178264945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818367</v>
      </c>
      <c r="T6" s="32">
        <f t="shared" si="7"/>
        <v>471692</v>
      </c>
      <c r="U6" s="18">
        <f t="shared" si="8"/>
        <v>2.3606172928535374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407998</v>
      </c>
      <c r="G7" s="40">
        <v>134923</v>
      </c>
      <c r="H7" s="12">
        <v>75077</v>
      </c>
      <c r="I7" s="15">
        <f t="shared" si="1"/>
        <v>483075</v>
      </c>
      <c r="J7" s="16">
        <f t="shared" si="2"/>
        <v>65461</v>
      </c>
      <c r="K7" s="17">
        <f t="shared" si="3"/>
        <v>85571.952382616437</v>
      </c>
      <c r="L7" s="18">
        <f t="shared" si="4"/>
        <v>0.67332222133503672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617998</v>
      </c>
      <c r="T7" s="32">
        <f t="shared" si="7"/>
        <v>417614</v>
      </c>
      <c r="U7" s="18">
        <f t="shared" si="8"/>
        <v>3.0840685883104437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125120</v>
      </c>
      <c r="G8" s="12">
        <v>400000</v>
      </c>
      <c r="H8" s="40">
        <v>0</v>
      </c>
      <c r="I8" s="15">
        <f t="shared" si="1"/>
        <v>125120</v>
      </c>
      <c r="J8" s="16">
        <f t="shared" si="2"/>
        <v>-36085</v>
      </c>
      <c r="K8" s="17">
        <f t="shared" si="3"/>
        <v>357411.22353525035</v>
      </c>
      <c r="L8" s="18">
        <f t="shared" si="4"/>
        <v>1.0991577703584627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1050156</v>
      </c>
      <c r="T8" s="32">
        <f t="shared" si="7"/>
        <v>686241</v>
      </c>
      <c r="U8" s="18">
        <f t="shared" si="8"/>
        <v>2.8857178187214045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115258</v>
      </c>
      <c r="G10" s="12">
        <v>117314</v>
      </c>
      <c r="H10" s="12">
        <v>37484</v>
      </c>
      <c r="I10" s="15">
        <f t="shared" si="1"/>
        <v>152742</v>
      </c>
      <c r="J10" s="16">
        <f t="shared" si="2"/>
        <v>270686</v>
      </c>
      <c r="K10" s="17">
        <f t="shared" si="3"/>
        <v>254533.61179453589</v>
      </c>
      <c r="L10" s="18">
        <f t="shared" si="4"/>
        <v>0.30235567010309278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500894</v>
      </c>
      <c r="T10" s="32">
        <f t="shared" si="7"/>
        <v>112894</v>
      </c>
      <c r="U10" s="18">
        <f t="shared" si="8"/>
        <v>1.2909639175257732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14986</v>
      </c>
      <c r="G14" s="12">
        <v>14986</v>
      </c>
      <c r="H14" s="12">
        <v>0</v>
      </c>
      <c r="I14" s="15">
        <f t="shared" si="1"/>
        <v>14986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29972</v>
      </c>
      <c r="T14" s="32">
        <f t="shared" si="7"/>
        <v>14972</v>
      </c>
      <c r="U14" s="18">
        <f t="shared" si="8"/>
        <v>1.9981333333333333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9980</v>
      </c>
      <c r="G15" s="12">
        <v>9980</v>
      </c>
      <c r="H15" s="12">
        <v>0</v>
      </c>
      <c r="I15" s="15">
        <f>F15+H15</f>
        <v>9980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19960</v>
      </c>
      <c r="T15" s="32">
        <f t="shared" si="7"/>
        <v>9960</v>
      </c>
      <c r="U15" s="18">
        <f t="shared" si="8"/>
        <v>1.996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3" t="s">
        <v>46</v>
      </c>
      <c r="B17" s="8" t="s">
        <v>47</v>
      </c>
      <c r="C17" s="13">
        <v>0</v>
      </c>
      <c r="D17" s="10">
        <v>0.40322805883812579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3"/>
        <v>0</v>
      </c>
      <c r="L17" s="18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3" t="s">
        <v>48</v>
      </c>
      <c r="B18" s="8" t="s">
        <v>49</v>
      </c>
      <c r="C18" s="13">
        <v>0</v>
      </c>
      <c r="D18" s="10">
        <v>3.0573254068481477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>+G18*D18</f>
        <v>0</v>
      </c>
      <c r="L18" s="18" t="e">
        <f t="shared" ref="L18:L19" si="9">K18/E18</f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 ht="15.6">
      <c r="A19" s="20" t="s">
        <v>50</v>
      </c>
      <c r="B19" s="20"/>
      <c r="C19" s="33">
        <f>SUM(C3:C18)</f>
        <v>2656231</v>
      </c>
      <c r="D19" s="22"/>
      <c r="E19" s="21">
        <f t="shared" ref="E19:K19" si="10">SUM(E3:E18)</f>
        <v>4653284.4402583167</v>
      </c>
      <c r="F19" s="23">
        <f t="shared" si="10"/>
        <v>1177061</v>
      </c>
      <c r="G19" s="23">
        <f t="shared" si="10"/>
        <v>2391966</v>
      </c>
      <c r="H19" s="23">
        <f t="shared" si="10"/>
        <v>136937</v>
      </c>
      <c r="I19" s="24">
        <f t="shared" si="10"/>
        <v>1313998</v>
      </c>
      <c r="J19" s="25">
        <f t="shared" si="10"/>
        <v>264265</v>
      </c>
      <c r="K19" s="25">
        <f t="shared" si="10"/>
        <v>4169678.980908284</v>
      </c>
      <c r="L19" s="26">
        <f t="shared" si="9"/>
        <v>0.89607223337432895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3705964</v>
      </c>
      <c r="T19" s="37"/>
    </row>
    <row r="20" spans="1:21">
      <c r="K20" t="s">
        <v>64</v>
      </c>
    </row>
    <row r="21" spans="1:21">
      <c r="E21" t="s">
        <v>64</v>
      </c>
    </row>
    <row r="23" spans="1:21">
      <c r="E23" t="s">
        <v>64</v>
      </c>
      <c r="G23" t="s">
        <v>64</v>
      </c>
    </row>
    <row r="24" spans="1:21">
      <c r="G24" t="s">
        <v>64</v>
      </c>
    </row>
    <row r="25" spans="1:21">
      <c r="G25" t="s">
        <v>64</v>
      </c>
    </row>
  </sheetData>
  <autoFilter ref="B2:U19" xr:uid="{00000000-0009-0000-0000-000047000000}"/>
  <conditionalFormatting sqref="L3:L13 L15:L19">
    <cfRule type="cellIs" dxfId="806" priority="12" operator="greaterThan">
      <formula>1</formula>
    </cfRule>
  </conditionalFormatting>
  <conditionalFormatting sqref="L3:L13 L15:L19">
    <cfRule type="cellIs" dxfId="805" priority="11" operator="lessThan">
      <formula>0.8</formula>
    </cfRule>
  </conditionalFormatting>
  <conditionalFormatting sqref="L3:L13 L15:L19">
    <cfRule type="cellIs" dxfId="804" priority="10" operator="between">
      <formula>0.8</formula>
      <formula>1</formula>
    </cfRule>
  </conditionalFormatting>
  <conditionalFormatting sqref="U3:U13 U15:U18">
    <cfRule type="cellIs" dxfId="803" priority="9" operator="greaterThan">
      <formula>1</formula>
    </cfRule>
  </conditionalFormatting>
  <conditionalFormatting sqref="U3:U13 U15:U18">
    <cfRule type="cellIs" dxfId="802" priority="8" operator="lessThan">
      <formula>0.8</formula>
    </cfRule>
  </conditionalFormatting>
  <conditionalFormatting sqref="U3:U13 U15:U18">
    <cfRule type="cellIs" dxfId="801" priority="7" operator="between">
      <formula>0.8</formula>
      <formula>1</formula>
    </cfRule>
  </conditionalFormatting>
  <conditionalFormatting sqref="L14">
    <cfRule type="cellIs" dxfId="800" priority="6" operator="greaterThan">
      <formula>1</formula>
    </cfRule>
  </conditionalFormatting>
  <conditionalFormatting sqref="L14">
    <cfRule type="cellIs" dxfId="799" priority="5" operator="lessThan">
      <formula>0.8</formula>
    </cfRule>
  </conditionalFormatting>
  <conditionalFormatting sqref="L14">
    <cfRule type="cellIs" dxfId="798" priority="4" operator="between">
      <formula>0.8</formula>
      <formula>1</formula>
    </cfRule>
  </conditionalFormatting>
  <conditionalFormatting sqref="U14">
    <cfRule type="cellIs" dxfId="797" priority="3" operator="greaterThan">
      <formula>1</formula>
    </cfRule>
  </conditionalFormatting>
  <conditionalFormatting sqref="U14">
    <cfRule type="cellIs" dxfId="796" priority="2" operator="lessThan">
      <formula>0.8</formula>
    </cfRule>
  </conditionalFormatting>
  <conditionalFormatting sqref="U14">
    <cfRule type="cellIs" dxfId="79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F8" sqref="F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145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20" si="0">C3*D3</f>
        <v>1301570.1264771565</v>
      </c>
      <c r="F3" s="12">
        <v>131239</v>
      </c>
      <c r="G3" s="40">
        <v>524376</v>
      </c>
      <c r="H3" s="12">
        <v>0</v>
      </c>
      <c r="I3" s="15">
        <f t="shared" ref="I3:I20" si="1">F3+H3</f>
        <v>131239</v>
      </c>
      <c r="J3" s="16">
        <f t="shared" ref="J3:J20" si="2">C3-G3</f>
        <v>-74376</v>
      </c>
      <c r="K3" s="17">
        <f t="shared" ref="K3:K19" si="3">+G3*D3</f>
        <v>1516693.636981301</v>
      </c>
      <c r="L3" s="18">
        <f t="shared" ref="L3:L11" si="4">K3/E3</f>
        <v>1.1652800000000001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1066174</v>
      </c>
      <c r="T3" s="32">
        <f t="shared" ref="T3:T20" si="7">S3-C3</f>
        <v>616174</v>
      </c>
      <c r="U3" s="18">
        <f t="shared" ref="U3:U20" si="8">S3/C3</f>
        <v>2.3692755555555554</v>
      </c>
    </row>
    <row r="4" spans="1:21">
      <c r="A4" s="8" t="s">
        <v>22</v>
      </c>
      <c r="B4" s="8" t="s">
        <v>23</v>
      </c>
      <c r="C4" s="13">
        <v>700807</v>
      </c>
      <c r="D4" s="46">
        <v>1.3029343529557731</v>
      </c>
      <c r="E4" s="13">
        <f t="shared" si="0"/>
        <v>913105.5150918765</v>
      </c>
      <c r="F4" s="12">
        <v>61518</v>
      </c>
      <c r="G4" s="12">
        <v>700807</v>
      </c>
      <c r="H4" s="12">
        <v>0</v>
      </c>
      <c r="I4" s="15">
        <f t="shared" si="1"/>
        <v>61518</v>
      </c>
      <c r="J4" s="16">
        <f t="shared" si="2"/>
        <v>0</v>
      </c>
      <c r="K4" s="17">
        <f t="shared" si="3"/>
        <v>913105.5150918765</v>
      </c>
      <c r="L4" s="18">
        <f t="shared" si="4"/>
        <v>1</v>
      </c>
      <c r="M4" s="31">
        <v>61518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774470</v>
      </c>
      <c r="S4" s="32">
        <f t="shared" si="6"/>
        <v>1536795</v>
      </c>
      <c r="T4" s="32">
        <f t="shared" si="7"/>
        <v>835988</v>
      </c>
      <c r="U4" s="18">
        <f t="shared" si="8"/>
        <v>2.1928933358256981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132877</v>
      </c>
      <c r="G6" s="40">
        <v>400000</v>
      </c>
      <c r="H6" s="40">
        <v>0</v>
      </c>
      <c r="I6" s="15">
        <f t="shared" si="1"/>
        <v>132877</v>
      </c>
      <c r="J6" s="16">
        <f t="shared" si="2"/>
        <v>-53325</v>
      </c>
      <c r="K6" s="17">
        <f t="shared" si="3"/>
        <v>457211.22353525035</v>
      </c>
      <c r="L6" s="18">
        <f t="shared" si="4"/>
        <v>1.1538184178264945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818367</v>
      </c>
      <c r="T6" s="32">
        <f t="shared" si="7"/>
        <v>471692</v>
      </c>
      <c r="U6" s="18">
        <f t="shared" si="8"/>
        <v>2.3606172928535374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407998</v>
      </c>
      <c r="G7" s="40">
        <v>210000</v>
      </c>
      <c r="H7" s="12">
        <v>0</v>
      </c>
      <c r="I7" s="15">
        <f t="shared" si="1"/>
        <v>407998</v>
      </c>
      <c r="J7" s="16">
        <f t="shared" si="2"/>
        <v>-9616</v>
      </c>
      <c r="K7" s="17">
        <f t="shared" si="3"/>
        <v>133187.8923560064</v>
      </c>
      <c r="L7" s="18">
        <f t="shared" si="4"/>
        <v>1.0479878633024593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617998</v>
      </c>
      <c r="T7" s="32">
        <f t="shared" si="7"/>
        <v>417614</v>
      </c>
      <c r="U7" s="18">
        <f t="shared" si="8"/>
        <v>3.0840685883104437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125120</v>
      </c>
      <c r="G8" s="12">
        <v>400000</v>
      </c>
      <c r="H8" s="40">
        <v>0</v>
      </c>
      <c r="I8" s="15">
        <f t="shared" si="1"/>
        <v>125120</v>
      </c>
      <c r="J8" s="16">
        <f t="shared" si="2"/>
        <v>-36085</v>
      </c>
      <c r="K8" s="17">
        <f t="shared" si="3"/>
        <v>357411.22353525035</v>
      </c>
      <c r="L8" s="18">
        <f t="shared" si="4"/>
        <v>1.0991577703584627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1050156</v>
      </c>
      <c r="T8" s="32">
        <f t="shared" si="7"/>
        <v>686241</v>
      </c>
      <c r="U8" s="18">
        <f t="shared" si="8"/>
        <v>2.8857178187214045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100000</v>
      </c>
      <c r="H9" s="12">
        <v>0</v>
      </c>
      <c r="I9" s="15">
        <f t="shared" si="1"/>
        <v>133075</v>
      </c>
      <c r="J9" s="16">
        <f t="shared" si="2"/>
        <v>-18550</v>
      </c>
      <c r="K9" s="17">
        <f t="shared" si="3"/>
        <v>106832.80588381256</v>
      </c>
      <c r="L9" s="18">
        <f t="shared" si="4"/>
        <v>1.2277470841006752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233075</v>
      </c>
      <c r="T9" s="32">
        <f t="shared" si="7"/>
        <v>151625</v>
      </c>
      <c r="U9" s="18">
        <f t="shared" si="8"/>
        <v>2.8615715162676487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270056</v>
      </c>
      <c r="H10" s="12">
        <v>0</v>
      </c>
      <c r="I10" s="15">
        <f t="shared" si="1"/>
        <v>0</v>
      </c>
      <c r="J10" s="16">
        <f t="shared" si="2"/>
        <v>117944</v>
      </c>
      <c r="K10" s="17">
        <f t="shared" si="3"/>
        <v>585934.57785758888</v>
      </c>
      <c r="L10" s="18">
        <f t="shared" si="4"/>
        <v>0.69602061855670105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500894</v>
      </c>
      <c r="T10" s="32">
        <f t="shared" si="7"/>
        <v>112894</v>
      </c>
      <c r="U10" s="18">
        <f t="shared" si="8"/>
        <v>1.2909639175257732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33460</v>
      </c>
      <c r="G13" s="12">
        <v>100000</v>
      </c>
      <c r="H13" s="12">
        <v>0</v>
      </c>
      <c r="I13" s="15">
        <f>F13+H13</f>
        <v>33460</v>
      </c>
      <c r="J13" s="16">
        <f t="shared" si="2"/>
        <v>0</v>
      </c>
      <c r="K13" s="17">
        <f t="shared" si="3"/>
        <v>432952.93823675375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133460</v>
      </c>
      <c r="T13" s="32">
        <f t="shared" si="7"/>
        <v>33460</v>
      </c>
      <c r="U13" s="18">
        <f t="shared" si="8"/>
        <v>1.3346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14986</v>
      </c>
      <c r="H14" s="12">
        <v>0</v>
      </c>
      <c r="I14" s="15">
        <f t="shared" si="1"/>
        <v>0</v>
      </c>
      <c r="J14" s="16">
        <f t="shared" si="2"/>
        <v>14</v>
      </c>
      <c r="K14" s="17">
        <f t="shared" si="3"/>
        <v>138770.35999999999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14986</v>
      </c>
      <c r="T14" s="32">
        <f t="shared" si="7"/>
        <v>-14</v>
      </c>
      <c r="U14" s="18">
        <f t="shared" si="8"/>
        <v>0.99906666666666666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9980</v>
      </c>
      <c r="H15" s="12">
        <v>0</v>
      </c>
      <c r="I15" s="15">
        <f>F15+H15</f>
        <v>0</v>
      </c>
      <c r="J15" s="16">
        <f t="shared" si="2"/>
        <v>20</v>
      </c>
      <c r="K15" s="17">
        <f t="shared" si="3"/>
        <v>89210.004494851542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9980</v>
      </c>
      <c r="T15" s="32">
        <f t="shared" si="7"/>
        <v>-20</v>
      </c>
      <c r="U15" s="18">
        <f t="shared" si="8"/>
        <v>0.998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72973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/>
      <c r="D17" s="10">
        <v>6.7956857705540301</v>
      </c>
      <c r="E17" s="11"/>
      <c r="F17" s="12"/>
      <c r="G17" s="12"/>
      <c r="H17" s="12"/>
      <c r="I17" s="15"/>
      <c r="J17" s="16"/>
      <c r="K17" s="17"/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/>
      <c r="D18" s="10">
        <v>10.033574703112851</v>
      </c>
      <c r="E18" s="11"/>
      <c r="F18" s="12"/>
      <c r="G18" s="12"/>
      <c r="H18" s="12"/>
      <c r="I18" s="15"/>
      <c r="J18" s="16"/>
      <c r="K18" s="17"/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9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2656231</v>
      </c>
      <c r="D21" s="22"/>
      <c r="E21" s="21">
        <f t="shared" ref="E21:K21" si="10">SUM(E3:E20)</f>
        <v>4653284.4402583167</v>
      </c>
      <c r="F21" s="23">
        <f t="shared" si="10"/>
        <v>1025287</v>
      </c>
      <c r="G21" s="23">
        <f t="shared" si="10"/>
        <v>2730205</v>
      </c>
      <c r="H21" s="23">
        <f t="shared" si="10"/>
        <v>0</v>
      </c>
      <c r="I21" s="24">
        <f t="shared" si="10"/>
        <v>1025287</v>
      </c>
      <c r="J21" s="25">
        <f t="shared" si="10"/>
        <v>-73974</v>
      </c>
      <c r="K21" s="25">
        <f t="shared" si="10"/>
        <v>4731310.1779726921</v>
      </c>
      <c r="L21" s="26">
        <f t="shared" si="9"/>
        <v>1.0167678848598483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3755492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8000000}"/>
  <conditionalFormatting sqref="L3:L13 L15:L21">
    <cfRule type="cellIs" dxfId="794" priority="12" operator="greaterThan">
      <formula>1</formula>
    </cfRule>
  </conditionalFormatting>
  <conditionalFormatting sqref="L3:L13 L15:L21">
    <cfRule type="cellIs" dxfId="793" priority="11" operator="lessThan">
      <formula>0.8</formula>
    </cfRule>
  </conditionalFormatting>
  <conditionalFormatting sqref="L3:L13 L15:L21">
    <cfRule type="cellIs" dxfId="792" priority="10" operator="between">
      <formula>0.8</formula>
      <formula>1</formula>
    </cfRule>
  </conditionalFormatting>
  <conditionalFormatting sqref="U3:U13 U15:U20">
    <cfRule type="cellIs" dxfId="791" priority="9" operator="greaterThan">
      <formula>1</formula>
    </cfRule>
  </conditionalFormatting>
  <conditionalFormatting sqref="U3:U13 U15:U20">
    <cfRule type="cellIs" dxfId="790" priority="8" operator="lessThan">
      <formula>0.8</formula>
    </cfRule>
  </conditionalFormatting>
  <conditionalFormatting sqref="U3:U13 U15:U20">
    <cfRule type="cellIs" dxfId="789" priority="7" operator="between">
      <formula>0.8</formula>
      <formula>1</formula>
    </cfRule>
  </conditionalFormatting>
  <conditionalFormatting sqref="L14">
    <cfRule type="cellIs" dxfId="788" priority="6" operator="greaterThan">
      <formula>1</formula>
    </cfRule>
  </conditionalFormatting>
  <conditionalFormatting sqref="L14">
    <cfRule type="cellIs" dxfId="787" priority="5" operator="lessThan">
      <formula>0.8</formula>
    </cfRule>
  </conditionalFormatting>
  <conditionalFormatting sqref="L14">
    <cfRule type="cellIs" dxfId="786" priority="4" operator="between">
      <formula>0.8</formula>
      <formula>1</formula>
    </cfRule>
  </conditionalFormatting>
  <conditionalFormatting sqref="U14">
    <cfRule type="cellIs" dxfId="785" priority="3" operator="greaterThan">
      <formula>1</formula>
    </cfRule>
  </conditionalFormatting>
  <conditionalFormatting sqref="U14">
    <cfRule type="cellIs" dxfId="784" priority="2" operator="lessThan">
      <formula>0.8</formula>
    </cfRule>
  </conditionalFormatting>
  <conditionalFormatting sqref="U14">
    <cfRule type="cellIs" dxfId="78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8" sqref="G8:H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154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20" si="0">C3*D3</f>
        <v>1301570.1264771565</v>
      </c>
      <c r="F3" s="12">
        <v>74500</v>
      </c>
      <c r="G3" s="40">
        <v>0</v>
      </c>
      <c r="H3" s="12">
        <v>56739</v>
      </c>
      <c r="I3" s="15">
        <f t="shared" ref="I3:I20" si="1">F3+H3</f>
        <v>131239</v>
      </c>
      <c r="J3" s="16">
        <f t="shared" ref="J3:J20" si="2">C3-G3</f>
        <v>450000</v>
      </c>
      <c r="K3" s="17">
        <f t="shared" ref="K3:K19" si="3">+G3*D3</f>
        <v>0</v>
      </c>
      <c r="L3" s="18">
        <f t="shared" ref="L3:L11" si="4">K3/E3</f>
        <v>0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541798</v>
      </c>
      <c r="T3" s="32">
        <f t="shared" ref="T3:T20" si="7">S3-C3</f>
        <v>91798</v>
      </c>
      <c r="U3" s="18">
        <f t="shared" ref="U3:U20" si="8">S3/C3</f>
        <v>1.2039955555555555</v>
      </c>
    </row>
    <row r="4" spans="1:21">
      <c r="A4" s="8" t="s">
        <v>22</v>
      </c>
      <c r="B4" s="8" t="s">
        <v>23</v>
      </c>
      <c r="C4" s="13">
        <v>700807</v>
      </c>
      <c r="D4" s="46">
        <v>1.3029343529557731</v>
      </c>
      <c r="E4" s="13">
        <f t="shared" si="0"/>
        <v>913105.5150918765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639289</v>
      </c>
      <c r="K4" s="17">
        <f t="shared" si="3"/>
        <v>80153.915525133256</v>
      </c>
      <c r="L4" s="18">
        <f t="shared" si="4"/>
        <v>8.7781657432074736E-2</v>
      </c>
      <c r="M4" s="31">
        <v>61518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774470</v>
      </c>
      <c r="S4" s="32">
        <f t="shared" si="6"/>
        <v>835988</v>
      </c>
      <c r="T4" s="32">
        <f t="shared" si="7"/>
        <v>135181</v>
      </c>
      <c r="U4" s="18">
        <f t="shared" si="8"/>
        <v>1.1928933358256981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0</v>
      </c>
      <c r="G6" s="40">
        <v>0</v>
      </c>
      <c r="H6" s="40">
        <v>132877</v>
      </c>
      <c r="I6" s="15">
        <f t="shared" si="1"/>
        <v>132877</v>
      </c>
      <c r="J6" s="16">
        <f t="shared" si="2"/>
        <v>346675</v>
      </c>
      <c r="K6" s="17">
        <f t="shared" si="3"/>
        <v>0</v>
      </c>
      <c r="L6" s="18">
        <f t="shared" si="4"/>
        <v>0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71692</v>
      </c>
      <c r="U6" s="18">
        <f t="shared" si="8"/>
        <v>1.2067988750270426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0</v>
      </c>
      <c r="H7" s="12">
        <v>407998</v>
      </c>
      <c r="I7" s="15">
        <f t="shared" si="1"/>
        <v>407998</v>
      </c>
      <c r="J7" s="16">
        <f t="shared" si="2"/>
        <v>200384</v>
      </c>
      <c r="K7" s="17">
        <f t="shared" si="3"/>
        <v>0</v>
      </c>
      <c r="L7" s="18">
        <f t="shared" si="4"/>
        <v>0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207614</v>
      </c>
      <c r="U7" s="18">
        <f t="shared" si="8"/>
        <v>2.0360807250079849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0</v>
      </c>
      <c r="G8" s="12">
        <v>62560</v>
      </c>
      <c r="H8" s="40">
        <v>62560</v>
      </c>
      <c r="I8" s="15">
        <f t="shared" si="1"/>
        <v>62560</v>
      </c>
      <c r="J8" s="16">
        <f t="shared" si="2"/>
        <v>301355</v>
      </c>
      <c r="K8" s="17">
        <f t="shared" si="3"/>
        <v>55899.115360913158</v>
      </c>
      <c r="L8" s="18">
        <f t="shared" si="4"/>
        <v>0.17190827528406358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650156</v>
      </c>
      <c r="T8" s="32">
        <f t="shared" si="7"/>
        <v>286241</v>
      </c>
      <c r="U8" s="18">
        <f t="shared" si="8"/>
        <v>1.7865600483629418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0</v>
      </c>
      <c r="H9" s="12">
        <v>0</v>
      </c>
      <c r="I9" s="15">
        <f t="shared" si="1"/>
        <v>133075</v>
      </c>
      <c r="J9" s="16">
        <f t="shared" si="2"/>
        <v>81450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51625</v>
      </c>
      <c r="U9" s="18">
        <f t="shared" si="8"/>
        <v>1.6338244321669737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-157162</v>
      </c>
      <c r="U10" s="18">
        <f t="shared" si="8"/>
        <v>0.59494329896907217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66540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-66540</v>
      </c>
      <c r="U13" s="18">
        <f t="shared" si="8"/>
        <v>0.33460000000000001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72973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/>
      <c r="D17" s="10">
        <v>6.7956857705540301</v>
      </c>
      <c r="E17" s="11"/>
      <c r="F17" s="12">
        <v>0</v>
      </c>
      <c r="G17" s="12">
        <v>0</v>
      </c>
      <c r="H17" s="12">
        <v>0</v>
      </c>
      <c r="I17" s="15">
        <f t="shared" si="1"/>
        <v>0</v>
      </c>
      <c r="J17" s="16"/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/>
      <c r="D18" s="10">
        <v>10.033574703112851</v>
      </c>
      <c r="E18" s="11"/>
      <c r="F18" s="12">
        <v>0</v>
      </c>
      <c r="G18" s="12">
        <v>0</v>
      </c>
      <c r="H18" s="12">
        <v>0</v>
      </c>
      <c r="I18" s="15">
        <f t="shared" si="1"/>
        <v>0</v>
      </c>
      <c r="J18" s="16"/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2656231</v>
      </c>
      <c r="D21" s="22"/>
      <c r="E21" s="21">
        <f t="shared" ref="E21:K21" si="11">SUM(E3:E20)</f>
        <v>4653284.4402583167</v>
      </c>
      <c r="F21" s="23">
        <f t="shared" si="11"/>
        <v>207575</v>
      </c>
      <c r="G21" s="23">
        <f t="shared" si="11"/>
        <v>157538</v>
      </c>
      <c r="H21" s="23">
        <f t="shared" si="11"/>
        <v>660174</v>
      </c>
      <c r="I21" s="24">
        <f t="shared" si="11"/>
        <v>867749</v>
      </c>
      <c r="J21" s="25">
        <f t="shared" si="11"/>
        <v>2498693</v>
      </c>
      <c r="K21" s="25">
        <f t="shared" si="11"/>
        <v>280919.08402006421</v>
      </c>
      <c r="L21" s="26">
        <f t="shared" si="10"/>
        <v>6.0370064978118899E-2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1025287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9000000}"/>
  <conditionalFormatting sqref="L3:L13 L15:L21">
    <cfRule type="cellIs" dxfId="782" priority="12" operator="greaterThan">
      <formula>1</formula>
    </cfRule>
  </conditionalFormatting>
  <conditionalFormatting sqref="L3:L13 L15:L21">
    <cfRule type="cellIs" dxfId="781" priority="11" operator="lessThan">
      <formula>0.8</formula>
    </cfRule>
  </conditionalFormatting>
  <conditionalFormatting sqref="L3:L13 L15:L21">
    <cfRule type="cellIs" dxfId="780" priority="10" operator="between">
      <formula>0.8</formula>
      <formula>1</formula>
    </cfRule>
  </conditionalFormatting>
  <conditionalFormatting sqref="U3:U13 U15:U20">
    <cfRule type="cellIs" dxfId="779" priority="9" operator="greaterThan">
      <formula>1</formula>
    </cfRule>
  </conditionalFormatting>
  <conditionalFormatting sqref="U3:U13 U15:U20">
    <cfRule type="cellIs" dxfId="778" priority="8" operator="lessThan">
      <formula>0.8</formula>
    </cfRule>
  </conditionalFormatting>
  <conditionalFormatting sqref="U3:U13 U15:U20">
    <cfRule type="cellIs" dxfId="777" priority="7" operator="between">
      <formula>0.8</formula>
      <formula>1</formula>
    </cfRule>
  </conditionalFormatting>
  <conditionalFormatting sqref="L14">
    <cfRule type="cellIs" dxfId="776" priority="6" operator="greaterThan">
      <formula>1</formula>
    </cfRule>
  </conditionalFormatting>
  <conditionalFormatting sqref="L14">
    <cfRule type="cellIs" dxfId="775" priority="5" operator="lessThan">
      <formula>0.8</formula>
    </cfRule>
  </conditionalFormatting>
  <conditionalFormatting sqref="L14">
    <cfRule type="cellIs" dxfId="774" priority="4" operator="between">
      <formula>0.8</formula>
      <formula>1</formula>
    </cfRule>
  </conditionalFormatting>
  <conditionalFormatting sqref="U14">
    <cfRule type="cellIs" dxfId="773" priority="3" operator="greaterThan">
      <formula>1</formula>
    </cfRule>
  </conditionalFormatting>
  <conditionalFormatting sqref="U14">
    <cfRule type="cellIs" dxfId="772" priority="2" operator="lessThan">
      <formula>0.8</formula>
    </cfRule>
  </conditionalFormatting>
  <conditionalFormatting sqref="U14">
    <cfRule type="cellIs" dxfId="77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7" sqref="G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155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20" si="0">C3*D3</f>
        <v>1301570.1264771565</v>
      </c>
      <c r="F3" s="12">
        <v>168589</v>
      </c>
      <c r="G3" s="40">
        <v>0</v>
      </c>
      <c r="H3" s="12">
        <v>56739</v>
      </c>
      <c r="I3" s="15">
        <f t="shared" ref="I3:I20" si="1">F3+H3</f>
        <v>225328</v>
      </c>
      <c r="J3" s="16">
        <f t="shared" ref="J3:J20" si="2">C3-G3</f>
        <v>450000</v>
      </c>
      <c r="K3" s="17">
        <f t="shared" ref="K3:K19" si="3">+G3*D3</f>
        <v>0</v>
      </c>
      <c r="L3" s="18">
        <f t="shared" ref="L3:L11" si="4">K3/E3</f>
        <v>0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635887</v>
      </c>
      <c r="T3" s="32">
        <f t="shared" ref="T3:T20" si="7">S3-C3</f>
        <v>185887</v>
      </c>
      <c r="U3" s="18">
        <f t="shared" ref="U3:U20" si="8">S3/C3</f>
        <v>1.4130822222222221</v>
      </c>
    </row>
    <row r="4" spans="1:21">
      <c r="A4" s="8" t="s">
        <v>22</v>
      </c>
      <c r="B4" s="8" t="s">
        <v>23</v>
      </c>
      <c r="C4" s="13">
        <v>700807</v>
      </c>
      <c r="D4" s="46">
        <v>1.3029343529557731</v>
      </c>
      <c r="E4" s="13">
        <f t="shared" si="0"/>
        <v>913105.5150918765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639289</v>
      </c>
      <c r="K4" s="17">
        <f t="shared" si="3"/>
        <v>80153.915525133256</v>
      </c>
      <c r="L4" s="18">
        <f t="shared" si="4"/>
        <v>8.7781657432074736E-2</v>
      </c>
      <c r="M4" s="31">
        <v>61518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774470</v>
      </c>
      <c r="S4" s="32">
        <f t="shared" si="6"/>
        <v>835988</v>
      </c>
      <c r="T4" s="32">
        <f t="shared" si="7"/>
        <v>135181</v>
      </c>
      <c r="U4" s="18">
        <f t="shared" si="8"/>
        <v>1.1928933358256981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0</v>
      </c>
      <c r="G6" s="40">
        <v>0</v>
      </c>
      <c r="H6" s="40">
        <v>132877</v>
      </c>
      <c r="I6" s="15">
        <f t="shared" si="1"/>
        <v>132877</v>
      </c>
      <c r="J6" s="16">
        <f t="shared" si="2"/>
        <v>346675</v>
      </c>
      <c r="K6" s="17">
        <f t="shared" si="3"/>
        <v>0</v>
      </c>
      <c r="L6" s="18">
        <f t="shared" si="4"/>
        <v>0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71692</v>
      </c>
      <c r="U6" s="18">
        <f t="shared" si="8"/>
        <v>1.2067988750270426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118800</v>
      </c>
      <c r="H7" s="12">
        <v>289198</v>
      </c>
      <c r="I7" s="15">
        <f t="shared" si="1"/>
        <v>289198</v>
      </c>
      <c r="J7" s="16">
        <f t="shared" si="2"/>
        <v>81584</v>
      </c>
      <c r="K7" s="17">
        <f t="shared" si="3"/>
        <v>75346.293389969331</v>
      </c>
      <c r="L7" s="18">
        <f t="shared" si="4"/>
        <v>0.59286170552539119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207614</v>
      </c>
      <c r="U7" s="18">
        <f t="shared" si="8"/>
        <v>2.0360807250079849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0</v>
      </c>
      <c r="G8" s="12">
        <v>62560</v>
      </c>
      <c r="H8" s="40">
        <v>62560</v>
      </c>
      <c r="I8" s="15">
        <f t="shared" si="1"/>
        <v>62560</v>
      </c>
      <c r="J8" s="16">
        <f t="shared" si="2"/>
        <v>301355</v>
      </c>
      <c r="K8" s="17">
        <f t="shared" si="3"/>
        <v>55899.115360913158</v>
      </c>
      <c r="L8" s="18">
        <f t="shared" si="4"/>
        <v>0.17190827528406358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650156</v>
      </c>
      <c r="T8" s="32">
        <f t="shared" si="7"/>
        <v>286241</v>
      </c>
      <c r="U8" s="18">
        <f t="shared" si="8"/>
        <v>1.7865600483629418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133075</v>
      </c>
      <c r="G9" s="12">
        <v>0</v>
      </c>
      <c r="H9" s="12">
        <v>0</v>
      </c>
      <c r="I9" s="15">
        <f t="shared" si="1"/>
        <v>133075</v>
      </c>
      <c r="J9" s="16">
        <f t="shared" si="2"/>
        <v>81450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51625</v>
      </c>
      <c r="U9" s="18">
        <f t="shared" si="8"/>
        <v>1.6338244321669737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-157162</v>
      </c>
      <c r="U10" s="18">
        <f t="shared" si="8"/>
        <v>0.59494329896907217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66540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-66540</v>
      </c>
      <c r="U13" s="18">
        <f t="shared" si="8"/>
        <v>0.33460000000000001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72973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/>
      <c r="D17" s="10">
        <v>6.7956857705540301</v>
      </c>
      <c r="E17" s="11"/>
      <c r="F17" s="12">
        <v>0</v>
      </c>
      <c r="G17" s="12">
        <v>0</v>
      </c>
      <c r="H17" s="12">
        <v>0</v>
      </c>
      <c r="I17" s="15">
        <f t="shared" si="1"/>
        <v>0</v>
      </c>
      <c r="J17" s="16"/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/>
      <c r="D18" s="10">
        <v>10.033574703112851</v>
      </c>
      <c r="E18" s="11"/>
      <c r="F18" s="12">
        <v>0</v>
      </c>
      <c r="G18" s="12">
        <v>0</v>
      </c>
      <c r="H18" s="12">
        <v>0</v>
      </c>
      <c r="I18" s="15">
        <f t="shared" si="1"/>
        <v>0</v>
      </c>
      <c r="J18" s="16"/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2656231</v>
      </c>
      <c r="D21" s="22"/>
      <c r="E21" s="21">
        <f t="shared" ref="E21:K21" si="11">SUM(E3:E20)</f>
        <v>4653284.4402583167</v>
      </c>
      <c r="F21" s="23">
        <f t="shared" si="11"/>
        <v>301664</v>
      </c>
      <c r="G21" s="23">
        <f t="shared" si="11"/>
        <v>276338</v>
      </c>
      <c r="H21" s="23">
        <f t="shared" si="11"/>
        <v>541374</v>
      </c>
      <c r="I21" s="24">
        <f t="shared" si="11"/>
        <v>843038</v>
      </c>
      <c r="J21" s="25">
        <f t="shared" si="11"/>
        <v>2379893</v>
      </c>
      <c r="K21" s="25">
        <f t="shared" si="11"/>
        <v>356265.37741003354</v>
      </c>
      <c r="L21" s="26">
        <f t="shared" si="10"/>
        <v>7.6562131970221076E-2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1119376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A000000}"/>
  <conditionalFormatting sqref="L3:L13 L15:L21">
    <cfRule type="cellIs" dxfId="770" priority="12" operator="greaterThan">
      <formula>1</formula>
    </cfRule>
  </conditionalFormatting>
  <conditionalFormatting sqref="L3:L13 L15:L21">
    <cfRule type="cellIs" dxfId="769" priority="11" operator="lessThan">
      <formula>0.8</formula>
    </cfRule>
  </conditionalFormatting>
  <conditionalFormatting sqref="L3:L13 L15:L21">
    <cfRule type="cellIs" dxfId="768" priority="10" operator="between">
      <formula>0.8</formula>
      <formula>1</formula>
    </cfRule>
  </conditionalFormatting>
  <conditionalFormatting sqref="U3:U13 U15:U20">
    <cfRule type="cellIs" dxfId="767" priority="9" operator="greaterThan">
      <formula>1</formula>
    </cfRule>
  </conditionalFormatting>
  <conditionalFormatting sqref="U3:U13 U15:U20">
    <cfRule type="cellIs" dxfId="766" priority="8" operator="lessThan">
      <formula>0.8</formula>
    </cfRule>
  </conditionalFormatting>
  <conditionalFormatting sqref="U3:U13 U15:U20">
    <cfRule type="cellIs" dxfId="765" priority="7" operator="between">
      <formula>0.8</formula>
      <formula>1</formula>
    </cfRule>
  </conditionalFormatting>
  <conditionalFormatting sqref="L14">
    <cfRule type="cellIs" dxfId="764" priority="6" operator="greaterThan">
      <formula>1</formula>
    </cfRule>
  </conditionalFormatting>
  <conditionalFormatting sqref="L14">
    <cfRule type="cellIs" dxfId="763" priority="5" operator="lessThan">
      <formula>0.8</formula>
    </cfRule>
  </conditionalFormatting>
  <conditionalFormatting sqref="L14">
    <cfRule type="cellIs" dxfId="762" priority="4" operator="between">
      <formula>0.8</formula>
      <formula>1</formula>
    </cfRule>
  </conditionalFormatting>
  <conditionalFormatting sqref="U14">
    <cfRule type="cellIs" dxfId="761" priority="3" operator="greaterThan">
      <formula>1</formula>
    </cfRule>
  </conditionalFormatting>
  <conditionalFormatting sqref="U14">
    <cfRule type="cellIs" dxfId="760" priority="2" operator="lessThan">
      <formula>0.8</formula>
    </cfRule>
  </conditionalFormatting>
  <conditionalFormatting sqref="U14">
    <cfRule type="cellIs" dxfId="75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7" sqref="G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156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450000</v>
      </c>
      <c r="D3" s="10">
        <v>2.8923780588381258</v>
      </c>
      <c r="E3" s="11">
        <f t="shared" ref="E3:E20" si="0">C3*D3</f>
        <v>1301570.1264771565</v>
      </c>
      <c r="F3" s="12">
        <v>111595</v>
      </c>
      <c r="G3" s="40">
        <v>56739</v>
      </c>
      <c r="H3" s="12">
        <v>149056</v>
      </c>
      <c r="I3" s="15">
        <f t="shared" ref="I3:I20" si="1">F3+H3</f>
        <v>260651</v>
      </c>
      <c r="J3" s="16">
        <f t="shared" ref="J3:J20" si="2">C3-G3</f>
        <v>393261</v>
      </c>
      <c r="K3" s="17">
        <f t="shared" ref="K3:K19" si="3">+G3*D3</f>
        <v>164110.63868041642</v>
      </c>
      <c r="L3" s="18">
        <f t="shared" ref="L3:L11" si="4">K3/E3</f>
        <v>0.12608666666666668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727949</v>
      </c>
      <c r="T3" s="32">
        <f t="shared" ref="T3:T20" si="7">S3-C3</f>
        <v>277949</v>
      </c>
      <c r="U3" s="18">
        <f t="shared" ref="U3:U20" si="8">S3/C3</f>
        <v>1.6176644444444443</v>
      </c>
    </row>
    <row r="4" spans="1:21">
      <c r="A4" s="8" t="s">
        <v>22</v>
      </c>
      <c r="B4" s="8" t="s">
        <v>23</v>
      </c>
      <c r="C4" s="13">
        <v>700807</v>
      </c>
      <c r="D4" s="46">
        <v>1.3029343529557731</v>
      </c>
      <c r="E4" s="13">
        <f t="shared" si="0"/>
        <v>913105.5150918765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639289</v>
      </c>
      <c r="K4" s="17">
        <f t="shared" si="3"/>
        <v>80153.915525133256</v>
      </c>
      <c r="L4" s="18">
        <f t="shared" si="4"/>
        <v>8.7781657432074736E-2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774470</v>
      </c>
      <c r="T4" s="32">
        <f t="shared" si="7"/>
        <v>73663</v>
      </c>
      <c r="U4" s="18">
        <f t="shared" si="8"/>
        <v>1.1051116783936235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346675</v>
      </c>
      <c r="D6" s="10">
        <v>1.1430280588381259</v>
      </c>
      <c r="E6" s="11">
        <f t="shared" si="0"/>
        <v>396259.25229770731</v>
      </c>
      <c r="F6" s="12">
        <v>0</v>
      </c>
      <c r="G6" s="40">
        <v>132877</v>
      </c>
      <c r="H6" s="40">
        <v>0</v>
      </c>
      <c r="I6" s="15">
        <f t="shared" si="1"/>
        <v>0</v>
      </c>
      <c r="J6" s="16">
        <f t="shared" si="2"/>
        <v>213798</v>
      </c>
      <c r="K6" s="17">
        <f t="shared" si="3"/>
        <v>151882.13937423364</v>
      </c>
      <c r="L6" s="18">
        <f t="shared" si="4"/>
        <v>0.38328982476382772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71692</v>
      </c>
      <c r="U6" s="18">
        <f t="shared" si="8"/>
        <v>1.2067988750270426</v>
      </c>
    </row>
    <row r="7" spans="1:21">
      <c r="A7" s="8" t="s">
        <v>28</v>
      </c>
      <c r="B7" s="8" t="s">
        <v>29</v>
      </c>
      <c r="C7" s="13">
        <v>200384</v>
      </c>
      <c r="D7" s="10">
        <v>0.63422805883812572</v>
      </c>
      <c r="E7" s="11">
        <f t="shared" si="0"/>
        <v>127089.15534221899</v>
      </c>
      <c r="F7" s="12">
        <v>0</v>
      </c>
      <c r="G7" s="40">
        <v>170398</v>
      </c>
      <c r="H7" s="12">
        <v>237600</v>
      </c>
      <c r="I7" s="15">
        <f t="shared" si="1"/>
        <v>237600</v>
      </c>
      <c r="J7" s="16">
        <f t="shared" si="2"/>
        <v>29986</v>
      </c>
      <c r="K7" s="17">
        <f t="shared" si="3"/>
        <v>108071.19276989895</v>
      </c>
      <c r="L7" s="18">
        <f t="shared" si="4"/>
        <v>0.85035731395720215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207614</v>
      </c>
      <c r="U7" s="18">
        <f t="shared" si="8"/>
        <v>2.0360807250079849</v>
      </c>
    </row>
    <row r="8" spans="1:21">
      <c r="A8" s="8" t="s">
        <v>30</v>
      </c>
      <c r="B8" s="8" t="s">
        <v>31</v>
      </c>
      <c r="C8" s="13">
        <v>363915</v>
      </c>
      <c r="D8" s="46">
        <v>0.89352805883812592</v>
      </c>
      <c r="E8" s="13">
        <f t="shared" si="0"/>
        <v>325168.26353207661</v>
      </c>
      <c r="F8" s="40">
        <v>0</v>
      </c>
      <c r="G8" s="12">
        <v>125120</v>
      </c>
      <c r="H8" s="40">
        <v>0</v>
      </c>
      <c r="I8" s="15">
        <f t="shared" si="1"/>
        <v>0</v>
      </c>
      <c r="J8" s="16">
        <f t="shared" si="2"/>
        <v>238795</v>
      </c>
      <c r="K8" s="17">
        <f t="shared" si="3"/>
        <v>111798.23072182632</v>
      </c>
      <c r="L8" s="18">
        <f t="shared" si="4"/>
        <v>0.34381655056812715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650156</v>
      </c>
      <c r="T8" s="32">
        <f t="shared" si="7"/>
        <v>286241</v>
      </c>
      <c r="U8" s="18">
        <f t="shared" si="8"/>
        <v>1.7865600483629418</v>
      </c>
    </row>
    <row r="9" spans="1:21">
      <c r="A9" s="8" t="s">
        <v>32</v>
      </c>
      <c r="B9" s="8" t="s">
        <v>33</v>
      </c>
      <c r="C9" s="13">
        <v>81450</v>
      </c>
      <c r="D9" s="10">
        <v>1.0683280588381256</v>
      </c>
      <c r="E9" s="11">
        <f t="shared" si="0"/>
        <v>87015.320392365335</v>
      </c>
      <c r="F9" s="12">
        <v>70075</v>
      </c>
      <c r="G9" s="12">
        <v>0</v>
      </c>
      <c r="H9" s="12">
        <v>63000</v>
      </c>
      <c r="I9" s="15">
        <f t="shared" si="1"/>
        <v>133075</v>
      </c>
      <c r="J9" s="16">
        <f t="shared" si="2"/>
        <v>81450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51625</v>
      </c>
      <c r="U9" s="18">
        <f t="shared" si="8"/>
        <v>1.6338244321669737</v>
      </c>
    </row>
    <row r="10" spans="1:21">
      <c r="A10" s="8" t="s">
        <v>34</v>
      </c>
      <c r="B10" s="8" t="s">
        <v>35</v>
      </c>
      <c r="C10" s="13">
        <v>388000</v>
      </c>
      <c r="D10" s="10">
        <v>2.1696780588381257</v>
      </c>
      <c r="E10" s="11">
        <f t="shared" si="0"/>
        <v>841835.08682919282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388000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-157162</v>
      </c>
      <c r="U10" s="18">
        <f t="shared" si="8"/>
        <v>0.59494329896907217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100000</v>
      </c>
      <c r="D13" s="10">
        <v>4.3295293823675376</v>
      </c>
      <c r="E13" s="11">
        <f t="shared" si="0"/>
        <v>432952.93823675375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66540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-66540</v>
      </c>
      <c r="U13" s="18">
        <f t="shared" si="8"/>
        <v>0.33460000000000001</v>
      </c>
    </row>
    <row r="14" spans="1:21">
      <c r="A14" s="52">
        <v>60000000032802</v>
      </c>
      <c r="B14" s="8" t="s">
        <v>113</v>
      </c>
      <c r="C14" s="13">
        <v>15000</v>
      </c>
      <c r="D14" s="10">
        <v>9.26</v>
      </c>
      <c r="E14" s="11">
        <f t="shared" si="0"/>
        <v>138900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15000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-15000</v>
      </c>
      <c r="U14" s="18">
        <f t="shared" si="8"/>
        <v>0</v>
      </c>
    </row>
    <row r="15" spans="1:21">
      <c r="A15" s="8" t="s">
        <v>42</v>
      </c>
      <c r="B15" s="8" t="s">
        <v>43</v>
      </c>
      <c r="C15" s="13">
        <v>10000</v>
      </c>
      <c r="D15" s="10">
        <v>8.9388782058969483</v>
      </c>
      <c r="E15" s="11">
        <f t="shared" si="0"/>
        <v>89388.782058969489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10000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-10000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72973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/>
      <c r="D17" s="10">
        <v>6.7956857705540301</v>
      </c>
      <c r="E17" s="11"/>
      <c r="F17" s="12">
        <v>0</v>
      </c>
      <c r="G17" s="12">
        <v>0</v>
      </c>
      <c r="H17" s="12">
        <v>0</v>
      </c>
      <c r="I17" s="15">
        <f t="shared" si="1"/>
        <v>0</v>
      </c>
      <c r="J17" s="16"/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/>
      <c r="D18" s="10">
        <v>10.033574703112851</v>
      </c>
      <c r="E18" s="11"/>
      <c r="F18" s="12">
        <v>0</v>
      </c>
      <c r="G18" s="12">
        <v>0</v>
      </c>
      <c r="H18" s="12">
        <v>0</v>
      </c>
      <c r="I18" s="15">
        <f t="shared" si="1"/>
        <v>0</v>
      </c>
      <c r="J18" s="16"/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2656231</v>
      </c>
      <c r="D21" s="22"/>
      <c r="E21" s="21">
        <f t="shared" ref="E21:K21" si="11">SUM(E3:E20)</f>
        <v>4653284.4402583167</v>
      </c>
      <c r="F21" s="23">
        <f t="shared" si="11"/>
        <v>181670</v>
      </c>
      <c r="G21" s="23">
        <f t="shared" si="11"/>
        <v>580112</v>
      </c>
      <c r="H21" s="23">
        <f t="shared" si="11"/>
        <v>449656</v>
      </c>
      <c r="I21" s="24">
        <f t="shared" si="11"/>
        <v>631326</v>
      </c>
      <c r="J21" s="25">
        <f t="shared" si="11"/>
        <v>2076119</v>
      </c>
      <c r="K21" s="25">
        <f t="shared" si="11"/>
        <v>760882.17020552629</v>
      </c>
      <c r="L21" s="26">
        <f t="shared" si="10"/>
        <v>0.16351507842991167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1211438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B000000}"/>
  <conditionalFormatting sqref="L3:L13 L15:L21">
    <cfRule type="cellIs" dxfId="758" priority="12" operator="greaterThan">
      <formula>1</formula>
    </cfRule>
  </conditionalFormatting>
  <conditionalFormatting sqref="L3:L13 L15:L21">
    <cfRule type="cellIs" dxfId="757" priority="11" operator="lessThan">
      <formula>0.8</formula>
    </cfRule>
  </conditionalFormatting>
  <conditionalFormatting sqref="L3:L13 L15:L21">
    <cfRule type="cellIs" dxfId="756" priority="10" operator="between">
      <formula>0.8</formula>
      <formula>1</formula>
    </cfRule>
  </conditionalFormatting>
  <conditionalFormatting sqref="U3:U13 U15:U20">
    <cfRule type="cellIs" dxfId="755" priority="9" operator="greaterThan">
      <formula>1</formula>
    </cfRule>
  </conditionalFormatting>
  <conditionalFormatting sqref="U3:U13 U15:U20">
    <cfRule type="cellIs" dxfId="754" priority="8" operator="lessThan">
      <formula>0.8</formula>
    </cfRule>
  </conditionalFormatting>
  <conditionalFormatting sqref="U3:U13 U15:U20">
    <cfRule type="cellIs" dxfId="753" priority="7" operator="between">
      <formula>0.8</formula>
      <formula>1</formula>
    </cfRule>
  </conditionalFormatting>
  <conditionalFormatting sqref="L14">
    <cfRule type="cellIs" dxfId="752" priority="6" operator="greaterThan">
      <formula>1</formula>
    </cfRule>
  </conditionalFormatting>
  <conditionalFormatting sqref="L14">
    <cfRule type="cellIs" dxfId="751" priority="5" operator="lessThan">
      <formula>0.8</formula>
    </cfRule>
  </conditionalFormatting>
  <conditionalFormatting sqref="L14">
    <cfRule type="cellIs" dxfId="750" priority="4" operator="between">
      <formula>0.8</formula>
      <formula>1</formula>
    </cfRule>
  </conditionalFormatting>
  <conditionalFormatting sqref="U14">
    <cfRule type="cellIs" dxfId="749" priority="3" operator="greaterThan">
      <formula>1</formula>
    </cfRule>
  </conditionalFormatting>
  <conditionalFormatting sqref="U14">
    <cfRule type="cellIs" dxfId="748" priority="2" operator="lessThan">
      <formula>0.8</formula>
    </cfRule>
  </conditionalFormatting>
  <conditionalFormatting sqref="U14">
    <cfRule type="cellIs" dxfId="74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8" sqref="G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158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37274</v>
      </c>
      <c r="G3" s="40">
        <v>149888</v>
      </c>
      <c r="H3" s="12">
        <v>130228</v>
      </c>
      <c r="I3" s="15">
        <f t="shared" ref="I3:I20" si="1">F3+H3</f>
        <v>167502</v>
      </c>
      <c r="J3" s="16">
        <f t="shared" ref="J3:J20" si="2">C3-G3</f>
        <v>224738</v>
      </c>
      <c r="K3" s="17">
        <f t="shared" ref="K3:K19" si="3">+G3*D3</f>
        <v>433532.76248312899</v>
      </c>
      <c r="L3" s="18">
        <f t="shared" ref="L3:L11" si="4">K3/E3</f>
        <v>0.4001003667657877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727949</v>
      </c>
      <c r="T3" s="32">
        <f t="shared" ref="T3:T20" si="7">S3-C3</f>
        <v>353323</v>
      </c>
      <c r="U3" s="18">
        <f t="shared" ref="U3:U20" si="8">S3/C3</f>
        <v>1.9431352869261611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774470</v>
      </c>
      <c r="T4" s="32">
        <f t="shared" si="7"/>
        <v>275745</v>
      </c>
      <c r="U4" s="18">
        <f t="shared" si="8"/>
        <v>1.5528998947315655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0</v>
      </c>
      <c r="G6" s="40">
        <v>132877</v>
      </c>
      <c r="H6" s="40">
        <v>0</v>
      </c>
      <c r="I6" s="15">
        <f t="shared" si="1"/>
        <v>0</v>
      </c>
      <c r="J6" s="16">
        <f t="shared" si="2"/>
        <v>92968</v>
      </c>
      <c r="K6" s="17">
        <f t="shared" si="3"/>
        <v>151882.13937423364</v>
      </c>
      <c r="L6" s="18">
        <f t="shared" si="4"/>
        <v>0.58835484513715153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192522</v>
      </c>
      <c r="U6" s="18">
        <f t="shared" si="8"/>
        <v>1.8524519028537272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170398</v>
      </c>
      <c r="H7" s="12">
        <v>237600</v>
      </c>
      <c r="I7" s="15">
        <f t="shared" si="1"/>
        <v>237600</v>
      </c>
      <c r="J7" s="16">
        <f t="shared" si="2"/>
        <v>47322</v>
      </c>
      <c r="K7" s="17">
        <f t="shared" si="3"/>
        <v>108071.19276989895</v>
      </c>
      <c r="L7" s="18">
        <f t="shared" si="4"/>
        <v>0.78264743707514239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55441</v>
      </c>
      <c r="G8" s="12">
        <v>125120</v>
      </c>
      <c r="H8" s="40">
        <v>162547</v>
      </c>
      <c r="I8" s="15">
        <f t="shared" si="1"/>
        <v>217988</v>
      </c>
      <c r="J8" s="16">
        <f t="shared" si="2"/>
        <v>162547</v>
      </c>
      <c r="K8" s="17">
        <f t="shared" si="3"/>
        <v>111798.23072182632</v>
      </c>
      <c r="L8" s="18">
        <f t="shared" si="4"/>
        <v>0.43494735232056508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868144</v>
      </c>
      <c r="T8" s="32">
        <f t="shared" si="7"/>
        <v>580477</v>
      </c>
      <c r="U8" s="18">
        <f t="shared" si="8"/>
        <v>3.0178783106856191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42000</v>
      </c>
      <c r="H9" s="12">
        <v>32500</v>
      </c>
      <c r="I9" s="15">
        <f t="shared" si="1"/>
        <v>91075</v>
      </c>
      <c r="J9" s="16">
        <f t="shared" si="2"/>
        <v>32500</v>
      </c>
      <c r="K9" s="17">
        <f t="shared" si="3"/>
        <v>44869.77847120128</v>
      </c>
      <c r="L9" s="18">
        <f t="shared" si="4"/>
        <v>0.56375838926174493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230838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0</v>
      </c>
      <c r="U10" s="18">
        <f t="shared" si="8"/>
        <v>1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151290</v>
      </c>
      <c r="G21" s="23">
        <f t="shared" si="11"/>
        <v>715261</v>
      </c>
      <c r="H21" s="23">
        <f t="shared" si="11"/>
        <v>562875</v>
      </c>
      <c r="I21" s="24">
        <f t="shared" si="11"/>
        <v>714165</v>
      </c>
      <c r="J21" s="25">
        <f t="shared" si="11"/>
        <v>1370948</v>
      </c>
      <c r="K21" s="25">
        <f t="shared" si="11"/>
        <v>1075174.0724794401</v>
      </c>
      <c r="L21" s="26">
        <f t="shared" si="10"/>
        <v>0.23003050381091233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1429426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C000000}"/>
  <conditionalFormatting sqref="L3:L13 L15:L21">
    <cfRule type="cellIs" dxfId="746" priority="12" operator="greaterThan">
      <formula>1</formula>
    </cfRule>
  </conditionalFormatting>
  <conditionalFormatting sqref="L3:L13 L15:L21">
    <cfRule type="cellIs" dxfId="745" priority="11" operator="lessThan">
      <formula>0.8</formula>
    </cfRule>
  </conditionalFormatting>
  <conditionalFormatting sqref="L3:L13 L15:L21">
    <cfRule type="cellIs" dxfId="744" priority="10" operator="between">
      <formula>0.8</formula>
      <formula>1</formula>
    </cfRule>
  </conditionalFormatting>
  <conditionalFormatting sqref="U3:U13 U15:U20">
    <cfRule type="cellIs" dxfId="743" priority="9" operator="greaterThan">
      <formula>1</formula>
    </cfRule>
  </conditionalFormatting>
  <conditionalFormatting sqref="U3:U13 U15:U20">
    <cfRule type="cellIs" dxfId="742" priority="8" operator="lessThan">
      <formula>0.8</formula>
    </cfRule>
  </conditionalFormatting>
  <conditionalFormatting sqref="U3:U13 U15:U20">
    <cfRule type="cellIs" dxfId="741" priority="7" operator="between">
      <formula>0.8</formula>
      <formula>1</formula>
    </cfRule>
  </conditionalFormatting>
  <conditionalFormatting sqref="L14">
    <cfRule type="cellIs" dxfId="740" priority="6" operator="greaterThan">
      <formula>1</formula>
    </cfRule>
  </conditionalFormatting>
  <conditionalFormatting sqref="L14">
    <cfRule type="cellIs" dxfId="739" priority="5" operator="lessThan">
      <formula>0.8</formula>
    </cfRule>
  </conditionalFormatting>
  <conditionalFormatting sqref="L14">
    <cfRule type="cellIs" dxfId="738" priority="4" operator="between">
      <formula>0.8</formula>
      <formula>1</formula>
    </cfRule>
  </conditionalFormatting>
  <conditionalFormatting sqref="U14">
    <cfRule type="cellIs" dxfId="737" priority="3" operator="greaterThan">
      <formula>1</formula>
    </cfRule>
  </conditionalFormatting>
  <conditionalFormatting sqref="U14">
    <cfRule type="cellIs" dxfId="736" priority="2" operator="lessThan">
      <formula>0.8</formula>
    </cfRule>
  </conditionalFormatting>
  <conditionalFormatting sqref="U14">
    <cfRule type="cellIs" dxfId="73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U18"/>
  <sheetViews>
    <sheetView showGridLines="0" workbookViewId="0">
      <pane xSplit="3" ySplit="2" topLeftCell="D3" activePane="bottomRight" state="frozen"/>
      <selection activeCell="F22" sqref="F22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59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12">
        <v>243380</v>
      </c>
      <c r="H3" s="12">
        <v>74470</v>
      </c>
      <c r="I3" s="15">
        <f t="shared" ref="I3:I17" si="1">F3+H3</f>
        <v>74470</v>
      </c>
      <c r="J3" s="16">
        <f t="shared" ref="J3:J17" si="2">C3-G3</f>
        <v>403410</v>
      </c>
      <c r="K3" s="17">
        <f t="shared" ref="K3:K17" si="3">+G3*D3</f>
        <v>703946.97196002305</v>
      </c>
      <c r="L3" s="18">
        <f t="shared" ref="L3:L11" si="4">K3/E3</f>
        <v>0.37628905827239134</v>
      </c>
      <c r="M3" s="30">
        <v>0</v>
      </c>
      <c r="N3" s="30">
        <v>0</v>
      </c>
      <c r="O3" s="30">
        <v>0</v>
      </c>
      <c r="P3" s="30">
        <v>222000</v>
      </c>
      <c r="Q3" s="36">
        <f>7*18500</f>
        <v>129500</v>
      </c>
      <c r="R3" s="31">
        <f t="shared" ref="R3:R18" si="5">M3+N3+O3+P3+Q3</f>
        <v>351500</v>
      </c>
      <c r="S3" s="32">
        <f t="shared" ref="S3:S18" si="6">G3+I3+R3</f>
        <v>669350</v>
      </c>
      <c r="T3" s="32">
        <f t="shared" ref="T3:T17" si="7">S3-C3</f>
        <v>22560</v>
      </c>
      <c r="U3" s="18">
        <f t="shared" ref="U3:U17" si="8">S3/C3</f>
        <v>1.0348799455773898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0</v>
      </c>
      <c r="H4" s="12">
        <v>300000</v>
      </c>
      <c r="I4" s="15">
        <f t="shared" si="1"/>
        <v>442793</v>
      </c>
      <c r="J4" s="16">
        <f t="shared" si="2"/>
        <v>300000</v>
      </c>
      <c r="K4" s="17">
        <f t="shared" si="3"/>
        <v>0</v>
      </c>
      <c r="L4" s="18">
        <f t="shared" si="4"/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442793</v>
      </c>
      <c r="T4" s="32">
        <f t="shared" si="7"/>
        <v>142793</v>
      </c>
      <c r="U4" s="18">
        <f t="shared" si="8"/>
        <v>1.4759766666666667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0</v>
      </c>
      <c r="G6" s="12">
        <v>158323</v>
      </c>
      <c r="H6" s="12">
        <v>158270</v>
      </c>
      <c r="I6" s="15">
        <f t="shared" si="1"/>
        <v>158270</v>
      </c>
      <c r="J6" s="16">
        <f t="shared" si="2"/>
        <v>405773</v>
      </c>
      <c r="K6" s="17">
        <f t="shared" si="3"/>
        <v>180967.6313594286</v>
      </c>
      <c r="L6" s="18">
        <f t="shared" si="4"/>
        <v>0.28066676594054912</v>
      </c>
      <c r="M6" s="30">
        <v>0</v>
      </c>
      <c r="N6" s="30">
        <v>0</v>
      </c>
      <c r="O6" s="30">
        <v>0</v>
      </c>
      <c r="P6" s="30">
        <v>346500</v>
      </c>
      <c r="Q6" s="30">
        <v>93500</v>
      </c>
      <c r="R6" s="31">
        <f t="shared" si="5"/>
        <v>440000</v>
      </c>
      <c r="S6" s="32">
        <f t="shared" si="6"/>
        <v>756593</v>
      </c>
      <c r="T6" s="32">
        <f t="shared" si="7"/>
        <v>192497</v>
      </c>
      <c r="U6" s="18">
        <f t="shared" si="8"/>
        <v>1.3412486527115952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f>3*87000</f>
        <v>261000</v>
      </c>
      <c r="Q7" s="30">
        <v>0</v>
      </c>
      <c r="R7" s="31">
        <f t="shared" si="5"/>
        <v>261000</v>
      </c>
      <c r="S7" s="32">
        <f t="shared" si="6"/>
        <v>261000</v>
      </c>
      <c r="T7" s="32">
        <f t="shared" si="7"/>
        <v>-88200</v>
      </c>
      <c r="U7" s="18">
        <f t="shared" si="8"/>
        <v>0.74742268041237114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0</v>
      </c>
      <c r="I8" s="15">
        <f t="shared" si="1"/>
        <v>0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261000</v>
      </c>
      <c r="Q8" s="30">
        <f>6*43500</f>
        <v>261000</v>
      </c>
      <c r="R8" s="31">
        <f t="shared" si="5"/>
        <v>522000</v>
      </c>
      <c r="S8" s="32">
        <f t="shared" si="6"/>
        <v>1003535</v>
      </c>
      <c r="T8" s="32">
        <f t="shared" si="7"/>
        <v>348785</v>
      </c>
      <c r="U8" s="18">
        <f t="shared" si="8"/>
        <v>1.5326995036273388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202800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234000</v>
      </c>
      <c r="Q9" s="30">
        <v>0</v>
      </c>
      <c r="R9" s="31">
        <f t="shared" si="5"/>
        <v>234000</v>
      </c>
      <c r="S9" s="32">
        <f t="shared" si="6"/>
        <v>234000</v>
      </c>
      <c r="T9" s="32">
        <f t="shared" si="7"/>
        <v>31200</v>
      </c>
      <c r="U9" s="18">
        <f t="shared" si="8"/>
        <v>1.1538461538461537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0</v>
      </c>
      <c r="H10" s="12">
        <v>233346</v>
      </c>
      <c r="I10" s="15">
        <f t="shared" si="1"/>
        <v>233346</v>
      </c>
      <c r="J10" s="16">
        <f t="shared" si="2"/>
        <v>232806</v>
      </c>
      <c r="K10" s="17">
        <f t="shared" si="3"/>
        <v>0</v>
      </c>
      <c r="L10" s="18">
        <f t="shared" si="4"/>
        <v>0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921404</v>
      </c>
      <c r="H18" s="23">
        <f>SUM(H3:H17)</f>
        <v>766086</v>
      </c>
      <c r="I18" s="24">
        <f>SUM(I3:I17)</f>
        <v>958879</v>
      </c>
      <c r="J18" s="25">
        <f>SUM(J3:J17)</f>
        <v>2067604</v>
      </c>
      <c r="K18" s="25">
        <f>SUM(K3:K17)</f>
        <v>1375707.4081385685</v>
      </c>
      <c r="L18" s="26">
        <f t="shared" si="9"/>
        <v>0.3059540733513032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1880283</v>
      </c>
      <c r="T18" s="37"/>
    </row>
  </sheetData>
  <autoFilter ref="B2:U18" xr:uid="{00000000-0009-0000-0000-000005000000}"/>
  <conditionalFormatting sqref="B20:B35">
    <cfRule type="expression" dxfId="1414" priority="7">
      <formula>$TM20&gt;41</formula>
    </cfRule>
  </conditionalFormatting>
  <conditionalFormatting sqref="L3:L18">
    <cfRule type="cellIs" dxfId="1413" priority="6" operator="greaterThan">
      <formula>1</formula>
    </cfRule>
  </conditionalFormatting>
  <conditionalFormatting sqref="L3:L18">
    <cfRule type="cellIs" dxfId="1412" priority="5" operator="lessThan">
      <formula>0.8</formula>
    </cfRule>
  </conditionalFormatting>
  <conditionalFormatting sqref="L3:L18">
    <cfRule type="cellIs" dxfId="1411" priority="4" operator="between">
      <formula>0.8</formula>
      <formula>1</formula>
    </cfRule>
  </conditionalFormatting>
  <conditionalFormatting sqref="U3:U17">
    <cfRule type="cellIs" dxfId="1410" priority="3" operator="greaterThan">
      <formula>1</formula>
    </cfRule>
  </conditionalFormatting>
  <conditionalFormatting sqref="U3:U17">
    <cfRule type="cellIs" dxfId="1409" priority="2" operator="lessThan">
      <formula>0.8</formula>
    </cfRule>
  </conditionalFormatting>
  <conditionalFormatting sqref="U3:U17">
    <cfRule type="cellIs" dxfId="1408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C4" sqref="C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159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37274</v>
      </c>
      <c r="G3" s="40">
        <v>205795</v>
      </c>
      <c r="H3" s="12">
        <v>74321</v>
      </c>
      <c r="I3" s="15">
        <f t="shared" ref="I3:I20" si="1">F3+H3</f>
        <v>111595</v>
      </c>
      <c r="J3" s="16">
        <f t="shared" ref="J3:J20" si="2">C3-G3</f>
        <v>168831</v>
      </c>
      <c r="K3" s="17">
        <f t="shared" ref="K3:K19" si="3">+G3*D3</f>
        <v>595236.94261859206</v>
      </c>
      <c r="L3" s="18">
        <f t="shared" ref="L3:L11" si="4">K3/E3</f>
        <v>0.54933453631088058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727949</v>
      </c>
      <c r="T3" s="32">
        <f t="shared" ref="T3:T20" si="7">S3-C3</f>
        <v>353323</v>
      </c>
      <c r="U3" s="18">
        <f t="shared" ref="U3:U20" si="8">S3/C3</f>
        <v>1.9431352869261611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774470</v>
      </c>
      <c r="T4" s="32">
        <f t="shared" si="7"/>
        <v>275745</v>
      </c>
      <c r="U4" s="18">
        <f t="shared" si="8"/>
        <v>1.5528998947315655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0</v>
      </c>
      <c r="G6" s="40">
        <v>132877</v>
      </c>
      <c r="H6" s="40">
        <v>0</v>
      </c>
      <c r="I6" s="15">
        <f t="shared" si="1"/>
        <v>0</v>
      </c>
      <c r="J6" s="16">
        <f t="shared" si="2"/>
        <v>92968</v>
      </c>
      <c r="K6" s="17">
        <f t="shared" si="3"/>
        <v>151882.13937423364</v>
      </c>
      <c r="L6" s="18">
        <f t="shared" si="4"/>
        <v>0.58835484513715153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192522</v>
      </c>
      <c r="U6" s="18">
        <f t="shared" si="8"/>
        <v>1.8524519028537272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170398</v>
      </c>
      <c r="H7" s="12">
        <v>237600</v>
      </c>
      <c r="I7" s="15">
        <f t="shared" si="1"/>
        <v>237600</v>
      </c>
      <c r="J7" s="16">
        <f t="shared" si="2"/>
        <v>47322</v>
      </c>
      <c r="K7" s="17">
        <f t="shared" si="3"/>
        <v>108071.19276989895</v>
      </c>
      <c r="L7" s="18">
        <f t="shared" si="4"/>
        <v>0.78264743707514239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184520</v>
      </c>
      <c r="H8" s="40">
        <v>103147</v>
      </c>
      <c r="I8" s="15">
        <f t="shared" si="1"/>
        <v>421710</v>
      </c>
      <c r="J8" s="16">
        <f t="shared" si="2"/>
        <v>103147</v>
      </c>
      <c r="K8" s="17">
        <f t="shared" si="3"/>
        <v>164873.79741681099</v>
      </c>
      <c r="L8" s="18">
        <f t="shared" si="4"/>
        <v>0.64143610494078218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1131266</v>
      </c>
      <c r="T8" s="32">
        <f t="shared" si="7"/>
        <v>843599</v>
      </c>
      <c r="U8" s="18">
        <f t="shared" si="8"/>
        <v>3.9325539599606492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63000</v>
      </c>
      <c r="H9" s="12">
        <v>11500</v>
      </c>
      <c r="I9" s="15">
        <f t="shared" si="1"/>
        <v>70075</v>
      </c>
      <c r="J9" s="16">
        <f t="shared" si="2"/>
        <v>11500</v>
      </c>
      <c r="K9" s="17">
        <f t="shared" si="3"/>
        <v>67304.66770680192</v>
      </c>
      <c r="L9" s="18">
        <f t="shared" si="4"/>
        <v>0.84563758389261745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230838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0</v>
      </c>
      <c r="U10" s="18">
        <f t="shared" si="8"/>
        <v>1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414412</v>
      </c>
      <c r="G21" s="23">
        <f t="shared" si="11"/>
        <v>851568</v>
      </c>
      <c r="H21" s="23">
        <f t="shared" si="11"/>
        <v>426568</v>
      </c>
      <c r="I21" s="24">
        <f t="shared" si="11"/>
        <v>840980</v>
      </c>
      <c r="J21" s="25">
        <f t="shared" si="11"/>
        <v>1234641</v>
      </c>
      <c r="K21" s="25">
        <f t="shared" si="11"/>
        <v>1312388.7085454888</v>
      </c>
      <c r="L21" s="26">
        <f t="shared" si="10"/>
        <v>0.2807819157378762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1692548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D000000}"/>
  <conditionalFormatting sqref="L3:L13 L15:L21">
    <cfRule type="cellIs" dxfId="734" priority="12" operator="greaterThan">
      <formula>1</formula>
    </cfRule>
  </conditionalFormatting>
  <conditionalFormatting sqref="L3:L13 L15:L21">
    <cfRule type="cellIs" dxfId="733" priority="11" operator="lessThan">
      <formula>0.8</formula>
    </cfRule>
  </conditionalFormatting>
  <conditionalFormatting sqref="L3:L13 L15:L21">
    <cfRule type="cellIs" dxfId="732" priority="10" operator="between">
      <formula>0.8</formula>
      <formula>1</formula>
    </cfRule>
  </conditionalFormatting>
  <conditionalFormatting sqref="U3:U13 U15:U20">
    <cfRule type="cellIs" dxfId="731" priority="9" operator="greaterThan">
      <formula>1</formula>
    </cfRule>
  </conditionalFormatting>
  <conditionalFormatting sqref="U3:U13 U15:U20">
    <cfRule type="cellIs" dxfId="730" priority="8" operator="lessThan">
      <formula>0.8</formula>
    </cfRule>
  </conditionalFormatting>
  <conditionalFormatting sqref="U3:U13 U15:U20">
    <cfRule type="cellIs" dxfId="729" priority="7" operator="between">
      <formula>0.8</formula>
      <formula>1</formula>
    </cfRule>
  </conditionalFormatting>
  <conditionalFormatting sqref="L14">
    <cfRule type="cellIs" dxfId="728" priority="6" operator="greaterThan">
      <formula>1</formula>
    </cfRule>
  </conditionalFormatting>
  <conditionalFormatting sqref="L14">
    <cfRule type="cellIs" dxfId="727" priority="5" operator="lessThan">
      <formula>0.8</formula>
    </cfRule>
  </conditionalFormatting>
  <conditionalFormatting sqref="L14">
    <cfRule type="cellIs" dxfId="726" priority="4" operator="between">
      <formula>0.8</formula>
      <formula>1</formula>
    </cfRule>
  </conditionalFormatting>
  <conditionalFormatting sqref="U14">
    <cfRule type="cellIs" dxfId="725" priority="3" operator="greaterThan">
      <formula>1</formula>
    </cfRule>
  </conditionalFormatting>
  <conditionalFormatting sqref="U14">
    <cfRule type="cellIs" dxfId="724" priority="2" operator="lessThan">
      <formula>0.8</formula>
    </cfRule>
  </conditionalFormatting>
  <conditionalFormatting sqref="U14">
    <cfRule type="cellIs" dxfId="72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9" sqref="G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160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37274</v>
      </c>
      <c r="G3" s="40">
        <v>280116</v>
      </c>
      <c r="H3" s="12">
        <v>0</v>
      </c>
      <c r="I3" s="15">
        <f t="shared" ref="I3:I20" si="1">F3+H3</f>
        <v>37274</v>
      </c>
      <c r="J3" s="16">
        <f t="shared" ref="J3:J20" si="2">C3-G3</f>
        <v>94510</v>
      </c>
      <c r="K3" s="17">
        <f t="shared" ref="K3:K19" si="3">+G3*D3</f>
        <v>810201.3723295005</v>
      </c>
      <c r="L3" s="18">
        <f t="shared" ref="L3:L11" si="4">K3/E3</f>
        <v>0.74772172780319568</v>
      </c>
      <c r="M3" s="31">
        <v>205960</v>
      </c>
      <c r="N3" s="54">
        <v>204599</v>
      </c>
      <c r="O3" s="31">
        <v>0</v>
      </c>
      <c r="P3" s="31">
        <v>0</v>
      </c>
      <c r="Q3" s="31">
        <v>0</v>
      </c>
      <c r="R3" s="31">
        <f t="shared" ref="R3:R21" si="5">M3+N3+O3+P3+Q3</f>
        <v>410559</v>
      </c>
      <c r="S3" s="32">
        <f t="shared" ref="S3:S21" si="6">G3+I3+R3</f>
        <v>727949</v>
      </c>
      <c r="T3" s="32">
        <f t="shared" ref="T3:T20" si="7">S3-C3</f>
        <v>353323</v>
      </c>
      <c r="U3" s="18">
        <f t="shared" ref="U3:U20" si="8">S3/C3</f>
        <v>1.9431352869261611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0</v>
      </c>
      <c r="G4" s="12">
        <v>61518</v>
      </c>
      <c r="H4" s="12">
        <v>0</v>
      </c>
      <c r="I4" s="15">
        <f t="shared" si="1"/>
        <v>0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774470</v>
      </c>
      <c r="T4" s="32">
        <f t="shared" si="7"/>
        <v>275745</v>
      </c>
      <c r="U4" s="18">
        <f t="shared" si="8"/>
        <v>1.5528998947315655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0</v>
      </c>
      <c r="G6" s="40">
        <v>132877</v>
      </c>
      <c r="H6" s="40">
        <v>0</v>
      </c>
      <c r="I6" s="15">
        <f t="shared" si="1"/>
        <v>0</v>
      </c>
      <c r="J6" s="16">
        <f t="shared" si="2"/>
        <v>92968</v>
      </c>
      <c r="K6" s="17">
        <f t="shared" si="3"/>
        <v>151882.13937423364</v>
      </c>
      <c r="L6" s="18">
        <f t="shared" si="4"/>
        <v>0.58835484513715153</v>
      </c>
      <c r="M6" s="31">
        <v>126554</v>
      </c>
      <c r="N6" s="54">
        <v>158936</v>
      </c>
      <c r="O6" s="31">
        <v>0</v>
      </c>
      <c r="P6" s="31">
        <v>0</v>
      </c>
      <c r="Q6" s="31">
        <v>0</v>
      </c>
      <c r="R6" s="31">
        <f t="shared" si="5"/>
        <v>285490</v>
      </c>
      <c r="S6" s="32">
        <f t="shared" si="6"/>
        <v>418367</v>
      </c>
      <c r="T6" s="32">
        <f t="shared" si="7"/>
        <v>192522</v>
      </c>
      <c r="U6" s="18">
        <f t="shared" si="8"/>
        <v>1.8524519028537272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170398</v>
      </c>
      <c r="H7" s="12">
        <v>237600</v>
      </c>
      <c r="I7" s="15">
        <f t="shared" si="1"/>
        <v>237600</v>
      </c>
      <c r="J7" s="16">
        <f t="shared" si="2"/>
        <v>47322</v>
      </c>
      <c r="K7" s="17">
        <f t="shared" si="3"/>
        <v>108071.19276989895</v>
      </c>
      <c r="L7" s="18">
        <f t="shared" si="4"/>
        <v>0.78264743707514239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243920</v>
      </c>
      <c r="H8" s="40">
        <v>43747</v>
      </c>
      <c r="I8" s="15">
        <f t="shared" si="1"/>
        <v>362310</v>
      </c>
      <c r="J8" s="16">
        <f t="shared" si="2"/>
        <v>43747</v>
      </c>
      <c r="K8" s="17">
        <f t="shared" si="3"/>
        <v>217949.36411179567</v>
      </c>
      <c r="L8" s="18">
        <f t="shared" si="4"/>
        <v>0.84792485756099933</v>
      </c>
      <c r="M8" s="31">
        <v>261914</v>
      </c>
      <c r="N8" s="54">
        <v>263122</v>
      </c>
      <c r="O8" s="31">
        <v>0</v>
      </c>
      <c r="P8" s="31">
        <v>0</v>
      </c>
      <c r="Q8" s="31">
        <v>0</v>
      </c>
      <c r="R8" s="31">
        <f t="shared" si="5"/>
        <v>525036</v>
      </c>
      <c r="S8" s="32">
        <f t="shared" si="6"/>
        <v>1131266</v>
      </c>
      <c r="T8" s="32">
        <f t="shared" si="7"/>
        <v>843599</v>
      </c>
      <c r="U8" s="18">
        <f t="shared" si="8"/>
        <v>3.9325539599606492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63000</v>
      </c>
      <c r="H9" s="12">
        <v>11500</v>
      </c>
      <c r="I9" s="15">
        <f t="shared" si="1"/>
        <v>70075</v>
      </c>
      <c r="J9" s="16">
        <f t="shared" si="2"/>
        <v>11500</v>
      </c>
      <c r="K9" s="17">
        <f t="shared" si="3"/>
        <v>67304.66770680192</v>
      </c>
      <c r="L9" s="18">
        <f t="shared" si="4"/>
        <v>0.84563758389261745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230838</v>
      </c>
      <c r="K10" s="17">
        <f t="shared" si="3"/>
        <v>0</v>
      </c>
      <c r="L10" s="18">
        <f t="shared" si="4"/>
        <v>0</v>
      </c>
      <c r="M10" s="31">
        <v>230838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230838</v>
      </c>
      <c r="S10" s="32">
        <f t="shared" si="6"/>
        <v>230838</v>
      </c>
      <c r="T10" s="32">
        <f t="shared" si="7"/>
        <v>0</v>
      </c>
      <c r="U10" s="18">
        <f t="shared" si="8"/>
        <v>1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414412</v>
      </c>
      <c r="G21" s="23">
        <f t="shared" si="11"/>
        <v>985289</v>
      </c>
      <c r="H21" s="23">
        <f t="shared" si="11"/>
        <v>292847</v>
      </c>
      <c r="I21" s="24">
        <f t="shared" si="11"/>
        <v>707259</v>
      </c>
      <c r="J21" s="25">
        <f t="shared" si="11"/>
        <v>1100920</v>
      </c>
      <c r="K21" s="25">
        <f t="shared" si="11"/>
        <v>1580428.704951382</v>
      </c>
      <c r="L21" s="26">
        <f t="shared" si="10"/>
        <v>0.33812832781469998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1692548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E000000}"/>
  <conditionalFormatting sqref="L3:L13 L15:L21">
    <cfRule type="cellIs" dxfId="722" priority="12" operator="greaterThan">
      <formula>1</formula>
    </cfRule>
  </conditionalFormatting>
  <conditionalFormatting sqref="L3:L13 L15:L21">
    <cfRule type="cellIs" dxfId="721" priority="11" operator="lessThan">
      <formula>0.8</formula>
    </cfRule>
  </conditionalFormatting>
  <conditionalFormatting sqref="L3:L13 L15:L21">
    <cfRule type="cellIs" dxfId="720" priority="10" operator="between">
      <formula>0.8</formula>
      <formula>1</formula>
    </cfRule>
  </conditionalFormatting>
  <conditionalFormatting sqref="U3:U13 U15:U20">
    <cfRule type="cellIs" dxfId="719" priority="9" operator="greaterThan">
      <formula>1</formula>
    </cfRule>
  </conditionalFormatting>
  <conditionalFormatting sqref="U3:U13 U15:U20">
    <cfRule type="cellIs" dxfId="718" priority="8" operator="lessThan">
      <formula>0.8</formula>
    </cfRule>
  </conditionalFormatting>
  <conditionalFormatting sqref="U3:U13 U15:U20">
    <cfRule type="cellIs" dxfId="717" priority="7" operator="between">
      <formula>0.8</formula>
      <formula>1</formula>
    </cfRule>
  </conditionalFormatting>
  <conditionalFormatting sqref="L14">
    <cfRule type="cellIs" dxfId="716" priority="6" operator="greaterThan">
      <formula>1</formula>
    </cfRule>
  </conditionalFormatting>
  <conditionalFormatting sqref="L14">
    <cfRule type="cellIs" dxfId="715" priority="5" operator="lessThan">
      <formula>0.8</formula>
    </cfRule>
  </conditionalFormatting>
  <conditionalFormatting sqref="L14">
    <cfRule type="cellIs" dxfId="714" priority="4" operator="between">
      <formula>0.8</formula>
      <formula>1</formula>
    </cfRule>
  </conditionalFormatting>
  <conditionalFormatting sqref="U14">
    <cfRule type="cellIs" dxfId="713" priority="3" operator="greaterThan">
      <formula>1</formula>
    </cfRule>
  </conditionalFormatting>
  <conditionalFormatting sqref="U14">
    <cfRule type="cellIs" dxfId="712" priority="2" operator="lessThan">
      <formula>0.8</formula>
    </cfRule>
  </conditionalFormatting>
  <conditionalFormatting sqref="U14">
    <cfRule type="cellIs" dxfId="71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14" sqref="G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161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75533</v>
      </c>
      <c r="G3" s="40">
        <v>280116</v>
      </c>
      <c r="H3" s="12">
        <v>0</v>
      </c>
      <c r="I3" s="15">
        <f t="shared" ref="I3:I20" si="1">F3+H3</f>
        <v>75533</v>
      </c>
      <c r="J3" s="16">
        <f t="shared" ref="J3:J20" si="2">C3-G3</f>
        <v>94510</v>
      </c>
      <c r="K3" s="17">
        <f t="shared" ref="K3:K19" si="3">+G3*D3</f>
        <v>810201.3723295005</v>
      </c>
      <c r="L3" s="18">
        <f t="shared" ref="L3:L11" si="4">K3/E3</f>
        <v>0.74772172780319568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355649</v>
      </c>
      <c r="T3" s="32">
        <f t="shared" ref="T3:T20" si="7">S3-C3</f>
        <v>-18977</v>
      </c>
      <c r="U3" s="18">
        <f t="shared" ref="U3:U20" si="8">S3/C3</f>
        <v>0.94934414589483906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267716</v>
      </c>
      <c r="G4" s="12">
        <v>61518</v>
      </c>
      <c r="H4" s="12">
        <v>0</v>
      </c>
      <c r="I4" s="15">
        <f t="shared" si="1"/>
        <v>267716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1042186</v>
      </c>
      <c r="T4" s="32">
        <f t="shared" si="7"/>
        <v>543461</v>
      </c>
      <c r="U4" s="18">
        <f t="shared" si="8"/>
        <v>2.0897007368790415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221782</v>
      </c>
      <c r="G6" s="40">
        <v>132877</v>
      </c>
      <c r="H6" s="40">
        <v>0</v>
      </c>
      <c r="I6" s="15">
        <f t="shared" si="1"/>
        <v>221782</v>
      </c>
      <c r="J6" s="16">
        <f t="shared" si="2"/>
        <v>92968</v>
      </c>
      <c r="K6" s="17">
        <f t="shared" si="3"/>
        <v>151882.13937423364</v>
      </c>
      <c r="L6" s="18">
        <f t="shared" si="4"/>
        <v>0.58835484513715153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230838</v>
      </c>
      <c r="K10" s="17">
        <f t="shared" si="3"/>
        <v>0</v>
      </c>
      <c r="L10" s="18">
        <f t="shared" si="4"/>
        <v>0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0</v>
      </c>
      <c r="T10" s="32">
        <f t="shared" si="7"/>
        <v>-230838</v>
      </c>
      <c r="U10" s="18">
        <f t="shared" si="8"/>
        <v>0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942169</v>
      </c>
      <c r="G21" s="23">
        <f t="shared" si="11"/>
        <v>1099936</v>
      </c>
      <c r="H21" s="23">
        <f t="shared" si="11"/>
        <v>178200</v>
      </c>
      <c r="I21" s="24">
        <f t="shared" si="11"/>
        <v>1120369</v>
      </c>
      <c r="J21" s="25">
        <f t="shared" si="11"/>
        <v>986273</v>
      </c>
      <c r="K21" s="25">
        <f t="shared" si="11"/>
        <v>1669476.7963129964</v>
      </c>
      <c r="L21" s="26">
        <f t="shared" si="10"/>
        <v>0.35717991940681776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2220305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4F000000}"/>
  <conditionalFormatting sqref="L3:L13 L15:L21">
    <cfRule type="cellIs" dxfId="710" priority="12" operator="greaterThan">
      <formula>1</formula>
    </cfRule>
  </conditionalFormatting>
  <conditionalFormatting sqref="L3:L13 L15:L21">
    <cfRule type="cellIs" dxfId="709" priority="11" operator="lessThan">
      <formula>0.8</formula>
    </cfRule>
  </conditionalFormatting>
  <conditionalFormatting sqref="L3:L13 L15:L21">
    <cfRule type="cellIs" dxfId="708" priority="10" operator="between">
      <formula>0.8</formula>
      <formula>1</formula>
    </cfRule>
  </conditionalFormatting>
  <conditionalFormatting sqref="U3:U13 U15:U20">
    <cfRule type="cellIs" dxfId="707" priority="9" operator="greaterThan">
      <formula>1</formula>
    </cfRule>
  </conditionalFormatting>
  <conditionalFormatting sqref="U3:U13 U15:U20">
    <cfRule type="cellIs" dxfId="706" priority="8" operator="lessThan">
      <formula>0.8</formula>
    </cfRule>
  </conditionalFormatting>
  <conditionalFormatting sqref="U3:U13 U15:U20">
    <cfRule type="cellIs" dxfId="705" priority="7" operator="between">
      <formula>0.8</formula>
      <formula>1</formula>
    </cfRule>
  </conditionalFormatting>
  <conditionalFormatting sqref="L14">
    <cfRule type="cellIs" dxfId="704" priority="6" operator="greaterThan">
      <formula>1</formula>
    </cfRule>
  </conditionalFormatting>
  <conditionalFormatting sqref="L14">
    <cfRule type="cellIs" dxfId="703" priority="5" operator="lessThan">
      <formula>0.8</formula>
    </cfRule>
  </conditionalFormatting>
  <conditionalFormatting sqref="L14">
    <cfRule type="cellIs" dxfId="702" priority="4" operator="between">
      <formula>0.8</formula>
      <formula>1</formula>
    </cfRule>
  </conditionalFormatting>
  <conditionalFormatting sqref="U14">
    <cfRule type="cellIs" dxfId="701" priority="3" operator="greaterThan">
      <formula>1</formula>
    </cfRule>
  </conditionalFormatting>
  <conditionalFormatting sqref="U14">
    <cfRule type="cellIs" dxfId="700" priority="2" operator="lessThan">
      <formula>0.8</formula>
    </cfRule>
  </conditionalFormatting>
  <conditionalFormatting sqref="U14">
    <cfRule type="cellIs" dxfId="69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H18" sqref="H18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162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355649</v>
      </c>
      <c r="H3" s="12">
        <v>18977</v>
      </c>
      <c r="I3" s="15">
        <f t="shared" ref="I3:I20" si="1">F3+H3</f>
        <v>130489</v>
      </c>
      <c r="J3" s="16">
        <f t="shared" ref="J3:J20" si="2">C3-G3</f>
        <v>18977</v>
      </c>
      <c r="K3" s="17">
        <f t="shared" ref="K3:K19" si="3">+G3*D3</f>
        <v>1028671.3642477206</v>
      </c>
      <c r="L3" s="18">
        <f t="shared" ref="L3:L11" si="4">K3/E3</f>
        <v>0.94934414589483895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267716</v>
      </c>
      <c r="G4" s="12">
        <v>61518</v>
      </c>
      <c r="H4" s="12">
        <v>0</v>
      </c>
      <c r="I4" s="15">
        <f t="shared" si="1"/>
        <v>267716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267772</v>
      </c>
      <c r="O4" s="31">
        <v>445180</v>
      </c>
      <c r="P4" s="31">
        <v>0</v>
      </c>
      <c r="Q4" s="31">
        <v>0</v>
      </c>
      <c r="R4" s="31">
        <f t="shared" si="5"/>
        <v>712952</v>
      </c>
      <c r="S4" s="32">
        <f t="shared" si="6"/>
        <v>1042186</v>
      </c>
      <c r="T4" s="32">
        <f t="shared" si="7"/>
        <v>543461</v>
      </c>
      <c r="U4" s="18">
        <f t="shared" si="8"/>
        <v>2.0897007368790415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70400</v>
      </c>
      <c r="H10" s="12">
        <v>163447</v>
      </c>
      <c r="I10" s="15">
        <f t="shared" si="1"/>
        <v>163447</v>
      </c>
      <c r="J10" s="16">
        <f t="shared" si="2"/>
        <v>160438</v>
      </c>
      <c r="K10" s="17">
        <f t="shared" si="3"/>
        <v>152745.33534220405</v>
      </c>
      <c r="L10" s="18">
        <f t="shared" si="4"/>
        <v>0.30497578388306951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885180</v>
      </c>
      <c r="G21" s="23">
        <f t="shared" si="11"/>
        <v>1338837</v>
      </c>
      <c r="H21" s="23">
        <f t="shared" si="11"/>
        <v>360624</v>
      </c>
      <c r="I21" s="24">
        <f t="shared" si="11"/>
        <v>1245804</v>
      </c>
      <c r="J21" s="25">
        <f t="shared" si="11"/>
        <v>747372</v>
      </c>
      <c r="K21" s="25">
        <f t="shared" si="11"/>
        <v>2146957.1561474833</v>
      </c>
      <c r="L21" s="26">
        <f t="shared" si="10"/>
        <v>0.45933551499261349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2584641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50000000}"/>
  <conditionalFormatting sqref="L3:L13 L15:L21">
    <cfRule type="cellIs" dxfId="698" priority="12" operator="greaterThan">
      <formula>1</formula>
    </cfRule>
  </conditionalFormatting>
  <conditionalFormatting sqref="L3:L13 L15:L21">
    <cfRule type="cellIs" dxfId="697" priority="11" operator="lessThan">
      <formula>0.8</formula>
    </cfRule>
  </conditionalFormatting>
  <conditionalFormatting sqref="L3:L13 L15:L21">
    <cfRule type="cellIs" dxfId="696" priority="10" operator="between">
      <formula>0.8</formula>
      <formula>1</formula>
    </cfRule>
  </conditionalFormatting>
  <conditionalFormatting sqref="U3:U13 U15:U20">
    <cfRule type="cellIs" dxfId="695" priority="9" operator="greaterThan">
      <formula>1</formula>
    </cfRule>
  </conditionalFormatting>
  <conditionalFormatting sqref="U3:U13 U15:U20">
    <cfRule type="cellIs" dxfId="694" priority="8" operator="lessThan">
      <formula>0.8</formula>
    </cfRule>
  </conditionalFormatting>
  <conditionalFormatting sqref="U3:U13 U15:U20">
    <cfRule type="cellIs" dxfId="693" priority="7" operator="between">
      <formula>0.8</formula>
      <formula>1</formula>
    </cfRule>
  </conditionalFormatting>
  <conditionalFormatting sqref="L14">
    <cfRule type="cellIs" dxfId="692" priority="6" operator="greaterThan">
      <formula>1</formula>
    </cfRule>
  </conditionalFormatting>
  <conditionalFormatting sqref="L14">
    <cfRule type="cellIs" dxfId="691" priority="5" operator="lessThan">
      <formula>0.8</formula>
    </cfRule>
  </conditionalFormatting>
  <conditionalFormatting sqref="L14">
    <cfRule type="cellIs" dxfId="690" priority="4" operator="between">
      <formula>0.8</formula>
      <formula>1</formula>
    </cfRule>
  </conditionalFormatting>
  <conditionalFormatting sqref="U14">
    <cfRule type="cellIs" dxfId="689" priority="3" operator="greaterThan">
      <formula>1</formula>
    </cfRule>
  </conditionalFormatting>
  <conditionalFormatting sqref="U14">
    <cfRule type="cellIs" dxfId="688" priority="2" operator="lessThan">
      <formula>0.8</formula>
    </cfRule>
  </conditionalFormatting>
  <conditionalFormatting sqref="U14">
    <cfRule type="cellIs" dxfId="68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C000"/>
  </sheetPr>
  <dimension ref="A1:U27"/>
  <sheetViews>
    <sheetView showGridLines="0" workbookViewId="0">
      <pane xSplit="3" ySplit="2" topLeftCell="D3" activePane="bottomRight" state="frozen"/>
      <selection activeCell="G3" sqref="G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163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355649</v>
      </c>
      <c r="H3" s="12">
        <v>18977</v>
      </c>
      <c r="I3" s="15">
        <f t="shared" ref="I3:I20" si="1">F3+H3</f>
        <v>130489</v>
      </c>
      <c r="J3" s="16">
        <f t="shared" ref="J3:J20" si="2">C3-G3</f>
        <v>18977</v>
      </c>
      <c r="K3" s="17">
        <f t="shared" ref="K3:K19" si="3">+G3*D3</f>
        <v>1028671.3642477206</v>
      </c>
      <c r="L3" s="18">
        <f t="shared" ref="L3:L11" si="4">K3/E3</f>
        <v>0.94934414589483895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267716</v>
      </c>
      <c r="G4" s="12">
        <v>61518</v>
      </c>
      <c r="H4" s="12">
        <v>0</v>
      </c>
      <c r="I4" s="15">
        <f t="shared" si="1"/>
        <v>267716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0</v>
      </c>
      <c r="O4" s="31">
        <v>445180</v>
      </c>
      <c r="P4" s="31">
        <v>0</v>
      </c>
      <c r="Q4" s="31">
        <v>0</v>
      </c>
      <c r="R4" s="31">
        <f t="shared" si="5"/>
        <v>445180</v>
      </c>
      <c r="S4" s="32">
        <f t="shared" si="6"/>
        <v>774414</v>
      </c>
      <c r="T4" s="32">
        <f t="shared" si="7"/>
        <v>275689</v>
      </c>
      <c r="U4" s="18">
        <f t="shared" si="8"/>
        <v>1.5527876084014236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10">
        <v>2.1696780588381257</v>
      </c>
      <c r="E10" s="11">
        <f t="shared" si="0"/>
        <v>500844.14374607528</v>
      </c>
      <c r="F10" s="12">
        <v>0</v>
      </c>
      <c r="G10" s="12">
        <v>140800</v>
      </c>
      <c r="H10" s="12">
        <v>93047</v>
      </c>
      <c r="I10" s="15">
        <f t="shared" si="1"/>
        <v>93047</v>
      </c>
      <c r="J10" s="16">
        <f t="shared" si="2"/>
        <v>90038</v>
      </c>
      <c r="K10" s="17">
        <f t="shared" si="3"/>
        <v>305490.67068440811</v>
      </c>
      <c r="L10" s="18">
        <f t="shared" si="4"/>
        <v>0.60995156776613901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885180</v>
      </c>
      <c r="G21" s="23">
        <f t="shared" si="11"/>
        <v>1409237</v>
      </c>
      <c r="H21" s="23">
        <f t="shared" si="11"/>
        <v>290224</v>
      </c>
      <c r="I21" s="24">
        <f t="shared" si="11"/>
        <v>1175404</v>
      </c>
      <c r="J21" s="25">
        <f t="shared" si="11"/>
        <v>676972</v>
      </c>
      <c r="K21" s="25">
        <f t="shared" si="11"/>
        <v>2299702.491489687</v>
      </c>
      <c r="L21" s="26">
        <f t="shared" si="10"/>
        <v>0.49201495485532071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2584641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51000000}"/>
  <conditionalFormatting sqref="L3:L13 L15:L21">
    <cfRule type="cellIs" dxfId="686" priority="12" operator="greaterThan">
      <formula>1</formula>
    </cfRule>
  </conditionalFormatting>
  <conditionalFormatting sqref="L3:L13 L15:L21">
    <cfRule type="cellIs" dxfId="685" priority="11" operator="lessThan">
      <formula>0.8</formula>
    </cfRule>
  </conditionalFormatting>
  <conditionalFormatting sqref="L3:L13 L15:L21">
    <cfRule type="cellIs" dxfId="684" priority="10" operator="between">
      <formula>0.8</formula>
      <formula>1</formula>
    </cfRule>
  </conditionalFormatting>
  <conditionalFormatting sqref="U3:U13 U15:U20">
    <cfRule type="cellIs" dxfId="683" priority="9" operator="greaterThan">
      <formula>1</formula>
    </cfRule>
  </conditionalFormatting>
  <conditionalFormatting sqref="U3:U13 U15:U20">
    <cfRule type="cellIs" dxfId="682" priority="8" operator="lessThan">
      <formula>0.8</formula>
    </cfRule>
  </conditionalFormatting>
  <conditionalFormatting sqref="U3:U13 U15:U20">
    <cfRule type="cellIs" dxfId="681" priority="7" operator="between">
      <formula>0.8</formula>
      <formula>1</formula>
    </cfRule>
  </conditionalFormatting>
  <conditionalFormatting sqref="L14">
    <cfRule type="cellIs" dxfId="680" priority="6" operator="greaterThan">
      <formula>1</formula>
    </cfRule>
  </conditionalFormatting>
  <conditionalFormatting sqref="L14">
    <cfRule type="cellIs" dxfId="679" priority="5" operator="lessThan">
      <formula>0.8</formula>
    </cfRule>
  </conditionalFormatting>
  <conditionalFormatting sqref="L14">
    <cfRule type="cellIs" dxfId="678" priority="4" operator="between">
      <formula>0.8</formula>
      <formula>1</formula>
    </cfRule>
  </conditionalFormatting>
  <conditionalFormatting sqref="U14">
    <cfRule type="cellIs" dxfId="677" priority="3" operator="greaterThan">
      <formula>1</formula>
    </cfRule>
  </conditionalFormatting>
  <conditionalFormatting sqref="U14">
    <cfRule type="cellIs" dxfId="676" priority="2" operator="lessThan">
      <formula>0.8</formula>
    </cfRule>
  </conditionalFormatting>
  <conditionalFormatting sqref="U14">
    <cfRule type="cellIs" dxfId="67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rgb="FFFFC000"/>
  </sheetPr>
  <dimension ref="A1:U27"/>
  <sheetViews>
    <sheetView showGridLines="0" zoomScale="90" workbookViewId="0">
      <pane xSplit="3" ySplit="2" topLeftCell="D3" activePane="bottomRight" state="frozen"/>
      <selection activeCell="F9" sqref="F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164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355649</v>
      </c>
      <c r="H3" s="12">
        <v>18977</v>
      </c>
      <c r="I3" s="15">
        <f t="shared" ref="I3:I20" si="1">F3+H3</f>
        <v>130489</v>
      </c>
      <c r="J3" s="16">
        <f t="shared" ref="J3:J20" si="2">C3-G3</f>
        <v>18977</v>
      </c>
      <c r="K3" s="17">
        <f t="shared" ref="K3:K19" si="3">+G3*D3</f>
        <v>1028671.3642477206</v>
      </c>
      <c r="L3" s="18">
        <f t="shared" ref="L3:L11" si="4">K3/E3</f>
        <v>0.94934414589483895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267716</v>
      </c>
      <c r="G4" s="12">
        <v>61518</v>
      </c>
      <c r="H4" s="12">
        <v>0</v>
      </c>
      <c r="I4" s="15">
        <f t="shared" si="1"/>
        <v>267716</v>
      </c>
      <c r="J4" s="16">
        <f t="shared" si="2"/>
        <v>437207</v>
      </c>
      <c r="K4" s="17">
        <f t="shared" si="3"/>
        <v>80153.915525133256</v>
      </c>
      <c r="L4" s="18">
        <f t="shared" si="4"/>
        <v>0.12335054388691165</v>
      </c>
      <c r="M4" s="31">
        <v>0</v>
      </c>
      <c r="N4" s="54">
        <v>0</v>
      </c>
      <c r="O4" s="31">
        <v>445180</v>
      </c>
      <c r="P4" s="31">
        <v>0</v>
      </c>
      <c r="Q4" s="31">
        <v>0</v>
      </c>
      <c r="R4" s="31">
        <f t="shared" si="5"/>
        <v>445180</v>
      </c>
      <c r="S4" s="32">
        <f t="shared" si="6"/>
        <v>774414</v>
      </c>
      <c r="T4" s="32">
        <f t="shared" si="7"/>
        <v>275689</v>
      </c>
      <c r="U4" s="18">
        <f t="shared" si="8"/>
        <v>1.5527876084014236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46">
        <v>2.1696780588381257</v>
      </c>
      <c r="E10" s="13">
        <f t="shared" si="0"/>
        <v>500844.14374607528</v>
      </c>
      <c r="F10" s="12">
        <v>0</v>
      </c>
      <c r="G10" s="12">
        <v>211200</v>
      </c>
      <c r="H10" s="12">
        <v>22647</v>
      </c>
      <c r="I10" s="15">
        <f t="shared" si="1"/>
        <v>22647</v>
      </c>
      <c r="J10" s="16">
        <f t="shared" si="2"/>
        <v>19638</v>
      </c>
      <c r="K10" s="17">
        <f t="shared" si="3"/>
        <v>458236.00602661213</v>
      </c>
      <c r="L10" s="18">
        <f t="shared" si="4"/>
        <v>0.91492735164920846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885180</v>
      </c>
      <c r="G21" s="23">
        <f t="shared" si="11"/>
        <v>1479637</v>
      </c>
      <c r="H21" s="23">
        <f t="shared" si="11"/>
        <v>219824</v>
      </c>
      <c r="I21" s="24">
        <f t="shared" si="11"/>
        <v>1105004</v>
      </c>
      <c r="J21" s="25">
        <f t="shared" si="11"/>
        <v>606572</v>
      </c>
      <c r="K21" s="25">
        <f t="shared" si="11"/>
        <v>2452447.8268318912</v>
      </c>
      <c r="L21" s="26">
        <f t="shared" si="10"/>
        <v>0.52469439471802803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2584641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52000000}"/>
  <conditionalFormatting sqref="L3:L13 L15:L21">
    <cfRule type="cellIs" dxfId="674" priority="12" operator="greaterThan">
      <formula>1</formula>
    </cfRule>
  </conditionalFormatting>
  <conditionalFormatting sqref="L3:L13 L15:L21">
    <cfRule type="cellIs" dxfId="673" priority="11" operator="lessThan">
      <formula>0.8</formula>
    </cfRule>
  </conditionalFormatting>
  <conditionalFormatting sqref="L3:L13 L15:L21">
    <cfRule type="cellIs" dxfId="672" priority="10" operator="between">
      <formula>0.8</formula>
      <formula>1</formula>
    </cfRule>
  </conditionalFormatting>
  <conditionalFormatting sqref="U3:U13 U15:U20">
    <cfRule type="cellIs" dxfId="671" priority="9" operator="greaterThan">
      <formula>1</formula>
    </cfRule>
  </conditionalFormatting>
  <conditionalFormatting sqref="U3:U13 U15:U20">
    <cfRule type="cellIs" dxfId="670" priority="8" operator="lessThan">
      <formula>0.8</formula>
    </cfRule>
  </conditionalFormatting>
  <conditionalFormatting sqref="U3:U13 U15:U20">
    <cfRule type="cellIs" dxfId="669" priority="7" operator="between">
      <formula>0.8</formula>
      <formula>1</formula>
    </cfRule>
  </conditionalFormatting>
  <conditionalFormatting sqref="L14">
    <cfRule type="cellIs" dxfId="668" priority="6" operator="greaterThan">
      <formula>1</formula>
    </cfRule>
  </conditionalFormatting>
  <conditionalFormatting sqref="L14">
    <cfRule type="cellIs" dxfId="667" priority="5" operator="lessThan">
      <formula>0.8</formula>
    </cfRule>
  </conditionalFormatting>
  <conditionalFormatting sqref="L14">
    <cfRule type="cellIs" dxfId="666" priority="4" operator="between">
      <formula>0.8</formula>
      <formula>1</formula>
    </cfRule>
  </conditionalFormatting>
  <conditionalFormatting sqref="U14">
    <cfRule type="cellIs" dxfId="665" priority="3" operator="greaterThan">
      <formula>1</formula>
    </cfRule>
  </conditionalFormatting>
  <conditionalFormatting sqref="U14">
    <cfRule type="cellIs" dxfId="664" priority="2" operator="lessThan">
      <formula>0.8</formula>
    </cfRule>
  </conditionalFormatting>
  <conditionalFormatting sqref="U14">
    <cfRule type="cellIs" dxfId="66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rgb="FFFFC000"/>
  </sheetPr>
  <dimension ref="A1:U27"/>
  <sheetViews>
    <sheetView showGridLines="0" zoomScale="90" workbookViewId="0">
      <pane xSplit="3" ySplit="2" topLeftCell="D3" activePane="bottomRight" state="frozen"/>
      <selection activeCell="G10" sqref="G10:H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165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374626</v>
      </c>
      <c r="H3" s="12">
        <v>0</v>
      </c>
      <c r="I3" s="15">
        <f t="shared" ref="I3:I20" si="1">F3+H3</f>
        <v>111512</v>
      </c>
      <c r="J3" s="16">
        <f t="shared" ref="J3:J20" si="2">C3-G3</f>
        <v>0</v>
      </c>
      <c r="K3" s="17">
        <f t="shared" ref="K3:K19" si="3">+G3*D3</f>
        <v>1083560.0226702918</v>
      </c>
      <c r="L3" s="18">
        <f t="shared" ref="L3:L11" si="4">K3/E3</f>
        <v>1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119569</v>
      </c>
      <c r="G4" s="12">
        <v>209665</v>
      </c>
      <c r="H4" s="12">
        <v>0</v>
      </c>
      <c r="I4" s="15">
        <f t="shared" si="1"/>
        <v>119569</v>
      </c>
      <c r="J4" s="16">
        <f t="shared" si="2"/>
        <v>289060</v>
      </c>
      <c r="K4" s="17">
        <f t="shared" si="3"/>
        <v>273179.73111247219</v>
      </c>
      <c r="L4" s="18">
        <f t="shared" si="4"/>
        <v>0.42040202516416869</v>
      </c>
      <c r="M4" s="31">
        <v>0</v>
      </c>
      <c r="N4" s="54">
        <v>0</v>
      </c>
      <c r="O4" s="31">
        <v>445180</v>
      </c>
      <c r="P4" s="31">
        <v>0</v>
      </c>
      <c r="Q4" s="31">
        <v>0</v>
      </c>
      <c r="R4" s="31">
        <f t="shared" si="5"/>
        <v>445180</v>
      </c>
      <c r="S4" s="32">
        <f t="shared" si="6"/>
        <v>774414</v>
      </c>
      <c r="T4" s="32">
        <f t="shared" si="7"/>
        <v>275689</v>
      </c>
      <c r="U4" s="18">
        <f t="shared" si="8"/>
        <v>1.5527876084014236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46">
        <v>2.1696780588381257</v>
      </c>
      <c r="E10" s="13">
        <f t="shared" si="0"/>
        <v>500844.14374607528</v>
      </c>
      <c r="F10" s="12">
        <v>0</v>
      </c>
      <c r="G10" s="12">
        <v>211200</v>
      </c>
      <c r="H10" s="12">
        <v>22647</v>
      </c>
      <c r="I10" s="15">
        <f t="shared" si="1"/>
        <v>22647</v>
      </c>
      <c r="J10" s="16">
        <f t="shared" si="2"/>
        <v>19638</v>
      </c>
      <c r="K10" s="17">
        <f t="shared" si="3"/>
        <v>458236.00602661213</v>
      </c>
      <c r="L10" s="18">
        <f t="shared" si="4"/>
        <v>0.91492735164920846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12">
        <v>0</v>
      </c>
      <c r="H16" s="12">
        <v>0</v>
      </c>
      <c r="I16" s="15">
        <f t="shared" si="1"/>
        <v>0</v>
      </c>
      <c r="J16" s="16">
        <f t="shared" si="2"/>
        <v>73000</v>
      </c>
      <c r="K16" s="17">
        <f t="shared" ref="K16:K18" si="9">+G16*D16</f>
        <v>0</v>
      </c>
      <c r="L16" s="18"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72973</v>
      </c>
      <c r="T16" s="32">
        <f t="shared" si="7"/>
        <v>-27</v>
      </c>
      <c r="U16" s="18">
        <f t="shared" si="8"/>
        <v>0.99963013698630132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12">
        <v>0</v>
      </c>
      <c r="H17" s="12">
        <v>0</v>
      </c>
      <c r="I17" s="15">
        <f t="shared" si="1"/>
        <v>0</v>
      </c>
      <c r="J17" s="16">
        <f t="shared" si="2"/>
        <v>5971</v>
      </c>
      <c r="K17" s="17">
        <f t="shared" si="9"/>
        <v>0</v>
      </c>
      <c r="L17" s="18"/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12">
        <v>0</v>
      </c>
      <c r="H18" s="12">
        <v>0</v>
      </c>
      <c r="I18" s="15">
        <f t="shared" si="1"/>
        <v>0</v>
      </c>
      <c r="J18" s="16">
        <f t="shared" si="2"/>
        <v>63917</v>
      </c>
      <c r="K18" s="17">
        <f t="shared" si="9"/>
        <v>0</v>
      </c>
      <c r="L18" s="18"/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ref="L20:L21" si="10">K20/E20</f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737033</v>
      </c>
      <c r="G21" s="23">
        <f t="shared" si="11"/>
        <v>1646761</v>
      </c>
      <c r="H21" s="23">
        <f t="shared" si="11"/>
        <v>200847</v>
      </c>
      <c r="I21" s="24">
        <f t="shared" si="11"/>
        <v>937880</v>
      </c>
      <c r="J21" s="25">
        <f t="shared" si="11"/>
        <v>439448</v>
      </c>
      <c r="K21" s="25">
        <f t="shared" si="11"/>
        <v>2700362.3008418013</v>
      </c>
      <c r="L21" s="26">
        <f t="shared" si="10"/>
        <v>0.57773500722741078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2584641</v>
      </c>
      <c r="T21" s="37"/>
    </row>
    <row r="22" spans="1:21">
      <c r="K22" t="s">
        <v>64</v>
      </c>
    </row>
    <row r="23" spans="1:21">
      <c r="E23" t="s">
        <v>64</v>
      </c>
    </row>
    <row r="25" spans="1:21">
      <c r="E25" t="s">
        <v>64</v>
      </c>
      <c r="G25" t="s">
        <v>64</v>
      </c>
    </row>
    <row r="26" spans="1:21">
      <c r="G26" t="s">
        <v>64</v>
      </c>
    </row>
    <row r="27" spans="1:21">
      <c r="G27" t="s">
        <v>64</v>
      </c>
    </row>
  </sheetData>
  <autoFilter ref="B2:U21" xr:uid="{00000000-0009-0000-0000-000053000000}"/>
  <conditionalFormatting sqref="L3:L13 L15:L21">
    <cfRule type="cellIs" dxfId="662" priority="12" operator="greaterThan">
      <formula>1</formula>
    </cfRule>
  </conditionalFormatting>
  <conditionalFormatting sqref="L3:L13 L15:L21">
    <cfRule type="cellIs" dxfId="661" priority="11" operator="lessThan">
      <formula>0.8</formula>
    </cfRule>
  </conditionalFormatting>
  <conditionalFormatting sqref="L3:L13 L15:L21">
    <cfRule type="cellIs" dxfId="660" priority="10" operator="between">
      <formula>0.8</formula>
      <formula>1</formula>
    </cfRule>
  </conditionalFormatting>
  <conditionalFormatting sqref="U3:U13 U15:U20">
    <cfRule type="cellIs" dxfId="659" priority="9" operator="greaterThan">
      <formula>1</formula>
    </cfRule>
  </conditionalFormatting>
  <conditionalFormatting sqref="U3:U13 U15:U20">
    <cfRule type="cellIs" dxfId="658" priority="8" operator="lessThan">
      <formula>0.8</formula>
    </cfRule>
  </conditionalFormatting>
  <conditionalFormatting sqref="U3:U13 U15:U20">
    <cfRule type="cellIs" dxfId="657" priority="7" operator="between">
      <formula>0.8</formula>
      <formula>1</formula>
    </cfRule>
  </conditionalFormatting>
  <conditionalFormatting sqref="L14">
    <cfRule type="cellIs" dxfId="656" priority="6" operator="greaterThan">
      <formula>1</formula>
    </cfRule>
  </conditionalFormatting>
  <conditionalFormatting sqref="L14">
    <cfRule type="cellIs" dxfId="655" priority="5" operator="lessThan">
      <formula>0.8</formula>
    </cfRule>
  </conditionalFormatting>
  <conditionalFormatting sqref="L14">
    <cfRule type="cellIs" dxfId="654" priority="4" operator="between">
      <formula>0.8</formula>
      <formula>1</formula>
    </cfRule>
  </conditionalFormatting>
  <conditionalFormatting sqref="U14">
    <cfRule type="cellIs" dxfId="653" priority="3" operator="greaterThan">
      <formula>1</formula>
    </cfRule>
  </conditionalFormatting>
  <conditionalFormatting sqref="U14">
    <cfRule type="cellIs" dxfId="652" priority="2" operator="lessThan">
      <formula>0.8</formula>
    </cfRule>
  </conditionalFormatting>
  <conditionalFormatting sqref="U14">
    <cfRule type="cellIs" dxfId="65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G6" sqref="G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166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374626</v>
      </c>
      <c r="H3" s="12">
        <v>0</v>
      </c>
      <c r="I3" s="15">
        <f t="shared" ref="I3:I20" si="1">F3+H3</f>
        <v>111512</v>
      </c>
      <c r="J3" s="16">
        <f t="shared" ref="J3:J20" si="2">C3-G3</f>
        <v>0</v>
      </c>
      <c r="K3" s="17">
        <f t="shared" ref="K3:K19" si="3">+G3*D3</f>
        <v>1083560.0226702918</v>
      </c>
      <c r="L3" s="18">
        <f t="shared" ref="L3:L11" si="4">K3/E3</f>
        <v>1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445135</v>
      </c>
      <c r="G4" s="12">
        <v>329229</v>
      </c>
      <c r="H4" s="12">
        <v>0</v>
      </c>
      <c r="I4" s="15">
        <f t="shared" si="1"/>
        <v>445135</v>
      </c>
      <c r="J4" s="16">
        <f t="shared" si="2"/>
        <v>169496</v>
      </c>
      <c r="K4" s="17">
        <f t="shared" si="3"/>
        <v>428963.77408927621</v>
      </c>
      <c r="L4" s="18">
        <f t="shared" si="4"/>
        <v>0.66014136046919647</v>
      </c>
      <c r="M4" s="31">
        <v>0</v>
      </c>
      <c r="N4" s="54">
        <v>0</v>
      </c>
      <c r="O4" s="31">
        <v>445180</v>
      </c>
      <c r="P4" s="31">
        <v>0</v>
      </c>
      <c r="Q4" s="31">
        <v>0</v>
      </c>
      <c r="R4" s="31">
        <f t="shared" si="5"/>
        <v>445180</v>
      </c>
      <c r="S4" s="32">
        <f t="shared" si="6"/>
        <v>1219544</v>
      </c>
      <c r="T4" s="32">
        <f t="shared" si="7"/>
        <v>720819</v>
      </c>
      <c r="U4" s="18">
        <f t="shared" si="8"/>
        <v>2.4453235751165474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46">
        <v>2.1696780588381257</v>
      </c>
      <c r="E10" s="13">
        <f t="shared" si="0"/>
        <v>500844.14374607528</v>
      </c>
      <c r="F10" s="12">
        <v>0</v>
      </c>
      <c r="G10" s="12">
        <v>233847</v>
      </c>
      <c r="H10" s="12">
        <v>0</v>
      </c>
      <c r="I10" s="15">
        <f t="shared" si="1"/>
        <v>0</v>
      </c>
      <c r="J10" s="16">
        <f t="shared" si="2"/>
        <v>-3009</v>
      </c>
      <c r="K10" s="17">
        <f t="shared" si="3"/>
        <v>507372.70502511918</v>
      </c>
      <c r="L10" s="18">
        <f t="shared" si="4"/>
        <v>1.0130351155355704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72943</v>
      </c>
      <c r="G16" s="30">
        <v>0</v>
      </c>
      <c r="H16" s="12">
        <v>0</v>
      </c>
      <c r="I16" s="15">
        <f t="shared" si="1"/>
        <v>72943</v>
      </c>
      <c r="J16" s="16">
        <f t="shared" si="2"/>
        <v>73000</v>
      </c>
      <c r="K16" s="17">
        <f t="shared" ref="K16:K18" si="9">+G16*D16</f>
        <v>0</v>
      </c>
      <c r="L16" s="18">
        <f t="shared" ref="L16:L21" si="10">K16/E16</f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145916</v>
      </c>
      <c r="T16" s="32">
        <f t="shared" si="7"/>
        <v>72916</v>
      </c>
      <c r="U16" s="18">
        <f t="shared" si="8"/>
        <v>1.9988493150684932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5956</v>
      </c>
      <c r="G17" s="30">
        <v>0</v>
      </c>
      <c r="H17" s="12">
        <v>0</v>
      </c>
      <c r="I17" s="15">
        <f t="shared" si="1"/>
        <v>5956</v>
      </c>
      <c r="J17" s="16">
        <f t="shared" si="2"/>
        <v>5971</v>
      </c>
      <c r="K17" s="17">
        <f t="shared" si="9"/>
        <v>0</v>
      </c>
      <c r="L17" s="18">
        <f t="shared" si="10"/>
        <v>0</v>
      </c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63903</v>
      </c>
      <c r="G18" s="30">
        <v>0</v>
      </c>
      <c r="H18" s="12">
        <v>0</v>
      </c>
      <c r="I18" s="15">
        <f t="shared" si="1"/>
        <v>63903</v>
      </c>
      <c r="J18" s="16">
        <f t="shared" si="2"/>
        <v>63917</v>
      </c>
      <c r="K18" s="17">
        <f t="shared" si="9"/>
        <v>0</v>
      </c>
      <c r="L18" s="18">
        <f t="shared" si="10"/>
        <v>0</v>
      </c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si="10"/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K21" si="11">SUM(E3:E20)</f>
        <v>4674049.9832285084</v>
      </c>
      <c r="F21" s="23">
        <f t="shared" si="11"/>
        <v>1205401</v>
      </c>
      <c r="G21" s="23">
        <f t="shared" si="11"/>
        <v>1788972</v>
      </c>
      <c r="H21" s="23">
        <f t="shared" si="11"/>
        <v>178200</v>
      </c>
      <c r="I21" s="24">
        <f t="shared" si="11"/>
        <v>1383601</v>
      </c>
      <c r="J21" s="25">
        <f t="shared" si="11"/>
        <v>297237</v>
      </c>
      <c r="K21" s="25">
        <f t="shared" si="11"/>
        <v>2905283.0428171125</v>
      </c>
      <c r="L21" s="26">
        <f t="shared" si="10"/>
        <v>0.62157723029105161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3172573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4000000}"/>
  <conditionalFormatting sqref="L3:L13 L15:L21">
    <cfRule type="cellIs" dxfId="650" priority="12" operator="greaterThan">
      <formula>1</formula>
    </cfRule>
  </conditionalFormatting>
  <conditionalFormatting sqref="L3:L13 L15:L21">
    <cfRule type="cellIs" dxfId="649" priority="11" operator="lessThan">
      <formula>0.8</formula>
    </cfRule>
  </conditionalFormatting>
  <conditionalFormatting sqref="L3:L13 L15:L21">
    <cfRule type="cellIs" dxfId="648" priority="10" operator="between">
      <formula>0.8</formula>
      <formula>1</formula>
    </cfRule>
  </conditionalFormatting>
  <conditionalFormatting sqref="U3:U13 U15:U20">
    <cfRule type="cellIs" dxfId="647" priority="9" operator="greaterThan">
      <formula>1</formula>
    </cfRule>
  </conditionalFormatting>
  <conditionalFormatting sqref="U3:U13 U15:U20">
    <cfRule type="cellIs" dxfId="646" priority="8" operator="lessThan">
      <formula>0.8</formula>
    </cfRule>
  </conditionalFormatting>
  <conditionalFormatting sqref="U3:U13 U15:U20">
    <cfRule type="cellIs" dxfId="645" priority="7" operator="between">
      <formula>0.8</formula>
      <formula>1</formula>
    </cfRule>
  </conditionalFormatting>
  <conditionalFormatting sqref="L14">
    <cfRule type="cellIs" dxfId="644" priority="6" operator="greaterThan">
      <formula>1</formula>
    </cfRule>
  </conditionalFormatting>
  <conditionalFormatting sqref="L14">
    <cfRule type="cellIs" dxfId="643" priority="5" operator="lessThan">
      <formula>0.8</formula>
    </cfRule>
  </conditionalFormatting>
  <conditionalFormatting sqref="L14">
    <cfRule type="cellIs" dxfId="642" priority="4" operator="between">
      <formula>0.8</formula>
      <formula>1</formula>
    </cfRule>
  </conditionalFormatting>
  <conditionalFormatting sqref="U14">
    <cfRule type="cellIs" dxfId="641" priority="3" operator="greaterThan">
      <formula>1</formula>
    </cfRule>
  </conditionalFormatting>
  <conditionalFormatting sqref="U14">
    <cfRule type="cellIs" dxfId="640" priority="2" operator="lessThan">
      <formula>0.8</formula>
    </cfRule>
  </conditionalFormatting>
  <conditionalFormatting sqref="U14">
    <cfRule type="cellIs" dxfId="63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J21" sqref="J2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6.3320312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167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147</v>
      </c>
      <c r="O2" s="49" t="s">
        <v>148</v>
      </c>
      <c r="P2" s="49" t="s">
        <v>149</v>
      </c>
      <c r="Q2" s="43" t="s">
        <v>109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111512</v>
      </c>
      <c r="G3" s="40">
        <v>374626</v>
      </c>
      <c r="H3" s="12">
        <v>0</v>
      </c>
      <c r="I3" s="15">
        <f t="shared" ref="I3:I20" si="1">F3+H3</f>
        <v>111512</v>
      </c>
      <c r="J3" s="16">
        <f t="shared" ref="J3:J20" si="2">C3-G3</f>
        <v>0</v>
      </c>
      <c r="K3" s="17">
        <f t="shared" ref="K3:K19" si="3">+G3*D3</f>
        <v>1083560.0226702918</v>
      </c>
      <c r="L3" s="18">
        <f t="shared" ref="L3:L11" si="4">K3/E3</f>
        <v>1</v>
      </c>
      <c r="M3" s="31">
        <v>0</v>
      </c>
      <c r="N3" s="54">
        <v>0</v>
      </c>
      <c r="O3" s="31">
        <v>0</v>
      </c>
      <c r="P3" s="31">
        <v>0</v>
      </c>
      <c r="Q3" s="31">
        <v>0</v>
      </c>
      <c r="R3" s="31">
        <f t="shared" ref="R3:R21" si="5">M3+N3+O3+P3+Q3</f>
        <v>0</v>
      </c>
      <c r="S3" s="32">
        <f t="shared" ref="S3:S21" si="6">G3+I3+R3</f>
        <v>486138</v>
      </c>
      <c r="T3" s="32">
        <f t="shared" ref="T3:T20" si="7">S3-C3</f>
        <v>111512</v>
      </c>
      <c r="U3" s="18">
        <f t="shared" ref="U3:U20" si="8">S3/C3</f>
        <v>1.2976622017692312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368655</v>
      </c>
      <c r="G4" s="12">
        <v>510669</v>
      </c>
      <c r="H4" s="12">
        <v>43048</v>
      </c>
      <c r="I4" s="15">
        <f t="shared" si="1"/>
        <v>411703</v>
      </c>
      <c r="J4" s="16">
        <f t="shared" si="2"/>
        <v>-11944</v>
      </c>
      <c r="K4" s="17">
        <f t="shared" si="3"/>
        <v>665368.18308957166</v>
      </c>
      <c r="L4" s="18">
        <f t="shared" si="4"/>
        <v>1.0239490701288285</v>
      </c>
      <c r="M4" s="31">
        <v>0</v>
      </c>
      <c r="N4" s="54">
        <v>0</v>
      </c>
      <c r="O4" s="31">
        <v>445180</v>
      </c>
      <c r="P4" s="31">
        <v>0</v>
      </c>
      <c r="Q4" s="31">
        <v>0</v>
      </c>
      <c r="R4" s="31">
        <f t="shared" si="5"/>
        <v>445180</v>
      </c>
      <c r="S4" s="32">
        <f t="shared" si="6"/>
        <v>1367552</v>
      </c>
      <c r="T4" s="32">
        <f t="shared" si="7"/>
        <v>868827</v>
      </c>
      <c r="U4" s="18">
        <f t="shared" si="8"/>
        <v>2.742096345681488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128814</v>
      </c>
      <c r="G6" s="40">
        <v>225845</v>
      </c>
      <c r="H6" s="40">
        <v>0</v>
      </c>
      <c r="I6" s="15">
        <f t="shared" si="1"/>
        <v>128814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0</v>
      </c>
      <c r="R6" s="31">
        <f t="shared" si="5"/>
        <v>0</v>
      </c>
      <c r="S6" s="32">
        <f t="shared" si="6"/>
        <v>354659</v>
      </c>
      <c r="T6" s="32">
        <f t="shared" si="7"/>
        <v>128814</v>
      </c>
      <c r="U6" s="18">
        <f t="shared" si="8"/>
        <v>1.5703646306094887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0</v>
      </c>
      <c r="Q7" s="31">
        <v>0</v>
      </c>
      <c r="R7" s="31">
        <f t="shared" si="5"/>
        <v>0</v>
      </c>
      <c r="S7" s="32">
        <f t="shared" si="6"/>
        <v>407998</v>
      </c>
      <c r="T7" s="32">
        <f t="shared" si="7"/>
        <v>190278</v>
      </c>
      <c r="U7" s="18">
        <f t="shared" si="8"/>
        <v>1.8739573764468125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0</v>
      </c>
      <c r="P8" s="31">
        <v>0</v>
      </c>
      <c r="Q8" s="31">
        <v>0</v>
      </c>
      <c r="R8" s="31">
        <f t="shared" si="5"/>
        <v>0</v>
      </c>
      <c r="S8" s="32">
        <f t="shared" si="6"/>
        <v>606230</v>
      </c>
      <c r="T8" s="32">
        <f t="shared" si="7"/>
        <v>318563</v>
      </c>
      <c r="U8" s="18">
        <f t="shared" si="8"/>
        <v>2.1074019612955257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0</v>
      </c>
      <c r="R9" s="31">
        <f t="shared" si="5"/>
        <v>0</v>
      </c>
      <c r="S9" s="32">
        <f t="shared" si="6"/>
        <v>133075</v>
      </c>
      <c r="T9" s="32">
        <f t="shared" si="7"/>
        <v>58575</v>
      </c>
      <c r="U9" s="18">
        <f t="shared" si="8"/>
        <v>1.786241610738255</v>
      </c>
    </row>
    <row r="10" spans="1:21">
      <c r="A10" s="8" t="s">
        <v>34</v>
      </c>
      <c r="B10" s="8" t="s">
        <v>35</v>
      </c>
      <c r="C10" s="13">
        <v>230838</v>
      </c>
      <c r="D10" s="46">
        <v>2.1696780588381257</v>
      </c>
      <c r="E10" s="13">
        <f t="shared" si="0"/>
        <v>500844.14374607528</v>
      </c>
      <c r="F10" s="12">
        <v>0</v>
      </c>
      <c r="G10" s="12">
        <v>233847</v>
      </c>
      <c r="H10" s="12">
        <v>0</v>
      </c>
      <c r="I10" s="15">
        <f t="shared" si="1"/>
        <v>0</v>
      </c>
      <c r="J10" s="16">
        <f t="shared" si="2"/>
        <v>-3009</v>
      </c>
      <c r="K10" s="17">
        <f t="shared" si="3"/>
        <v>507372.70502511918</v>
      </c>
      <c r="L10" s="18">
        <f t="shared" si="4"/>
        <v>1.0130351155355704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 t="shared" si="6"/>
        <v>233847</v>
      </c>
      <c r="T10" s="32">
        <f t="shared" si="7"/>
        <v>3009</v>
      </c>
      <c r="U10" s="18">
        <f t="shared" si="8"/>
        <v>1.0130351155355704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 t="e">
        <f t="shared" si="4"/>
        <v>#DIV/0!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0</v>
      </c>
      <c r="T11" s="32">
        <f t="shared" si="7"/>
        <v>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72943</v>
      </c>
      <c r="G16" s="30">
        <v>0</v>
      </c>
      <c r="H16" s="12">
        <v>0</v>
      </c>
      <c r="I16" s="15">
        <f t="shared" si="1"/>
        <v>72943</v>
      </c>
      <c r="J16" s="16">
        <f t="shared" si="2"/>
        <v>73000</v>
      </c>
      <c r="K16" s="17">
        <f t="shared" ref="K16:K18" si="9">+G16*D16</f>
        <v>0</v>
      </c>
      <c r="L16" s="18">
        <f t="shared" ref="L16:L21" si="10">K16/E16</f>
        <v>0</v>
      </c>
      <c r="M16" s="31">
        <v>0</v>
      </c>
      <c r="N16" s="31">
        <v>0</v>
      </c>
      <c r="O16" s="31">
        <v>0</v>
      </c>
      <c r="P16" s="31">
        <v>72973</v>
      </c>
      <c r="Q16" s="31">
        <v>0</v>
      </c>
      <c r="R16" s="31">
        <f t="shared" si="5"/>
        <v>72973</v>
      </c>
      <c r="S16" s="32">
        <f t="shared" si="6"/>
        <v>145916</v>
      </c>
      <c r="T16" s="32">
        <f t="shared" si="7"/>
        <v>72916</v>
      </c>
      <c r="U16" s="18">
        <f t="shared" si="8"/>
        <v>1.9988493150684932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5956</v>
      </c>
      <c r="G17" s="30">
        <v>0</v>
      </c>
      <c r="H17" s="12">
        <v>0</v>
      </c>
      <c r="I17" s="15">
        <f t="shared" si="1"/>
        <v>5956</v>
      </c>
      <c r="J17" s="16">
        <f t="shared" si="2"/>
        <v>5971</v>
      </c>
      <c r="K17" s="17">
        <f t="shared" si="9"/>
        <v>0</v>
      </c>
      <c r="L17" s="18">
        <f t="shared" si="10"/>
        <v>0</v>
      </c>
      <c r="M17" s="31"/>
      <c r="N17" s="31"/>
      <c r="O17" s="31"/>
      <c r="P17" s="31">
        <v>5971</v>
      </c>
      <c r="Q17" s="31"/>
      <c r="R17" s="31"/>
      <c r="S17" s="32"/>
      <c r="T17" s="32"/>
      <c r="U17" s="18"/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63903</v>
      </c>
      <c r="G18" s="30">
        <v>0</v>
      </c>
      <c r="H18" s="12">
        <v>0</v>
      </c>
      <c r="I18" s="15">
        <f t="shared" si="1"/>
        <v>63903</v>
      </c>
      <c r="J18" s="16">
        <f t="shared" si="2"/>
        <v>63917</v>
      </c>
      <c r="K18" s="17">
        <f t="shared" si="9"/>
        <v>0</v>
      </c>
      <c r="L18" s="18">
        <f t="shared" si="10"/>
        <v>0</v>
      </c>
      <c r="M18" s="31"/>
      <c r="N18" s="31"/>
      <c r="O18" s="31"/>
      <c r="P18" s="31">
        <v>63917</v>
      </c>
      <c r="Q18" s="31"/>
      <c r="R18" s="31"/>
      <c r="S18" s="32"/>
      <c r="T18" s="32"/>
      <c r="U18" s="18"/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 t="e">
        <f t="shared" si="10"/>
        <v>#DIV/0!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I21" si="11">SUM(E3:E20)</f>
        <v>4674049.9832285084</v>
      </c>
      <c r="F21" s="23">
        <f t="shared" si="11"/>
        <v>1128921</v>
      </c>
      <c r="G21" s="23">
        <f t="shared" si="11"/>
        <v>1970412</v>
      </c>
      <c r="H21" s="23">
        <f t="shared" si="11"/>
        <v>221248</v>
      </c>
      <c r="I21" s="24">
        <f t="shared" si="11"/>
        <v>1350169</v>
      </c>
      <c r="J21" s="25">
        <f>SUM(J3:J20)</f>
        <v>115797</v>
      </c>
      <c r="K21" s="25">
        <f>SUM(K3:K20)</f>
        <v>3141687.4518174082</v>
      </c>
      <c r="L21" s="26">
        <f t="shared" si="10"/>
        <v>0.67215529638973803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f t="shared" si="5"/>
        <v>0</v>
      </c>
      <c r="S21" s="32">
        <f t="shared" si="6"/>
        <v>3320581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5000000}"/>
  <conditionalFormatting sqref="L3:L13 L15:L21">
    <cfRule type="cellIs" dxfId="638" priority="12" operator="greaterThan">
      <formula>1</formula>
    </cfRule>
  </conditionalFormatting>
  <conditionalFormatting sqref="L3:L13 L15:L21">
    <cfRule type="cellIs" dxfId="637" priority="11" operator="lessThan">
      <formula>0.8</formula>
    </cfRule>
  </conditionalFormatting>
  <conditionalFormatting sqref="L3:L13 L15:L21">
    <cfRule type="cellIs" dxfId="636" priority="10" operator="between">
      <formula>0.8</formula>
      <formula>1</formula>
    </cfRule>
  </conditionalFormatting>
  <conditionalFormatting sqref="U3:U13 U15:U20">
    <cfRule type="cellIs" dxfId="635" priority="9" operator="greaterThan">
      <formula>1</formula>
    </cfRule>
  </conditionalFormatting>
  <conditionalFormatting sqref="U3:U13 U15:U20">
    <cfRule type="cellIs" dxfId="634" priority="8" operator="lessThan">
      <formula>0.8</formula>
    </cfRule>
  </conditionalFormatting>
  <conditionalFormatting sqref="U3:U13 U15:U20">
    <cfRule type="cellIs" dxfId="633" priority="7" operator="between">
      <formula>0.8</formula>
      <formula>1</formula>
    </cfRule>
  </conditionalFormatting>
  <conditionalFormatting sqref="L14">
    <cfRule type="cellIs" dxfId="632" priority="6" operator="greaterThan">
      <formula>1</formula>
    </cfRule>
  </conditionalFormatting>
  <conditionalFormatting sqref="L14">
    <cfRule type="cellIs" dxfId="631" priority="5" operator="lessThan">
      <formula>0.8</formula>
    </cfRule>
  </conditionalFormatting>
  <conditionalFormatting sqref="L14">
    <cfRule type="cellIs" dxfId="630" priority="4" operator="between">
      <formula>0.8</formula>
      <formula>1</formula>
    </cfRule>
  </conditionalFormatting>
  <conditionalFormatting sqref="U14">
    <cfRule type="cellIs" dxfId="629" priority="3" operator="greaterThan">
      <formula>1</formula>
    </cfRule>
  </conditionalFormatting>
  <conditionalFormatting sqref="U14">
    <cfRule type="cellIs" dxfId="628" priority="2" operator="lessThan">
      <formula>0.8</formula>
    </cfRule>
  </conditionalFormatting>
  <conditionalFormatting sqref="U14">
    <cfRule type="cellIs" dxfId="62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H14" sqref="H14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168</v>
      </c>
      <c r="J2" s="6" t="s">
        <v>17</v>
      </c>
      <c r="K2" s="6" t="s">
        <v>18</v>
      </c>
      <c r="L2" s="6" t="s">
        <v>19</v>
      </c>
      <c r="M2" s="49" t="s">
        <v>146</v>
      </c>
      <c r="N2" s="49" t="s">
        <v>169</v>
      </c>
      <c r="O2" s="49" t="s">
        <v>170</v>
      </c>
      <c r="P2" s="49" t="s">
        <v>171</v>
      </c>
      <c r="Q2" s="43" t="s">
        <v>172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374626</v>
      </c>
      <c r="D3" s="10">
        <v>2.8923780588381258</v>
      </c>
      <c r="E3" s="11">
        <f t="shared" ref="E3:E20" si="0">C3*D3</f>
        <v>1083560.0226702918</v>
      </c>
      <c r="F3" s="12">
        <v>148369</v>
      </c>
      <c r="G3" s="40">
        <v>374626</v>
      </c>
      <c r="H3" s="12">
        <v>0</v>
      </c>
      <c r="I3" s="15">
        <f t="shared" ref="I3:I20" si="1">F3+H3</f>
        <v>148369</v>
      </c>
      <c r="J3" s="16">
        <f t="shared" ref="J3:J20" si="2">C3-G3</f>
        <v>0</v>
      </c>
      <c r="K3" s="17">
        <f t="shared" ref="K3:K19" si="3">+G3*D3</f>
        <v>1083560.0226702918</v>
      </c>
      <c r="L3" s="18">
        <f t="shared" ref="L3:L10" si="4">K3/E3</f>
        <v>1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1041995</v>
      </c>
      <c r="T3" s="32">
        <f t="shared" ref="T3:T20" si="7">S3-C3</f>
        <v>667369</v>
      </c>
      <c r="U3" s="18">
        <f t="shared" ref="U3:U20" si="8">S3/C3</f>
        <v>2.7814273435372878</v>
      </c>
    </row>
    <row r="4" spans="1:21">
      <c r="A4" s="8" t="s">
        <v>22</v>
      </c>
      <c r="B4" s="8" t="s">
        <v>23</v>
      </c>
      <c r="C4" s="13">
        <v>498725</v>
      </c>
      <c r="D4" s="46">
        <v>1.3029343529557731</v>
      </c>
      <c r="E4" s="13">
        <f t="shared" si="0"/>
        <v>649805.93517786788</v>
      </c>
      <c r="F4" s="12">
        <v>368655</v>
      </c>
      <c r="G4" s="12">
        <v>553717</v>
      </c>
      <c r="H4" s="12">
        <v>0</v>
      </c>
      <c r="I4" s="15">
        <f t="shared" si="1"/>
        <v>368655</v>
      </c>
      <c r="J4" s="16">
        <f t="shared" si="2"/>
        <v>-54992</v>
      </c>
      <c r="K4" s="17">
        <f t="shared" si="3"/>
        <v>721456.90111561178</v>
      </c>
      <c r="L4" s="18">
        <f t="shared" si="4"/>
        <v>1.1102651761993083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922372</v>
      </c>
      <c r="T4" s="32">
        <f t="shared" si="7"/>
        <v>423647</v>
      </c>
      <c r="U4" s="18">
        <f t="shared" si="8"/>
        <v>1.8494601233144519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225845</v>
      </c>
      <c r="D6" s="10">
        <v>1.1430280588381259</v>
      </c>
      <c r="E6" s="11">
        <f t="shared" si="0"/>
        <v>258147.17194829654</v>
      </c>
      <c r="F6" s="12">
        <v>192541</v>
      </c>
      <c r="G6" s="40">
        <v>225845</v>
      </c>
      <c r="H6" s="40">
        <v>0</v>
      </c>
      <c r="I6" s="15">
        <f t="shared" si="1"/>
        <v>192541</v>
      </c>
      <c r="J6" s="16">
        <f t="shared" si="2"/>
        <v>0</v>
      </c>
      <c r="K6" s="17">
        <f t="shared" si="3"/>
        <v>258147.17194829654</v>
      </c>
      <c r="L6" s="18">
        <f t="shared" si="4"/>
        <v>1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512386</v>
      </c>
      <c r="T6" s="32">
        <f t="shared" si="7"/>
        <v>286541</v>
      </c>
      <c r="U6" s="18">
        <f t="shared" si="8"/>
        <v>2.2687506918461775</v>
      </c>
    </row>
    <row r="7" spans="1:21">
      <c r="A7" s="8" t="s">
        <v>28</v>
      </c>
      <c r="B7" s="8" t="s">
        <v>29</v>
      </c>
      <c r="C7" s="13">
        <v>217720</v>
      </c>
      <c r="D7" s="10">
        <v>0.63422805883812572</v>
      </c>
      <c r="E7" s="11">
        <f t="shared" si="0"/>
        <v>138084.13297023674</v>
      </c>
      <c r="F7" s="12">
        <v>0</v>
      </c>
      <c r="G7" s="40">
        <v>229798</v>
      </c>
      <c r="H7" s="12">
        <v>178200</v>
      </c>
      <c r="I7" s="15">
        <f t="shared" si="1"/>
        <v>178200</v>
      </c>
      <c r="J7" s="16">
        <f t="shared" si="2"/>
        <v>-12078</v>
      </c>
      <c r="K7" s="17">
        <f t="shared" si="3"/>
        <v>145744.33946488361</v>
      </c>
      <c r="L7" s="18">
        <f t="shared" si="4"/>
        <v>1.0554749219180599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929998</v>
      </c>
      <c r="T7" s="32">
        <f t="shared" si="7"/>
        <v>712278</v>
      </c>
      <c r="U7" s="18">
        <f t="shared" si="8"/>
        <v>4.2715322432482088</v>
      </c>
    </row>
    <row r="8" spans="1:21">
      <c r="A8" s="8" t="s">
        <v>30</v>
      </c>
      <c r="B8" s="8" t="s">
        <v>31</v>
      </c>
      <c r="C8" s="13">
        <v>287667</v>
      </c>
      <c r="D8" s="46">
        <v>0.89352805883812592</v>
      </c>
      <c r="E8" s="13">
        <f t="shared" si="0"/>
        <v>257038.53610178718</v>
      </c>
      <c r="F8" s="40">
        <v>318563</v>
      </c>
      <c r="G8" s="12">
        <v>287667</v>
      </c>
      <c r="H8" s="40">
        <v>0</v>
      </c>
      <c r="I8" s="15">
        <f t="shared" si="1"/>
        <v>318563</v>
      </c>
      <c r="J8" s="16">
        <f t="shared" si="2"/>
        <v>0</v>
      </c>
      <c r="K8" s="17">
        <f t="shared" si="3"/>
        <v>257038.53610178718</v>
      </c>
      <c r="L8" s="18">
        <f t="shared" si="4"/>
        <v>1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866230</v>
      </c>
      <c r="T8" s="32">
        <f t="shared" si="7"/>
        <v>578563</v>
      </c>
      <c r="U8" s="18">
        <f t="shared" si="8"/>
        <v>3.0112247842123012</v>
      </c>
    </row>
    <row r="9" spans="1:21">
      <c r="A9" s="8" t="s">
        <v>32</v>
      </c>
      <c r="B9" s="8" t="s">
        <v>33</v>
      </c>
      <c r="C9" s="13">
        <v>74500</v>
      </c>
      <c r="D9" s="10">
        <v>1.0683280588381256</v>
      </c>
      <c r="E9" s="11">
        <f t="shared" si="0"/>
        <v>79590.440383440364</v>
      </c>
      <c r="F9" s="12">
        <v>58575</v>
      </c>
      <c r="G9" s="12">
        <v>74500</v>
      </c>
      <c r="H9" s="12">
        <v>0</v>
      </c>
      <c r="I9" s="15">
        <f t="shared" si="1"/>
        <v>58575</v>
      </c>
      <c r="J9" s="16">
        <f t="shared" si="2"/>
        <v>0</v>
      </c>
      <c r="K9" s="17">
        <f t="shared" si="3"/>
        <v>79590.440383440364</v>
      </c>
      <c r="L9" s="18">
        <f t="shared" si="4"/>
        <v>1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366075</v>
      </c>
      <c r="T9" s="32">
        <f t="shared" si="7"/>
        <v>291575</v>
      </c>
      <c r="U9" s="18">
        <f t="shared" si="8"/>
        <v>4.9137583892617451</v>
      </c>
    </row>
    <row r="10" spans="1:21">
      <c r="A10" s="8" t="s">
        <v>34</v>
      </c>
      <c r="B10" s="8" t="s">
        <v>35</v>
      </c>
      <c r="C10" s="13">
        <v>230838</v>
      </c>
      <c r="D10" s="46">
        <v>2.1696780588381257</v>
      </c>
      <c r="E10" s="13">
        <f t="shared" si="0"/>
        <v>500844.14374607528</v>
      </c>
      <c r="F10" s="12">
        <v>0</v>
      </c>
      <c r="G10" s="12">
        <v>233847</v>
      </c>
      <c r="H10" s="12">
        <v>0</v>
      </c>
      <c r="I10" s="15">
        <f t="shared" si="1"/>
        <v>0</v>
      </c>
      <c r="J10" s="16">
        <f t="shared" si="2"/>
        <v>-3009</v>
      </c>
      <c r="K10" s="17">
        <f t="shared" si="3"/>
        <v>507372.70502511918</v>
      </c>
      <c r="L10" s="18">
        <f t="shared" si="4"/>
        <v>1.0130351155355704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 t="shared" si="6"/>
        <v>701847</v>
      </c>
      <c r="T10" s="32">
        <f t="shared" si="7"/>
        <v>471009</v>
      </c>
      <c r="U10" s="18">
        <f t="shared" si="8"/>
        <v>3.0404309515764303</v>
      </c>
    </row>
    <row r="11" spans="1:21">
      <c r="A11" s="8" t="s">
        <v>36</v>
      </c>
      <c r="B11" s="8" t="s">
        <v>37</v>
      </c>
      <c r="C11" s="13">
        <v>0</v>
      </c>
      <c r="D11" s="10">
        <v>1.5549280588381262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37000</v>
      </c>
      <c r="T11" s="32">
        <f t="shared" si="7"/>
        <v>37000</v>
      </c>
      <c r="U11" s="18" t="e">
        <f t="shared" si="8"/>
        <v>#DIV/0!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33400</v>
      </c>
      <c r="D13" s="10">
        <v>4.3295293823675376</v>
      </c>
      <c r="E13" s="11">
        <f t="shared" si="0"/>
        <v>144606.28137107575</v>
      </c>
      <c r="F13" s="12">
        <v>0</v>
      </c>
      <c r="G13" s="12">
        <v>33460</v>
      </c>
      <c r="H13" s="12">
        <v>0</v>
      </c>
      <c r="I13" s="15">
        <f>F13+H13</f>
        <v>0</v>
      </c>
      <c r="J13" s="16">
        <f t="shared" si="2"/>
        <v>-60</v>
      </c>
      <c r="K13" s="17">
        <f t="shared" si="3"/>
        <v>144866.0531340178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33460</v>
      </c>
      <c r="T13" s="32">
        <f t="shared" si="7"/>
        <v>60</v>
      </c>
      <c r="U13" s="18">
        <f t="shared" si="8"/>
        <v>1.0017964071856287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0</v>
      </c>
      <c r="D15" s="10">
        <v>8.9388782058969483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8" t="s">
        <v>44</v>
      </c>
      <c r="B16" s="8" t="s">
        <v>45</v>
      </c>
      <c r="C16" s="13">
        <v>73000</v>
      </c>
      <c r="D16" s="10">
        <v>12.061373764720482</v>
      </c>
      <c r="E16" s="11">
        <f t="shared" si="0"/>
        <v>880480.2848245952</v>
      </c>
      <c r="F16" s="12">
        <v>0</v>
      </c>
      <c r="G16" s="30">
        <v>72943</v>
      </c>
      <c r="H16" s="12">
        <v>0</v>
      </c>
      <c r="I16" s="15">
        <f t="shared" si="1"/>
        <v>0</v>
      </c>
      <c r="J16" s="16">
        <f t="shared" si="2"/>
        <v>57</v>
      </c>
      <c r="K16" s="17">
        <f t="shared" ref="K16:K18" si="9">+G16*D16</f>
        <v>879792.78652000614</v>
      </c>
      <c r="L16" s="18">
        <f t="shared" ref="L16:L21" si="10">K16/E16</f>
        <v>0.99921917808219174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72943</v>
      </c>
      <c r="T16" s="32">
        <f t="shared" si="7"/>
        <v>-57</v>
      </c>
      <c r="U16" s="18">
        <f t="shared" si="8"/>
        <v>0.99921917808219174</v>
      </c>
    </row>
    <row r="17" spans="1:21">
      <c r="A17" s="58" t="s">
        <v>150</v>
      </c>
      <c r="B17" s="59" t="s">
        <v>151</v>
      </c>
      <c r="C17" s="13">
        <v>5971</v>
      </c>
      <c r="D17" s="10">
        <v>6.7956857705540301</v>
      </c>
      <c r="E17" s="11">
        <f t="shared" si="0"/>
        <v>40577.039735978113</v>
      </c>
      <c r="F17" s="12">
        <v>0</v>
      </c>
      <c r="G17" s="30">
        <v>5956</v>
      </c>
      <c r="H17" s="12">
        <v>0</v>
      </c>
      <c r="I17" s="15">
        <f t="shared" si="1"/>
        <v>0</v>
      </c>
      <c r="J17" s="16">
        <f t="shared" si="2"/>
        <v>15</v>
      </c>
      <c r="K17" s="17">
        <f t="shared" si="9"/>
        <v>40475.104449419807</v>
      </c>
      <c r="L17" s="18">
        <f t="shared" si="10"/>
        <v>0.99748785798023798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5956</v>
      </c>
      <c r="T17" s="32">
        <f t="shared" si="7"/>
        <v>-15</v>
      </c>
      <c r="U17" s="18">
        <f t="shared" si="8"/>
        <v>0.99748785798023787</v>
      </c>
    </row>
    <row r="18" spans="1:21">
      <c r="A18" s="58" t="s">
        <v>152</v>
      </c>
      <c r="B18" s="59" t="s">
        <v>153</v>
      </c>
      <c r="C18" s="13">
        <v>63917</v>
      </c>
      <c r="D18" s="10">
        <v>10.033574703112851</v>
      </c>
      <c r="E18" s="11">
        <f t="shared" si="0"/>
        <v>641315.99429886416</v>
      </c>
      <c r="F18" s="12">
        <v>0</v>
      </c>
      <c r="G18" s="30">
        <v>63903</v>
      </c>
      <c r="H18" s="12">
        <v>0</v>
      </c>
      <c r="I18" s="15">
        <f t="shared" si="1"/>
        <v>0</v>
      </c>
      <c r="J18" s="16">
        <f t="shared" si="2"/>
        <v>14</v>
      </c>
      <c r="K18" s="17">
        <f t="shared" si="9"/>
        <v>641175.52425302053</v>
      </c>
      <c r="L18" s="18">
        <f t="shared" si="10"/>
        <v>0.9997809659402036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63903</v>
      </c>
      <c r="T18" s="32">
        <f t="shared" si="7"/>
        <v>-14</v>
      </c>
      <c r="U18" s="18">
        <f t="shared" si="8"/>
        <v>0.99978096594020371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2086209</v>
      </c>
      <c r="D21" s="22"/>
      <c r="E21" s="21">
        <f t="shared" ref="E21:H21" si="11">SUM(E3:E20)</f>
        <v>4674049.9832285084</v>
      </c>
      <c r="F21" s="23">
        <f>SUM(F3:F20)</f>
        <v>1086703</v>
      </c>
      <c r="G21" s="23">
        <f t="shared" si="11"/>
        <v>2156262</v>
      </c>
      <c r="H21" s="23">
        <f t="shared" si="11"/>
        <v>178200</v>
      </c>
      <c r="I21" s="24">
        <f>SUM(I3:I20)</f>
        <v>1264903</v>
      </c>
      <c r="J21" s="25">
        <f>SUM(J3:J20)</f>
        <v>-70053</v>
      </c>
      <c r="K21" s="25">
        <f>SUM(K3:K20)</f>
        <v>4759219.5850658948</v>
      </c>
      <c r="L21" s="26">
        <f t="shared" si="10"/>
        <v>1.0182217995406539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3421166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6000000}"/>
  <conditionalFormatting sqref="L3:L13 L15:L21">
    <cfRule type="cellIs" dxfId="626" priority="12" operator="greaterThan">
      <formula>1</formula>
    </cfRule>
  </conditionalFormatting>
  <conditionalFormatting sqref="L3:L13 L15:L21">
    <cfRule type="cellIs" dxfId="625" priority="11" operator="lessThan">
      <formula>0.8</formula>
    </cfRule>
  </conditionalFormatting>
  <conditionalFormatting sqref="L3:L13 L15:L21">
    <cfRule type="cellIs" dxfId="624" priority="10" operator="between">
      <formula>0.8</formula>
      <formula>1</formula>
    </cfRule>
  </conditionalFormatting>
  <conditionalFormatting sqref="U3:U13 U15:U20">
    <cfRule type="cellIs" dxfId="623" priority="9" operator="greaterThan">
      <formula>1</formula>
    </cfRule>
  </conditionalFormatting>
  <conditionalFormatting sqref="U3:U13 U15:U20">
    <cfRule type="cellIs" dxfId="622" priority="8" operator="lessThan">
      <formula>0.8</formula>
    </cfRule>
  </conditionalFormatting>
  <conditionalFormatting sqref="U3:U13 U15:U20">
    <cfRule type="cellIs" dxfId="621" priority="7" operator="between">
      <formula>0.8</formula>
      <formula>1</formula>
    </cfRule>
  </conditionalFormatting>
  <conditionalFormatting sqref="L14">
    <cfRule type="cellIs" dxfId="620" priority="6" operator="greaterThan">
      <formula>1</formula>
    </cfRule>
  </conditionalFormatting>
  <conditionalFormatting sqref="L14">
    <cfRule type="cellIs" dxfId="619" priority="5" operator="lessThan">
      <formula>0.8</formula>
    </cfRule>
  </conditionalFormatting>
  <conditionalFormatting sqref="L14">
    <cfRule type="cellIs" dxfId="618" priority="4" operator="between">
      <formula>0.8</formula>
      <formula>1</formula>
    </cfRule>
  </conditionalFormatting>
  <conditionalFormatting sqref="U14">
    <cfRule type="cellIs" dxfId="617" priority="3" operator="greaterThan">
      <formula>1</formula>
    </cfRule>
  </conditionalFormatting>
  <conditionalFormatting sqref="U14">
    <cfRule type="cellIs" dxfId="616" priority="2" operator="lessThan">
      <formula>0.8</formula>
    </cfRule>
  </conditionalFormatting>
  <conditionalFormatting sqref="U14">
    <cfRule type="cellIs" dxfId="61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U21"/>
  <sheetViews>
    <sheetView showGridLines="0" workbookViewId="0">
      <pane xSplit="3" ySplit="2" topLeftCell="D3" activePane="bottomRight" state="frozen"/>
      <selection activeCell="Q9" sqref="Q9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15" bestFit="1" customWidth="1"/>
    <col min="2" max="2" width="36.88671875" customWidth="1"/>
    <col min="3" max="3" width="14.109375" bestFit="1" customWidth="1"/>
    <col min="4" max="4" width="7.5546875" hidden="1" customWidth="1" outlineLevel="1"/>
    <col min="5" max="5" width="15" bestFit="1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8" max="18" width="14.6640625" customWidth="1"/>
    <col min="19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63</v>
      </c>
      <c r="J2" s="6" t="s">
        <v>17</v>
      </c>
      <c r="K2" s="6" t="s">
        <v>18</v>
      </c>
      <c r="L2" s="6" t="s">
        <v>19</v>
      </c>
      <c r="M2" s="29" t="s">
        <v>0</v>
      </c>
      <c r="N2" s="29" t="s">
        <v>1</v>
      </c>
      <c r="O2" s="29" t="s">
        <v>2</v>
      </c>
      <c r="P2" s="29" t="s">
        <v>3</v>
      </c>
      <c r="Q2" s="29" t="s">
        <v>51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7" t="s">
        <v>20</v>
      </c>
      <c r="B3" s="8" t="s">
        <v>21</v>
      </c>
      <c r="C3" s="13">
        <v>646790</v>
      </c>
      <c r="D3" s="10">
        <v>2.8923780588381258</v>
      </c>
      <c r="E3" s="11">
        <f t="shared" ref="E3:E17" si="0">C3*D3</f>
        <v>1870761.2046759115</v>
      </c>
      <c r="F3" s="12">
        <v>0</v>
      </c>
      <c r="G3" s="12">
        <v>317850</v>
      </c>
      <c r="H3" s="12">
        <v>130068</v>
      </c>
      <c r="I3" s="15">
        <f t="shared" ref="I3:I17" si="1">F3+H3</f>
        <v>130068</v>
      </c>
      <c r="J3" s="16">
        <f t="shared" ref="J3:J17" si="2">C3-G3</f>
        <v>328940</v>
      </c>
      <c r="K3" s="17">
        <f t="shared" ref="K3:K17" si="3">+G3*D3</f>
        <v>919342.3660016983</v>
      </c>
      <c r="L3" s="18">
        <f t="shared" ref="L3:L11" si="4">K3/E3</f>
        <v>0.4914268928091034</v>
      </c>
      <c r="M3" s="30">
        <v>0</v>
      </c>
      <c r="N3" s="30">
        <v>0</v>
      </c>
      <c r="O3" s="30">
        <v>0</v>
      </c>
      <c r="P3" s="30">
        <v>222000</v>
      </c>
      <c r="Q3" s="36">
        <f>7*18500</f>
        <v>129500</v>
      </c>
      <c r="R3" s="31">
        <f t="shared" ref="R3:R18" si="5">M3+N3+O3+P3+Q3</f>
        <v>351500</v>
      </c>
      <c r="S3" s="32">
        <f t="shared" ref="S3:S18" si="6">G3+I3+R3</f>
        <v>799418</v>
      </c>
      <c r="T3" s="32">
        <f t="shared" ref="T3:T17" si="7">S3-C3</f>
        <v>152628</v>
      </c>
      <c r="U3" s="18">
        <f t="shared" ref="U3:U17" si="8">S3/C3</f>
        <v>1.2359776743610755</v>
      </c>
    </row>
    <row r="4" spans="1:21">
      <c r="A4" s="8" t="s">
        <v>22</v>
      </c>
      <c r="B4" s="8" t="s">
        <v>23</v>
      </c>
      <c r="C4" s="13">
        <v>300000</v>
      </c>
      <c r="D4" s="10">
        <v>1.3029343529557731</v>
      </c>
      <c r="E4" s="11">
        <f t="shared" si="0"/>
        <v>390880.30588673195</v>
      </c>
      <c r="F4" s="12">
        <v>142793</v>
      </c>
      <c r="G4" s="12">
        <v>299987</v>
      </c>
      <c r="H4" s="12">
        <v>0</v>
      </c>
      <c r="I4" s="15">
        <f t="shared" si="1"/>
        <v>142793</v>
      </c>
      <c r="J4" s="16">
        <f t="shared" si="2"/>
        <v>13</v>
      </c>
      <c r="K4" s="17">
        <f t="shared" si="3"/>
        <v>390863.3677401435</v>
      </c>
      <c r="L4" s="18">
        <f t="shared" si="4"/>
        <v>0.9999566666666666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1">
        <f t="shared" si="5"/>
        <v>0</v>
      </c>
      <c r="S4" s="32">
        <f t="shared" si="6"/>
        <v>442780</v>
      </c>
      <c r="T4" s="32">
        <f t="shared" si="7"/>
        <v>142780</v>
      </c>
      <c r="U4" s="18">
        <f t="shared" si="8"/>
        <v>1.4759333333333333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564096</v>
      </c>
      <c r="D6" s="10">
        <v>1.1430280588381259</v>
      </c>
      <c r="E6" s="11">
        <f t="shared" si="0"/>
        <v>644777.55587835144</v>
      </c>
      <c r="F6" s="12">
        <v>189503</v>
      </c>
      <c r="G6" s="12">
        <v>316593</v>
      </c>
      <c r="H6" s="12">
        <v>94980</v>
      </c>
      <c r="I6" s="15">
        <f t="shared" si="1"/>
        <v>284483</v>
      </c>
      <c r="J6" s="16">
        <f t="shared" si="2"/>
        <v>247503</v>
      </c>
      <c r="K6" s="17">
        <f t="shared" si="3"/>
        <v>361874.68223173876</v>
      </c>
      <c r="L6" s="18">
        <f t="shared" si="4"/>
        <v>0.56123957624234166</v>
      </c>
      <c r="M6" s="30">
        <v>0</v>
      </c>
      <c r="N6" s="30">
        <v>0</v>
      </c>
      <c r="O6" s="30">
        <v>0</v>
      </c>
      <c r="P6" s="30">
        <v>346500</v>
      </c>
      <c r="Q6" s="30">
        <v>93500</v>
      </c>
      <c r="R6" s="31">
        <f t="shared" si="5"/>
        <v>440000</v>
      </c>
      <c r="S6" s="32">
        <f t="shared" si="6"/>
        <v>1041076</v>
      </c>
      <c r="T6" s="32">
        <f t="shared" si="7"/>
        <v>476980</v>
      </c>
      <c r="U6" s="18">
        <f t="shared" si="8"/>
        <v>1.8455652938506921</v>
      </c>
    </row>
    <row r="7" spans="1:21">
      <c r="A7" s="8" t="s">
        <v>28</v>
      </c>
      <c r="B7" s="8" t="s">
        <v>29</v>
      </c>
      <c r="C7" s="13">
        <v>349200</v>
      </c>
      <c r="D7" s="10">
        <v>0.63422805883812572</v>
      </c>
      <c r="E7" s="11">
        <f t="shared" si="0"/>
        <v>221472.43814627349</v>
      </c>
      <c r="F7" s="12">
        <v>0</v>
      </c>
      <c r="G7" s="12">
        <v>0</v>
      </c>
      <c r="H7" s="12">
        <v>0</v>
      </c>
      <c r="I7" s="15">
        <f t="shared" si="1"/>
        <v>0</v>
      </c>
      <c r="J7" s="16">
        <f t="shared" si="2"/>
        <v>349200</v>
      </c>
      <c r="K7" s="17">
        <f t="shared" si="3"/>
        <v>0</v>
      </c>
      <c r="L7" s="18">
        <f t="shared" si="4"/>
        <v>0</v>
      </c>
      <c r="M7" s="30">
        <v>0</v>
      </c>
      <c r="N7" s="30">
        <v>0</v>
      </c>
      <c r="O7" s="30">
        <v>0</v>
      </c>
      <c r="P7" s="30">
        <f>3*87000</f>
        <v>261000</v>
      </c>
      <c r="Q7" s="30">
        <v>0</v>
      </c>
      <c r="R7" s="31">
        <f t="shared" si="5"/>
        <v>261000</v>
      </c>
      <c r="S7" s="32">
        <f t="shared" si="6"/>
        <v>261000</v>
      </c>
      <c r="T7" s="32">
        <f t="shared" si="7"/>
        <v>-88200</v>
      </c>
      <c r="U7" s="18">
        <f t="shared" si="8"/>
        <v>0.74742268041237114</v>
      </c>
    </row>
    <row r="8" spans="1:21">
      <c r="A8" s="8" t="s">
        <v>30</v>
      </c>
      <c r="B8" s="8" t="s">
        <v>31</v>
      </c>
      <c r="C8" s="13">
        <v>654750</v>
      </c>
      <c r="D8" s="10">
        <v>0.89352805883812592</v>
      </c>
      <c r="E8" s="11">
        <f t="shared" si="0"/>
        <v>585037.49652426294</v>
      </c>
      <c r="F8" s="12">
        <v>0</v>
      </c>
      <c r="G8" s="12">
        <v>481535</v>
      </c>
      <c r="H8" s="12">
        <v>0</v>
      </c>
      <c r="I8" s="15">
        <f t="shared" si="1"/>
        <v>0</v>
      </c>
      <c r="J8" s="16">
        <f t="shared" si="2"/>
        <v>173215</v>
      </c>
      <c r="K8" s="17">
        <f t="shared" si="3"/>
        <v>430265.03381261695</v>
      </c>
      <c r="L8" s="18">
        <f t="shared" si="4"/>
        <v>0.73544864452080949</v>
      </c>
      <c r="M8" s="30">
        <v>0</v>
      </c>
      <c r="N8" s="30">
        <v>0</v>
      </c>
      <c r="O8" s="30">
        <v>0</v>
      </c>
      <c r="P8" s="30">
        <v>261000</v>
      </c>
      <c r="Q8" s="30">
        <v>0</v>
      </c>
      <c r="R8" s="31">
        <f t="shared" si="5"/>
        <v>261000</v>
      </c>
      <c r="S8" s="32">
        <f t="shared" si="6"/>
        <v>742535</v>
      </c>
      <c r="T8" s="32">
        <f t="shared" si="7"/>
        <v>87785</v>
      </c>
      <c r="U8" s="18">
        <f t="shared" si="8"/>
        <v>1.134074074074074</v>
      </c>
    </row>
    <row r="9" spans="1:21">
      <c r="A9" s="8" t="s">
        <v>32</v>
      </c>
      <c r="B9" s="8" t="s">
        <v>33</v>
      </c>
      <c r="C9" s="13">
        <v>202800</v>
      </c>
      <c r="D9" s="10">
        <v>1.0683280588381256</v>
      </c>
      <c r="E9" s="11">
        <f t="shared" si="0"/>
        <v>216656.93033237188</v>
      </c>
      <c r="F9" s="12">
        <v>0</v>
      </c>
      <c r="G9" s="12">
        <v>0</v>
      </c>
      <c r="H9" s="12">
        <v>0</v>
      </c>
      <c r="I9" s="15">
        <f t="shared" si="1"/>
        <v>0</v>
      </c>
      <c r="J9" s="16">
        <f t="shared" si="2"/>
        <v>202800</v>
      </c>
      <c r="K9" s="17">
        <f t="shared" si="3"/>
        <v>0</v>
      </c>
      <c r="L9" s="18">
        <f t="shared" si="4"/>
        <v>0</v>
      </c>
      <c r="M9" s="30">
        <v>0</v>
      </c>
      <c r="N9" s="30">
        <v>0</v>
      </c>
      <c r="O9" s="30">
        <v>0</v>
      </c>
      <c r="P9" s="30">
        <v>234000</v>
      </c>
      <c r="Q9" s="30">
        <v>0</v>
      </c>
      <c r="R9" s="31">
        <f t="shared" si="5"/>
        <v>234000</v>
      </c>
      <c r="S9" s="32">
        <f t="shared" si="6"/>
        <v>234000</v>
      </c>
      <c r="T9" s="32">
        <f t="shared" si="7"/>
        <v>31200</v>
      </c>
      <c r="U9" s="18">
        <f t="shared" si="8"/>
        <v>1.1538461538461537</v>
      </c>
    </row>
    <row r="10" spans="1:21">
      <c r="A10" s="8" t="s">
        <v>34</v>
      </c>
      <c r="B10" s="8" t="s">
        <v>35</v>
      </c>
      <c r="C10" s="13">
        <v>232806</v>
      </c>
      <c r="D10" s="10">
        <v>2.1696780588381257</v>
      </c>
      <c r="E10" s="11">
        <f t="shared" si="0"/>
        <v>505114.07016586867</v>
      </c>
      <c r="F10" s="12">
        <v>0</v>
      </c>
      <c r="G10" s="12">
        <v>169346</v>
      </c>
      <c r="H10" s="12">
        <v>64000</v>
      </c>
      <c r="I10" s="15">
        <f t="shared" si="1"/>
        <v>64000</v>
      </c>
      <c r="J10" s="16">
        <f t="shared" si="2"/>
        <v>63460</v>
      </c>
      <c r="K10" s="17">
        <f t="shared" si="3"/>
        <v>367426.30055200122</v>
      </c>
      <c r="L10" s="18">
        <f t="shared" si="4"/>
        <v>0.72741252373220622</v>
      </c>
      <c r="M10" s="30">
        <v>0</v>
      </c>
      <c r="N10" s="30">
        <v>6</v>
      </c>
      <c r="O10" s="30">
        <v>0</v>
      </c>
      <c r="P10" s="30">
        <v>0</v>
      </c>
      <c r="Q10" s="30">
        <v>0</v>
      </c>
      <c r="R10" s="31">
        <f t="shared" si="5"/>
        <v>6</v>
      </c>
      <c r="S10" s="32">
        <f t="shared" si="6"/>
        <v>233352</v>
      </c>
      <c r="T10" s="32">
        <f t="shared" si="7"/>
        <v>546</v>
      </c>
      <c r="U10" s="18">
        <f t="shared" si="8"/>
        <v>1.0023453003788563</v>
      </c>
    </row>
    <row r="11" spans="1:21">
      <c r="A11" s="8" t="s">
        <v>36</v>
      </c>
      <c r="B11" s="8" t="s">
        <v>37</v>
      </c>
      <c r="C11" s="13">
        <v>37379</v>
      </c>
      <c r="D11" s="10">
        <v>1.5549280588381262</v>
      </c>
      <c r="E11" s="11">
        <f t="shared" si="0"/>
        <v>58121.655911310321</v>
      </c>
      <c r="F11" s="12">
        <v>0</v>
      </c>
      <c r="G11" s="12">
        <v>37379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58121.655911310321</v>
      </c>
      <c r="L11" s="18">
        <f t="shared" si="4"/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f t="shared" si="5"/>
        <v>0</v>
      </c>
      <c r="S11" s="32">
        <f t="shared" si="6"/>
        <v>37379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/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 t="shared" si="3"/>
        <v>0</v>
      </c>
      <c r="L12" s="18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/>
      <c r="G13" s="12">
        <v>0</v>
      </c>
      <c r="H13" s="12">
        <v>0</v>
      </c>
      <c r="I13" s="15">
        <f t="shared" si="1"/>
        <v>0</v>
      </c>
      <c r="J13" s="16">
        <f t="shared" si="2"/>
        <v>0</v>
      </c>
      <c r="K13" s="17">
        <f t="shared" si="3"/>
        <v>0</v>
      </c>
      <c r="L13" s="18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8" t="s">
        <v>42</v>
      </c>
      <c r="B14" s="8" t="s">
        <v>43</v>
      </c>
      <c r="C14" s="13">
        <v>0</v>
      </c>
      <c r="D14" s="10">
        <v>8.9388782058969483</v>
      </c>
      <c r="E14" s="11">
        <f t="shared" si="0"/>
        <v>0</v>
      </c>
      <c r="F14" s="12"/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7" t="s">
        <v>44</v>
      </c>
      <c r="B15" s="8" t="s">
        <v>45</v>
      </c>
      <c r="C15" s="13">
        <v>0</v>
      </c>
      <c r="D15" s="10">
        <v>12.061373764720482</v>
      </c>
      <c r="E15" s="11">
        <f t="shared" si="0"/>
        <v>0</v>
      </c>
      <c r="F15" s="12"/>
      <c r="G15" s="12">
        <v>0</v>
      </c>
      <c r="H15" s="12">
        <v>0</v>
      </c>
      <c r="I15" s="15">
        <f t="shared" si="1"/>
        <v>0</v>
      </c>
      <c r="J15" s="16">
        <f t="shared" si="2"/>
        <v>0</v>
      </c>
      <c r="K15" s="17">
        <f t="shared" si="3"/>
        <v>0</v>
      </c>
      <c r="L15" s="18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f t="shared" si="5"/>
        <v>0</v>
      </c>
      <c r="S15" s="32">
        <f t="shared" si="6"/>
        <v>0</v>
      </c>
      <c r="T15" s="32">
        <f t="shared" si="7"/>
        <v>0</v>
      </c>
      <c r="U15" s="18" t="e">
        <f t="shared" si="8"/>
        <v>#DIV/0!</v>
      </c>
    </row>
    <row r="16" spans="1:21">
      <c r="A16" s="19" t="s">
        <v>46</v>
      </c>
      <c r="B16" s="8" t="s">
        <v>47</v>
      </c>
      <c r="C16" s="13">
        <v>0</v>
      </c>
      <c r="D16" s="10">
        <v>0.40322805883812579</v>
      </c>
      <c r="E16" s="11">
        <f t="shared" si="0"/>
        <v>0</v>
      </c>
      <c r="F16" s="12"/>
      <c r="G16" s="12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si="3"/>
        <v>0</v>
      </c>
      <c r="L16" s="18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19" t="s">
        <v>48</v>
      </c>
      <c r="B17" s="8" t="s">
        <v>49</v>
      </c>
      <c r="C17" s="13">
        <v>1187</v>
      </c>
      <c r="D17" s="10">
        <v>3.0573254068481477</v>
      </c>
      <c r="E17" s="11">
        <f t="shared" si="0"/>
        <v>3629.0452579287512</v>
      </c>
      <c r="F17" s="12">
        <v>50000</v>
      </c>
      <c r="G17" s="12">
        <v>787</v>
      </c>
      <c r="H17" s="12">
        <v>0</v>
      </c>
      <c r="I17" s="15">
        <f t="shared" si="1"/>
        <v>50000</v>
      </c>
      <c r="J17" s="16">
        <f t="shared" si="2"/>
        <v>400</v>
      </c>
      <c r="K17" s="17">
        <f t="shared" si="3"/>
        <v>2406.1150951894924</v>
      </c>
      <c r="L17" s="18">
        <f t="shared" ref="L17:L18" si="9">K17/E17</f>
        <v>0.66301600673967998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5"/>
        <v>0</v>
      </c>
      <c r="S17" s="32">
        <f t="shared" si="6"/>
        <v>50787</v>
      </c>
      <c r="T17" s="32">
        <f t="shared" si="7"/>
        <v>49600</v>
      </c>
      <c r="U17" s="18">
        <f t="shared" si="8"/>
        <v>42.786015164279696</v>
      </c>
    </row>
    <row r="18" spans="1:21" ht="15.6">
      <c r="A18" s="20" t="s">
        <v>50</v>
      </c>
      <c r="B18" s="20"/>
      <c r="C18" s="33">
        <f>SUM(C3:C17)</f>
        <v>2989008</v>
      </c>
      <c r="D18" s="22"/>
      <c r="E18" s="21">
        <f>SUM(E3:E17)</f>
        <v>4496450.7027790118</v>
      </c>
      <c r="F18" s="20"/>
      <c r="G18" s="23">
        <f>SUM(G3:G17)</f>
        <v>1623477</v>
      </c>
      <c r="H18" s="23">
        <f>SUM(H3:H17)</f>
        <v>289048</v>
      </c>
      <c r="I18" s="24">
        <f>SUM(I3:I17)</f>
        <v>671344</v>
      </c>
      <c r="J18" s="25">
        <f>SUM(J3:J17)</f>
        <v>1365531</v>
      </c>
      <c r="K18" s="25">
        <f>SUM(K3:K17)</f>
        <v>2530299.521344698</v>
      </c>
      <c r="L18" s="26">
        <f t="shared" si="9"/>
        <v>0.56273262815510405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1">
        <f t="shared" si="5"/>
        <v>0</v>
      </c>
      <c r="S18" s="32">
        <f t="shared" si="6"/>
        <v>2294821</v>
      </c>
      <c r="T18" s="37"/>
    </row>
    <row r="20" spans="1:21">
      <c r="G20" s="38" t="s">
        <v>64</v>
      </c>
    </row>
    <row r="21" spans="1:21">
      <c r="G21" s="38" t="s">
        <v>64</v>
      </c>
    </row>
  </sheetData>
  <autoFilter ref="B2:U18" xr:uid="{00000000-0009-0000-0000-000006000000}"/>
  <conditionalFormatting sqref="B20:B35">
    <cfRule type="expression" dxfId="1407" priority="7">
      <formula>$TM20&gt;41</formula>
    </cfRule>
  </conditionalFormatting>
  <conditionalFormatting sqref="L3:L18">
    <cfRule type="cellIs" dxfId="1406" priority="6" operator="greaterThan">
      <formula>1</formula>
    </cfRule>
  </conditionalFormatting>
  <conditionalFormatting sqref="L3:L18">
    <cfRule type="cellIs" dxfId="1405" priority="5" operator="lessThan">
      <formula>0.8</formula>
    </cfRule>
  </conditionalFormatting>
  <conditionalFormatting sqref="L3:L18">
    <cfRule type="cellIs" dxfId="1404" priority="4" operator="between">
      <formula>0.8</formula>
      <formula>1</formula>
    </cfRule>
  </conditionalFormatting>
  <conditionalFormatting sqref="U3:U17">
    <cfRule type="cellIs" dxfId="1403" priority="3" operator="greaterThan">
      <formula>1</formula>
    </cfRule>
  </conditionalFormatting>
  <conditionalFormatting sqref="U3:U17">
    <cfRule type="cellIs" dxfId="1402" priority="2" operator="lessThan">
      <formula>0.8</formula>
    </cfRule>
  </conditionalFormatting>
  <conditionalFormatting sqref="U3:U17">
    <cfRule type="cellIs" dxfId="140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H26" sqref="H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174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300000</v>
      </c>
      <c r="D3" s="10">
        <v>2.8923780588381258</v>
      </c>
      <c r="E3" s="11">
        <f t="shared" ref="E3:E20" si="0">C3*D3</f>
        <v>867713.41765143769</v>
      </c>
      <c r="F3" s="12">
        <v>148369</v>
      </c>
      <c r="G3" s="40">
        <v>0</v>
      </c>
      <c r="H3" s="12">
        <v>0</v>
      </c>
      <c r="I3" s="15">
        <f t="shared" ref="I3:I20" si="1">F3+H3</f>
        <v>148369</v>
      </c>
      <c r="J3" s="16">
        <f t="shared" ref="J3:J20" si="2">C3-G3</f>
        <v>300000</v>
      </c>
      <c r="K3" s="17">
        <f t="shared" ref="K3:K19" si="3">+G3*D3</f>
        <v>0</v>
      </c>
      <c r="L3" s="18">
        <f t="shared" ref="L3:L10" si="4">K3/E3</f>
        <v>0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667369</v>
      </c>
      <c r="T3" s="32">
        <f t="shared" ref="T3:T20" si="7">S3-C3</f>
        <v>367369</v>
      </c>
      <c r="U3" s="18">
        <f t="shared" ref="U3:U20" si="8">S3/C3</f>
        <v>2.2245633333333332</v>
      </c>
    </row>
    <row r="4" spans="1:21">
      <c r="A4" s="8" t="s">
        <v>22</v>
      </c>
      <c r="B4" s="8" t="s">
        <v>23</v>
      </c>
      <c r="C4" s="13">
        <v>490000</v>
      </c>
      <c r="D4" s="46">
        <v>1.3029343529557731</v>
      </c>
      <c r="E4" s="13">
        <f t="shared" si="0"/>
        <v>638437.83294832881</v>
      </c>
      <c r="F4" s="12">
        <v>368655</v>
      </c>
      <c r="G4" s="12">
        <v>0</v>
      </c>
      <c r="H4" s="12">
        <v>0</v>
      </c>
      <c r="I4" s="15">
        <f t="shared" si="1"/>
        <v>368655</v>
      </c>
      <c r="J4" s="16">
        <f t="shared" si="2"/>
        <v>490000</v>
      </c>
      <c r="K4" s="17">
        <f t="shared" si="3"/>
        <v>0</v>
      </c>
      <c r="L4" s="18">
        <f t="shared" si="4"/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368655</v>
      </c>
      <c r="T4" s="32">
        <f t="shared" si="7"/>
        <v>-121345</v>
      </c>
      <c r="U4" s="18">
        <f t="shared" si="8"/>
        <v>0.75235714285714284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300000</v>
      </c>
      <c r="D6" s="10">
        <v>1.1430280588381259</v>
      </c>
      <c r="E6" s="11">
        <f t="shared" si="0"/>
        <v>342908.41765143775</v>
      </c>
      <c r="F6" s="12">
        <v>192541</v>
      </c>
      <c r="G6" s="40">
        <v>0</v>
      </c>
      <c r="H6" s="40">
        <v>0</v>
      </c>
      <c r="I6" s="15">
        <f t="shared" si="1"/>
        <v>192541</v>
      </c>
      <c r="J6" s="16">
        <f t="shared" si="2"/>
        <v>300000</v>
      </c>
      <c r="K6" s="17">
        <f t="shared" si="3"/>
        <v>0</v>
      </c>
      <c r="L6" s="18">
        <f t="shared" si="4"/>
        <v>0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-13459</v>
      </c>
      <c r="U6" s="18">
        <f t="shared" si="8"/>
        <v>0.95513666666666663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118800</v>
      </c>
      <c r="H7" s="12">
        <v>59400</v>
      </c>
      <c r="I7" s="15">
        <f t="shared" si="1"/>
        <v>59400</v>
      </c>
      <c r="J7" s="16">
        <f t="shared" si="2"/>
        <v>205981</v>
      </c>
      <c r="K7" s="17">
        <f t="shared" si="3"/>
        <v>75346.293389969331</v>
      </c>
      <c r="L7" s="18">
        <f t="shared" si="4"/>
        <v>0.36578494431632391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318563</v>
      </c>
      <c r="G8" s="12">
        <v>0</v>
      </c>
      <c r="H8" s="40">
        <v>0</v>
      </c>
      <c r="I8" s="15">
        <f t="shared" si="1"/>
        <v>318563</v>
      </c>
      <c r="J8" s="16">
        <f t="shared" si="2"/>
        <v>360915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578563</v>
      </c>
      <c r="T8" s="32">
        <f t="shared" si="7"/>
        <v>217648</v>
      </c>
      <c r="U8" s="18">
        <f t="shared" si="8"/>
        <v>1.6030450383054182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58575</v>
      </c>
      <c r="G9" s="12">
        <v>0</v>
      </c>
      <c r="H9" s="12">
        <v>0</v>
      </c>
      <c r="I9" s="15">
        <f t="shared" si="1"/>
        <v>58575</v>
      </c>
      <c r="J9" s="16">
        <f t="shared" si="2"/>
        <v>131450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467572</v>
      </c>
      <c r="D10" s="46">
        <v>2.1696780588381257</v>
      </c>
      <c r="E10" s="13">
        <f t="shared" si="0"/>
        <v>1014480.7093270601</v>
      </c>
      <c r="F10" s="12">
        <v>0</v>
      </c>
      <c r="G10" s="12">
        <v>0</v>
      </c>
      <c r="H10" s="12">
        <v>0</v>
      </c>
      <c r="I10" s="15">
        <f t="shared" si="1"/>
        <v>0</v>
      </c>
      <c r="J10" s="16">
        <f t="shared" si="2"/>
        <v>467572</v>
      </c>
      <c r="K10" s="17">
        <f t="shared" si="3"/>
        <v>0</v>
      </c>
      <c r="L10" s="18">
        <f t="shared" si="4"/>
        <v>0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 t="shared" si="6"/>
        <v>468000</v>
      </c>
      <c r="T10" s="32">
        <f t="shared" si="7"/>
        <v>428</v>
      </c>
      <c r="U10" s="18">
        <f t="shared" si="8"/>
        <v>1.0009153670450754</v>
      </c>
    </row>
    <row r="11" spans="1:21">
      <c r="A11" s="8" t="s">
        <v>36</v>
      </c>
      <c r="B11" s="8" t="s">
        <v>37</v>
      </c>
      <c r="C11" s="13">
        <v>36918</v>
      </c>
      <c r="D11" s="10">
        <v>1.5549280588381262</v>
      </c>
      <c r="E11" s="11">
        <f t="shared" si="0"/>
        <v>57404.834076185944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36918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37000</v>
      </c>
      <c r="T11" s="32">
        <f t="shared" si="7"/>
        <v>82</v>
      </c>
      <c r="U11" s="18">
        <f t="shared" si="8"/>
        <v>1.00222113873991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27260</v>
      </c>
      <c r="D15" s="10">
        <v>8.9388782058969483</v>
      </c>
      <c r="E15" s="11">
        <f t="shared" si="0"/>
        <v>243673.81989275082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2438896</v>
      </c>
      <c r="D21" s="22"/>
      <c r="E21" s="21">
        <f t="shared" ref="E21:H21" si="11">SUM(E3:E20)</f>
        <v>3833523.6574145406</v>
      </c>
      <c r="F21" s="23">
        <f>SUM(F3:F20)</f>
        <v>1086703</v>
      </c>
      <c r="G21" s="23">
        <f t="shared" si="11"/>
        <v>118800</v>
      </c>
      <c r="H21" s="23">
        <f t="shared" si="11"/>
        <v>59400</v>
      </c>
      <c r="I21" s="24">
        <f>SUM(I3:I20)</f>
        <v>1146103</v>
      </c>
      <c r="J21" s="25">
        <f>SUM(J3:J20)</f>
        <v>2320096</v>
      </c>
      <c r="K21" s="25">
        <f>SUM(K3:K20)</f>
        <v>75346.293389969331</v>
      </c>
      <c r="L21" s="26">
        <f t="shared" si="10"/>
        <v>1.9654578952249233E-2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1264904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7000000}"/>
  <conditionalFormatting sqref="L3:L13 L15:L21">
    <cfRule type="cellIs" dxfId="614" priority="12" operator="greaterThan">
      <formula>1</formula>
    </cfRule>
  </conditionalFormatting>
  <conditionalFormatting sqref="L3:L13 L15:L21">
    <cfRule type="cellIs" dxfId="613" priority="11" operator="lessThan">
      <formula>0.8</formula>
    </cfRule>
  </conditionalFormatting>
  <conditionalFormatting sqref="L3:L13 L15:L21">
    <cfRule type="cellIs" dxfId="612" priority="10" operator="between">
      <formula>0.8</formula>
      <formula>1</formula>
    </cfRule>
  </conditionalFormatting>
  <conditionalFormatting sqref="U3:U13 U15:U20">
    <cfRule type="cellIs" dxfId="611" priority="9" operator="greaterThan">
      <formula>1</formula>
    </cfRule>
  </conditionalFormatting>
  <conditionalFormatting sqref="U3:U13 U15:U20">
    <cfRule type="cellIs" dxfId="610" priority="8" operator="lessThan">
      <formula>0.8</formula>
    </cfRule>
  </conditionalFormatting>
  <conditionalFormatting sqref="U3:U13 U15:U20">
    <cfRule type="cellIs" dxfId="609" priority="7" operator="between">
      <formula>0.8</formula>
      <formula>1</formula>
    </cfRule>
  </conditionalFormatting>
  <conditionalFormatting sqref="L14">
    <cfRule type="cellIs" dxfId="608" priority="6" operator="greaterThan">
      <formula>1</formula>
    </cfRule>
  </conditionalFormatting>
  <conditionalFormatting sqref="L14">
    <cfRule type="cellIs" dxfId="607" priority="5" operator="lessThan">
      <formula>0.8</formula>
    </cfRule>
  </conditionalFormatting>
  <conditionalFormatting sqref="L14">
    <cfRule type="cellIs" dxfId="606" priority="4" operator="between">
      <formula>0.8</formula>
      <formula>1</formula>
    </cfRule>
  </conditionalFormatting>
  <conditionalFormatting sqref="U14">
    <cfRule type="cellIs" dxfId="605" priority="3" operator="greaterThan">
      <formula>1</formula>
    </cfRule>
  </conditionalFormatting>
  <conditionalFormatting sqref="U14">
    <cfRule type="cellIs" dxfId="604" priority="2" operator="lessThan">
      <formula>0.8</formula>
    </cfRule>
  </conditionalFormatting>
  <conditionalFormatting sqref="U14">
    <cfRule type="cellIs" dxfId="60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H26" sqref="H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180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300000</v>
      </c>
      <c r="D3" s="10">
        <v>2.8923780588381258</v>
      </c>
      <c r="E3" s="11">
        <f t="shared" ref="E3:E20" si="0">C3*D3</f>
        <v>867713.41765143769</v>
      </c>
      <c r="F3" s="12">
        <v>92746</v>
      </c>
      <c r="G3" s="40">
        <v>55472</v>
      </c>
      <c r="H3" s="12">
        <v>56040</v>
      </c>
      <c r="I3" s="15">
        <f t="shared" ref="I3:I20" si="1">F3+H3</f>
        <v>148786</v>
      </c>
      <c r="J3" s="16">
        <f t="shared" ref="J3:J20" si="2">C3-G3</f>
        <v>244528</v>
      </c>
      <c r="K3" s="17">
        <f t="shared" ref="K3:K19" si="3">+G3*D3</f>
        <v>160445.9956798685</v>
      </c>
      <c r="L3" s="18">
        <f t="shared" ref="L3:L10" si="4">K3/E3</f>
        <v>0.18490666666666666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723258</v>
      </c>
      <c r="T3" s="32">
        <f t="shared" ref="T3:T20" si="7">S3-C3</f>
        <v>423258</v>
      </c>
      <c r="U3" s="18">
        <f t="shared" ref="U3:U20" si="8">S3/C3</f>
        <v>2.41086</v>
      </c>
    </row>
    <row r="4" spans="1:21">
      <c r="A4" s="8" t="s">
        <v>22</v>
      </c>
      <c r="B4" s="8" t="s">
        <v>23</v>
      </c>
      <c r="C4" s="13">
        <v>490000</v>
      </c>
      <c r="D4" s="46">
        <v>1.3029343529557731</v>
      </c>
      <c r="E4" s="13">
        <f t="shared" si="0"/>
        <v>638437.83294832881</v>
      </c>
      <c r="F4" s="12">
        <v>368655</v>
      </c>
      <c r="G4" s="12">
        <v>0</v>
      </c>
      <c r="H4" s="12">
        <v>0</v>
      </c>
      <c r="I4" s="15">
        <f t="shared" si="1"/>
        <v>368655</v>
      </c>
      <c r="J4" s="16">
        <f t="shared" si="2"/>
        <v>490000</v>
      </c>
      <c r="K4" s="17">
        <f t="shared" si="3"/>
        <v>0</v>
      </c>
      <c r="L4" s="18">
        <f t="shared" si="4"/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368655</v>
      </c>
      <c r="T4" s="32">
        <f t="shared" si="7"/>
        <v>-121345</v>
      </c>
      <c r="U4" s="18">
        <f t="shared" si="8"/>
        <v>0.75235714285714284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300000</v>
      </c>
      <c r="D6" s="10">
        <v>1.1430280588381259</v>
      </c>
      <c r="E6" s="11">
        <f t="shared" si="0"/>
        <v>342908.41765143775</v>
      </c>
      <c r="F6" s="12">
        <v>63727</v>
      </c>
      <c r="G6" s="40">
        <v>128814</v>
      </c>
      <c r="H6" s="40">
        <v>0</v>
      </c>
      <c r="I6" s="15">
        <f t="shared" si="1"/>
        <v>63727</v>
      </c>
      <c r="J6" s="16">
        <f t="shared" si="2"/>
        <v>171186</v>
      </c>
      <c r="K6" s="17">
        <f t="shared" si="3"/>
        <v>147238.01637117434</v>
      </c>
      <c r="L6" s="18">
        <f t="shared" si="4"/>
        <v>0.42937999999999998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-13459</v>
      </c>
      <c r="U6" s="18">
        <f t="shared" si="8"/>
        <v>0.95513666666666663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118800</v>
      </c>
      <c r="H7" s="12">
        <v>59400</v>
      </c>
      <c r="I7" s="15">
        <f t="shared" si="1"/>
        <v>59400</v>
      </c>
      <c r="J7" s="16">
        <f t="shared" si="2"/>
        <v>205981</v>
      </c>
      <c r="K7" s="17">
        <f t="shared" si="3"/>
        <v>75346.293389969331</v>
      </c>
      <c r="L7" s="18">
        <f t="shared" si="4"/>
        <v>0.36578494431632391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88548</v>
      </c>
      <c r="G8" s="12">
        <v>0</v>
      </c>
      <c r="H8" s="40">
        <v>230012</v>
      </c>
      <c r="I8" s="15">
        <f t="shared" si="1"/>
        <v>318560</v>
      </c>
      <c r="J8" s="16">
        <f t="shared" si="2"/>
        <v>360915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578560</v>
      </c>
      <c r="T8" s="32">
        <f t="shared" si="7"/>
        <v>217645</v>
      </c>
      <c r="U8" s="18">
        <f t="shared" si="8"/>
        <v>1.6030367260989429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0</v>
      </c>
      <c r="H9" s="12">
        <v>58575</v>
      </c>
      <c r="I9" s="15">
        <f t="shared" si="1"/>
        <v>58575</v>
      </c>
      <c r="J9" s="16">
        <f t="shared" si="2"/>
        <v>131450</v>
      </c>
      <c r="K9" s="17">
        <f t="shared" si="3"/>
        <v>0</v>
      </c>
      <c r="L9" s="18">
        <f t="shared" si="4"/>
        <v>0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467572</v>
      </c>
      <c r="D10" s="46">
        <v>2.1696780588381257</v>
      </c>
      <c r="E10" s="13">
        <f t="shared" si="0"/>
        <v>1014480.7093270601</v>
      </c>
      <c r="F10" s="12">
        <v>233245</v>
      </c>
      <c r="G10" s="12">
        <v>0</v>
      </c>
      <c r="H10" s="12">
        <v>0</v>
      </c>
      <c r="I10" s="15">
        <f t="shared" si="1"/>
        <v>233245</v>
      </c>
      <c r="J10" s="16">
        <f t="shared" si="2"/>
        <v>467572</v>
      </c>
      <c r="K10" s="17">
        <f t="shared" si="3"/>
        <v>0</v>
      </c>
      <c r="L10" s="18">
        <f t="shared" si="4"/>
        <v>0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 t="shared" si="6"/>
        <v>701245</v>
      </c>
      <c r="T10" s="32">
        <f t="shared" si="7"/>
        <v>233673</v>
      </c>
      <c r="U10" s="18">
        <f t="shared" si="8"/>
        <v>1.4997583259904357</v>
      </c>
    </row>
    <row r="11" spans="1:21">
      <c r="A11" s="8" t="s">
        <v>36</v>
      </c>
      <c r="B11" s="8" t="s">
        <v>37</v>
      </c>
      <c r="C11" s="13">
        <v>36918</v>
      </c>
      <c r="D11" s="10">
        <v>1.5549280588381262</v>
      </c>
      <c r="E11" s="11">
        <f t="shared" si="0"/>
        <v>57404.834076185944</v>
      </c>
      <c r="F11" s="12">
        <v>0</v>
      </c>
      <c r="G11" s="12">
        <v>0</v>
      </c>
      <c r="H11" s="12">
        <v>0</v>
      </c>
      <c r="I11" s="15">
        <f t="shared" si="1"/>
        <v>0</v>
      </c>
      <c r="J11" s="16">
        <f t="shared" si="2"/>
        <v>36918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37000</v>
      </c>
      <c r="T11" s="32">
        <f t="shared" si="7"/>
        <v>82</v>
      </c>
      <c r="U11" s="18">
        <f t="shared" si="8"/>
        <v>1.00222113873991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27260</v>
      </c>
      <c r="D15" s="10">
        <v>8.9388782058969483</v>
      </c>
      <c r="E15" s="11">
        <f t="shared" si="0"/>
        <v>243673.81989275082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2438896</v>
      </c>
      <c r="D21" s="22"/>
      <c r="E21" s="21">
        <f t="shared" ref="E21:H21" si="11">SUM(E3:E20)</f>
        <v>3833523.6574145406</v>
      </c>
      <c r="F21" s="23">
        <f>SUM(F3:F20)</f>
        <v>846921</v>
      </c>
      <c r="G21" s="23">
        <f t="shared" si="11"/>
        <v>303086</v>
      </c>
      <c r="H21" s="23">
        <f t="shared" si="11"/>
        <v>404027</v>
      </c>
      <c r="I21" s="24">
        <f>SUM(I3:I20)</f>
        <v>1250948</v>
      </c>
      <c r="J21" s="25">
        <f>SUM(J3:J20)</f>
        <v>2135810</v>
      </c>
      <c r="K21" s="25">
        <f>SUM(K3:K20)</f>
        <v>383030.3054410122</v>
      </c>
      <c r="L21" s="26">
        <f t="shared" si="10"/>
        <v>9.9915988440603731E-2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1554035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8000000}"/>
  <conditionalFormatting sqref="L3:L13 L15:L21">
    <cfRule type="cellIs" dxfId="602" priority="12" operator="greaterThan">
      <formula>1</formula>
    </cfRule>
  </conditionalFormatting>
  <conditionalFormatting sqref="L3:L13 L15:L21">
    <cfRule type="cellIs" dxfId="601" priority="11" operator="lessThan">
      <formula>0.8</formula>
    </cfRule>
  </conditionalFormatting>
  <conditionalFormatting sqref="L3:L13 L15:L21">
    <cfRule type="cellIs" dxfId="600" priority="10" operator="between">
      <formula>0.8</formula>
      <formula>1</formula>
    </cfRule>
  </conditionalFormatting>
  <conditionalFormatting sqref="U3:U13 U15:U20">
    <cfRule type="cellIs" dxfId="599" priority="9" operator="greaterThan">
      <formula>1</formula>
    </cfRule>
  </conditionalFormatting>
  <conditionalFormatting sqref="U3:U13 U15:U20">
    <cfRule type="cellIs" dxfId="598" priority="8" operator="lessThan">
      <formula>0.8</formula>
    </cfRule>
  </conditionalFormatting>
  <conditionalFormatting sqref="U3:U13 U15:U20">
    <cfRule type="cellIs" dxfId="597" priority="7" operator="between">
      <formula>0.8</formula>
      <formula>1</formula>
    </cfRule>
  </conditionalFormatting>
  <conditionalFormatting sqref="L14">
    <cfRule type="cellIs" dxfId="596" priority="6" operator="greaterThan">
      <formula>1</formula>
    </cfRule>
  </conditionalFormatting>
  <conditionalFormatting sqref="L14">
    <cfRule type="cellIs" dxfId="595" priority="5" operator="lessThan">
      <formula>0.8</formula>
    </cfRule>
  </conditionalFormatting>
  <conditionalFormatting sqref="L14">
    <cfRule type="cellIs" dxfId="594" priority="4" operator="between">
      <formula>0.8</formula>
      <formula>1</formula>
    </cfRule>
  </conditionalFormatting>
  <conditionalFormatting sqref="U14">
    <cfRule type="cellIs" dxfId="593" priority="3" operator="greaterThan">
      <formula>1</formula>
    </cfRule>
  </conditionalFormatting>
  <conditionalFormatting sqref="U14">
    <cfRule type="cellIs" dxfId="592" priority="2" operator="lessThan">
      <formula>0.8</formula>
    </cfRule>
  </conditionalFormatting>
  <conditionalFormatting sqref="U14">
    <cfRule type="cellIs" dxfId="59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I26" sqref="I26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181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60" t="s">
        <v>21</v>
      </c>
      <c r="C3" s="13">
        <v>300000</v>
      </c>
      <c r="D3" s="10">
        <v>2.8923780588381258</v>
      </c>
      <c r="E3" s="11">
        <f t="shared" ref="E3:E20" si="0">C3*D3</f>
        <v>867713.41765143769</v>
      </c>
      <c r="F3" s="12">
        <v>111458</v>
      </c>
      <c r="G3" s="40">
        <v>111512</v>
      </c>
      <c r="H3" s="12">
        <v>0</v>
      </c>
      <c r="I3" s="15">
        <f t="shared" ref="I3:I20" si="1">F3+H3</f>
        <v>111458</v>
      </c>
      <c r="J3" s="16">
        <f t="shared" ref="J3:J20" si="2">C3-G3</f>
        <v>188488</v>
      </c>
      <c r="K3" s="17">
        <f t="shared" ref="K3:K19" si="3">+G3*D3</f>
        <v>322534.86209715711</v>
      </c>
      <c r="L3" s="18">
        <f t="shared" ref="L3:L10" si="4">K3/E3</f>
        <v>0.37170666666666674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741970</v>
      </c>
      <c r="T3" s="32">
        <f t="shared" ref="T3:T20" si="7">S3-C3</f>
        <v>441970</v>
      </c>
      <c r="U3" s="18">
        <f t="shared" ref="U3:U20" si="8">S3/C3</f>
        <v>2.4732333333333334</v>
      </c>
    </row>
    <row r="4" spans="1:21">
      <c r="A4" s="8" t="s">
        <v>22</v>
      </c>
      <c r="B4" s="8" t="s">
        <v>23</v>
      </c>
      <c r="C4" s="13">
        <v>490000</v>
      </c>
      <c r="D4" s="46">
        <v>1.3029343529557731</v>
      </c>
      <c r="E4" s="13">
        <f t="shared" si="0"/>
        <v>638437.83294832881</v>
      </c>
      <c r="F4" s="12">
        <v>368655</v>
      </c>
      <c r="G4" s="12">
        <v>0</v>
      </c>
      <c r="H4" s="12">
        <v>0</v>
      </c>
      <c r="I4" s="15">
        <f t="shared" si="1"/>
        <v>368655</v>
      </c>
      <c r="J4" s="16">
        <f t="shared" si="2"/>
        <v>490000</v>
      </c>
      <c r="K4" s="17">
        <f t="shared" si="3"/>
        <v>0</v>
      </c>
      <c r="L4" s="18">
        <f t="shared" si="4"/>
        <v>0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368655</v>
      </c>
      <c r="T4" s="32">
        <f t="shared" si="7"/>
        <v>-121345</v>
      </c>
      <c r="U4" s="18">
        <f t="shared" si="8"/>
        <v>0.75235714285714284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300000</v>
      </c>
      <c r="D6" s="10">
        <v>1.1430280588381259</v>
      </c>
      <c r="E6" s="11">
        <f t="shared" si="0"/>
        <v>342908.41765143775</v>
      </c>
      <c r="F6" s="12">
        <v>63727</v>
      </c>
      <c r="G6" s="40">
        <v>128814</v>
      </c>
      <c r="H6" s="40">
        <v>0</v>
      </c>
      <c r="I6" s="15">
        <f t="shared" si="1"/>
        <v>63727</v>
      </c>
      <c r="J6" s="16">
        <f t="shared" si="2"/>
        <v>171186</v>
      </c>
      <c r="K6" s="17">
        <f t="shared" si="3"/>
        <v>147238.01637117434</v>
      </c>
      <c r="L6" s="18">
        <f t="shared" si="4"/>
        <v>0.42937999999999998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-13459</v>
      </c>
      <c r="U6" s="18">
        <f t="shared" si="8"/>
        <v>0.95513666666666663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118800</v>
      </c>
      <c r="H7" s="12">
        <v>59400</v>
      </c>
      <c r="I7" s="15">
        <f t="shared" si="1"/>
        <v>59400</v>
      </c>
      <c r="J7" s="16">
        <f t="shared" si="2"/>
        <v>205981</v>
      </c>
      <c r="K7" s="17">
        <f t="shared" si="3"/>
        <v>75346.293389969331</v>
      </c>
      <c r="L7" s="18">
        <f t="shared" si="4"/>
        <v>0.36578494431632391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88548</v>
      </c>
      <c r="G8" s="12">
        <v>0</v>
      </c>
      <c r="H8" s="40">
        <v>230012</v>
      </c>
      <c r="I8" s="15">
        <f t="shared" si="1"/>
        <v>318560</v>
      </c>
      <c r="J8" s="16">
        <f t="shared" si="2"/>
        <v>360915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578560</v>
      </c>
      <c r="T8" s="32">
        <f t="shared" si="7"/>
        <v>217645</v>
      </c>
      <c r="U8" s="18">
        <f t="shared" si="8"/>
        <v>1.6030367260989429</v>
      </c>
    </row>
    <row r="9" spans="1:21">
      <c r="A9" s="8" t="s">
        <v>32</v>
      </c>
      <c r="B9" s="60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60" t="s">
        <v>35</v>
      </c>
      <c r="C10" s="13">
        <v>467572</v>
      </c>
      <c r="D10" s="46">
        <v>2.1696780588381257</v>
      </c>
      <c r="E10" s="13">
        <f t="shared" si="0"/>
        <v>1014480.7093270601</v>
      </c>
      <c r="F10" s="12">
        <v>428013</v>
      </c>
      <c r="G10" s="12">
        <v>0</v>
      </c>
      <c r="H10" s="12">
        <v>0</v>
      </c>
      <c r="I10" s="15">
        <f t="shared" si="1"/>
        <v>428013</v>
      </c>
      <c r="J10" s="16">
        <f t="shared" si="2"/>
        <v>467572</v>
      </c>
      <c r="K10" s="17">
        <f t="shared" si="3"/>
        <v>0</v>
      </c>
      <c r="L10" s="18">
        <f t="shared" si="4"/>
        <v>0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 t="shared" si="6"/>
        <v>896013</v>
      </c>
      <c r="T10" s="32">
        <f t="shared" si="7"/>
        <v>428441</v>
      </c>
      <c r="U10" s="18">
        <f t="shared" si="8"/>
        <v>1.9163102153251264</v>
      </c>
    </row>
    <row r="11" spans="1:21">
      <c r="A11" s="8" t="s">
        <v>36</v>
      </c>
      <c r="B11" s="60" t="s">
        <v>37</v>
      </c>
      <c r="C11" s="13">
        <v>36918</v>
      </c>
      <c r="D11" s="10">
        <v>1.5549280588381262</v>
      </c>
      <c r="E11" s="11">
        <f t="shared" si="0"/>
        <v>57404.834076185944</v>
      </c>
      <c r="F11" s="12">
        <v>37030</v>
      </c>
      <c r="G11" s="12">
        <v>0</v>
      </c>
      <c r="H11" s="12">
        <v>0</v>
      </c>
      <c r="I11" s="15">
        <f t="shared" si="1"/>
        <v>37030</v>
      </c>
      <c r="J11" s="16">
        <f t="shared" si="2"/>
        <v>36918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74030</v>
      </c>
      <c r="T11" s="32">
        <f t="shared" si="7"/>
        <v>37112</v>
      </c>
      <c r="U11" s="18">
        <f t="shared" si="8"/>
        <v>2.0052548892139335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27260</v>
      </c>
      <c r="D15" s="10">
        <v>8.9388782058969483</v>
      </c>
      <c r="E15" s="11">
        <f t="shared" si="0"/>
        <v>243673.81989275082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2438896</v>
      </c>
      <c r="D21" s="22"/>
      <c r="E21" s="21">
        <f t="shared" ref="E21:H21" si="11">SUM(E3:E20)</f>
        <v>3833523.6574145406</v>
      </c>
      <c r="F21" s="23">
        <f>SUM(F3:F20)</f>
        <v>1097431</v>
      </c>
      <c r="G21" s="23">
        <f t="shared" si="11"/>
        <v>417701</v>
      </c>
      <c r="H21" s="23">
        <f t="shared" si="11"/>
        <v>289412</v>
      </c>
      <c r="I21" s="24">
        <f>SUM(I3:I20)</f>
        <v>1386843</v>
      </c>
      <c r="J21" s="25">
        <f>SUM(J3:J20)</f>
        <v>2021195</v>
      </c>
      <c r="K21" s="25">
        <f>SUM(K3:K20)</f>
        <v>607696.48790474387</v>
      </c>
      <c r="L21" s="26">
        <f t="shared" si="10"/>
        <v>0.15852164802201721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1804545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9000000}"/>
  <conditionalFormatting sqref="L3:L13 L15:L21">
    <cfRule type="cellIs" dxfId="590" priority="12" operator="greaterThan">
      <formula>1</formula>
    </cfRule>
  </conditionalFormatting>
  <conditionalFormatting sqref="L3:L13 L15:L21">
    <cfRule type="cellIs" dxfId="589" priority="11" operator="lessThan">
      <formula>0.8</formula>
    </cfRule>
  </conditionalFormatting>
  <conditionalFormatting sqref="L3:L13 L15:L21">
    <cfRule type="cellIs" dxfId="588" priority="10" operator="between">
      <formula>0.8</formula>
      <formula>1</formula>
    </cfRule>
  </conditionalFormatting>
  <conditionalFormatting sqref="U3:U13 U15:U20">
    <cfRule type="cellIs" dxfId="587" priority="9" operator="greaterThan">
      <formula>1</formula>
    </cfRule>
  </conditionalFormatting>
  <conditionalFormatting sqref="U3:U13 U15:U20">
    <cfRule type="cellIs" dxfId="586" priority="8" operator="lessThan">
      <formula>0.8</formula>
    </cfRule>
  </conditionalFormatting>
  <conditionalFormatting sqref="U3:U13 U15:U20">
    <cfRule type="cellIs" dxfId="585" priority="7" operator="between">
      <formula>0.8</formula>
      <formula>1</formula>
    </cfRule>
  </conditionalFormatting>
  <conditionalFormatting sqref="L14">
    <cfRule type="cellIs" dxfId="584" priority="6" operator="greaterThan">
      <formula>1</formula>
    </cfRule>
  </conditionalFormatting>
  <conditionalFormatting sqref="L14">
    <cfRule type="cellIs" dxfId="583" priority="5" operator="lessThan">
      <formula>0.8</formula>
    </cfRule>
  </conditionalFormatting>
  <conditionalFormatting sqref="L14">
    <cfRule type="cellIs" dxfId="582" priority="4" operator="between">
      <formula>0.8</formula>
      <formula>1</formula>
    </cfRule>
  </conditionalFormatting>
  <conditionalFormatting sqref="U14">
    <cfRule type="cellIs" dxfId="581" priority="3" operator="greaterThan">
      <formula>1</formula>
    </cfRule>
  </conditionalFormatting>
  <conditionalFormatting sqref="U14">
    <cfRule type="cellIs" dxfId="580" priority="2" operator="lessThan">
      <formula>0.8</formula>
    </cfRule>
  </conditionalFormatting>
  <conditionalFormatting sqref="U14">
    <cfRule type="cellIs" dxfId="57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J20" sqref="J2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182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300000</v>
      </c>
      <c r="D3" s="10">
        <v>2.8923780588381258</v>
      </c>
      <c r="E3" s="11">
        <f t="shared" ref="E3:E20" si="0">C3*D3</f>
        <v>867713.41765143769</v>
      </c>
      <c r="F3" s="12">
        <v>111458</v>
      </c>
      <c r="G3" s="40">
        <v>111512</v>
      </c>
      <c r="H3" s="12">
        <v>0</v>
      </c>
      <c r="I3" s="15">
        <f t="shared" ref="I3:I20" si="1">F3+H3</f>
        <v>111458</v>
      </c>
      <c r="J3" s="16">
        <f t="shared" ref="J3:J20" si="2">C3-G3</f>
        <v>188488</v>
      </c>
      <c r="K3" s="17">
        <f t="shared" ref="K3:K19" si="3">+G3*D3</f>
        <v>322534.86209715711</v>
      </c>
      <c r="L3" s="18">
        <f t="shared" ref="L3:L10" si="4">K3/E3</f>
        <v>0.37170666666666674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741970</v>
      </c>
      <c r="T3" s="32">
        <f t="shared" ref="T3:T20" si="7">S3-C3</f>
        <v>441970</v>
      </c>
      <c r="U3" s="18">
        <f t="shared" ref="U3:U20" si="8">S3/C3</f>
        <v>2.4732333333333334</v>
      </c>
    </row>
    <row r="4" spans="1:21">
      <c r="A4" s="8" t="s">
        <v>22</v>
      </c>
      <c r="B4" s="8" t="s">
        <v>23</v>
      </c>
      <c r="C4" s="13">
        <v>490000</v>
      </c>
      <c r="D4" s="46">
        <v>1.3029343529557731</v>
      </c>
      <c r="E4" s="13">
        <f t="shared" si="0"/>
        <v>638437.83294832881</v>
      </c>
      <c r="F4" s="12">
        <v>0</v>
      </c>
      <c r="G4" s="12">
        <v>294421</v>
      </c>
      <c r="H4" s="12">
        <v>74201</v>
      </c>
      <c r="I4" s="15">
        <f t="shared" si="1"/>
        <v>74201</v>
      </c>
      <c r="J4" s="16">
        <f t="shared" si="2"/>
        <v>195579</v>
      </c>
      <c r="K4" s="17">
        <f t="shared" si="3"/>
        <v>383611.23513159167</v>
      </c>
      <c r="L4" s="18">
        <f t="shared" si="4"/>
        <v>0.60085918367346935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-121378</v>
      </c>
      <c r="U4" s="18">
        <f t="shared" si="8"/>
        <v>0.75228979591836731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300000</v>
      </c>
      <c r="D6" s="10">
        <v>1.1430280588381259</v>
      </c>
      <c r="E6" s="11">
        <f t="shared" si="0"/>
        <v>342908.41765143775</v>
      </c>
      <c r="F6" s="12">
        <v>63727</v>
      </c>
      <c r="G6" s="40">
        <v>128814</v>
      </c>
      <c r="H6" s="40">
        <v>0</v>
      </c>
      <c r="I6" s="15">
        <f t="shared" si="1"/>
        <v>63727</v>
      </c>
      <c r="J6" s="16">
        <f t="shared" si="2"/>
        <v>171186</v>
      </c>
      <c r="K6" s="17">
        <f t="shared" si="3"/>
        <v>147238.01637117434</v>
      </c>
      <c r="L6" s="18">
        <f t="shared" si="4"/>
        <v>0.42937999999999998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-13459</v>
      </c>
      <c r="U6" s="18">
        <f t="shared" si="8"/>
        <v>0.95513666666666663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118800</v>
      </c>
      <c r="H7" s="12">
        <v>59400</v>
      </c>
      <c r="I7" s="15">
        <f t="shared" si="1"/>
        <v>59400</v>
      </c>
      <c r="J7" s="16">
        <f t="shared" si="2"/>
        <v>205981</v>
      </c>
      <c r="K7" s="17">
        <f t="shared" si="3"/>
        <v>75346.293389969331</v>
      </c>
      <c r="L7" s="18">
        <f t="shared" si="4"/>
        <v>0.36578494431632391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88548</v>
      </c>
      <c r="G8" s="12">
        <v>0</v>
      </c>
      <c r="H8" s="40">
        <v>230012</v>
      </c>
      <c r="I8" s="15">
        <f t="shared" si="1"/>
        <v>318560</v>
      </c>
      <c r="J8" s="16">
        <f t="shared" si="2"/>
        <v>360915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578560</v>
      </c>
      <c r="T8" s="32">
        <f t="shared" si="7"/>
        <v>217645</v>
      </c>
      <c r="U8" s="18">
        <f t="shared" si="8"/>
        <v>1.6030367260989429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467572</v>
      </c>
      <c r="D10" s="46">
        <v>2.1696780588381257</v>
      </c>
      <c r="E10" s="13">
        <f t="shared" si="0"/>
        <v>1014480.7093270601</v>
      </c>
      <c r="F10" s="12">
        <v>428013</v>
      </c>
      <c r="G10" s="12">
        <v>0</v>
      </c>
      <c r="H10" s="12">
        <v>0</v>
      </c>
      <c r="I10" s="15">
        <f t="shared" si="1"/>
        <v>428013</v>
      </c>
      <c r="J10" s="16">
        <f t="shared" si="2"/>
        <v>467572</v>
      </c>
      <c r="K10" s="17">
        <f t="shared" si="3"/>
        <v>0</v>
      </c>
      <c r="L10" s="18">
        <f t="shared" si="4"/>
        <v>0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>G10+I10+R10</f>
        <v>896013</v>
      </c>
      <c r="T10" s="32">
        <f t="shared" si="7"/>
        <v>428441</v>
      </c>
      <c r="U10" s="18">
        <f t="shared" si="8"/>
        <v>1.9163102153251264</v>
      </c>
    </row>
    <row r="11" spans="1:21">
      <c r="A11" s="8" t="s">
        <v>36</v>
      </c>
      <c r="B11" s="8" t="s">
        <v>37</v>
      </c>
      <c r="C11" s="13">
        <v>36918</v>
      </c>
      <c r="D11" s="10">
        <v>1.5549280588381262</v>
      </c>
      <c r="E11" s="11">
        <f t="shared" si="0"/>
        <v>57404.834076185944</v>
      </c>
      <c r="F11" s="12">
        <v>37030</v>
      </c>
      <c r="G11" s="12">
        <v>0</v>
      </c>
      <c r="H11" s="12">
        <v>0</v>
      </c>
      <c r="I11" s="15">
        <f t="shared" si="1"/>
        <v>37030</v>
      </c>
      <c r="J11" s="16">
        <f t="shared" si="2"/>
        <v>36918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74030</v>
      </c>
      <c r="T11" s="32">
        <f t="shared" si="7"/>
        <v>37112</v>
      </c>
      <c r="U11" s="18">
        <f t="shared" si="8"/>
        <v>2.0052548892139335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27260</v>
      </c>
      <c r="D15" s="10">
        <v>8.9388782058969483</v>
      </c>
      <c r="E15" s="11">
        <f t="shared" si="0"/>
        <v>243673.81989275082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2438896</v>
      </c>
      <c r="D21" s="22"/>
      <c r="E21" s="21">
        <f t="shared" ref="E21:H21" si="11">SUM(E3:E20)</f>
        <v>3833523.6574145406</v>
      </c>
      <c r="F21" s="23">
        <f>SUM(F3:F20)</f>
        <v>728776</v>
      </c>
      <c r="G21" s="23">
        <f t="shared" si="11"/>
        <v>712122</v>
      </c>
      <c r="H21" s="23">
        <f t="shared" si="11"/>
        <v>363613</v>
      </c>
      <c r="I21" s="24">
        <f>SUM(I3:I20)</f>
        <v>1092389</v>
      </c>
      <c r="J21" s="25">
        <f>SUM(J3:J20)</f>
        <v>1726774</v>
      </c>
      <c r="K21" s="25">
        <f>SUM(K3:K20)</f>
        <v>991307.72303633566</v>
      </c>
      <c r="L21" s="26">
        <f t="shared" si="10"/>
        <v>0.25858917581453184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1804512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A000000}"/>
  <conditionalFormatting sqref="L3:L13 L15:L21">
    <cfRule type="cellIs" dxfId="578" priority="12" operator="greaterThan">
      <formula>1</formula>
    </cfRule>
  </conditionalFormatting>
  <conditionalFormatting sqref="L3:L13 L15:L21">
    <cfRule type="cellIs" dxfId="577" priority="11" operator="lessThan">
      <formula>0.8</formula>
    </cfRule>
  </conditionalFormatting>
  <conditionalFormatting sqref="L3:L13 L15:L21">
    <cfRule type="cellIs" dxfId="576" priority="10" operator="between">
      <formula>0.8</formula>
      <formula>1</formula>
    </cfRule>
  </conditionalFormatting>
  <conditionalFormatting sqref="U3:U13 U15:U20">
    <cfRule type="cellIs" dxfId="575" priority="9" operator="greaterThan">
      <formula>1</formula>
    </cfRule>
  </conditionalFormatting>
  <conditionalFormatting sqref="U3:U13 U15:U20">
    <cfRule type="cellIs" dxfId="574" priority="8" operator="lessThan">
      <formula>0.8</formula>
    </cfRule>
  </conditionalFormatting>
  <conditionalFormatting sqref="U3:U13 U15:U20">
    <cfRule type="cellIs" dxfId="573" priority="7" operator="between">
      <formula>0.8</formula>
      <formula>1</formula>
    </cfRule>
  </conditionalFormatting>
  <conditionalFormatting sqref="L14">
    <cfRule type="cellIs" dxfId="572" priority="6" operator="greaterThan">
      <formula>1</formula>
    </cfRule>
  </conditionalFormatting>
  <conditionalFormatting sqref="L14">
    <cfRule type="cellIs" dxfId="571" priority="5" operator="lessThan">
      <formula>0.8</formula>
    </cfRule>
  </conditionalFormatting>
  <conditionalFormatting sqref="L14">
    <cfRule type="cellIs" dxfId="570" priority="4" operator="between">
      <formula>0.8</formula>
      <formula>1</formula>
    </cfRule>
  </conditionalFormatting>
  <conditionalFormatting sqref="U14">
    <cfRule type="cellIs" dxfId="569" priority="3" operator="greaterThan">
      <formula>1</formula>
    </cfRule>
  </conditionalFormatting>
  <conditionalFormatting sqref="U14">
    <cfRule type="cellIs" dxfId="568" priority="2" operator="lessThan">
      <formula>0.8</formula>
    </cfRule>
  </conditionalFormatting>
  <conditionalFormatting sqref="U14">
    <cfRule type="cellIs" dxfId="56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H13" sqref="H13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183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300000</v>
      </c>
      <c r="D3" s="10">
        <v>2.8923780588381258</v>
      </c>
      <c r="E3" s="11">
        <f t="shared" ref="E3:E20" si="0">C3*D3</f>
        <v>867713.41765143769</v>
      </c>
      <c r="F3" s="12">
        <v>111458</v>
      </c>
      <c r="G3" s="40">
        <v>111512</v>
      </c>
      <c r="H3" s="12">
        <v>0</v>
      </c>
      <c r="I3" s="15">
        <f t="shared" ref="I3:I20" si="1">F3+H3</f>
        <v>111458</v>
      </c>
      <c r="J3" s="16">
        <f t="shared" ref="J3:J20" si="2">C3-G3</f>
        <v>188488</v>
      </c>
      <c r="K3" s="17">
        <f t="shared" ref="K3:K19" si="3">+G3*D3</f>
        <v>322534.86209715711</v>
      </c>
      <c r="L3" s="18">
        <f t="shared" ref="L3:L10" si="4">K3/E3</f>
        <v>0.37170666666666674</v>
      </c>
      <c r="M3" s="31">
        <v>0</v>
      </c>
      <c r="N3" s="54">
        <v>111000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519000</v>
      </c>
      <c r="S3" s="32">
        <f t="shared" ref="S3:S21" si="6">G3+I3+R3</f>
        <v>741970</v>
      </c>
      <c r="T3" s="32">
        <f t="shared" ref="T3:T20" si="7">S3-C3</f>
        <v>441970</v>
      </c>
      <c r="U3" s="18">
        <f t="shared" ref="U3:U20" si="8">S3/C3</f>
        <v>2.4732333333333334</v>
      </c>
    </row>
    <row r="4" spans="1:21">
      <c r="A4" s="8" t="s">
        <v>22</v>
      </c>
      <c r="B4" s="8" t="s">
        <v>23</v>
      </c>
      <c r="C4" s="13">
        <v>490000</v>
      </c>
      <c r="D4" s="46">
        <v>1.3029343529557731</v>
      </c>
      <c r="E4" s="13">
        <f t="shared" si="0"/>
        <v>638437.83294832881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121378</v>
      </c>
      <c r="K4" s="17">
        <f t="shared" si="3"/>
        <v>480290.26705526299</v>
      </c>
      <c r="L4" s="18">
        <f t="shared" si="4"/>
        <v>0.75228979591836731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-121378</v>
      </c>
      <c r="U4" s="18">
        <f t="shared" si="8"/>
        <v>0.75228979591836731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300000</v>
      </c>
      <c r="D6" s="10">
        <v>1.1430280588381259</v>
      </c>
      <c r="E6" s="11">
        <f t="shared" si="0"/>
        <v>342908.41765143775</v>
      </c>
      <c r="F6" s="12">
        <v>63727</v>
      </c>
      <c r="G6" s="40">
        <v>128814</v>
      </c>
      <c r="H6" s="40">
        <v>0</v>
      </c>
      <c r="I6" s="15">
        <f t="shared" si="1"/>
        <v>63727</v>
      </c>
      <c r="J6" s="16">
        <f t="shared" si="2"/>
        <v>171186</v>
      </c>
      <c r="K6" s="17">
        <f t="shared" si="3"/>
        <v>147238.01637117434</v>
      </c>
      <c r="L6" s="18">
        <f t="shared" si="4"/>
        <v>0.42937999999999998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-13459</v>
      </c>
      <c r="U6" s="18">
        <f t="shared" si="8"/>
        <v>0.95513666666666663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88548</v>
      </c>
      <c r="G8" s="12">
        <v>0</v>
      </c>
      <c r="H8" s="40">
        <v>230012</v>
      </c>
      <c r="I8" s="15">
        <f t="shared" si="1"/>
        <v>318560</v>
      </c>
      <c r="J8" s="16">
        <f t="shared" si="2"/>
        <v>360915</v>
      </c>
      <c r="K8" s="17">
        <f t="shared" si="3"/>
        <v>0</v>
      </c>
      <c r="L8" s="18">
        <f t="shared" si="4"/>
        <v>0</v>
      </c>
      <c r="M8" s="31">
        <v>0</v>
      </c>
      <c r="N8" s="54">
        <v>0</v>
      </c>
      <c r="O8" s="31">
        <v>260000</v>
      </c>
      <c r="P8" s="31">
        <v>0</v>
      </c>
      <c r="Q8" s="31">
        <v>0</v>
      </c>
      <c r="R8" s="31">
        <f t="shared" si="5"/>
        <v>260000</v>
      </c>
      <c r="S8" s="32">
        <f t="shared" si="6"/>
        <v>578560</v>
      </c>
      <c r="T8" s="32">
        <f t="shared" si="7"/>
        <v>217645</v>
      </c>
      <c r="U8" s="18">
        <f t="shared" si="8"/>
        <v>1.6030367260989429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467572</v>
      </c>
      <c r="D10" s="46">
        <v>2.1696780588381257</v>
      </c>
      <c r="E10" s="13">
        <f t="shared" si="0"/>
        <v>1014480.7093270601</v>
      </c>
      <c r="F10" s="12">
        <v>428013</v>
      </c>
      <c r="G10" s="12">
        <v>0</v>
      </c>
      <c r="H10" s="12">
        <v>0</v>
      </c>
      <c r="I10" s="15">
        <f t="shared" si="1"/>
        <v>428013</v>
      </c>
      <c r="J10" s="16">
        <f t="shared" si="2"/>
        <v>467572</v>
      </c>
      <c r="K10" s="17">
        <f t="shared" si="3"/>
        <v>0</v>
      </c>
      <c r="L10" s="18">
        <f t="shared" si="4"/>
        <v>0</v>
      </c>
      <c r="M10" s="31">
        <v>0</v>
      </c>
      <c r="N10" s="54">
        <v>234000</v>
      </c>
      <c r="O10" s="31">
        <v>234000</v>
      </c>
      <c r="P10" s="31">
        <v>0</v>
      </c>
      <c r="Q10" s="31">
        <v>0</v>
      </c>
      <c r="R10" s="31">
        <f t="shared" si="5"/>
        <v>468000</v>
      </c>
      <c r="S10" s="32">
        <f>G10+I10+R10</f>
        <v>896013</v>
      </c>
      <c r="T10" s="32">
        <f t="shared" si="7"/>
        <v>428441</v>
      </c>
      <c r="U10" s="18">
        <f t="shared" si="8"/>
        <v>1.9163102153251264</v>
      </c>
    </row>
    <row r="11" spans="1:21">
      <c r="A11" s="8" t="s">
        <v>36</v>
      </c>
      <c r="B11" s="8" t="s">
        <v>37</v>
      </c>
      <c r="C11" s="13">
        <v>36918</v>
      </c>
      <c r="D11" s="10">
        <v>1.5549280588381262</v>
      </c>
      <c r="E11" s="11">
        <f t="shared" si="0"/>
        <v>57404.834076185944</v>
      </c>
      <c r="F11" s="12">
        <v>37030</v>
      </c>
      <c r="G11" s="12">
        <v>0</v>
      </c>
      <c r="H11" s="12">
        <v>0</v>
      </c>
      <c r="I11" s="15">
        <f t="shared" si="1"/>
        <v>37030</v>
      </c>
      <c r="J11" s="16">
        <f t="shared" si="2"/>
        <v>36918</v>
      </c>
      <c r="K11" s="17">
        <f t="shared" si="3"/>
        <v>0</v>
      </c>
      <c r="L11" s="18">
        <v>0</v>
      </c>
      <c r="M11" s="31">
        <v>0</v>
      </c>
      <c r="N11" s="54">
        <v>37000</v>
      </c>
      <c r="O11" s="31">
        <v>0</v>
      </c>
      <c r="P11" s="31">
        <v>0</v>
      </c>
      <c r="Q11" s="31">
        <v>0</v>
      </c>
      <c r="R11" s="31">
        <f t="shared" si="5"/>
        <v>37000</v>
      </c>
      <c r="S11" s="32">
        <f t="shared" si="6"/>
        <v>74030</v>
      </c>
      <c r="T11" s="32">
        <f t="shared" si="7"/>
        <v>37112</v>
      </c>
      <c r="U11" s="18">
        <f t="shared" si="8"/>
        <v>2.0052548892139335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27260</v>
      </c>
      <c r="D15" s="10">
        <v>8.9388782058969483</v>
      </c>
      <c r="E15" s="11">
        <f t="shared" si="0"/>
        <v>243673.81989275082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27260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-27260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2438896</v>
      </c>
      <c r="D21" s="22"/>
      <c r="E21" s="21">
        <f t="shared" ref="E21:H21" si="11">SUM(E3:E20)</f>
        <v>3833523.6574145406</v>
      </c>
      <c r="F21" s="23">
        <f>SUM(F3:F20)</f>
        <v>728776</v>
      </c>
      <c r="G21" s="23">
        <f t="shared" si="11"/>
        <v>845723</v>
      </c>
      <c r="H21" s="23">
        <f t="shared" si="11"/>
        <v>230012</v>
      </c>
      <c r="I21" s="24">
        <f>SUM(I3:I20)</f>
        <v>958788</v>
      </c>
      <c r="J21" s="25">
        <f>SUM(J3:J20)</f>
        <v>1593173</v>
      </c>
      <c r="K21" s="25">
        <f>SUM(K3:K20)</f>
        <v>1125659.9016549918</v>
      </c>
      <c r="L21" s="26">
        <f t="shared" si="10"/>
        <v>0.29363583017880091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1804512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B000000}"/>
  <conditionalFormatting sqref="L3:L13 L15:L21">
    <cfRule type="cellIs" dxfId="566" priority="12" operator="greaterThan">
      <formula>1</formula>
    </cfRule>
  </conditionalFormatting>
  <conditionalFormatting sqref="L3:L13 L15:L21">
    <cfRule type="cellIs" dxfId="565" priority="11" operator="lessThan">
      <formula>0.8</formula>
    </cfRule>
  </conditionalFormatting>
  <conditionalFormatting sqref="L3:L13 L15:L21">
    <cfRule type="cellIs" dxfId="564" priority="10" operator="between">
      <formula>0.8</formula>
      <formula>1</formula>
    </cfRule>
  </conditionalFormatting>
  <conditionalFormatting sqref="U3:U13 U15:U20">
    <cfRule type="cellIs" dxfId="563" priority="9" operator="greaterThan">
      <formula>1</formula>
    </cfRule>
  </conditionalFormatting>
  <conditionalFormatting sqref="U3:U13 U15:U20">
    <cfRule type="cellIs" dxfId="562" priority="8" operator="lessThan">
      <formula>0.8</formula>
    </cfRule>
  </conditionalFormatting>
  <conditionalFormatting sqref="U3:U13 U15:U20">
    <cfRule type="cellIs" dxfId="561" priority="7" operator="between">
      <formula>0.8</formula>
      <formula>1</formula>
    </cfRule>
  </conditionalFormatting>
  <conditionalFormatting sqref="L14">
    <cfRule type="cellIs" dxfId="560" priority="6" operator="greaterThan">
      <formula>1</formula>
    </cfRule>
  </conditionalFormatting>
  <conditionalFormatting sqref="L14">
    <cfRule type="cellIs" dxfId="559" priority="5" operator="lessThan">
      <formula>0.8</formula>
    </cfRule>
  </conditionalFormatting>
  <conditionalFormatting sqref="L14">
    <cfRule type="cellIs" dxfId="558" priority="4" operator="between">
      <formula>0.8</formula>
      <formula>1</formula>
    </cfRule>
  </conditionalFormatting>
  <conditionalFormatting sqref="U14">
    <cfRule type="cellIs" dxfId="557" priority="3" operator="greaterThan">
      <formula>1</formula>
    </cfRule>
  </conditionalFormatting>
  <conditionalFormatting sqref="U14">
    <cfRule type="cellIs" dxfId="556" priority="2" operator="lessThan">
      <formula>0.8</formula>
    </cfRule>
  </conditionalFormatting>
  <conditionalFormatting sqref="U14">
    <cfRule type="cellIs" dxfId="55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G10" sqref="G10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184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148742</v>
      </c>
      <c r="G3" s="40">
        <v>111512</v>
      </c>
      <c r="H3" s="12">
        <v>0</v>
      </c>
      <c r="I3" s="15">
        <f t="shared" ref="I3:I20" si="1">F3+H3</f>
        <v>148742</v>
      </c>
      <c r="J3" s="16">
        <f t="shared" ref="J3:J20" si="2">C3-G3</f>
        <v>288488</v>
      </c>
      <c r="K3" s="17">
        <f t="shared" ref="K3:K19" si="3">+G3*D3</f>
        <v>322534.86209715711</v>
      </c>
      <c r="L3" s="18">
        <f t="shared" ref="L3:L10" si="4">K3/E3</f>
        <v>0.27877999999999997</v>
      </c>
      <c r="M3" s="31">
        <v>0</v>
      </c>
      <c r="N3" s="54">
        <v>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408000</v>
      </c>
      <c r="S3" s="32">
        <f t="shared" ref="S3:S21" si="6">G3+I3+R3</f>
        <v>668254</v>
      </c>
      <c r="T3" s="32">
        <f t="shared" ref="T3:T20" si="7">S3-C3</f>
        <v>268254</v>
      </c>
      <c r="U3" s="18">
        <f t="shared" ref="U3:U20" si="8">S3/C3</f>
        <v>1.6706350000000001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-361378</v>
      </c>
      <c r="U4" s="18">
        <f t="shared" si="8"/>
        <v>0.50496164383561648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63727</v>
      </c>
      <c r="G6" s="40">
        <v>128814</v>
      </c>
      <c r="H6" s="40">
        <v>0</v>
      </c>
      <c r="I6" s="15">
        <f t="shared" si="1"/>
        <v>63727</v>
      </c>
      <c r="J6" s="16">
        <f t="shared" si="2"/>
        <v>151186</v>
      </c>
      <c r="K6" s="17">
        <f t="shared" si="3"/>
        <v>147238.01637117434</v>
      </c>
      <c r="L6" s="18">
        <f t="shared" si="4"/>
        <v>0.46004999999999996</v>
      </c>
      <c r="M6" s="31">
        <v>0</v>
      </c>
      <c r="N6" s="54">
        <v>0</v>
      </c>
      <c r="O6" s="31">
        <v>0</v>
      </c>
      <c r="P6" s="31">
        <v>94000</v>
      </c>
      <c r="Q6" s="31">
        <v>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88548</v>
      </c>
      <c r="G8" s="12">
        <v>230012</v>
      </c>
      <c r="H8" s="40">
        <v>0</v>
      </c>
      <c r="I8" s="15">
        <f t="shared" si="1"/>
        <v>88548</v>
      </c>
      <c r="J8" s="16">
        <f t="shared" si="2"/>
        <v>130903</v>
      </c>
      <c r="K8" s="17">
        <f t="shared" si="3"/>
        <v>205522.17586947503</v>
      </c>
      <c r="L8" s="18">
        <f t="shared" si="4"/>
        <v>0.63730241192524562</v>
      </c>
      <c r="M8" s="31">
        <v>0</v>
      </c>
      <c r="N8" s="54">
        <v>0</v>
      </c>
      <c r="O8" s="31">
        <v>260000</v>
      </c>
      <c r="P8" s="31">
        <v>170000</v>
      </c>
      <c r="Q8" s="31">
        <v>0</v>
      </c>
      <c r="R8" s="31">
        <f t="shared" si="5"/>
        <v>430000</v>
      </c>
      <c r="S8" s="32">
        <f t="shared" si="6"/>
        <v>748560</v>
      </c>
      <c r="T8" s="32">
        <f t="shared" si="7"/>
        <v>387645</v>
      </c>
      <c r="U8" s="18">
        <f t="shared" si="8"/>
        <v>2.0740617596941107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284013</v>
      </c>
      <c r="G10" s="12">
        <v>0</v>
      </c>
      <c r="H10" s="12">
        <v>144000</v>
      </c>
      <c r="I10" s="15">
        <f t="shared" si="1"/>
        <v>428013</v>
      </c>
      <c r="J10" s="16">
        <f t="shared" si="2"/>
        <v>465610</v>
      </c>
      <c r="K10" s="17">
        <f t="shared" si="3"/>
        <v>0</v>
      </c>
      <c r="L10" s="18">
        <f t="shared" si="4"/>
        <v>0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37030</v>
      </c>
      <c r="G11" s="12">
        <v>0</v>
      </c>
      <c r="H11" s="12">
        <v>0</v>
      </c>
      <c r="I11" s="15">
        <f t="shared" si="1"/>
        <v>37030</v>
      </c>
      <c r="J11" s="16">
        <f t="shared" si="2"/>
        <v>37030</v>
      </c>
      <c r="K11" s="17">
        <f t="shared" si="3"/>
        <v>0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622060</v>
      </c>
      <c r="G21" s="23">
        <f t="shared" si="11"/>
        <v>1075735</v>
      </c>
      <c r="H21" s="23">
        <f t="shared" si="11"/>
        <v>144000</v>
      </c>
      <c r="I21" s="24">
        <f>SUM(I3:I20)</f>
        <v>766060</v>
      </c>
      <c r="J21" s="25">
        <f>SUM(J3:J20)</f>
        <v>1681315</v>
      </c>
      <c r="K21" s="25">
        <f>SUM(K3:K20)</f>
        <v>1331182.0775244669</v>
      </c>
      <c r="L21" s="26">
        <f t="shared" si="10"/>
        <v>0.30195407057337459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1841796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C000000}"/>
  <conditionalFormatting sqref="L3:L13 L15:L21">
    <cfRule type="cellIs" dxfId="554" priority="12" operator="greaterThan">
      <formula>1</formula>
    </cfRule>
  </conditionalFormatting>
  <conditionalFormatting sqref="L3:L13 L15:L21">
    <cfRule type="cellIs" dxfId="553" priority="11" operator="lessThan">
      <formula>0.8</formula>
    </cfRule>
  </conditionalFormatting>
  <conditionalFormatting sqref="L3:L13 L15:L21">
    <cfRule type="cellIs" dxfId="552" priority="10" operator="between">
      <formula>0.8</formula>
      <formula>1</formula>
    </cfRule>
  </conditionalFormatting>
  <conditionalFormatting sqref="U3:U13 U15:U20">
    <cfRule type="cellIs" dxfId="551" priority="9" operator="greaterThan">
      <formula>1</formula>
    </cfRule>
  </conditionalFormatting>
  <conditionalFormatting sqref="U3:U13 U15:U20">
    <cfRule type="cellIs" dxfId="550" priority="8" operator="lessThan">
      <formula>0.8</formula>
    </cfRule>
  </conditionalFormatting>
  <conditionalFormatting sqref="U3:U13 U15:U20">
    <cfRule type="cellIs" dxfId="549" priority="7" operator="between">
      <formula>0.8</formula>
      <formula>1</formula>
    </cfRule>
  </conditionalFormatting>
  <conditionalFormatting sqref="L14">
    <cfRule type="cellIs" dxfId="548" priority="6" operator="greaterThan">
      <formula>1</formula>
    </cfRule>
  </conditionalFormatting>
  <conditionalFormatting sqref="L14">
    <cfRule type="cellIs" dxfId="547" priority="5" operator="lessThan">
      <formula>0.8</formula>
    </cfRule>
  </conditionalFormatting>
  <conditionalFormatting sqref="L14">
    <cfRule type="cellIs" dxfId="546" priority="4" operator="between">
      <formula>0.8</formula>
      <formula>1</formula>
    </cfRule>
  </conditionalFormatting>
  <conditionalFormatting sqref="U14">
    <cfRule type="cellIs" dxfId="545" priority="3" operator="greaterThan">
      <formula>1</formula>
    </cfRule>
  </conditionalFormatting>
  <conditionalFormatting sqref="U14">
    <cfRule type="cellIs" dxfId="544" priority="2" operator="lessThan">
      <formula>0.8</formula>
    </cfRule>
  </conditionalFormatting>
  <conditionalFormatting sqref="U14">
    <cfRule type="cellIs" dxfId="543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F25" sqref="F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185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111521</v>
      </c>
      <c r="G3" s="40">
        <v>111512</v>
      </c>
      <c r="H3" s="12">
        <v>111458</v>
      </c>
      <c r="I3" s="15">
        <f t="shared" ref="I3:I20" si="1">F3+H3</f>
        <v>222979</v>
      </c>
      <c r="J3" s="16">
        <f t="shared" ref="J3:J20" si="2">C3-G3</f>
        <v>288488</v>
      </c>
      <c r="K3" s="17">
        <f t="shared" ref="K3:K19" si="3">+G3*D3</f>
        <v>322534.86209715711</v>
      </c>
      <c r="L3" s="18">
        <f t="shared" ref="L3:L10" si="4">K3/E3</f>
        <v>0.27877999999999997</v>
      </c>
      <c r="M3" s="31">
        <v>0</v>
      </c>
      <c r="N3" s="54">
        <v>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408000</v>
      </c>
      <c r="S3" s="32">
        <f t="shared" ref="S3:S21" si="6">G3+I3+R3</f>
        <v>742491</v>
      </c>
      <c r="T3" s="32">
        <f t="shared" ref="T3:T20" si="7">S3-C3</f>
        <v>342491</v>
      </c>
      <c r="U3" s="18">
        <f t="shared" ref="U3:U20" si="8">S3/C3</f>
        <v>1.8562274999999999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-361378</v>
      </c>
      <c r="U4" s="18">
        <f t="shared" si="8"/>
        <v>0.50496164383561648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128814</v>
      </c>
      <c r="H6" s="40">
        <v>63727</v>
      </c>
      <c r="I6" s="15">
        <f t="shared" si="1"/>
        <v>63727</v>
      </c>
      <c r="J6" s="16">
        <f t="shared" si="2"/>
        <v>151186</v>
      </c>
      <c r="K6" s="17">
        <f t="shared" si="3"/>
        <v>147238.01637117434</v>
      </c>
      <c r="L6" s="18">
        <f t="shared" si="4"/>
        <v>0.46004999999999996</v>
      </c>
      <c r="M6" s="31">
        <v>0</v>
      </c>
      <c r="N6" s="54">
        <v>0</v>
      </c>
      <c r="O6" s="31">
        <v>0</v>
      </c>
      <c r="P6" s="31">
        <v>94000</v>
      </c>
      <c r="Q6" s="31">
        <v>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0</v>
      </c>
      <c r="G8" s="12">
        <v>230012</v>
      </c>
      <c r="H8" s="40">
        <v>88551</v>
      </c>
      <c r="I8" s="15">
        <f t="shared" si="1"/>
        <v>88551</v>
      </c>
      <c r="J8" s="16">
        <f t="shared" si="2"/>
        <v>130903</v>
      </c>
      <c r="K8" s="17">
        <f t="shared" si="3"/>
        <v>205522.17586947503</v>
      </c>
      <c r="L8" s="18">
        <f t="shared" si="4"/>
        <v>0.63730241192524562</v>
      </c>
      <c r="M8" s="31">
        <v>0</v>
      </c>
      <c r="N8" s="54">
        <v>0</v>
      </c>
      <c r="O8" s="31">
        <v>260000</v>
      </c>
      <c r="P8" s="31">
        <v>170000</v>
      </c>
      <c r="Q8" s="31">
        <v>0</v>
      </c>
      <c r="R8" s="31">
        <f t="shared" si="5"/>
        <v>430000</v>
      </c>
      <c r="S8" s="32">
        <f t="shared" si="6"/>
        <v>748563</v>
      </c>
      <c r="T8" s="32">
        <f t="shared" si="7"/>
        <v>387648</v>
      </c>
      <c r="U8" s="18">
        <f t="shared" si="8"/>
        <v>2.0740700719005862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144000</v>
      </c>
      <c r="H10" s="12">
        <v>284013</v>
      </c>
      <c r="I10" s="15">
        <f t="shared" si="1"/>
        <v>284013</v>
      </c>
      <c r="J10" s="16">
        <f t="shared" si="2"/>
        <v>321610</v>
      </c>
      <c r="K10" s="17">
        <f t="shared" si="3"/>
        <v>312433.64047269011</v>
      </c>
      <c r="L10" s="18">
        <f t="shared" si="4"/>
        <v>0.3092717080818711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0</v>
      </c>
      <c r="H11" s="12">
        <v>37030</v>
      </c>
      <c r="I11" s="15">
        <f t="shared" si="1"/>
        <v>37030</v>
      </c>
      <c r="J11" s="16">
        <f t="shared" si="2"/>
        <v>37030</v>
      </c>
      <c r="K11" s="17">
        <f t="shared" si="3"/>
        <v>0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111521</v>
      </c>
      <c r="G21" s="23">
        <f t="shared" si="11"/>
        <v>1219735</v>
      </c>
      <c r="H21" s="23">
        <f t="shared" si="11"/>
        <v>584779</v>
      </c>
      <c r="I21" s="24">
        <f>SUM(I3:I20)</f>
        <v>696300</v>
      </c>
      <c r="J21" s="25">
        <f>SUM(J3:J20)</f>
        <v>1537315</v>
      </c>
      <c r="K21" s="25">
        <f>SUM(K3:K20)</f>
        <v>1643615.717997157</v>
      </c>
      <c r="L21" s="26">
        <f t="shared" si="10"/>
        <v>0.37282387202099287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1916036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D000000}"/>
  <conditionalFormatting sqref="L3:L13 L15:L21">
    <cfRule type="cellIs" dxfId="542" priority="12" operator="greaterThan">
      <formula>1</formula>
    </cfRule>
  </conditionalFormatting>
  <conditionalFormatting sqref="L3:L13 L15:L21">
    <cfRule type="cellIs" dxfId="541" priority="11" operator="lessThan">
      <formula>0.8</formula>
    </cfRule>
  </conditionalFormatting>
  <conditionalFormatting sqref="L3:L13 L15:L21">
    <cfRule type="cellIs" dxfId="540" priority="10" operator="between">
      <formula>0.8</formula>
      <formula>1</formula>
    </cfRule>
  </conditionalFormatting>
  <conditionalFormatting sqref="U3:U13 U15:U20">
    <cfRule type="cellIs" dxfId="539" priority="9" operator="greaterThan">
      <formula>1</formula>
    </cfRule>
  </conditionalFormatting>
  <conditionalFormatting sqref="U3:U13 U15:U20">
    <cfRule type="cellIs" dxfId="538" priority="8" operator="lessThan">
      <formula>0.8</formula>
    </cfRule>
  </conditionalFormatting>
  <conditionalFormatting sqref="U3:U13 U15:U20">
    <cfRule type="cellIs" dxfId="537" priority="7" operator="between">
      <formula>0.8</formula>
      <formula>1</formula>
    </cfRule>
  </conditionalFormatting>
  <conditionalFormatting sqref="L14">
    <cfRule type="cellIs" dxfId="536" priority="6" operator="greaterThan">
      <formula>1</formula>
    </cfRule>
  </conditionalFormatting>
  <conditionalFormatting sqref="L14">
    <cfRule type="cellIs" dxfId="535" priority="5" operator="lessThan">
      <formula>0.8</formula>
    </cfRule>
  </conditionalFormatting>
  <conditionalFormatting sqref="L14">
    <cfRule type="cellIs" dxfId="534" priority="4" operator="between">
      <formula>0.8</formula>
      <formula>1</formula>
    </cfRule>
  </conditionalFormatting>
  <conditionalFormatting sqref="U14">
    <cfRule type="cellIs" dxfId="533" priority="3" operator="greaterThan">
      <formula>1</formula>
    </cfRule>
  </conditionalFormatting>
  <conditionalFormatting sqref="U14">
    <cfRule type="cellIs" dxfId="532" priority="2" operator="lessThan">
      <formula>0.8</formula>
    </cfRule>
  </conditionalFormatting>
  <conditionalFormatting sqref="U14">
    <cfRule type="cellIs" dxfId="531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J27" sqref="J27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186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111521</v>
      </c>
      <c r="G3" s="40">
        <v>222970</v>
      </c>
      <c r="H3" s="12">
        <v>0</v>
      </c>
      <c r="I3" s="15">
        <f t="shared" ref="I3:I20" si="1">F3+H3</f>
        <v>111521</v>
      </c>
      <c r="J3" s="16">
        <f t="shared" ref="J3:J20" si="2">C3-G3</f>
        <v>177030</v>
      </c>
      <c r="K3" s="17">
        <f t="shared" ref="K3:K19" si="3">+G3*D3</f>
        <v>644913.53577913693</v>
      </c>
      <c r="L3" s="18">
        <f t="shared" ref="L3:L10" si="4">K3/E3</f>
        <v>0.55742499999999995</v>
      </c>
      <c r="M3" s="31">
        <v>0</v>
      </c>
      <c r="N3" s="54">
        <v>0</v>
      </c>
      <c r="O3" s="31">
        <v>130000</v>
      </c>
      <c r="P3" s="31">
        <v>148000</v>
      </c>
      <c r="Q3" s="31">
        <v>130000</v>
      </c>
      <c r="R3" s="31">
        <f t="shared" ref="R3:R21" si="5">M3+N3+O3+P3+Q3</f>
        <v>408000</v>
      </c>
      <c r="S3" s="32">
        <f t="shared" ref="S3:S21" si="6">G3+I3+R3</f>
        <v>742491</v>
      </c>
      <c r="T3" s="32">
        <f t="shared" ref="T3:T20" si="7">S3-C3</f>
        <v>342491</v>
      </c>
      <c r="U3" s="18">
        <f t="shared" ref="U3:U20" si="8">S3/C3</f>
        <v>1.8562274999999999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-361378</v>
      </c>
      <c r="U4" s="18">
        <f t="shared" si="8"/>
        <v>0.50496164383561648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94000</v>
      </c>
      <c r="Q6" s="31">
        <v>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0</v>
      </c>
      <c r="G8" s="12">
        <v>318563</v>
      </c>
      <c r="H8" s="40">
        <v>0</v>
      </c>
      <c r="I8" s="15">
        <f t="shared" si="1"/>
        <v>0</v>
      </c>
      <c r="J8" s="16">
        <f t="shared" si="2"/>
        <v>42352</v>
      </c>
      <c r="K8" s="17">
        <f t="shared" si="3"/>
        <v>284644.97900764993</v>
      </c>
      <c r="L8" s="18">
        <f t="shared" si="4"/>
        <v>0.88265381045398517</v>
      </c>
      <c r="M8" s="31">
        <v>0</v>
      </c>
      <c r="N8" s="54">
        <v>0</v>
      </c>
      <c r="O8" s="31">
        <v>260000</v>
      </c>
      <c r="P8" s="31">
        <v>170000</v>
      </c>
      <c r="Q8" s="31">
        <v>0</v>
      </c>
      <c r="R8" s="31">
        <f t="shared" si="5"/>
        <v>430000</v>
      </c>
      <c r="S8" s="32">
        <f t="shared" si="6"/>
        <v>748563</v>
      </c>
      <c r="T8" s="32">
        <f t="shared" si="7"/>
        <v>387648</v>
      </c>
      <c r="U8" s="18">
        <f t="shared" si="8"/>
        <v>2.0740700719005862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144000</v>
      </c>
      <c r="H10" s="12">
        <v>284013</v>
      </c>
      <c r="I10" s="15">
        <f t="shared" si="1"/>
        <v>284013</v>
      </c>
      <c r="J10" s="16">
        <f t="shared" si="2"/>
        <v>321610</v>
      </c>
      <c r="K10" s="17">
        <f t="shared" si="3"/>
        <v>312433.64047269011</v>
      </c>
      <c r="L10" s="18">
        <f t="shared" si="4"/>
        <v>0.3092717080818711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111521</v>
      </c>
      <c r="G21" s="23">
        <f t="shared" si="11"/>
        <v>1520501</v>
      </c>
      <c r="H21" s="23">
        <f t="shared" si="11"/>
        <v>284013</v>
      </c>
      <c r="I21" s="24">
        <f>SUM(I3:I20)</f>
        <v>395534</v>
      </c>
      <c r="J21" s="25">
        <f>SUM(J3:J20)</f>
        <v>1236549</v>
      </c>
      <c r="K21" s="25">
        <f>SUM(K3:K20)</f>
        <v>2175537.9299416649</v>
      </c>
      <c r="L21" s="26">
        <f t="shared" si="10"/>
        <v>0.49348060248398651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1916036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E000000}"/>
  <conditionalFormatting sqref="L3:L13 L15:L21">
    <cfRule type="cellIs" dxfId="530" priority="12" operator="greaterThan">
      <formula>1</formula>
    </cfRule>
  </conditionalFormatting>
  <conditionalFormatting sqref="L3:L13 L15:L21">
    <cfRule type="cellIs" dxfId="529" priority="11" operator="lessThan">
      <formula>0.8</formula>
    </cfRule>
  </conditionalFormatting>
  <conditionalFormatting sqref="L3:L13 L15:L21">
    <cfRule type="cellIs" dxfId="528" priority="10" operator="between">
      <formula>0.8</formula>
      <formula>1</formula>
    </cfRule>
  </conditionalFormatting>
  <conditionalFormatting sqref="U3:U13 U15:U20">
    <cfRule type="cellIs" dxfId="527" priority="9" operator="greaterThan">
      <formula>1</formula>
    </cfRule>
  </conditionalFormatting>
  <conditionalFormatting sqref="U3:U13 U15:U20">
    <cfRule type="cellIs" dxfId="526" priority="8" operator="lessThan">
      <formula>0.8</formula>
    </cfRule>
  </conditionalFormatting>
  <conditionalFormatting sqref="U3:U13 U15:U20">
    <cfRule type="cellIs" dxfId="525" priority="7" operator="between">
      <formula>0.8</formula>
      <formula>1</formula>
    </cfRule>
  </conditionalFormatting>
  <conditionalFormatting sqref="L14">
    <cfRule type="cellIs" dxfId="524" priority="6" operator="greaterThan">
      <formula>1</formula>
    </cfRule>
  </conditionalFormatting>
  <conditionalFormatting sqref="L14">
    <cfRule type="cellIs" dxfId="523" priority="5" operator="lessThan">
      <formula>0.8</formula>
    </cfRule>
  </conditionalFormatting>
  <conditionalFormatting sqref="L14">
    <cfRule type="cellIs" dxfId="522" priority="4" operator="between">
      <formula>0.8</formula>
      <formula>1</formula>
    </cfRule>
  </conditionalFormatting>
  <conditionalFormatting sqref="U14">
    <cfRule type="cellIs" dxfId="521" priority="3" operator="greaterThan">
      <formula>1</formula>
    </cfRule>
  </conditionalFormatting>
  <conditionalFormatting sqref="U14">
    <cfRule type="cellIs" dxfId="520" priority="2" operator="lessThan">
      <formula>0.8</formula>
    </cfRule>
  </conditionalFormatting>
  <conditionalFormatting sqref="U14">
    <cfRule type="cellIs" dxfId="519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H11" sqref="H11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187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8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186215</v>
      </c>
      <c r="G3" s="40">
        <v>222970</v>
      </c>
      <c r="H3" s="12">
        <v>0</v>
      </c>
      <c r="I3" s="15">
        <f t="shared" ref="I3:I20" si="1">F3+H3</f>
        <v>186215</v>
      </c>
      <c r="J3" s="16">
        <f t="shared" ref="J3:J20" si="2">C3-G3</f>
        <v>177030</v>
      </c>
      <c r="K3" s="17">
        <f t="shared" ref="K3:K19" si="3">+G3*D3</f>
        <v>644913.53577913693</v>
      </c>
      <c r="L3" s="18">
        <f t="shared" ref="L3:L10" si="4">K3/E3</f>
        <v>0.55742499999999995</v>
      </c>
      <c r="M3" s="31">
        <v>0</v>
      </c>
      <c r="N3" s="54">
        <v>0</v>
      </c>
      <c r="O3" s="31">
        <v>0</v>
      </c>
      <c r="P3" s="31">
        <v>148000</v>
      </c>
      <c r="Q3" s="31">
        <v>130000</v>
      </c>
      <c r="R3" s="31">
        <f t="shared" ref="R3:R21" si="5">M3+N3+O3+P3+Q3</f>
        <v>278000</v>
      </c>
      <c r="S3" s="32">
        <f t="shared" ref="S3:S21" si="6">G3+I3+R3</f>
        <v>687185</v>
      </c>
      <c r="T3" s="32">
        <f t="shared" ref="T3:T20" si="7">S3-C3</f>
        <v>287185</v>
      </c>
      <c r="U3" s="18">
        <f t="shared" ref="U3:U20" si="8">S3/C3</f>
        <v>1.7179625000000001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-361378</v>
      </c>
      <c r="U4" s="18">
        <f t="shared" si="8"/>
        <v>0.50496164383561648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94000</v>
      </c>
      <c r="Q6" s="31">
        <v>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8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262405</v>
      </c>
      <c r="G8" s="12">
        <v>318563</v>
      </c>
      <c r="H8" s="40">
        <v>0</v>
      </c>
      <c r="I8" s="15">
        <f t="shared" si="1"/>
        <v>262405</v>
      </c>
      <c r="J8" s="16">
        <f t="shared" si="2"/>
        <v>42352</v>
      </c>
      <c r="K8" s="17">
        <f t="shared" si="3"/>
        <v>284644.97900764993</v>
      </c>
      <c r="L8" s="18">
        <f t="shared" si="4"/>
        <v>0.88265381045398517</v>
      </c>
      <c r="M8" s="31">
        <v>0</v>
      </c>
      <c r="N8" s="54">
        <v>0</v>
      </c>
      <c r="O8" s="31">
        <v>0</v>
      </c>
      <c r="P8" s="31">
        <v>170000</v>
      </c>
      <c r="Q8" s="31">
        <v>0</v>
      </c>
      <c r="R8" s="31">
        <f t="shared" si="5"/>
        <v>170000</v>
      </c>
      <c r="S8" s="32">
        <f t="shared" si="6"/>
        <v>750968</v>
      </c>
      <c r="T8" s="32">
        <f t="shared" si="7"/>
        <v>390053</v>
      </c>
      <c r="U8" s="18">
        <f t="shared" si="8"/>
        <v>2.0807336907582119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286400</v>
      </c>
      <c r="H10" s="12">
        <v>141613</v>
      </c>
      <c r="I10" s="15">
        <f t="shared" si="1"/>
        <v>141613</v>
      </c>
      <c r="J10" s="16">
        <f t="shared" si="2"/>
        <v>179210</v>
      </c>
      <c r="K10" s="17">
        <f t="shared" si="3"/>
        <v>621395.79605123925</v>
      </c>
      <c r="L10" s="18">
        <f t="shared" si="4"/>
        <v>0.61510706385172143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8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448620</v>
      </c>
      <c r="G21" s="23">
        <f t="shared" si="11"/>
        <v>1662901</v>
      </c>
      <c r="H21" s="23">
        <f t="shared" si="11"/>
        <v>141613</v>
      </c>
      <c r="I21" s="24">
        <f>SUM(I3:I20)</f>
        <v>590233</v>
      </c>
      <c r="J21" s="25">
        <f>SUM(J3:J20)</f>
        <v>1094149</v>
      </c>
      <c r="K21" s="25">
        <f>SUM(K3:K20)</f>
        <v>2484500.0855202139</v>
      </c>
      <c r="L21" s="26">
        <f t="shared" si="10"/>
        <v>0.56356296169329789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2253135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5F000000}"/>
  <conditionalFormatting sqref="L3:L13 L15:L21">
    <cfRule type="cellIs" dxfId="518" priority="12" operator="greaterThan">
      <formula>1</formula>
    </cfRule>
  </conditionalFormatting>
  <conditionalFormatting sqref="L3:L13 L15:L21">
    <cfRule type="cellIs" dxfId="517" priority="11" operator="lessThan">
      <formula>0.8</formula>
    </cfRule>
  </conditionalFormatting>
  <conditionalFormatting sqref="L3:L13 L15:L21">
    <cfRule type="cellIs" dxfId="516" priority="10" operator="between">
      <formula>0.8</formula>
      <formula>1</formula>
    </cfRule>
  </conditionalFormatting>
  <conditionalFormatting sqref="U3:U13 U15:U20">
    <cfRule type="cellIs" dxfId="515" priority="9" operator="greaterThan">
      <formula>1</formula>
    </cfRule>
  </conditionalFormatting>
  <conditionalFormatting sqref="U3:U13 U15:U20">
    <cfRule type="cellIs" dxfId="514" priority="8" operator="lessThan">
      <formula>0.8</formula>
    </cfRule>
  </conditionalFormatting>
  <conditionalFormatting sqref="U3:U13 U15:U20">
    <cfRule type="cellIs" dxfId="513" priority="7" operator="between">
      <formula>0.8</formula>
      <formula>1</formula>
    </cfRule>
  </conditionalFormatting>
  <conditionalFormatting sqref="L14">
    <cfRule type="cellIs" dxfId="512" priority="6" operator="greaterThan">
      <formula>1</formula>
    </cfRule>
  </conditionalFormatting>
  <conditionalFormatting sqref="L14">
    <cfRule type="cellIs" dxfId="511" priority="5" operator="lessThan">
      <formula>0.8</formula>
    </cfRule>
  </conditionalFormatting>
  <conditionalFormatting sqref="L14">
    <cfRule type="cellIs" dxfId="510" priority="4" operator="between">
      <formula>0.8</formula>
      <formula>1</formula>
    </cfRule>
  </conditionalFormatting>
  <conditionalFormatting sqref="U14">
    <cfRule type="cellIs" dxfId="509" priority="3" operator="greaterThan">
      <formula>1</formula>
    </cfRule>
  </conditionalFormatting>
  <conditionalFormatting sqref="U14">
    <cfRule type="cellIs" dxfId="508" priority="2" operator="lessThan">
      <formula>0.8</formula>
    </cfRule>
  </conditionalFormatting>
  <conditionalFormatting sqref="U14">
    <cfRule type="cellIs" dxfId="507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rgb="FFFFC000"/>
  </sheetPr>
  <dimension ref="A1:U28"/>
  <sheetViews>
    <sheetView showGridLines="0" zoomScale="90" workbookViewId="0">
      <pane xSplit="3" ySplit="2" topLeftCell="D3" activePane="bottomRight" state="frozen"/>
      <selection activeCell="A25" sqref="A25"/>
      <selection pane="topRight"/>
      <selection pane="bottomLeft"/>
      <selection pane="bottomRight" activeCell="D3" sqref="D3"/>
    </sheetView>
  </sheetViews>
  <sheetFormatPr baseColWidth="10" defaultRowHeight="14.4" outlineLevelCol="1"/>
  <cols>
    <col min="1" max="1" width="20.5546875" customWidth="1"/>
    <col min="2" max="2" width="38.109375" customWidth="1"/>
    <col min="3" max="3" width="19.5546875" customWidth="1"/>
    <col min="4" max="4" width="7.5546875" customWidth="1" outlineLevel="1"/>
    <col min="5" max="5" width="15" bestFit="1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5.44140625" customWidth="1"/>
    <col min="13" max="17" width="12.44140625" customWidth="1"/>
    <col min="18" max="18" width="14.6640625" customWidth="1"/>
    <col min="19" max="19" width="11.44140625" customWidth="1"/>
    <col min="20" max="20" width="10.33203125" customWidth="1"/>
  </cols>
  <sheetData>
    <row r="1" spans="1:21" ht="15.6">
      <c r="I1" s="27"/>
      <c r="M1" s="29" t="s">
        <v>0</v>
      </c>
      <c r="N1" s="29" t="s">
        <v>1</v>
      </c>
      <c r="O1" s="29" t="s">
        <v>2</v>
      </c>
      <c r="P1" s="29" t="s">
        <v>3</v>
      </c>
      <c r="Q1" s="29" t="s">
        <v>51</v>
      </c>
    </row>
    <row r="2" spans="1:21" ht="47.4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4" t="s">
        <v>188</v>
      </c>
      <c r="J2" s="6" t="s">
        <v>17</v>
      </c>
      <c r="K2" s="6" t="s">
        <v>18</v>
      </c>
      <c r="L2" s="6" t="s">
        <v>19</v>
      </c>
      <c r="M2" s="49" t="s">
        <v>175</v>
      </c>
      <c r="N2" s="49" t="s">
        <v>176</v>
      </c>
      <c r="O2" s="49" t="s">
        <v>177</v>
      </c>
      <c r="P2" s="49" t="s">
        <v>178</v>
      </c>
      <c r="Q2" s="43" t="s">
        <v>179</v>
      </c>
      <c r="R2" s="2" t="s">
        <v>60</v>
      </c>
      <c r="S2" s="2" t="s">
        <v>61</v>
      </c>
      <c r="T2" s="2" t="s">
        <v>62</v>
      </c>
      <c r="U2" s="35" t="s">
        <v>57</v>
      </c>
    </row>
    <row r="3" spans="1:21">
      <c r="A3" s="8" t="s">
        <v>20</v>
      </c>
      <c r="B3" s="60" t="s">
        <v>21</v>
      </c>
      <c r="C3" s="13">
        <v>400000</v>
      </c>
      <c r="D3" s="10">
        <v>2.8923780588381258</v>
      </c>
      <c r="E3" s="11">
        <f t="shared" ref="E3:E20" si="0">C3*D3</f>
        <v>1156951.2235352504</v>
      </c>
      <c r="F3" s="12">
        <v>0</v>
      </c>
      <c r="G3" s="40">
        <v>222970</v>
      </c>
      <c r="H3" s="12">
        <v>186215</v>
      </c>
      <c r="I3" s="15">
        <f t="shared" ref="I3:I20" si="1">F3+H3</f>
        <v>186215</v>
      </c>
      <c r="J3" s="16">
        <f t="shared" ref="J3:J20" si="2">C3-G3</f>
        <v>177030</v>
      </c>
      <c r="K3" s="17">
        <f t="shared" ref="K3:K19" si="3">+G3*D3</f>
        <v>644913.53577913693</v>
      </c>
      <c r="L3" s="18">
        <f t="shared" ref="L3:L10" si="4">K3/E3</f>
        <v>0.55742499999999995</v>
      </c>
      <c r="M3" s="31">
        <v>0</v>
      </c>
      <c r="N3" s="54">
        <v>0</v>
      </c>
      <c r="O3" s="31">
        <v>0</v>
      </c>
      <c r="P3" s="31">
        <v>148000</v>
      </c>
      <c r="Q3" s="31">
        <v>130000</v>
      </c>
      <c r="R3" s="31">
        <f t="shared" ref="R3:R21" si="5">M3+N3+O3+P3+Q3</f>
        <v>278000</v>
      </c>
      <c r="S3" s="32">
        <f t="shared" ref="S3:S21" si="6">G3+I3+R3</f>
        <v>687185</v>
      </c>
      <c r="T3" s="32">
        <f t="shared" ref="T3:T20" si="7">S3-C3</f>
        <v>287185</v>
      </c>
      <c r="U3" s="18">
        <f t="shared" ref="U3:U20" si="8">S3/C3</f>
        <v>1.7179625000000001</v>
      </c>
    </row>
    <row r="4" spans="1:21">
      <c r="A4" s="8" t="s">
        <v>22</v>
      </c>
      <c r="B4" s="8" t="s">
        <v>23</v>
      </c>
      <c r="C4" s="13">
        <v>730000</v>
      </c>
      <c r="D4" s="46">
        <v>1.3029343529557731</v>
      </c>
      <c r="E4" s="13">
        <f t="shared" si="0"/>
        <v>951142.07765771437</v>
      </c>
      <c r="F4" s="12">
        <v>0</v>
      </c>
      <c r="G4" s="12">
        <v>368622</v>
      </c>
      <c r="H4" s="12">
        <v>0</v>
      </c>
      <c r="I4" s="15">
        <f t="shared" si="1"/>
        <v>0</v>
      </c>
      <c r="J4" s="16">
        <f t="shared" si="2"/>
        <v>361378</v>
      </c>
      <c r="K4" s="17">
        <f t="shared" si="3"/>
        <v>480290.26705526299</v>
      </c>
      <c r="L4" s="18">
        <f t="shared" si="4"/>
        <v>0.50496164383561648</v>
      </c>
      <c r="M4" s="31">
        <v>0</v>
      </c>
      <c r="N4" s="54">
        <v>0</v>
      </c>
      <c r="O4" s="31">
        <v>0</v>
      </c>
      <c r="P4" s="31">
        <v>0</v>
      </c>
      <c r="Q4" s="31">
        <v>0</v>
      </c>
      <c r="R4" s="31">
        <f t="shared" si="5"/>
        <v>0</v>
      </c>
      <c r="S4" s="32">
        <f t="shared" si="6"/>
        <v>368622</v>
      </c>
      <c r="T4" s="32">
        <f t="shared" si="7"/>
        <v>-361378</v>
      </c>
      <c r="U4" s="18">
        <f t="shared" si="8"/>
        <v>0.50496164383561648</v>
      </c>
    </row>
    <row r="5" spans="1:21">
      <c r="A5" s="8" t="s">
        <v>24</v>
      </c>
      <c r="B5" s="8" t="s">
        <v>25</v>
      </c>
      <c r="C5" s="13">
        <v>0</v>
      </c>
      <c r="D5" s="10">
        <v>4.6805391470734206</v>
      </c>
      <c r="E5" s="11">
        <f t="shared" si="0"/>
        <v>0</v>
      </c>
      <c r="F5" s="12">
        <v>0</v>
      </c>
      <c r="G5" s="12">
        <v>0</v>
      </c>
      <c r="H5" s="12">
        <v>0</v>
      </c>
      <c r="I5" s="15">
        <f t="shared" si="1"/>
        <v>0</v>
      </c>
      <c r="J5" s="16">
        <f t="shared" si="2"/>
        <v>0</v>
      </c>
      <c r="K5" s="17">
        <f t="shared" si="3"/>
        <v>0</v>
      </c>
      <c r="L5" s="18">
        <v>0</v>
      </c>
      <c r="M5" s="31">
        <v>0</v>
      </c>
      <c r="N5" s="54">
        <v>0</v>
      </c>
      <c r="O5" s="31">
        <v>0</v>
      </c>
      <c r="P5" s="31">
        <v>0</v>
      </c>
      <c r="Q5" s="31">
        <v>0</v>
      </c>
      <c r="R5" s="31">
        <f t="shared" si="5"/>
        <v>0</v>
      </c>
      <c r="S5" s="32">
        <f t="shared" si="6"/>
        <v>0</v>
      </c>
      <c r="T5" s="32">
        <f t="shared" si="7"/>
        <v>0</v>
      </c>
      <c r="U5" s="18" t="e">
        <f t="shared" si="8"/>
        <v>#DIV/0!</v>
      </c>
    </row>
    <row r="6" spans="1:21">
      <c r="A6" s="8" t="s">
        <v>26</v>
      </c>
      <c r="B6" s="8" t="s">
        <v>27</v>
      </c>
      <c r="C6" s="13">
        <v>280000</v>
      </c>
      <c r="D6" s="10">
        <v>1.1430280588381259</v>
      </c>
      <c r="E6" s="11">
        <f t="shared" si="0"/>
        <v>320047.85647467524</v>
      </c>
      <c r="F6" s="12">
        <v>0</v>
      </c>
      <c r="G6" s="40">
        <v>192541</v>
      </c>
      <c r="H6" s="40">
        <v>0</v>
      </c>
      <c r="I6" s="15">
        <f t="shared" si="1"/>
        <v>0</v>
      </c>
      <c r="J6" s="16">
        <f t="shared" si="2"/>
        <v>87459</v>
      </c>
      <c r="K6" s="17">
        <f t="shared" si="3"/>
        <v>220079.76547675158</v>
      </c>
      <c r="L6" s="18">
        <f t="shared" si="4"/>
        <v>0.68764642857142855</v>
      </c>
      <c r="M6" s="31">
        <v>0</v>
      </c>
      <c r="N6" s="54">
        <v>0</v>
      </c>
      <c r="O6" s="31">
        <v>0</v>
      </c>
      <c r="P6" s="31">
        <v>0</v>
      </c>
      <c r="Q6" s="31">
        <v>94000</v>
      </c>
      <c r="R6" s="31">
        <f t="shared" si="5"/>
        <v>94000</v>
      </c>
      <c r="S6" s="32">
        <f t="shared" si="6"/>
        <v>286541</v>
      </c>
      <c r="T6" s="32">
        <f t="shared" si="7"/>
        <v>6541</v>
      </c>
      <c r="U6" s="18">
        <f t="shared" si="8"/>
        <v>1.0233607142857142</v>
      </c>
    </row>
    <row r="7" spans="1:21">
      <c r="A7" s="8" t="s">
        <v>28</v>
      </c>
      <c r="B7" s="8" t="s">
        <v>29</v>
      </c>
      <c r="C7" s="13">
        <v>324781</v>
      </c>
      <c r="D7" s="10">
        <v>0.63422805883812572</v>
      </c>
      <c r="E7" s="11">
        <f t="shared" si="0"/>
        <v>205985.22317750531</v>
      </c>
      <c r="F7" s="12">
        <v>0</v>
      </c>
      <c r="G7" s="40">
        <v>178200</v>
      </c>
      <c r="H7" s="12">
        <v>0</v>
      </c>
      <c r="I7" s="15">
        <f t="shared" si="1"/>
        <v>0</v>
      </c>
      <c r="J7" s="16">
        <f t="shared" si="2"/>
        <v>146581</v>
      </c>
      <c r="K7" s="17">
        <f t="shared" si="3"/>
        <v>113019.440084954</v>
      </c>
      <c r="L7" s="18">
        <f t="shared" si="4"/>
        <v>0.54867741647448587</v>
      </c>
      <c r="M7" s="31">
        <v>0</v>
      </c>
      <c r="N7" s="54">
        <v>0</v>
      </c>
      <c r="O7" s="31">
        <v>0</v>
      </c>
      <c r="P7" s="31">
        <v>522000</v>
      </c>
      <c r="Q7" s="31">
        <v>0</v>
      </c>
      <c r="R7" s="31">
        <f t="shared" si="5"/>
        <v>522000</v>
      </c>
      <c r="S7" s="32">
        <f t="shared" si="6"/>
        <v>700200</v>
      </c>
      <c r="T7" s="32">
        <f t="shared" si="7"/>
        <v>375419</v>
      </c>
      <c r="U7" s="18">
        <f t="shared" si="8"/>
        <v>2.155914293015909</v>
      </c>
    </row>
    <row r="8" spans="1:21">
      <c r="A8" s="8" t="s">
        <v>30</v>
      </c>
      <c r="B8" s="60" t="s">
        <v>31</v>
      </c>
      <c r="C8" s="13">
        <v>360915</v>
      </c>
      <c r="D8" s="46">
        <v>0.89352805883812592</v>
      </c>
      <c r="E8" s="13">
        <f t="shared" si="0"/>
        <v>322487.6793555622</v>
      </c>
      <c r="F8" s="40">
        <v>220053</v>
      </c>
      <c r="G8" s="12">
        <v>318563</v>
      </c>
      <c r="H8" s="40">
        <v>42352</v>
      </c>
      <c r="I8" s="15">
        <f t="shared" si="1"/>
        <v>262405</v>
      </c>
      <c r="J8" s="16">
        <f t="shared" si="2"/>
        <v>42352</v>
      </c>
      <c r="K8" s="17">
        <f t="shared" si="3"/>
        <v>284644.97900764993</v>
      </c>
      <c r="L8" s="18">
        <f t="shared" si="4"/>
        <v>0.88265381045398517</v>
      </c>
      <c r="M8" s="31">
        <v>0</v>
      </c>
      <c r="N8" s="54">
        <v>0</v>
      </c>
      <c r="O8" s="31">
        <v>0</v>
      </c>
      <c r="P8" s="31">
        <v>170000</v>
      </c>
      <c r="Q8" s="31">
        <v>0</v>
      </c>
      <c r="R8" s="31">
        <f t="shared" si="5"/>
        <v>170000</v>
      </c>
      <c r="S8" s="32">
        <f t="shared" si="6"/>
        <v>750968</v>
      </c>
      <c r="T8" s="32">
        <f t="shared" si="7"/>
        <v>390053</v>
      </c>
      <c r="U8" s="18">
        <f t="shared" si="8"/>
        <v>2.0807336907582119</v>
      </c>
    </row>
    <row r="9" spans="1:21">
      <c r="A9" s="8" t="s">
        <v>32</v>
      </c>
      <c r="B9" s="8" t="s">
        <v>33</v>
      </c>
      <c r="C9" s="13">
        <v>131450</v>
      </c>
      <c r="D9" s="10">
        <v>1.0683280588381256</v>
      </c>
      <c r="E9" s="11">
        <f t="shared" si="0"/>
        <v>140431.72333427161</v>
      </c>
      <c r="F9" s="12">
        <v>0</v>
      </c>
      <c r="G9" s="12">
        <v>58575</v>
      </c>
      <c r="H9" s="12">
        <v>0</v>
      </c>
      <c r="I9" s="15">
        <f t="shared" si="1"/>
        <v>0</v>
      </c>
      <c r="J9" s="16">
        <f t="shared" si="2"/>
        <v>72875</v>
      </c>
      <c r="K9" s="17">
        <f t="shared" si="3"/>
        <v>62577.316046443208</v>
      </c>
      <c r="L9" s="18">
        <f t="shared" si="4"/>
        <v>0.44560669456066948</v>
      </c>
      <c r="M9" s="31">
        <v>0</v>
      </c>
      <c r="N9" s="54">
        <v>0</v>
      </c>
      <c r="O9" s="31">
        <v>0</v>
      </c>
      <c r="P9" s="31">
        <v>0</v>
      </c>
      <c r="Q9" s="31">
        <v>233000</v>
      </c>
      <c r="R9" s="31">
        <f t="shared" si="5"/>
        <v>233000</v>
      </c>
      <c r="S9" s="32">
        <f t="shared" si="6"/>
        <v>291575</v>
      </c>
      <c r="T9" s="32">
        <f t="shared" si="7"/>
        <v>160125</v>
      </c>
      <c r="U9" s="18">
        <f t="shared" si="8"/>
        <v>2.2181437809052871</v>
      </c>
    </row>
    <row r="10" spans="1:21">
      <c r="A10" s="8" t="s">
        <v>34</v>
      </c>
      <c r="B10" s="8" t="s">
        <v>35</v>
      </c>
      <c r="C10" s="13">
        <v>465610</v>
      </c>
      <c r="D10" s="46">
        <v>2.1696780588381257</v>
      </c>
      <c r="E10" s="13">
        <f t="shared" si="0"/>
        <v>1010223.8009756197</v>
      </c>
      <c r="F10" s="12">
        <v>0</v>
      </c>
      <c r="G10" s="12">
        <v>428013</v>
      </c>
      <c r="H10" s="12">
        <v>0</v>
      </c>
      <c r="I10" s="15">
        <f t="shared" si="1"/>
        <v>0</v>
      </c>
      <c r="J10" s="16">
        <f t="shared" si="2"/>
        <v>37597</v>
      </c>
      <c r="K10" s="17">
        <f t="shared" si="3"/>
        <v>928650.41499748267</v>
      </c>
      <c r="L10" s="18">
        <f t="shared" si="4"/>
        <v>0.91925216382809649</v>
      </c>
      <c r="M10" s="31">
        <v>0</v>
      </c>
      <c r="N10" s="54">
        <v>0</v>
      </c>
      <c r="O10" s="31">
        <v>0</v>
      </c>
      <c r="P10" s="31">
        <v>0</v>
      </c>
      <c r="Q10" s="31">
        <v>0</v>
      </c>
      <c r="R10" s="31">
        <f t="shared" si="5"/>
        <v>0</v>
      </c>
      <c r="S10" s="32">
        <f>G10+I10+R10</f>
        <v>428013</v>
      </c>
      <c r="T10" s="32">
        <f t="shared" si="7"/>
        <v>-37597</v>
      </c>
      <c r="U10" s="18">
        <f t="shared" si="8"/>
        <v>0.91925216382809649</v>
      </c>
    </row>
    <row r="11" spans="1:21">
      <c r="A11" s="8" t="s">
        <v>36</v>
      </c>
      <c r="B11" s="60" t="s">
        <v>37</v>
      </c>
      <c r="C11" s="13">
        <v>37030</v>
      </c>
      <c r="D11" s="10">
        <v>1.5549280588381262</v>
      </c>
      <c r="E11" s="11">
        <f t="shared" si="0"/>
        <v>57578.986018775817</v>
      </c>
      <c r="F11" s="12">
        <v>0</v>
      </c>
      <c r="G11" s="12">
        <v>37030</v>
      </c>
      <c r="H11" s="12">
        <v>0</v>
      </c>
      <c r="I11" s="15">
        <f t="shared" si="1"/>
        <v>0</v>
      </c>
      <c r="J11" s="16">
        <f t="shared" si="2"/>
        <v>0</v>
      </c>
      <c r="K11" s="17">
        <f t="shared" si="3"/>
        <v>57578.986018775817</v>
      </c>
      <c r="L11" s="18">
        <v>0</v>
      </c>
      <c r="M11" s="31">
        <v>0</v>
      </c>
      <c r="N11" s="54">
        <v>0</v>
      </c>
      <c r="O11" s="31">
        <v>0</v>
      </c>
      <c r="P11" s="31">
        <v>0</v>
      </c>
      <c r="Q11" s="31">
        <v>0</v>
      </c>
      <c r="R11" s="31">
        <f t="shared" si="5"/>
        <v>0</v>
      </c>
      <c r="S11" s="32">
        <f t="shared" si="6"/>
        <v>37030</v>
      </c>
      <c r="T11" s="32">
        <f t="shared" si="7"/>
        <v>0</v>
      </c>
      <c r="U11" s="18">
        <f t="shared" si="8"/>
        <v>1</v>
      </c>
    </row>
    <row r="12" spans="1:21">
      <c r="A12" s="8" t="s">
        <v>38</v>
      </c>
      <c r="B12" s="8" t="s">
        <v>39</v>
      </c>
      <c r="C12" s="13">
        <v>0</v>
      </c>
      <c r="D12" s="10">
        <v>2.9832780588381254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5">
        <f t="shared" si="1"/>
        <v>0</v>
      </c>
      <c r="J12" s="16">
        <f t="shared" si="2"/>
        <v>0</v>
      </c>
      <c r="K12" s="17">
        <f>+G12*D12</f>
        <v>0</v>
      </c>
      <c r="L12" s="1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f t="shared" si="5"/>
        <v>0</v>
      </c>
      <c r="S12" s="32">
        <f t="shared" si="6"/>
        <v>0</v>
      </c>
      <c r="T12" s="32">
        <f t="shared" si="7"/>
        <v>0</v>
      </c>
      <c r="U12" s="18" t="e">
        <f t="shared" si="8"/>
        <v>#DIV/0!</v>
      </c>
    </row>
    <row r="13" spans="1:21">
      <c r="A13" s="8" t="s">
        <v>40</v>
      </c>
      <c r="B13" s="8" t="s">
        <v>41</v>
      </c>
      <c r="C13" s="13">
        <v>0</v>
      </c>
      <c r="D13" s="10">
        <v>4.3295293823675376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5">
        <f>F13+H13</f>
        <v>0</v>
      </c>
      <c r="J13" s="16">
        <f t="shared" si="2"/>
        <v>0</v>
      </c>
      <c r="K13" s="17">
        <f t="shared" si="3"/>
        <v>0</v>
      </c>
      <c r="L13" s="18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f t="shared" si="5"/>
        <v>0</v>
      </c>
      <c r="S13" s="32">
        <f t="shared" si="6"/>
        <v>0</v>
      </c>
      <c r="T13" s="32">
        <f t="shared" si="7"/>
        <v>0</v>
      </c>
      <c r="U13" s="18" t="e">
        <f t="shared" si="8"/>
        <v>#DIV/0!</v>
      </c>
    </row>
    <row r="14" spans="1:21">
      <c r="A14" s="52">
        <v>60000000032802</v>
      </c>
      <c r="B14" s="8" t="s">
        <v>113</v>
      </c>
      <c r="C14" s="13">
        <v>0</v>
      </c>
      <c r="D14" s="10">
        <v>9.26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5">
        <f t="shared" si="1"/>
        <v>0</v>
      </c>
      <c r="J14" s="16">
        <f t="shared" si="2"/>
        <v>0</v>
      </c>
      <c r="K14" s="17">
        <f t="shared" si="3"/>
        <v>0</v>
      </c>
      <c r="L14" s="18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f t="shared" si="5"/>
        <v>0</v>
      </c>
      <c r="S14" s="32">
        <f t="shared" si="6"/>
        <v>0</v>
      </c>
      <c r="T14" s="32">
        <f t="shared" si="7"/>
        <v>0</v>
      </c>
      <c r="U14" s="18" t="e">
        <f t="shared" si="8"/>
        <v>#DIV/0!</v>
      </c>
    </row>
    <row r="15" spans="1:21">
      <c r="A15" s="8" t="s">
        <v>42</v>
      </c>
      <c r="B15" s="8" t="s">
        <v>43</v>
      </c>
      <c r="C15" s="13">
        <v>27264</v>
      </c>
      <c r="D15" s="10">
        <v>8.9388782058969483</v>
      </c>
      <c r="E15" s="11">
        <f t="shared" si="0"/>
        <v>243709.5754055744</v>
      </c>
      <c r="F15" s="12">
        <v>0</v>
      </c>
      <c r="G15" s="12">
        <v>0</v>
      </c>
      <c r="H15" s="12">
        <v>0</v>
      </c>
      <c r="I15" s="15">
        <f>F15+H15</f>
        <v>0</v>
      </c>
      <c r="J15" s="16">
        <f t="shared" si="2"/>
        <v>27264</v>
      </c>
      <c r="K15" s="17">
        <f t="shared" si="3"/>
        <v>0</v>
      </c>
      <c r="L15" s="18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f t="shared" si="5"/>
        <v>0</v>
      </c>
      <c r="S15" s="32">
        <f t="shared" si="6"/>
        <v>0</v>
      </c>
      <c r="T15" s="32">
        <f t="shared" si="7"/>
        <v>-27264</v>
      </c>
      <c r="U15" s="18">
        <f t="shared" si="8"/>
        <v>0</v>
      </c>
    </row>
    <row r="16" spans="1:21">
      <c r="A16" s="8" t="s">
        <v>44</v>
      </c>
      <c r="B16" s="8" t="s">
        <v>45</v>
      </c>
      <c r="C16" s="13">
        <v>0</v>
      </c>
      <c r="D16" s="10">
        <v>12.061373764720482</v>
      </c>
      <c r="E16" s="11">
        <f t="shared" si="0"/>
        <v>0</v>
      </c>
      <c r="F16" s="12">
        <v>0</v>
      </c>
      <c r="G16" s="30">
        <v>0</v>
      </c>
      <c r="H16" s="12">
        <v>0</v>
      </c>
      <c r="I16" s="15">
        <f t="shared" si="1"/>
        <v>0</v>
      </c>
      <c r="J16" s="16">
        <f t="shared" si="2"/>
        <v>0</v>
      </c>
      <c r="K16" s="17">
        <f t="shared" ref="K16:K18" si="9">+G16*D16</f>
        <v>0</v>
      </c>
      <c r="L16" s="18" t="e">
        <f t="shared" ref="L16:L21" si="10">K16/E16</f>
        <v>#DIV/0!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f t="shared" si="5"/>
        <v>0</v>
      </c>
      <c r="S16" s="32">
        <f t="shared" si="6"/>
        <v>0</v>
      </c>
      <c r="T16" s="32">
        <f t="shared" si="7"/>
        <v>0</v>
      </c>
      <c r="U16" s="18" t="e">
        <f t="shared" si="8"/>
        <v>#DIV/0!</v>
      </c>
    </row>
    <row r="17" spans="1:21">
      <c r="A17" s="58" t="s">
        <v>150</v>
      </c>
      <c r="B17" s="59" t="s">
        <v>151</v>
      </c>
      <c r="C17" s="13">
        <v>0</v>
      </c>
      <c r="D17" s="10">
        <v>6.7956857705540301</v>
      </c>
      <c r="E17" s="11">
        <f t="shared" si="0"/>
        <v>0</v>
      </c>
      <c r="F17" s="12">
        <v>0</v>
      </c>
      <c r="G17" s="30">
        <v>0</v>
      </c>
      <c r="H17" s="12">
        <v>0</v>
      </c>
      <c r="I17" s="15">
        <f t="shared" si="1"/>
        <v>0</v>
      </c>
      <c r="J17" s="16">
        <f t="shared" si="2"/>
        <v>0</v>
      </c>
      <c r="K17" s="17">
        <f t="shared" si="9"/>
        <v>0</v>
      </c>
      <c r="L17" s="18" t="e">
        <f t="shared" si="10"/>
        <v>#DIV/0!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f t="shared" si="5"/>
        <v>0</v>
      </c>
      <c r="S17" s="32">
        <f t="shared" si="6"/>
        <v>0</v>
      </c>
      <c r="T17" s="32">
        <f t="shared" si="7"/>
        <v>0</v>
      </c>
      <c r="U17" s="18" t="e">
        <f t="shared" si="8"/>
        <v>#DIV/0!</v>
      </c>
    </row>
    <row r="18" spans="1:21">
      <c r="A18" s="58" t="s">
        <v>152</v>
      </c>
      <c r="B18" s="59" t="s">
        <v>153</v>
      </c>
      <c r="C18" s="13">
        <v>0</v>
      </c>
      <c r="D18" s="10">
        <v>10.033574703112851</v>
      </c>
      <c r="E18" s="11">
        <f t="shared" si="0"/>
        <v>0</v>
      </c>
      <c r="F18" s="12">
        <v>0</v>
      </c>
      <c r="G18" s="30">
        <v>0</v>
      </c>
      <c r="H18" s="12">
        <v>0</v>
      </c>
      <c r="I18" s="15">
        <f t="shared" si="1"/>
        <v>0</v>
      </c>
      <c r="J18" s="16">
        <f t="shared" si="2"/>
        <v>0</v>
      </c>
      <c r="K18" s="17">
        <f t="shared" si="9"/>
        <v>0</v>
      </c>
      <c r="L18" s="18" t="e">
        <f t="shared" si="10"/>
        <v>#DIV/0!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f t="shared" si="5"/>
        <v>0</v>
      </c>
      <c r="S18" s="32">
        <f t="shared" si="6"/>
        <v>0</v>
      </c>
      <c r="T18" s="32">
        <f t="shared" si="7"/>
        <v>0</v>
      </c>
      <c r="U18" s="18" t="e">
        <f t="shared" si="8"/>
        <v>#DIV/0!</v>
      </c>
    </row>
    <row r="19" spans="1:21">
      <c r="A19" s="53" t="s">
        <v>46</v>
      </c>
      <c r="B19" s="8" t="s">
        <v>47</v>
      </c>
      <c r="C19" s="13">
        <v>0</v>
      </c>
      <c r="D19" s="10">
        <v>0.40322805883812579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5">
        <f t="shared" si="1"/>
        <v>0</v>
      </c>
      <c r="J19" s="16">
        <f t="shared" si="2"/>
        <v>0</v>
      </c>
      <c r="K19" s="17">
        <f t="shared" si="3"/>
        <v>0</v>
      </c>
      <c r="L19" s="18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5"/>
        <v>0</v>
      </c>
      <c r="S19" s="32">
        <f t="shared" si="6"/>
        <v>0</v>
      </c>
      <c r="T19" s="32">
        <f t="shared" si="7"/>
        <v>0</v>
      </c>
      <c r="U19" s="18" t="e">
        <f t="shared" si="8"/>
        <v>#DIV/0!</v>
      </c>
    </row>
    <row r="20" spans="1:21">
      <c r="A20" s="53" t="s">
        <v>48</v>
      </c>
      <c r="B20" s="8" t="s">
        <v>49</v>
      </c>
      <c r="C20" s="13">
        <v>0</v>
      </c>
      <c r="D20" s="10">
        <v>3.0573254068481477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5">
        <f t="shared" si="1"/>
        <v>0</v>
      </c>
      <c r="J20" s="16">
        <f t="shared" si="2"/>
        <v>0</v>
      </c>
      <c r="K20" s="17">
        <f>+G20*D20</f>
        <v>0</v>
      </c>
      <c r="L20" s="18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5"/>
        <v>0</v>
      </c>
      <c r="S20" s="32">
        <f t="shared" si="6"/>
        <v>0</v>
      </c>
      <c r="T20" s="32">
        <f t="shared" si="7"/>
        <v>0</v>
      </c>
      <c r="U20" s="18" t="e">
        <f t="shared" si="8"/>
        <v>#DIV/0!</v>
      </c>
    </row>
    <row r="21" spans="1:21" ht="15.6">
      <c r="A21" s="20" t="s">
        <v>50</v>
      </c>
      <c r="B21" s="20"/>
      <c r="C21" s="33">
        <f>SUM(C3:C20)</f>
        <v>2757050</v>
      </c>
      <c r="D21" s="22"/>
      <c r="E21" s="21">
        <f t="shared" ref="E21:H21" si="11">SUM(E3:E20)</f>
        <v>4408558.1459349487</v>
      </c>
      <c r="F21" s="23">
        <f>SUM(F3:F20)</f>
        <v>220053</v>
      </c>
      <c r="G21" s="23">
        <f t="shared" si="11"/>
        <v>1804514</v>
      </c>
      <c r="H21" s="23">
        <f t="shared" si="11"/>
        <v>228567</v>
      </c>
      <c r="I21" s="24">
        <f>SUM(I3:I20)</f>
        <v>448620</v>
      </c>
      <c r="J21" s="25">
        <f>SUM(J3:J20)</f>
        <v>952536</v>
      </c>
      <c r="K21" s="25">
        <f>SUM(K3:K20)</f>
        <v>2791754.7044664575</v>
      </c>
      <c r="L21" s="26">
        <f t="shared" si="10"/>
        <v>0.63325799775164215</v>
      </c>
      <c r="M21" s="31">
        <v>0</v>
      </c>
      <c r="N21" s="31">
        <v>0</v>
      </c>
      <c r="O21" s="31">
        <v>1</v>
      </c>
      <c r="P21" s="31">
        <v>0</v>
      </c>
      <c r="Q21" s="31">
        <v>0</v>
      </c>
      <c r="R21" s="31">
        <f t="shared" si="5"/>
        <v>1</v>
      </c>
      <c r="S21" s="32">
        <f t="shared" si="6"/>
        <v>2253135</v>
      </c>
      <c r="T21" s="37"/>
    </row>
    <row r="22" spans="1:21">
      <c r="K22" t="s">
        <v>64</v>
      </c>
    </row>
    <row r="23" spans="1:21">
      <c r="E23" t="s">
        <v>64</v>
      </c>
    </row>
    <row r="24" spans="1:21">
      <c r="E24" t="s">
        <v>64</v>
      </c>
    </row>
    <row r="25" spans="1:21">
      <c r="E25" t="s">
        <v>64</v>
      </c>
      <c r="F25" t="s">
        <v>64</v>
      </c>
      <c r="G25" t="s">
        <v>64</v>
      </c>
    </row>
    <row r="26" spans="1:21">
      <c r="E26" t="s">
        <v>64</v>
      </c>
      <c r="G26" t="s">
        <v>64</v>
      </c>
      <c r="I26" t="s">
        <v>64</v>
      </c>
    </row>
    <row r="27" spans="1:21">
      <c r="G27" t="s">
        <v>64</v>
      </c>
      <c r="I27" t="s">
        <v>64</v>
      </c>
    </row>
    <row r="28" spans="1:21">
      <c r="F28" t="s">
        <v>64</v>
      </c>
      <c r="I28" t="s">
        <v>64</v>
      </c>
    </row>
  </sheetData>
  <autoFilter ref="B2:U21" xr:uid="{00000000-0009-0000-0000-000060000000}"/>
  <conditionalFormatting sqref="L3:L13 L15:L21">
    <cfRule type="cellIs" dxfId="506" priority="12" operator="greaterThan">
      <formula>1</formula>
    </cfRule>
  </conditionalFormatting>
  <conditionalFormatting sqref="L3:L13 L15:L21">
    <cfRule type="cellIs" dxfId="505" priority="11" operator="lessThan">
      <formula>0.8</formula>
    </cfRule>
  </conditionalFormatting>
  <conditionalFormatting sqref="L3:L13 L15:L21">
    <cfRule type="cellIs" dxfId="504" priority="10" operator="between">
      <formula>0.8</formula>
      <formula>1</formula>
    </cfRule>
  </conditionalFormatting>
  <conditionalFormatting sqref="U3:U13 U15:U20">
    <cfRule type="cellIs" dxfId="503" priority="9" operator="greaterThan">
      <formula>1</formula>
    </cfRule>
  </conditionalFormatting>
  <conditionalFormatting sqref="U3:U13 U15:U20">
    <cfRule type="cellIs" dxfId="502" priority="8" operator="lessThan">
      <formula>0.8</formula>
    </cfRule>
  </conditionalFormatting>
  <conditionalFormatting sqref="U3:U13 U15:U20">
    <cfRule type="cellIs" dxfId="501" priority="7" operator="between">
      <formula>0.8</formula>
      <formula>1</formula>
    </cfRule>
  </conditionalFormatting>
  <conditionalFormatting sqref="L14">
    <cfRule type="cellIs" dxfId="500" priority="6" operator="greaterThan">
      <formula>1</formula>
    </cfRule>
  </conditionalFormatting>
  <conditionalFormatting sqref="L14">
    <cfRule type="cellIs" dxfId="499" priority="5" operator="lessThan">
      <formula>0.8</formula>
    </cfRule>
  </conditionalFormatting>
  <conditionalFormatting sqref="L14">
    <cfRule type="cellIs" dxfId="498" priority="4" operator="between">
      <formula>0.8</formula>
      <formula>1</formula>
    </cfRule>
  </conditionalFormatting>
  <conditionalFormatting sqref="U14">
    <cfRule type="cellIs" dxfId="497" priority="3" operator="greaterThan">
      <formula>1</formula>
    </cfRule>
  </conditionalFormatting>
  <conditionalFormatting sqref="U14">
    <cfRule type="cellIs" dxfId="496" priority="2" operator="lessThan">
      <formula>0.8</formula>
    </cfRule>
  </conditionalFormatting>
  <conditionalFormatting sqref="U14">
    <cfRule type="cellIs" dxfId="495" priority="1" operator="between">
      <formula>0.8</formula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148</vt:i4>
      </vt:variant>
    </vt:vector>
  </HeadingPairs>
  <TitlesOfParts>
    <vt:vector size="148" baseType="lpstr">
      <vt:lpstr>31-01 à 16H</vt:lpstr>
      <vt:lpstr>25-02 à 16H</vt:lpstr>
      <vt:lpstr>06-03 à 16H</vt:lpstr>
      <vt:lpstr>10-03 à 16H</vt:lpstr>
      <vt:lpstr>14-03 à 16H</vt:lpstr>
      <vt:lpstr>15-03 à 16H</vt:lpstr>
      <vt:lpstr>16-03 à 16H</vt:lpstr>
      <vt:lpstr>17-03 à 16H</vt:lpstr>
      <vt:lpstr>22-03 à 16H </vt:lpstr>
      <vt:lpstr>23-03 à 16H  </vt:lpstr>
      <vt:lpstr>24-03 à 16H   </vt:lpstr>
      <vt:lpstr>27-03 à 16H</vt:lpstr>
      <vt:lpstr>28-03 à 16H</vt:lpstr>
      <vt:lpstr>29-03  à  16H</vt:lpstr>
      <vt:lpstr>30-03  à  16H</vt:lpstr>
      <vt:lpstr>31-03  à  16H </vt:lpstr>
      <vt:lpstr>07-04  à  16H  </vt:lpstr>
      <vt:lpstr>12-04  à  16H</vt:lpstr>
      <vt:lpstr>13-04  à  16H</vt:lpstr>
      <vt:lpstr>14-04  à  16H</vt:lpstr>
      <vt:lpstr>17-04  à  16H</vt:lpstr>
      <vt:lpstr>18-04  à  16H</vt:lpstr>
      <vt:lpstr>19-04  à  16H</vt:lpstr>
      <vt:lpstr>20-04  à  16H</vt:lpstr>
      <vt:lpstr>21-04  à  16H</vt:lpstr>
      <vt:lpstr>24 - 04  à  16H</vt:lpstr>
      <vt:lpstr>25 - 04  à  16H</vt:lpstr>
      <vt:lpstr>26 - 04  à  16H</vt:lpstr>
      <vt:lpstr>27 - 04  à  16H</vt:lpstr>
      <vt:lpstr>28 - 04  à  16H</vt:lpstr>
      <vt:lpstr>08- 05  à  16H</vt:lpstr>
      <vt:lpstr>12- 05  à  16H</vt:lpstr>
      <vt:lpstr>15- 05  à  16H</vt:lpstr>
      <vt:lpstr>16- 05  à  16H</vt:lpstr>
      <vt:lpstr>17- 05  à  16H</vt:lpstr>
      <vt:lpstr>18 - 05  à  16H</vt:lpstr>
      <vt:lpstr>19 - 05  à  16H</vt:lpstr>
      <vt:lpstr>22 - 05  à  16H             </vt:lpstr>
      <vt:lpstr>23 - 05  à  16H            </vt:lpstr>
      <vt:lpstr>24 - 05  à  16H            </vt:lpstr>
      <vt:lpstr>25 - 05  à  16H             </vt:lpstr>
      <vt:lpstr>26 - 05  à  16H             </vt:lpstr>
      <vt:lpstr>29 - 05  à  16H             </vt:lpstr>
      <vt:lpstr>30 - 05  à  16H            </vt:lpstr>
      <vt:lpstr>31 - 05  à  16H             </vt:lpstr>
      <vt:lpstr>05 - 06  à  16H              </vt:lpstr>
      <vt:lpstr>07 - 06  à  16H             </vt:lpstr>
      <vt:lpstr>09 - 06  à  16H             </vt:lpstr>
      <vt:lpstr>12 - 06  à  16H             </vt:lpstr>
      <vt:lpstr>13 - 06  à  16H             </vt:lpstr>
      <vt:lpstr>14 - 06  à  16H             </vt:lpstr>
      <vt:lpstr>15 - 06  à  16H             </vt:lpstr>
      <vt:lpstr>16 - 06  à  16H             </vt:lpstr>
      <vt:lpstr>19 - 06  à  16H             </vt:lpstr>
      <vt:lpstr>21 - 06  à  16H             </vt:lpstr>
      <vt:lpstr>22 - 06  à  16H             </vt:lpstr>
      <vt:lpstr>23 - 06  à  16H             </vt:lpstr>
      <vt:lpstr>26 - 06  à  16H             </vt:lpstr>
      <vt:lpstr>27 - 06  à  16H          </vt:lpstr>
      <vt:lpstr>28 - 06  à  16H    </vt:lpstr>
      <vt:lpstr>29 - 06  à  16H     </vt:lpstr>
      <vt:lpstr>03 - 07  à  16H      </vt:lpstr>
      <vt:lpstr>04 - 07  à  16H        </vt:lpstr>
      <vt:lpstr>13 - 07  à  16H         </vt:lpstr>
      <vt:lpstr>14 - 07  à  16H          </vt:lpstr>
      <vt:lpstr>17 - 07  à  16H           </vt:lpstr>
      <vt:lpstr>18 - 07  à  16H            </vt:lpstr>
      <vt:lpstr>19 - 07  à  16H             </vt:lpstr>
      <vt:lpstr>20 - 07  à  16H             </vt:lpstr>
      <vt:lpstr>21 - 07  à  16H             </vt:lpstr>
      <vt:lpstr>25 - 07  à  16H            </vt:lpstr>
      <vt:lpstr>26 - 07  à  16H            </vt:lpstr>
      <vt:lpstr>27 - 07  à  16H             </vt:lpstr>
      <vt:lpstr>28 - 07  à  16H             </vt:lpstr>
      <vt:lpstr>31 - 07   à   16H            </vt:lpstr>
      <vt:lpstr>02- 08   à   16H          </vt:lpstr>
      <vt:lpstr>03- 08   à   16H           </vt:lpstr>
      <vt:lpstr>04- 08   à   16H            </vt:lpstr>
      <vt:lpstr>09- 08   à   16H            </vt:lpstr>
      <vt:lpstr>10- 08   à   16H            </vt:lpstr>
      <vt:lpstr>11- 08   à   16H            </vt:lpstr>
      <vt:lpstr>14- 08   à   16H            </vt:lpstr>
      <vt:lpstr>16- 08   à   16H            </vt:lpstr>
      <vt:lpstr>17- 08   à   16H           </vt:lpstr>
      <vt:lpstr>18- 08   à   16H           </vt:lpstr>
      <vt:lpstr>21- 08   à   16H            </vt:lpstr>
      <vt:lpstr>25 - 08 - à 16H</vt:lpstr>
      <vt:lpstr>29 - 08 - à 16H </vt:lpstr>
      <vt:lpstr>31 - 08 - à 16H  </vt:lpstr>
      <vt:lpstr>04 - 09 - à 16H   </vt:lpstr>
      <vt:lpstr>05 - 09 - à 16H    </vt:lpstr>
      <vt:lpstr>06 - 09 - à 16H      </vt:lpstr>
      <vt:lpstr>07 - 09 - à 16H       </vt:lpstr>
      <vt:lpstr>08 - 09 - à 16H        </vt:lpstr>
      <vt:lpstr>11 - 09 - à 16H         </vt:lpstr>
      <vt:lpstr>12 - 09 - à 16H           </vt:lpstr>
      <vt:lpstr>13 - 09 - à 16H              </vt:lpstr>
      <vt:lpstr>14 - 09 - à 16H             </vt:lpstr>
      <vt:lpstr>15 - 09 - à 16H              </vt:lpstr>
      <vt:lpstr>19 - 09 - à 16H             </vt:lpstr>
      <vt:lpstr>21 - 09 - à 16H             </vt:lpstr>
      <vt:lpstr>25 - 09 - à 16H             </vt:lpstr>
      <vt:lpstr>26 - 09 - à 16H              </vt:lpstr>
      <vt:lpstr>28 - 09 - à 16H             </vt:lpstr>
      <vt:lpstr>29 - 09 - à 16H              </vt:lpstr>
      <vt:lpstr>04 - 10 - à 16H              </vt:lpstr>
      <vt:lpstr>05 - 10 - à 16H              </vt:lpstr>
      <vt:lpstr>06 - 10 - à 16H              </vt:lpstr>
      <vt:lpstr>09 - 10 - à 16H              </vt:lpstr>
      <vt:lpstr>13 - 10 - à 16H             </vt:lpstr>
      <vt:lpstr>16 - 10 - à 16H              </vt:lpstr>
      <vt:lpstr>17 - 10 - à 16H              </vt:lpstr>
      <vt:lpstr>18 - 10 - à 16H             </vt:lpstr>
      <vt:lpstr>20 - 10 - à 16H              </vt:lpstr>
      <vt:lpstr>23 - 10 - à 16H              </vt:lpstr>
      <vt:lpstr>24 - 10 - à 16H             </vt:lpstr>
      <vt:lpstr>25 - 10 - à 16H            </vt:lpstr>
      <vt:lpstr>26 - 10 - à 16H            </vt:lpstr>
      <vt:lpstr>29 - 10 - à 16H              </vt:lpstr>
      <vt:lpstr>30 - 10 - à 16H               </vt:lpstr>
      <vt:lpstr>03 - 11- à 16H              </vt:lpstr>
      <vt:lpstr>06 - 11- à 16H               </vt:lpstr>
      <vt:lpstr>07 - 11- à 16H               </vt:lpstr>
      <vt:lpstr>08 - 11- à 16H               </vt:lpstr>
      <vt:lpstr>09 - 11- à 16H              </vt:lpstr>
      <vt:lpstr>10 - 11- à 16H              </vt:lpstr>
      <vt:lpstr>13 - 11- à 16H              </vt:lpstr>
      <vt:lpstr>14 - 11- à 16H              </vt:lpstr>
      <vt:lpstr>15 - 11- à 16H               </vt:lpstr>
      <vt:lpstr>16  - 11- à 16H               </vt:lpstr>
      <vt:lpstr>20 - 11- à 16H               </vt:lpstr>
      <vt:lpstr>22 - 11- à 16H               </vt:lpstr>
      <vt:lpstr>24 - 11- à 16H               </vt:lpstr>
      <vt:lpstr>27 - 11- à 16H               </vt:lpstr>
      <vt:lpstr>28 - 11- à 16H              </vt:lpstr>
      <vt:lpstr>29 - 11- à 16H              </vt:lpstr>
      <vt:lpstr>30 - 11- à 16H               </vt:lpstr>
      <vt:lpstr>04 - 12- à 16H     </vt:lpstr>
      <vt:lpstr>05 - 12- à 16H       </vt:lpstr>
      <vt:lpstr>06 - 12- à 16H         </vt:lpstr>
      <vt:lpstr>11 - 12- à 16H           </vt:lpstr>
      <vt:lpstr>12 - 12- à 16H             </vt:lpstr>
      <vt:lpstr>13 - 12- à 16H                </vt:lpstr>
      <vt:lpstr>14 - 12-  à 16H             </vt:lpstr>
      <vt:lpstr>15 - 12-  à 16H             </vt:lpstr>
      <vt:lpstr>20 - 12-  à 16H             </vt:lpstr>
      <vt:lpstr>21- 12-  à 16H              </vt:lpstr>
      <vt:lpstr>FEUILLE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Nazim BENAMMAR</cp:lastModifiedBy>
  <cp:revision>3</cp:revision>
  <dcterms:created xsi:type="dcterms:W3CDTF">2022-01-18T12:16:43Z</dcterms:created>
  <dcterms:modified xsi:type="dcterms:W3CDTF">2023-05-09T10:49:57Z</dcterms:modified>
</cp:coreProperties>
</file>