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lma\Desktop\"/>
    </mc:Choice>
  </mc:AlternateContent>
  <xr:revisionPtr revIDLastSave="0" documentId="13_ncr:1_{DE61575B-DDA2-470D-BC71-478173C51755}" xr6:coauthVersionLast="47" xr6:coauthVersionMax="47" xr10:uidLastSave="{00000000-0000-0000-0000-000000000000}"/>
  <bookViews>
    <workbookView xWindow="-103" yWindow="-103" windowWidth="30588" windowHeight="16592" xr2:uid="{9E8594A9-F36D-4825-B526-3DDC01E11C36}"/>
  </bookViews>
  <sheets>
    <sheet name="Başlangıç" sheetId="4" r:id="rId1"/>
    <sheet name="12" sheetId="6" r:id="rId2"/>
    <sheet name="24" sheetId="5" r:id="rId3"/>
    <sheet name="24(6)" sheetId="11" r:id="rId4"/>
    <sheet name="36" sheetId="1" r:id="rId5"/>
    <sheet name="36(6)" sheetId="12" r:id="rId6"/>
    <sheet name="36(12)" sheetId="13" r:id="rId7"/>
    <sheet name="48" sheetId="7" r:id="rId8"/>
    <sheet name="48(6)" sheetId="16" r:id="rId9"/>
    <sheet name="48(12)" sheetId="17" r:id="rId10"/>
    <sheet name="60" sheetId="8" r:id="rId11"/>
    <sheet name="60(6)" sheetId="18" r:id="rId12"/>
    <sheet name="60(12)" sheetId="19" r:id="rId13"/>
    <sheet name="120" sheetId="9" r:id="rId14"/>
    <sheet name="120(6)" sheetId="20" r:id="rId15"/>
    <sheet name="120(12)" sheetId="21" r:id="rId16"/>
    <sheet name="180" sheetId="22" r:id="rId17"/>
  </sheets>
  <definedNames>
    <definedName name="_xlnm.Print_Area" localSheetId="1">'12'!$B$2:$I$22</definedName>
    <definedName name="_xlnm.Print_Area" localSheetId="13">'120'!$B$2:$I$130</definedName>
    <definedName name="_xlnm.Print_Area" localSheetId="15">'120(12)'!$B$2:$I$130</definedName>
    <definedName name="_xlnm.Print_Area" localSheetId="14">'120(6)'!$B$2:$I$130</definedName>
    <definedName name="_xlnm.Print_Area" localSheetId="16">'180'!$B$2:$I$190</definedName>
    <definedName name="_xlnm.Print_Area" localSheetId="2">'24'!$B$2:$I$34</definedName>
    <definedName name="_xlnm.Print_Area" localSheetId="3">'24(6)'!$B$2:$I$34</definedName>
    <definedName name="_xlnm.Print_Area" localSheetId="4">'36'!$B$2:$I$46</definedName>
    <definedName name="_xlnm.Print_Area" localSheetId="6">'36(12)'!$B$2:$I$46</definedName>
    <definedName name="_xlnm.Print_Area" localSheetId="5">'36(6)'!$B$2:$I$46</definedName>
    <definedName name="_xlnm.Print_Area" localSheetId="7">'48'!$B$2:$I$58</definedName>
    <definedName name="_xlnm.Print_Area" localSheetId="9">'48(12)'!$B$2:$I$56</definedName>
    <definedName name="_xlnm.Print_Area" localSheetId="8">'48(6)'!$B$2:$I$56</definedName>
    <definedName name="_xlnm.Print_Area" localSheetId="10">'60'!$B$2:$I$70</definedName>
    <definedName name="_xlnm.Print_Area" localSheetId="12">'60(12)'!$B$2:$I$70</definedName>
    <definedName name="_xlnm.Print_Area" localSheetId="11">'60(6)'!$B$2:$I$70</definedName>
    <definedName name="_xlnm.Print_Area" localSheetId="0">Başlangıç!$B$2:$C$8</definedName>
    <definedName name="_xlnm.Print_Titles" localSheetId="13">'120'!$2:$6</definedName>
    <definedName name="_xlnm.Print_Titles" localSheetId="15">'120(12)'!$2:$6</definedName>
    <definedName name="_xlnm.Print_Titles" localSheetId="14">'120(6)'!$2:$6</definedName>
    <definedName name="_xlnm.Print_Titles" localSheetId="16">'180'!$2:$6</definedName>
    <definedName name="_xlnm.Print_Titles" localSheetId="7">'48'!$2:$6</definedName>
    <definedName name="_xlnm.Print_Titles" localSheetId="9">'48(12)'!$2:$6</definedName>
    <definedName name="_xlnm.Print_Titles" localSheetId="8">'48(6)'!$2:$6</definedName>
    <definedName name="_xlnm.Print_Titles" localSheetId="10">'60'!$2:$6</definedName>
    <definedName name="_xlnm.Print_Titles" localSheetId="12">'60(12)'!$2:$6</definedName>
    <definedName name="_xlnm.Print_Titles" localSheetId="11">'60(6)'!$2:$6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8" i="22" l="1"/>
  <c r="E7" i="22"/>
  <c r="F7" i="22" s="1"/>
  <c r="D7" i="22"/>
  <c r="D9" i="22" s="1"/>
  <c r="B7" i="22"/>
  <c r="B8" i="22" s="1"/>
  <c r="B9" i="22" s="1"/>
  <c r="D4" i="22"/>
  <c r="H3" i="22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20" i="21"/>
  <c r="D19" i="21"/>
  <c r="I18" i="21"/>
  <c r="E19" i="21" s="1"/>
  <c r="I17" i="21"/>
  <c r="I16" i="21"/>
  <c r="I15" i="21"/>
  <c r="I14" i="21"/>
  <c r="I13" i="21"/>
  <c r="I12" i="21"/>
  <c r="I11" i="21"/>
  <c r="I10" i="21"/>
  <c r="I9" i="21"/>
  <c r="I8" i="21"/>
  <c r="I7" i="21"/>
  <c r="I128" i="21"/>
  <c r="B7" i="21"/>
  <c r="D4" i="21"/>
  <c r="H3" i="21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5" i="20"/>
  <c r="D14" i="20"/>
  <c r="D13" i="20"/>
  <c r="I12" i="20"/>
  <c r="I11" i="20"/>
  <c r="I10" i="20"/>
  <c r="I9" i="20"/>
  <c r="I8" i="20"/>
  <c r="I7" i="20"/>
  <c r="I128" i="20"/>
  <c r="B8" i="20"/>
  <c r="B7" i="20"/>
  <c r="D4" i="20"/>
  <c r="H3" i="20"/>
  <c r="I18" i="19"/>
  <c r="I17" i="19"/>
  <c r="I16" i="19"/>
  <c r="I15" i="19"/>
  <c r="I14" i="19"/>
  <c r="I13" i="19"/>
  <c r="I12" i="19"/>
  <c r="I11" i="19"/>
  <c r="I10" i="19"/>
  <c r="I9" i="19"/>
  <c r="I8" i="19"/>
  <c r="I7" i="19"/>
  <c r="I68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B7" i="19"/>
  <c r="D4" i="19"/>
  <c r="H3" i="19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I12" i="18"/>
  <c r="E13" i="18" s="1"/>
  <c r="G13" i="18" s="1"/>
  <c r="I11" i="18"/>
  <c r="I10" i="18"/>
  <c r="I9" i="18"/>
  <c r="I8" i="18"/>
  <c r="I7" i="18"/>
  <c r="I68" i="18"/>
  <c r="B8" i="18"/>
  <c r="B7" i="18"/>
  <c r="D4" i="18"/>
  <c r="H3" i="18"/>
  <c r="C6" i="4"/>
  <c r="D3" i="5" s="1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I18" i="17"/>
  <c r="E19" i="17" s="1"/>
  <c r="F19" i="17" s="1"/>
  <c r="G19" i="17" s="1"/>
  <c r="H19" i="17" s="1"/>
  <c r="I17" i="17"/>
  <c r="I16" i="17"/>
  <c r="I15" i="17"/>
  <c r="I14" i="17"/>
  <c r="I13" i="17"/>
  <c r="I12" i="17"/>
  <c r="I11" i="17"/>
  <c r="I10" i="17"/>
  <c r="I9" i="17"/>
  <c r="I8" i="17"/>
  <c r="I7" i="17"/>
  <c r="I56" i="17"/>
  <c r="B7" i="17"/>
  <c r="B8" i="17" s="1"/>
  <c r="D4" i="17"/>
  <c r="H3" i="17"/>
  <c r="I20" i="6"/>
  <c r="H3" i="5"/>
  <c r="H3" i="11"/>
  <c r="H3" i="1"/>
  <c r="H3" i="12"/>
  <c r="H3" i="13"/>
  <c r="H3" i="7"/>
  <c r="H3" i="16"/>
  <c r="H3" i="8"/>
  <c r="H3" i="9"/>
  <c r="H3" i="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13" i="16"/>
  <c r="I8" i="16"/>
  <c r="I9" i="16"/>
  <c r="I10" i="16"/>
  <c r="I11" i="16"/>
  <c r="I12" i="16"/>
  <c r="E13" i="16" s="1"/>
  <c r="I7" i="16"/>
  <c r="I56" i="16"/>
  <c r="B7" i="16"/>
  <c r="B8" i="16" s="1"/>
  <c r="B9" i="16" s="1"/>
  <c r="D4" i="16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I44" i="13"/>
  <c r="I7" i="13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E19" i="13" s="1"/>
  <c r="B7" i="13"/>
  <c r="B8" i="13" s="1"/>
  <c r="D4" i="13"/>
  <c r="D13" i="12"/>
  <c r="D20" i="12" s="1"/>
  <c r="I7" i="12"/>
  <c r="I8" i="12" s="1"/>
  <c r="I9" i="12" s="1"/>
  <c r="I10" i="12" s="1"/>
  <c r="I11" i="12" s="1"/>
  <c r="I12" i="12" s="1"/>
  <c r="I44" i="12"/>
  <c r="B7" i="12"/>
  <c r="B8" i="12" s="1"/>
  <c r="B9" i="12" s="1"/>
  <c r="D4" i="12"/>
  <c r="I32" i="11"/>
  <c r="D13" i="11"/>
  <c r="D23" i="11" s="1"/>
  <c r="I7" i="11"/>
  <c r="I8" i="11" s="1"/>
  <c r="I9" i="11" s="1"/>
  <c r="I10" i="11" s="1"/>
  <c r="I11" i="11" s="1"/>
  <c r="I12" i="11" s="1"/>
  <c r="B7" i="11"/>
  <c r="B8" i="11" s="1"/>
  <c r="D4" i="11"/>
  <c r="D161" i="22" l="1"/>
  <c r="D160" i="22"/>
  <c r="D131" i="22"/>
  <c r="D100" i="22"/>
  <c r="D69" i="22"/>
  <c r="D38" i="22"/>
  <c r="D130" i="22"/>
  <c r="D99" i="22"/>
  <c r="D68" i="22"/>
  <c r="D37" i="22"/>
  <c r="D159" i="22"/>
  <c r="D129" i="22"/>
  <c r="D98" i="22"/>
  <c r="D67" i="22"/>
  <c r="D36" i="22"/>
  <c r="D158" i="22"/>
  <c r="D128" i="22"/>
  <c r="D97" i="22"/>
  <c r="D66" i="22"/>
  <c r="D35" i="22"/>
  <c r="D157" i="22"/>
  <c r="D127" i="22"/>
  <c r="D96" i="22"/>
  <c r="D65" i="22"/>
  <c r="D34" i="22"/>
  <c r="D156" i="22"/>
  <c r="D126" i="22"/>
  <c r="D95" i="22"/>
  <c r="D64" i="22"/>
  <c r="D33" i="22"/>
  <c r="D186" i="22"/>
  <c r="D155" i="22"/>
  <c r="D125" i="22"/>
  <c r="D94" i="22"/>
  <c r="D63" i="22"/>
  <c r="D32" i="22"/>
  <c r="D185" i="22"/>
  <c r="C155" i="22"/>
  <c r="D124" i="22"/>
  <c r="D93" i="22"/>
  <c r="D62" i="22"/>
  <c r="D31" i="22"/>
  <c r="D184" i="22"/>
  <c r="D154" i="22"/>
  <c r="D123" i="22"/>
  <c r="D92" i="22"/>
  <c r="D61" i="22"/>
  <c r="D30" i="22"/>
  <c r="D183" i="22"/>
  <c r="D153" i="22"/>
  <c r="D122" i="22"/>
  <c r="D91" i="22"/>
  <c r="D60" i="22"/>
  <c r="D29" i="22"/>
  <c r="D182" i="22"/>
  <c r="D152" i="22"/>
  <c r="D121" i="22"/>
  <c r="D90" i="22"/>
  <c r="D59" i="22"/>
  <c r="D28" i="22"/>
  <c r="D181" i="22"/>
  <c r="D151" i="22"/>
  <c r="D120" i="22"/>
  <c r="D89" i="22"/>
  <c r="C59" i="22"/>
  <c r="D27" i="22"/>
  <c r="D180" i="22"/>
  <c r="D150" i="22"/>
  <c r="D119" i="22"/>
  <c r="D88" i="22"/>
  <c r="D58" i="22"/>
  <c r="D26" i="22"/>
  <c r="D179" i="22"/>
  <c r="D149" i="22"/>
  <c r="D118" i="22"/>
  <c r="D87" i="22"/>
  <c r="D57" i="22"/>
  <c r="D25" i="22"/>
  <c r="D178" i="22"/>
  <c r="D148" i="22"/>
  <c r="D117" i="22"/>
  <c r="D86" i="22"/>
  <c r="D56" i="22"/>
  <c r="D24" i="22"/>
  <c r="C178" i="22"/>
  <c r="D147" i="22"/>
  <c r="D116" i="22"/>
  <c r="C86" i="22"/>
  <c r="D55" i="22"/>
  <c r="D23" i="22"/>
  <c r="D177" i="22"/>
  <c r="D146" i="22"/>
  <c r="D115" i="22"/>
  <c r="D85" i="22"/>
  <c r="D54" i="22"/>
  <c r="D22" i="22"/>
  <c r="D176" i="22"/>
  <c r="D145" i="22"/>
  <c r="D114" i="22"/>
  <c r="D84" i="22"/>
  <c r="D53" i="22"/>
  <c r="D21" i="22"/>
  <c r="D175" i="22"/>
  <c r="D144" i="22"/>
  <c r="D113" i="22"/>
  <c r="D83" i="22"/>
  <c r="D52" i="22"/>
  <c r="D20" i="22"/>
  <c r="D174" i="22"/>
  <c r="D143" i="22"/>
  <c r="D112" i="22"/>
  <c r="D82" i="22"/>
  <c r="D51" i="22"/>
  <c r="D19" i="22"/>
  <c r="D173" i="22"/>
  <c r="D142" i="22"/>
  <c r="D111" i="22"/>
  <c r="D81" i="22"/>
  <c r="D50" i="22"/>
  <c r="D18" i="22"/>
  <c r="D172" i="22"/>
  <c r="D141" i="22"/>
  <c r="D110" i="22"/>
  <c r="D80" i="22"/>
  <c r="D49" i="22"/>
  <c r="D17" i="22"/>
  <c r="D171" i="22"/>
  <c r="D140" i="22"/>
  <c r="D109" i="22"/>
  <c r="D79" i="22"/>
  <c r="D48" i="22"/>
  <c r="D16" i="22"/>
  <c r="D170" i="22"/>
  <c r="D139" i="22"/>
  <c r="C109" i="22"/>
  <c r="D78" i="22"/>
  <c r="D47" i="22"/>
  <c r="D15" i="22"/>
  <c r="D169" i="22"/>
  <c r="D138" i="22"/>
  <c r="D108" i="22"/>
  <c r="D77" i="22"/>
  <c r="D46" i="22"/>
  <c r="D14" i="22"/>
  <c r="D168" i="22"/>
  <c r="D137" i="22"/>
  <c r="D107" i="22"/>
  <c r="D76" i="22"/>
  <c r="D45" i="22"/>
  <c r="D13" i="22"/>
  <c r="D167" i="22"/>
  <c r="D136" i="22"/>
  <c r="D106" i="22"/>
  <c r="D75" i="22"/>
  <c r="D44" i="22"/>
  <c r="D12" i="22"/>
  <c r="D166" i="22"/>
  <c r="D135" i="22"/>
  <c r="D105" i="22"/>
  <c r="D74" i="22"/>
  <c r="D43" i="22"/>
  <c r="D11" i="22"/>
  <c r="D165" i="22"/>
  <c r="D134" i="22"/>
  <c r="D104" i="22"/>
  <c r="D73" i="22"/>
  <c r="D42" i="22"/>
  <c r="D10" i="22"/>
  <c r="D164" i="22"/>
  <c r="D133" i="22"/>
  <c r="D103" i="22"/>
  <c r="D72" i="22"/>
  <c r="D41" i="22"/>
  <c r="D163" i="22"/>
  <c r="D132" i="22"/>
  <c r="D102" i="22"/>
  <c r="D71" i="22"/>
  <c r="D40" i="22"/>
  <c r="D162" i="22"/>
  <c r="C132" i="22"/>
  <c r="D101" i="22"/>
  <c r="D70" i="22"/>
  <c r="D39" i="22"/>
  <c r="C108" i="22"/>
  <c r="C82" i="22"/>
  <c r="C27" i="22"/>
  <c r="C104" i="22"/>
  <c r="C54" i="22"/>
  <c r="C126" i="22"/>
  <c r="C150" i="22"/>
  <c r="C173" i="22"/>
  <c r="C77" i="22"/>
  <c r="C154" i="22"/>
  <c r="C81" i="22"/>
  <c r="C149" i="22"/>
  <c r="C100" i="22"/>
  <c r="C50" i="22"/>
  <c r="C22" i="22"/>
  <c r="C177" i="22"/>
  <c r="C127" i="22"/>
  <c r="C172" i="22"/>
  <c r="C146" i="22"/>
  <c r="C123" i="22"/>
  <c r="C168" i="22"/>
  <c r="C99" i="22"/>
  <c r="C145" i="22"/>
  <c r="C122" i="22"/>
  <c r="C72" i="22"/>
  <c r="C18" i="22"/>
  <c r="C45" i="22"/>
  <c r="C164" i="22"/>
  <c r="C95" i="22"/>
  <c r="C141" i="22"/>
  <c r="C118" i="22"/>
  <c r="C163" i="22"/>
  <c r="C68" i="22"/>
  <c r="C186" i="22"/>
  <c r="C13" i="22"/>
  <c r="C91" i="22"/>
  <c r="C114" i="22"/>
  <c r="C182" i="22"/>
  <c r="C159" i="22"/>
  <c r="C90" i="22"/>
  <c r="C140" i="22"/>
  <c r="C136" i="22"/>
  <c r="C113" i="22"/>
  <c r="C181" i="22"/>
  <c r="C158" i="22"/>
  <c r="C63" i="22"/>
  <c r="C36" i="22"/>
  <c r="C131" i="22"/>
  <c r="C185" i="22"/>
  <c r="C31" i="22"/>
  <c r="C40" i="22"/>
  <c r="C49" i="22"/>
  <c r="C17" i="22"/>
  <c r="C58" i="22"/>
  <c r="C26" i="22"/>
  <c r="C67" i="22"/>
  <c r="C35" i="22"/>
  <c r="C76" i="22"/>
  <c r="C44" i="22"/>
  <c r="C12" i="22"/>
  <c r="C117" i="22"/>
  <c r="C85" i="22"/>
  <c r="C53" i="22"/>
  <c r="C21" i="22"/>
  <c r="C94" i="22"/>
  <c r="C62" i="22"/>
  <c r="C30" i="22"/>
  <c r="C167" i="22"/>
  <c r="C135" i="22"/>
  <c r="C103" i="22"/>
  <c r="C71" i="22"/>
  <c r="C39" i="22"/>
  <c r="C176" i="22"/>
  <c r="C144" i="22"/>
  <c r="C112" i="22"/>
  <c r="C80" i="22"/>
  <c r="C48" i="22"/>
  <c r="C16" i="22"/>
  <c r="C153" i="22"/>
  <c r="C121" i="22"/>
  <c r="C89" i="22"/>
  <c r="C57" i="22"/>
  <c r="C25" i="22"/>
  <c r="C162" i="22"/>
  <c r="C130" i="22"/>
  <c r="C98" i="22"/>
  <c r="C66" i="22"/>
  <c r="C34" i="22"/>
  <c r="C171" i="22"/>
  <c r="C139" i="22"/>
  <c r="C107" i="22"/>
  <c r="C75" i="22"/>
  <c r="C43" i="22"/>
  <c r="C11" i="22"/>
  <c r="C180" i="22"/>
  <c r="C148" i="22"/>
  <c r="C116" i="22"/>
  <c r="C84" i="22"/>
  <c r="C52" i="22"/>
  <c r="C20" i="22"/>
  <c r="C157" i="22"/>
  <c r="C125" i="22"/>
  <c r="C93" i="22"/>
  <c r="C61" i="22"/>
  <c r="C29" i="22"/>
  <c r="C166" i="22"/>
  <c r="C134" i="22"/>
  <c r="C102" i="22"/>
  <c r="C70" i="22"/>
  <c r="C38" i="22"/>
  <c r="C175" i="22"/>
  <c r="C143" i="22"/>
  <c r="C111" i="22"/>
  <c r="C79" i="22"/>
  <c r="C47" i="22"/>
  <c r="C15" i="22"/>
  <c r="C184" i="22"/>
  <c r="C152" i="22"/>
  <c r="C120" i="22"/>
  <c r="C88" i="22"/>
  <c r="C56" i="22"/>
  <c r="C24" i="22"/>
  <c r="C161" i="22"/>
  <c r="C129" i="22"/>
  <c r="C97" i="22"/>
  <c r="C65" i="22"/>
  <c r="C33" i="22"/>
  <c r="C170" i="22"/>
  <c r="C138" i="22"/>
  <c r="C106" i="22"/>
  <c r="C74" i="22"/>
  <c r="C42" i="22"/>
  <c r="C10" i="22"/>
  <c r="C179" i="22"/>
  <c r="C147" i="22"/>
  <c r="C115" i="22"/>
  <c r="C83" i="22"/>
  <c r="C51" i="22"/>
  <c r="C19" i="22"/>
  <c r="C156" i="22"/>
  <c r="C124" i="22"/>
  <c r="C92" i="22"/>
  <c r="C60" i="22"/>
  <c r="C28" i="22"/>
  <c r="C165" i="22"/>
  <c r="C133" i="22"/>
  <c r="C101" i="22"/>
  <c r="C69" i="22"/>
  <c r="C37" i="22"/>
  <c r="C174" i="22"/>
  <c r="C142" i="22"/>
  <c r="C110" i="22"/>
  <c r="C78" i="22"/>
  <c r="C46" i="22"/>
  <c r="C14" i="22"/>
  <c r="C183" i="22"/>
  <c r="C151" i="22"/>
  <c r="C119" i="22"/>
  <c r="C87" i="22"/>
  <c r="C55" i="22"/>
  <c r="C23" i="22"/>
  <c r="C160" i="22"/>
  <c r="C128" i="22"/>
  <c r="C96" i="22"/>
  <c r="C64" i="22"/>
  <c r="C32" i="22"/>
  <c r="C169" i="22"/>
  <c r="C137" i="22"/>
  <c r="C105" i="22"/>
  <c r="C73" i="22"/>
  <c r="C41" i="22"/>
  <c r="C9" i="22"/>
  <c r="G7" i="22"/>
  <c r="D8" i="22"/>
  <c r="H7" i="22"/>
  <c r="B10" i="22"/>
  <c r="B11" i="22" s="1"/>
  <c r="B12" i="22" s="1"/>
  <c r="C8" i="22"/>
  <c r="D3" i="22"/>
  <c r="C7" i="22"/>
  <c r="D3" i="21"/>
  <c r="C7" i="21"/>
  <c r="F19" i="21"/>
  <c r="G19" i="21"/>
  <c r="B8" i="21"/>
  <c r="E13" i="20"/>
  <c r="C8" i="20"/>
  <c r="B9" i="20"/>
  <c r="D3" i="20"/>
  <c r="C7" i="20"/>
  <c r="C7" i="19"/>
  <c r="D3" i="19"/>
  <c r="B8" i="19"/>
  <c r="F13" i="18"/>
  <c r="H13" i="18" s="1"/>
  <c r="I13" i="18" s="1"/>
  <c r="E14" i="18" s="1"/>
  <c r="C8" i="18"/>
  <c r="B9" i="18"/>
  <c r="D3" i="18"/>
  <c r="C7" i="18"/>
  <c r="I19" i="17"/>
  <c r="E20" i="17" s="1"/>
  <c r="F20" i="17" s="1"/>
  <c r="G20" i="17" s="1"/>
  <c r="D3" i="17"/>
  <c r="B9" i="17"/>
  <c r="B10" i="17" s="1"/>
  <c r="B11" i="17" s="1"/>
  <c r="B12" i="17" s="1"/>
  <c r="C8" i="17"/>
  <c r="C7" i="17"/>
  <c r="C9" i="17"/>
  <c r="C10" i="17"/>
  <c r="C11" i="17"/>
  <c r="D33" i="12"/>
  <c r="D30" i="12"/>
  <c r="D31" i="12"/>
  <c r="D32" i="12"/>
  <c r="D3" i="6"/>
  <c r="D3" i="8"/>
  <c r="D3" i="13"/>
  <c r="D3" i="12"/>
  <c r="D3" i="16"/>
  <c r="D3" i="1"/>
  <c r="D3" i="9"/>
  <c r="D3" i="7"/>
  <c r="D3" i="11"/>
  <c r="G13" i="16"/>
  <c r="F13" i="16"/>
  <c r="G19" i="13"/>
  <c r="F19" i="13"/>
  <c r="D29" i="12"/>
  <c r="D20" i="11"/>
  <c r="D24" i="11"/>
  <c r="D28" i="11"/>
  <c r="D16" i="11"/>
  <c r="D41" i="12"/>
  <c r="D42" i="12"/>
  <c r="D40" i="12"/>
  <c r="D39" i="12"/>
  <c r="D38" i="12"/>
  <c r="D37" i="12"/>
  <c r="D36" i="12"/>
  <c r="D35" i="12"/>
  <c r="D34" i="12"/>
  <c r="C9" i="16"/>
  <c r="B10" i="16"/>
  <c r="C8" i="16"/>
  <c r="C7" i="16"/>
  <c r="C9" i="1"/>
  <c r="C27" i="9"/>
  <c r="C13" i="6"/>
  <c r="C12" i="1"/>
  <c r="C41" i="1"/>
  <c r="C40" i="1"/>
  <c r="C11" i="6"/>
  <c r="C10" i="6"/>
  <c r="C35" i="1"/>
  <c r="C7" i="13"/>
  <c r="C16" i="1"/>
  <c r="C33" i="1"/>
  <c r="C27" i="5"/>
  <c r="C7" i="12"/>
  <c r="C18" i="1"/>
  <c r="C15" i="1"/>
  <c r="C7" i="5"/>
  <c r="C32" i="1"/>
  <c r="C25" i="5"/>
  <c r="C27" i="1"/>
  <c r="C20" i="5"/>
  <c r="C8" i="12"/>
  <c r="C20" i="9"/>
  <c r="C8" i="13"/>
  <c r="B9" i="13"/>
  <c r="D15" i="12"/>
  <c r="D21" i="12"/>
  <c r="D26" i="12"/>
  <c r="D16" i="12"/>
  <c r="D22" i="12"/>
  <c r="D27" i="12"/>
  <c r="E13" i="12"/>
  <c r="D17" i="12"/>
  <c r="D28" i="12"/>
  <c r="D23" i="12"/>
  <c r="D18" i="12"/>
  <c r="D24" i="12"/>
  <c r="D14" i="12"/>
  <c r="D25" i="12"/>
  <c r="D19" i="12"/>
  <c r="B10" i="12"/>
  <c r="C9" i="12"/>
  <c r="B9" i="11"/>
  <c r="C8" i="11"/>
  <c r="E13" i="11"/>
  <c r="D17" i="11"/>
  <c r="D21" i="11"/>
  <c r="D25" i="11"/>
  <c r="D29" i="11"/>
  <c r="C7" i="11"/>
  <c r="D30" i="11"/>
  <c r="D18" i="11"/>
  <c r="D26" i="11"/>
  <c r="D22" i="11"/>
  <c r="D14" i="11"/>
  <c r="D15" i="11"/>
  <c r="D19" i="11"/>
  <c r="D27" i="11"/>
  <c r="I128" i="9"/>
  <c r="E7" i="9"/>
  <c r="F7" i="9" s="1"/>
  <c r="D7" i="9"/>
  <c r="D66" i="9" s="1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D4" i="9"/>
  <c r="I68" i="8"/>
  <c r="I56" i="7"/>
  <c r="I44" i="1"/>
  <c r="I32" i="5"/>
  <c r="E7" i="8"/>
  <c r="G7" i="8" s="1"/>
  <c r="D7" i="8"/>
  <c r="D46" i="8" s="1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C66" i="8" s="1"/>
  <c r="D4" i="8"/>
  <c r="E7" i="7"/>
  <c r="G7" i="7" s="1"/>
  <c r="D7" i="7"/>
  <c r="D31" i="7" s="1"/>
  <c r="B7" i="7"/>
  <c r="B8" i="7" s="1"/>
  <c r="D4" i="7"/>
  <c r="E7" i="6"/>
  <c r="G7" i="6" s="1"/>
  <c r="D7" i="6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C18" i="6" s="1"/>
  <c r="D4" i="6"/>
  <c r="E7" i="5"/>
  <c r="G7" i="5" s="1"/>
  <c r="D7" i="5"/>
  <c r="D30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C30" i="5" s="1"/>
  <c r="D4" i="5"/>
  <c r="D7" i="1"/>
  <c r="D9" i="1" s="1"/>
  <c r="E7" i="1"/>
  <c r="G7" i="1" s="1"/>
  <c r="D4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C42" i="1" s="1"/>
  <c r="D188" i="22" l="1"/>
  <c r="H20" i="17"/>
  <c r="I20" i="17" s="1"/>
  <c r="E21" i="17" s="1"/>
  <c r="F21" i="17" s="1"/>
  <c r="G21" i="17" s="1"/>
  <c r="H21" i="17" s="1"/>
  <c r="I21" i="17" s="1"/>
  <c r="E22" i="17" s="1"/>
  <c r="H19" i="21"/>
  <c r="I19" i="21" s="1"/>
  <c r="G14" i="18"/>
  <c r="F14" i="18"/>
  <c r="H14" i="18" s="1"/>
  <c r="I14" i="18" s="1"/>
  <c r="E15" i="18" s="1"/>
  <c r="B13" i="22"/>
  <c r="H4" i="22"/>
  <c r="I7" i="22"/>
  <c r="E20" i="21"/>
  <c r="B9" i="21"/>
  <c r="C8" i="21"/>
  <c r="G13" i="20"/>
  <c r="F13" i="20"/>
  <c r="H13" i="20"/>
  <c r="I13" i="20" s="1"/>
  <c r="C9" i="20"/>
  <c r="B10" i="20"/>
  <c r="C8" i="19"/>
  <c r="B9" i="19"/>
  <c r="B10" i="18"/>
  <c r="C9" i="18"/>
  <c r="H19" i="13"/>
  <c r="I19" i="13" s="1"/>
  <c r="E20" i="13" s="1"/>
  <c r="F22" i="17"/>
  <c r="G22" i="17" s="1"/>
  <c r="H22" i="17"/>
  <c r="I22" i="17" s="1"/>
  <c r="B13" i="17"/>
  <c r="C12" i="17"/>
  <c r="H13" i="16"/>
  <c r="I13" i="16" s="1"/>
  <c r="E14" i="16" s="1"/>
  <c r="F14" i="16" s="1"/>
  <c r="B9" i="7"/>
  <c r="C8" i="7"/>
  <c r="B59" i="9"/>
  <c r="C58" i="9"/>
  <c r="C39" i="9"/>
  <c r="C53" i="8"/>
  <c r="C8" i="9"/>
  <c r="C50" i="8"/>
  <c r="C35" i="8"/>
  <c r="C53" i="9"/>
  <c r="C12" i="9"/>
  <c r="C15" i="6"/>
  <c r="C14" i="6"/>
  <c r="C57" i="9"/>
  <c r="C8" i="5"/>
  <c r="C41" i="8"/>
  <c r="C13" i="8"/>
  <c r="C19" i="9"/>
  <c r="C14" i="8"/>
  <c r="C8" i="8"/>
  <c r="C57" i="8"/>
  <c r="C35" i="9"/>
  <c r="C51" i="8"/>
  <c r="C38" i="1"/>
  <c r="C10" i="5"/>
  <c r="C30" i="9"/>
  <c r="C45" i="8"/>
  <c r="C52" i="8"/>
  <c r="C9" i="8"/>
  <c r="C46" i="8"/>
  <c r="C29" i="9"/>
  <c r="C9" i="9"/>
  <c r="C11" i="8"/>
  <c r="C26" i="8"/>
  <c r="C9" i="6"/>
  <c r="C13" i="5"/>
  <c r="C10" i="1"/>
  <c r="C55" i="8"/>
  <c r="C46" i="9"/>
  <c r="C16" i="6"/>
  <c r="C33" i="9"/>
  <c r="C22" i="9"/>
  <c r="C51" i="9"/>
  <c r="C64" i="8"/>
  <c r="C12" i="6"/>
  <c r="C40" i="9"/>
  <c r="C43" i="9"/>
  <c r="C58" i="8"/>
  <c r="C16" i="8"/>
  <c r="C54" i="9"/>
  <c r="C15" i="8"/>
  <c r="C37" i="9"/>
  <c r="C13" i="1"/>
  <c r="C23" i="1"/>
  <c r="C18" i="9"/>
  <c r="C44" i="9"/>
  <c r="C47" i="8"/>
  <c r="C15" i="9"/>
  <c r="C12" i="5"/>
  <c r="C19" i="5"/>
  <c r="C14" i="1"/>
  <c r="C36" i="8"/>
  <c r="C30" i="8"/>
  <c r="C24" i="9"/>
  <c r="C19" i="8"/>
  <c r="C36" i="9"/>
  <c r="C38" i="8"/>
  <c r="C40" i="8"/>
  <c r="C10" i="9"/>
  <c r="C11" i="1"/>
  <c r="C28" i="8"/>
  <c r="C56" i="9"/>
  <c r="C32" i="9"/>
  <c r="C29" i="8"/>
  <c r="C42" i="8"/>
  <c r="C30" i="1"/>
  <c r="C47" i="9"/>
  <c r="C23" i="5"/>
  <c r="C26" i="5"/>
  <c r="C9" i="5"/>
  <c r="C31" i="8"/>
  <c r="C41" i="9"/>
  <c r="C34" i="1"/>
  <c r="C16" i="9"/>
  <c r="C25" i="8"/>
  <c r="C32" i="8"/>
  <c r="C23" i="8"/>
  <c r="C29" i="1"/>
  <c r="C7" i="8"/>
  <c r="C14" i="5"/>
  <c r="C28" i="5"/>
  <c r="C43" i="8"/>
  <c r="C18" i="8"/>
  <c r="C63" i="8"/>
  <c r="C38" i="9"/>
  <c r="C45" i="9"/>
  <c r="C37" i="1"/>
  <c r="C20" i="8"/>
  <c r="C26" i="1"/>
  <c r="C39" i="1"/>
  <c r="C22" i="1"/>
  <c r="C22" i="5"/>
  <c r="C24" i="5"/>
  <c r="C8" i="1"/>
  <c r="C15" i="5"/>
  <c r="C44" i="8"/>
  <c r="C52" i="9"/>
  <c r="C48" i="9"/>
  <c r="C18" i="5"/>
  <c r="C36" i="1"/>
  <c r="C10" i="8"/>
  <c r="C11" i="5"/>
  <c r="C21" i="8"/>
  <c r="C14" i="9"/>
  <c r="C33" i="8"/>
  <c r="C39" i="8"/>
  <c r="C12" i="8"/>
  <c r="C7" i="7"/>
  <c r="C26" i="9"/>
  <c r="C61" i="8"/>
  <c r="C62" i="8"/>
  <c r="C7" i="1"/>
  <c r="C17" i="1"/>
  <c r="C20" i="1"/>
  <c r="C48" i="8"/>
  <c r="C56" i="8"/>
  <c r="C25" i="1"/>
  <c r="C25" i="9"/>
  <c r="C28" i="1"/>
  <c r="C28" i="9"/>
  <c r="C55" i="9"/>
  <c r="C11" i="9"/>
  <c r="C59" i="8"/>
  <c r="C31" i="9"/>
  <c r="C22" i="8"/>
  <c r="C21" i="1"/>
  <c r="C34" i="8"/>
  <c r="C34" i="9"/>
  <c r="C37" i="8"/>
  <c r="C50" i="9"/>
  <c r="C19" i="1"/>
  <c r="C17" i="9"/>
  <c r="C17" i="5"/>
  <c r="C24" i="1"/>
  <c r="C31" i="1"/>
  <c r="C8" i="6"/>
  <c r="C23" i="9"/>
  <c r="C16" i="5"/>
  <c r="C60" i="8"/>
  <c r="C24" i="8"/>
  <c r="C49" i="9"/>
  <c r="C27" i="8"/>
  <c r="C21" i="5"/>
  <c r="C42" i="9"/>
  <c r="C21" i="9"/>
  <c r="C49" i="8"/>
  <c r="C7" i="6"/>
  <c r="C7" i="9"/>
  <c r="C65" i="8"/>
  <c r="C29" i="5"/>
  <c r="C54" i="8"/>
  <c r="C17" i="6"/>
  <c r="C17" i="8"/>
  <c r="C13" i="9"/>
  <c r="G14" i="16"/>
  <c r="H14" i="16" s="1"/>
  <c r="I14" i="16" s="1"/>
  <c r="C10" i="16"/>
  <c r="B11" i="16"/>
  <c r="G20" i="13"/>
  <c r="F20" i="13"/>
  <c r="B10" i="13"/>
  <c r="C9" i="13"/>
  <c r="F13" i="12"/>
  <c r="G13" i="12"/>
  <c r="C10" i="12"/>
  <c r="B11" i="12"/>
  <c r="F13" i="11"/>
  <c r="G13" i="11"/>
  <c r="B10" i="11"/>
  <c r="C9" i="11"/>
  <c r="D63" i="8"/>
  <c r="D64" i="8"/>
  <c r="D59" i="8"/>
  <c r="D52" i="8"/>
  <c r="D51" i="8"/>
  <c r="D44" i="8"/>
  <c r="D47" i="8"/>
  <c r="D43" i="8"/>
  <c r="D66" i="8"/>
  <c r="D65" i="8"/>
  <c r="D61" i="8"/>
  <c r="D60" i="8"/>
  <c r="D58" i="8"/>
  <c r="D57" i="8"/>
  <c r="D56" i="8"/>
  <c r="D55" i="8"/>
  <c r="D54" i="8"/>
  <c r="D53" i="8"/>
  <c r="D45" i="8"/>
  <c r="D62" i="8"/>
  <c r="D49" i="8"/>
  <c r="D50" i="8"/>
  <c r="D48" i="8"/>
  <c r="D64" i="9"/>
  <c r="D93" i="9"/>
  <c r="D118" i="9"/>
  <c r="D58" i="9"/>
  <c r="D61" i="9"/>
  <c r="D117" i="9"/>
  <c r="D85" i="9"/>
  <c r="D97" i="9"/>
  <c r="D84" i="9"/>
  <c r="D65" i="9"/>
  <c r="D95" i="9"/>
  <c r="D92" i="9"/>
  <c r="D123" i="9"/>
  <c r="D90" i="9"/>
  <c r="D88" i="9"/>
  <c r="D116" i="9"/>
  <c r="D115" i="9"/>
  <c r="D114" i="9"/>
  <c r="D82" i="9"/>
  <c r="D96" i="9"/>
  <c r="D113" i="9"/>
  <c r="D81" i="9"/>
  <c r="D112" i="9"/>
  <c r="D80" i="9"/>
  <c r="D126" i="9"/>
  <c r="D119" i="9"/>
  <c r="D109" i="9"/>
  <c r="D83" i="9"/>
  <c r="D125" i="9"/>
  <c r="D89" i="9"/>
  <c r="D122" i="9"/>
  <c r="D87" i="9"/>
  <c r="D111" i="9"/>
  <c r="D59" i="9"/>
  <c r="D63" i="9"/>
  <c r="D120" i="9"/>
  <c r="D79" i="9"/>
  <c r="D110" i="9"/>
  <c r="D78" i="9"/>
  <c r="D108" i="9"/>
  <c r="D75" i="9"/>
  <c r="D73" i="9"/>
  <c r="D103" i="9"/>
  <c r="D71" i="9"/>
  <c r="D94" i="9"/>
  <c r="D60" i="9"/>
  <c r="D121" i="9"/>
  <c r="D77" i="9"/>
  <c r="D105" i="9"/>
  <c r="D102" i="9"/>
  <c r="D70" i="9"/>
  <c r="D106" i="9"/>
  <c r="D104" i="9"/>
  <c r="D101" i="9"/>
  <c r="D69" i="9"/>
  <c r="D100" i="9"/>
  <c r="D68" i="9"/>
  <c r="D62" i="9"/>
  <c r="D124" i="9"/>
  <c r="D91" i="9"/>
  <c r="D86" i="9"/>
  <c r="D76" i="9"/>
  <c r="D107" i="9"/>
  <c r="D74" i="9"/>
  <c r="D72" i="9"/>
  <c r="D99" i="9"/>
  <c r="D67" i="9"/>
  <c r="D98" i="9"/>
  <c r="D28" i="9"/>
  <c r="D30" i="9"/>
  <c r="G7" i="9"/>
  <c r="H7" i="9" s="1"/>
  <c r="D26" i="9"/>
  <c r="D29" i="9"/>
  <c r="D34" i="9"/>
  <c r="D32" i="9"/>
  <c r="D33" i="9"/>
  <c r="D38" i="9"/>
  <c r="D41" i="9"/>
  <c r="D42" i="9"/>
  <c r="D44" i="9"/>
  <c r="D48" i="9"/>
  <c r="D37" i="9"/>
  <c r="D49" i="9"/>
  <c r="D52" i="9"/>
  <c r="D16" i="9"/>
  <c r="D17" i="9"/>
  <c r="D22" i="9"/>
  <c r="D45" i="9"/>
  <c r="D46" i="9"/>
  <c r="D8" i="9"/>
  <c r="D50" i="9"/>
  <c r="D9" i="9"/>
  <c r="D10" i="9"/>
  <c r="D53" i="9"/>
  <c r="D18" i="9"/>
  <c r="D24" i="9"/>
  <c r="D36" i="9"/>
  <c r="D40" i="9"/>
  <c r="D12" i="9"/>
  <c r="D54" i="9"/>
  <c r="D13" i="9"/>
  <c r="D56" i="9"/>
  <c r="D14" i="9"/>
  <c r="D57" i="9"/>
  <c r="D20" i="9"/>
  <c r="D21" i="9"/>
  <c r="D25" i="9"/>
  <c r="D11" i="9"/>
  <c r="D15" i="9"/>
  <c r="D19" i="9"/>
  <c r="D23" i="9"/>
  <c r="D27" i="9"/>
  <c r="D31" i="9"/>
  <c r="D35" i="9"/>
  <c r="D39" i="9"/>
  <c r="D43" i="9"/>
  <c r="D47" i="9"/>
  <c r="D51" i="9"/>
  <c r="D55" i="9"/>
  <c r="D14" i="8"/>
  <c r="D28" i="8"/>
  <c r="D29" i="8"/>
  <c r="D33" i="8"/>
  <c r="D13" i="8"/>
  <c r="D16" i="8"/>
  <c r="D17" i="8"/>
  <c r="D18" i="8"/>
  <c r="D20" i="8"/>
  <c r="D21" i="8"/>
  <c r="D22" i="8"/>
  <c r="D24" i="8"/>
  <c r="D25" i="8"/>
  <c r="D26" i="8"/>
  <c r="D30" i="8"/>
  <c r="D32" i="8"/>
  <c r="D34" i="8"/>
  <c r="D36" i="8"/>
  <c r="D37" i="8"/>
  <c r="D38" i="8"/>
  <c r="D40" i="8"/>
  <c r="D8" i="8"/>
  <c r="D9" i="8"/>
  <c r="D41" i="8"/>
  <c r="D42" i="8"/>
  <c r="F7" i="8"/>
  <c r="D10" i="8"/>
  <c r="D12" i="8"/>
  <c r="D11" i="8"/>
  <c r="D15" i="8"/>
  <c r="D19" i="8"/>
  <c r="D23" i="8"/>
  <c r="D27" i="8"/>
  <c r="D31" i="8"/>
  <c r="D35" i="8"/>
  <c r="D39" i="8"/>
  <c r="D24" i="7"/>
  <c r="D53" i="7"/>
  <c r="D25" i="7"/>
  <c r="D26" i="7"/>
  <c r="D28" i="7"/>
  <c r="D50" i="7"/>
  <c r="D48" i="7"/>
  <c r="D45" i="7"/>
  <c r="D34" i="7"/>
  <c r="D44" i="7"/>
  <c r="D43" i="7"/>
  <c r="D42" i="7"/>
  <c r="D40" i="7"/>
  <c r="D17" i="7"/>
  <c r="D33" i="7"/>
  <c r="D22" i="7"/>
  <c r="D52" i="7"/>
  <c r="D51" i="7"/>
  <c r="D49" i="7"/>
  <c r="D46" i="7"/>
  <c r="D8" i="7"/>
  <c r="D9" i="7"/>
  <c r="D38" i="7"/>
  <c r="D13" i="7"/>
  <c r="D14" i="7"/>
  <c r="D16" i="7"/>
  <c r="D18" i="7"/>
  <c r="D32" i="7"/>
  <c r="D21" i="7"/>
  <c r="D29" i="7"/>
  <c r="D30" i="7"/>
  <c r="D54" i="7"/>
  <c r="D47" i="7"/>
  <c r="D41" i="7"/>
  <c r="D39" i="7"/>
  <c r="D10" i="7"/>
  <c r="D12" i="7"/>
  <c r="D37" i="7"/>
  <c r="D36" i="7"/>
  <c r="D35" i="7"/>
  <c r="D20" i="7"/>
  <c r="F7" i="7"/>
  <c r="H7" i="7" s="1"/>
  <c r="D11" i="7"/>
  <c r="D15" i="7"/>
  <c r="D19" i="7"/>
  <c r="D23" i="7"/>
  <c r="D27" i="7"/>
  <c r="F7" i="6"/>
  <c r="H7" i="6" s="1"/>
  <c r="D10" i="6"/>
  <c r="D14" i="6"/>
  <c r="D8" i="6"/>
  <c r="D9" i="6"/>
  <c r="D12" i="6"/>
  <c r="D13" i="6"/>
  <c r="D16" i="6"/>
  <c r="D17" i="6"/>
  <c r="D18" i="6"/>
  <c r="D11" i="6"/>
  <c r="D15" i="6"/>
  <c r="D13" i="5"/>
  <c r="F7" i="5"/>
  <c r="H7" i="5" s="1"/>
  <c r="D8" i="5"/>
  <c r="D9" i="5"/>
  <c r="D10" i="5"/>
  <c r="D12" i="5"/>
  <c r="D14" i="5"/>
  <c r="D16" i="5"/>
  <c r="D17" i="5"/>
  <c r="D18" i="5"/>
  <c r="D20" i="5"/>
  <c r="D21" i="5"/>
  <c r="D22" i="5"/>
  <c r="D24" i="5"/>
  <c r="D25" i="5"/>
  <c r="D26" i="5"/>
  <c r="D28" i="5"/>
  <c r="D29" i="5"/>
  <c r="D11" i="5"/>
  <c r="D15" i="5"/>
  <c r="D19" i="5"/>
  <c r="D23" i="5"/>
  <c r="D27" i="5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F7" i="1"/>
  <c r="D22" i="1"/>
  <c r="D21" i="1"/>
  <c r="D20" i="1"/>
  <c r="D18" i="1"/>
  <c r="D17" i="1"/>
  <c r="D16" i="1"/>
  <c r="D15" i="1"/>
  <c r="D13" i="1"/>
  <c r="D10" i="1"/>
  <c r="D23" i="1"/>
  <c r="D19" i="1"/>
  <c r="D14" i="1"/>
  <c r="D12" i="1"/>
  <c r="D8" i="1"/>
  <c r="D11" i="1"/>
  <c r="D42" i="1"/>
  <c r="D41" i="1"/>
  <c r="F15" i="18" l="1"/>
  <c r="G15" i="18"/>
  <c r="E8" i="22"/>
  <c r="B14" i="22"/>
  <c r="G20" i="21"/>
  <c r="F20" i="21"/>
  <c r="H20" i="21" s="1"/>
  <c r="I20" i="21" s="1"/>
  <c r="E21" i="21" s="1"/>
  <c r="B10" i="21"/>
  <c r="C9" i="21"/>
  <c r="E14" i="20"/>
  <c r="B11" i="20"/>
  <c r="C10" i="20"/>
  <c r="B10" i="19"/>
  <c r="C9" i="19"/>
  <c r="B11" i="18"/>
  <c r="C10" i="18"/>
  <c r="E18" i="17"/>
  <c r="E17" i="17"/>
  <c r="E16" i="17"/>
  <c r="E10" i="17"/>
  <c r="E15" i="17"/>
  <c r="E11" i="17"/>
  <c r="E8" i="17"/>
  <c r="E14" i="17"/>
  <c r="E9" i="17"/>
  <c r="E13" i="17"/>
  <c r="E7" i="17"/>
  <c r="E12" i="17"/>
  <c r="H20" i="13"/>
  <c r="I20" i="13" s="1"/>
  <c r="E21" i="13" s="1"/>
  <c r="E23" i="17"/>
  <c r="B14" i="17"/>
  <c r="C13" i="17"/>
  <c r="B60" i="9"/>
  <c r="C59" i="9"/>
  <c r="B10" i="7"/>
  <c r="C9" i="7"/>
  <c r="E15" i="16"/>
  <c r="B12" i="16"/>
  <c r="C11" i="16"/>
  <c r="B11" i="13"/>
  <c r="C10" i="13"/>
  <c r="H13" i="12"/>
  <c r="I13" i="12" s="1"/>
  <c r="C11" i="12"/>
  <c r="B12" i="12"/>
  <c r="B11" i="11"/>
  <c r="C10" i="11"/>
  <c r="H13" i="11"/>
  <c r="D128" i="9"/>
  <c r="H4" i="9" s="1"/>
  <c r="D56" i="7"/>
  <c r="H4" i="7" s="1"/>
  <c r="D68" i="8"/>
  <c r="D32" i="5"/>
  <c r="H4" i="5" s="1"/>
  <c r="D20" i="6"/>
  <c r="H4" i="6" s="1"/>
  <c r="H7" i="8"/>
  <c r="D44" i="1"/>
  <c r="H4" i="1" s="1"/>
  <c r="I7" i="9"/>
  <c r="H4" i="8"/>
  <c r="I7" i="8"/>
  <c r="I7" i="7"/>
  <c r="I7" i="6"/>
  <c r="I7" i="5"/>
  <c r="H7" i="1"/>
  <c r="H15" i="18" l="1"/>
  <c r="I15" i="18" s="1"/>
  <c r="E16" i="18" s="1"/>
  <c r="B15" i="22"/>
  <c r="G8" i="22"/>
  <c r="F8" i="22"/>
  <c r="F21" i="21"/>
  <c r="G21" i="21"/>
  <c r="H21" i="21"/>
  <c r="I21" i="21" s="1"/>
  <c r="E22" i="21" s="1"/>
  <c r="B11" i="21"/>
  <c r="C10" i="21"/>
  <c r="G14" i="20"/>
  <c r="F14" i="20"/>
  <c r="B12" i="20"/>
  <c r="C11" i="20"/>
  <c r="B11" i="19"/>
  <c r="C10" i="19"/>
  <c r="B12" i="18"/>
  <c r="C11" i="18"/>
  <c r="F23" i="17"/>
  <c r="G23" i="17" s="1"/>
  <c r="B15" i="17"/>
  <c r="C14" i="17"/>
  <c r="C60" i="9"/>
  <c r="B61" i="9"/>
  <c r="B11" i="7"/>
  <c r="C10" i="7"/>
  <c r="F21" i="13"/>
  <c r="G21" i="13"/>
  <c r="F15" i="16"/>
  <c r="G15" i="16"/>
  <c r="H15" i="16" s="1"/>
  <c r="I15" i="16" s="1"/>
  <c r="E16" i="16" s="1"/>
  <c r="C12" i="16"/>
  <c r="B13" i="16"/>
  <c r="B12" i="13"/>
  <c r="C11" i="13"/>
  <c r="E14" i="12"/>
  <c r="B13" i="12"/>
  <c r="C12" i="12"/>
  <c r="I13" i="11"/>
  <c r="B12" i="11"/>
  <c r="C11" i="11"/>
  <c r="E8" i="9"/>
  <c r="E8" i="8"/>
  <c r="E8" i="7"/>
  <c r="E8" i="6"/>
  <c r="E8" i="5"/>
  <c r="I7" i="1"/>
  <c r="E8" i="1" s="1"/>
  <c r="H21" i="13" l="1"/>
  <c r="I21" i="13" s="1"/>
  <c r="E22" i="13" s="1"/>
  <c r="H14" i="20"/>
  <c r="I14" i="20" s="1"/>
  <c r="G16" i="18"/>
  <c r="F16" i="18"/>
  <c r="H16" i="18"/>
  <c r="I16" i="18" s="1"/>
  <c r="E17" i="18" s="1"/>
  <c r="H8" i="22"/>
  <c r="B16" i="22"/>
  <c r="F22" i="21"/>
  <c r="G22" i="21"/>
  <c r="H22" i="21" s="1"/>
  <c r="I22" i="21" s="1"/>
  <c r="E23" i="21" s="1"/>
  <c r="B12" i="21"/>
  <c r="C11" i="21"/>
  <c r="E15" i="20"/>
  <c r="C12" i="20"/>
  <c r="B13" i="20"/>
  <c r="B12" i="19"/>
  <c r="C11" i="19"/>
  <c r="B13" i="18"/>
  <c r="C12" i="18"/>
  <c r="E12" i="16"/>
  <c r="G12" i="16" s="1"/>
  <c r="E11" i="16"/>
  <c r="E10" i="16"/>
  <c r="E9" i="16"/>
  <c r="E8" i="16"/>
  <c r="E7" i="16"/>
  <c r="H23" i="17"/>
  <c r="I23" i="17" s="1"/>
  <c r="B16" i="17"/>
  <c r="C15" i="17"/>
  <c r="F22" i="13"/>
  <c r="G22" i="13"/>
  <c r="H22" i="13" s="1"/>
  <c r="I22" i="13" s="1"/>
  <c r="E23" i="13" s="1"/>
  <c r="B12" i="7"/>
  <c r="C11" i="7"/>
  <c r="B62" i="9"/>
  <c r="C61" i="9"/>
  <c r="F16" i="16"/>
  <c r="G16" i="16"/>
  <c r="B14" i="16"/>
  <c r="C13" i="16"/>
  <c r="E10" i="12"/>
  <c r="E9" i="12"/>
  <c r="E8" i="12"/>
  <c r="E7" i="12"/>
  <c r="E12" i="12"/>
  <c r="E11" i="12"/>
  <c r="B13" i="13"/>
  <c r="C12" i="13"/>
  <c r="G14" i="12"/>
  <c r="F14" i="12"/>
  <c r="H14" i="12" s="1"/>
  <c r="I14" i="12" s="1"/>
  <c r="B14" i="12"/>
  <c r="C13" i="12"/>
  <c r="C12" i="11"/>
  <c r="B13" i="11"/>
  <c r="E14" i="11"/>
  <c r="G8" i="1"/>
  <c r="F8" i="1"/>
  <c r="G8" i="9"/>
  <c r="F8" i="9"/>
  <c r="G8" i="8"/>
  <c r="F8" i="8"/>
  <c r="G8" i="7"/>
  <c r="F8" i="7"/>
  <c r="G8" i="6"/>
  <c r="F8" i="6"/>
  <c r="F8" i="5"/>
  <c r="G8" i="5"/>
  <c r="F12" i="16" l="1"/>
  <c r="I8" i="22"/>
  <c r="E9" i="22" s="1"/>
  <c r="F9" i="22"/>
  <c r="G9" i="22"/>
  <c r="F17" i="18"/>
  <c r="G17" i="18"/>
  <c r="H17" i="18" s="1"/>
  <c r="I17" i="18" s="1"/>
  <c r="E18" i="18" s="1"/>
  <c r="B17" i="22"/>
  <c r="F23" i="21"/>
  <c r="G23" i="21"/>
  <c r="H23" i="21" s="1"/>
  <c r="I23" i="21" s="1"/>
  <c r="E24" i="21" s="1"/>
  <c r="C12" i="21"/>
  <c r="B13" i="21"/>
  <c r="E9" i="20"/>
  <c r="E7" i="20"/>
  <c r="E8" i="20"/>
  <c r="E11" i="20"/>
  <c r="E12" i="20"/>
  <c r="E10" i="20"/>
  <c r="G15" i="20"/>
  <c r="F15" i="20"/>
  <c r="H15" i="20" s="1"/>
  <c r="I15" i="20" s="1"/>
  <c r="C13" i="20"/>
  <c r="B14" i="20"/>
  <c r="B13" i="19"/>
  <c r="C12" i="19"/>
  <c r="F18" i="18"/>
  <c r="G18" i="18"/>
  <c r="H18" i="18" s="1"/>
  <c r="I18" i="18" s="1"/>
  <c r="E9" i="18"/>
  <c r="E12" i="18"/>
  <c r="E11" i="18"/>
  <c r="E10" i="18"/>
  <c r="E8" i="18"/>
  <c r="E7" i="18"/>
  <c r="B14" i="18"/>
  <c r="C13" i="18"/>
  <c r="G7" i="16"/>
  <c r="F7" i="16"/>
  <c r="G8" i="16"/>
  <c r="F8" i="16"/>
  <c r="G9" i="16"/>
  <c r="F9" i="16"/>
  <c r="F10" i="16"/>
  <c r="G10" i="16"/>
  <c r="F11" i="16"/>
  <c r="G11" i="16"/>
  <c r="E18" i="13"/>
  <c r="E17" i="13"/>
  <c r="E16" i="13"/>
  <c r="E15" i="13"/>
  <c r="E7" i="13"/>
  <c r="E14" i="13"/>
  <c r="E8" i="13"/>
  <c r="E13" i="13"/>
  <c r="E12" i="13"/>
  <c r="E11" i="13"/>
  <c r="E10" i="13"/>
  <c r="E9" i="13"/>
  <c r="E24" i="17"/>
  <c r="B17" i="17"/>
  <c r="C16" i="17"/>
  <c r="B63" i="9"/>
  <c r="C62" i="9"/>
  <c r="F23" i="13"/>
  <c r="G23" i="13"/>
  <c r="B13" i="7"/>
  <c r="C12" i="7"/>
  <c r="H16" i="16"/>
  <c r="I16" i="16" s="1"/>
  <c r="E17" i="16" s="1"/>
  <c r="F17" i="16" s="1"/>
  <c r="C14" i="16"/>
  <c r="B15" i="16"/>
  <c r="E11" i="11"/>
  <c r="E10" i="11"/>
  <c r="E9" i="11"/>
  <c r="E8" i="11"/>
  <c r="E7" i="11"/>
  <c r="E12" i="11"/>
  <c r="G12" i="11" s="1"/>
  <c r="G8" i="12"/>
  <c r="F8" i="12"/>
  <c r="G11" i="12"/>
  <c r="F11" i="12"/>
  <c r="F9" i="12"/>
  <c r="G9" i="12"/>
  <c r="F12" i="12"/>
  <c r="G12" i="12"/>
  <c r="G7" i="12"/>
  <c r="F7" i="12"/>
  <c r="F10" i="12"/>
  <c r="G10" i="12"/>
  <c r="C13" i="13"/>
  <c r="B14" i="13"/>
  <c r="E15" i="12"/>
  <c r="B15" i="12"/>
  <c r="C14" i="12"/>
  <c r="G14" i="11"/>
  <c r="F14" i="11"/>
  <c r="H14" i="11" s="1"/>
  <c r="B14" i="11"/>
  <c r="C13" i="11"/>
  <c r="H8" i="1"/>
  <c r="H8" i="9"/>
  <c r="H8" i="8"/>
  <c r="H8" i="7"/>
  <c r="H8" i="6"/>
  <c r="H8" i="5"/>
  <c r="E16" i="20" l="1"/>
  <c r="H9" i="22"/>
  <c r="B18" i="22"/>
  <c r="F24" i="21"/>
  <c r="G24" i="21"/>
  <c r="H24" i="21"/>
  <c r="I24" i="21" s="1"/>
  <c r="E25" i="21" s="1"/>
  <c r="E14" i="21"/>
  <c r="E13" i="21"/>
  <c r="E15" i="21"/>
  <c r="E12" i="21"/>
  <c r="E11" i="21"/>
  <c r="E8" i="21"/>
  <c r="E18" i="21"/>
  <c r="E10" i="21"/>
  <c r="E17" i="21"/>
  <c r="E9" i="21"/>
  <c r="E16" i="21"/>
  <c r="E7" i="21"/>
  <c r="B14" i="21"/>
  <c r="C13" i="21"/>
  <c r="G10" i="20"/>
  <c r="F10" i="20"/>
  <c r="F12" i="20"/>
  <c r="G12" i="20"/>
  <c r="F11" i="20"/>
  <c r="G11" i="20"/>
  <c r="G8" i="20"/>
  <c r="F8" i="20"/>
  <c r="G7" i="20"/>
  <c r="F7" i="20"/>
  <c r="G9" i="20"/>
  <c r="F9" i="20"/>
  <c r="B15" i="20"/>
  <c r="C14" i="20"/>
  <c r="E7" i="19"/>
  <c r="E11" i="19"/>
  <c r="E18" i="19"/>
  <c r="E14" i="19"/>
  <c r="E10" i="19"/>
  <c r="E9" i="19"/>
  <c r="E8" i="19"/>
  <c r="E12" i="19"/>
  <c r="E17" i="19"/>
  <c r="E16" i="19"/>
  <c r="E15" i="19"/>
  <c r="E13" i="19"/>
  <c r="C13" i="19"/>
  <c r="B14" i="19"/>
  <c r="E19" i="18"/>
  <c r="F7" i="18"/>
  <c r="G7" i="18"/>
  <c r="F10" i="18"/>
  <c r="G10" i="18"/>
  <c r="F11" i="18"/>
  <c r="G11" i="18"/>
  <c r="G8" i="18"/>
  <c r="F8" i="18"/>
  <c r="G12" i="18"/>
  <c r="F12" i="18"/>
  <c r="G9" i="18"/>
  <c r="F9" i="18"/>
  <c r="C14" i="18"/>
  <c r="B15" i="18"/>
  <c r="D12" i="16"/>
  <c r="D9" i="16"/>
  <c r="F24" i="17"/>
  <c r="G24" i="17" s="1"/>
  <c r="B18" i="17"/>
  <c r="C17" i="17"/>
  <c r="H23" i="13"/>
  <c r="I23" i="13" s="1"/>
  <c r="E24" i="13" s="1"/>
  <c r="F24" i="13" s="1"/>
  <c r="B14" i="7"/>
  <c r="C13" i="7"/>
  <c r="B64" i="9"/>
  <c r="C63" i="9"/>
  <c r="G17" i="16"/>
  <c r="H17" i="16" s="1"/>
  <c r="I17" i="16" s="1"/>
  <c r="E18" i="16" s="1"/>
  <c r="F18" i="16" s="1"/>
  <c r="D9" i="12"/>
  <c r="B16" i="16"/>
  <c r="C15" i="16"/>
  <c r="G7" i="11"/>
  <c r="F7" i="11"/>
  <c r="G8" i="11"/>
  <c r="F8" i="11"/>
  <c r="D12" i="12"/>
  <c r="G9" i="11"/>
  <c r="F9" i="11"/>
  <c r="F12" i="11"/>
  <c r="B15" i="13"/>
  <c r="C14" i="13"/>
  <c r="G15" i="12"/>
  <c r="F15" i="12"/>
  <c r="H15" i="12" s="1"/>
  <c r="I15" i="12" s="1"/>
  <c r="C15" i="12"/>
  <c r="B16" i="12"/>
  <c r="I14" i="11"/>
  <c r="G10" i="11"/>
  <c r="F10" i="11"/>
  <c r="B15" i="11"/>
  <c r="C14" i="11"/>
  <c r="F11" i="11"/>
  <c r="G11" i="11"/>
  <c r="I8" i="1"/>
  <c r="E9" i="1" s="1"/>
  <c r="I8" i="9"/>
  <c r="I8" i="8"/>
  <c r="I8" i="7"/>
  <c r="I8" i="6"/>
  <c r="I8" i="5"/>
  <c r="I9" i="22" l="1"/>
  <c r="E10" i="22" s="1"/>
  <c r="F10" i="22"/>
  <c r="G10" i="22"/>
  <c r="H10" i="22"/>
  <c r="I10" i="22" s="1"/>
  <c r="E11" i="22" s="1"/>
  <c r="G16" i="20"/>
  <c r="F16" i="20"/>
  <c r="H16" i="20"/>
  <c r="I16" i="20" s="1"/>
  <c r="E17" i="20" s="1"/>
  <c r="D12" i="20"/>
  <c r="B19" i="22"/>
  <c r="F25" i="21"/>
  <c r="G25" i="21"/>
  <c r="H25" i="21"/>
  <c r="I25" i="21" s="1"/>
  <c r="G18" i="21"/>
  <c r="F18" i="21"/>
  <c r="F7" i="21"/>
  <c r="G7" i="21"/>
  <c r="G11" i="21"/>
  <c r="F11" i="21"/>
  <c r="G12" i="21"/>
  <c r="F12" i="21"/>
  <c r="F15" i="21"/>
  <c r="G15" i="21"/>
  <c r="F9" i="21"/>
  <c r="G9" i="21"/>
  <c r="G10" i="21"/>
  <c r="F10" i="21"/>
  <c r="G8" i="21"/>
  <c r="F8" i="21"/>
  <c r="G13" i="21"/>
  <c r="F13" i="21"/>
  <c r="G16" i="21"/>
  <c r="F16" i="21"/>
  <c r="G17" i="21"/>
  <c r="F17" i="21"/>
  <c r="F14" i="21"/>
  <c r="G14" i="21"/>
  <c r="B15" i="21"/>
  <c r="C14" i="21"/>
  <c r="D9" i="20"/>
  <c r="B16" i="20"/>
  <c r="C15" i="20"/>
  <c r="G16" i="19"/>
  <c r="F16" i="19"/>
  <c r="F12" i="19"/>
  <c r="G12" i="19"/>
  <c r="F10" i="19"/>
  <c r="G10" i="19"/>
  <c r="F9" i="19"/>
  <c r="G9" i="19"/>
  <c r="F14" i="19"/>
  <c r="G14" i="19"/>
  <c r="F8" i="19"/>
  <c r="G8" i="19"/>
  <c r="G18" i="19"/>
  <c r="F18" i="19"/>
  <c r="G11" i="19"/>
  <c r="F11" i="19"/>
  <c r="G13" i="19"/>
  <c r="F13" i="19"/>
  <c r="G15" i="19"/>
  <c r="F15" i="19"/>
  <c r="G17" i="19"/>
  <c r="F17" i="19"/>
  <c r="G7" i="19"/>
  <c r="F7" i="19"/>
  <c r="B15" i="19"/>
  <c r="C14" i="19"/>
  <c r="F19" i="18"/>
  <c r="G19" i="18"/>
  <c r="D56" i="16"/>
  <c r="H4" i="16" s="1"/>
  <c r="D9" i="18"/>
  <c r="D12" i="18"/>
  <c r="D44" i="12"/>
  <c r="H4" i="12" s="1"/>
  <c r="B16" i="18"/>
  <c r="C15" i="18"/>
  <c r="H24" i="17"/>
  <c r="I24" i="17" s="1"/>
  <c r="B19" i="17"/>
  <c r="C18" i="17"/>
  <c r="G24" i="13"/>
  <c r="B65" i="9"/>
  <c r="C64" i="9"/>
  <c r="B15" i="7"/>
  <c r="C14" i="7"/>
  <c r="H24" i="13"/>
  <c r="I24" i="13" s="1"/>
  <c r="E25" i="13" s="1"/>
  <c r="G18" i="16"/>
  <c r="H18" i="16" s="1"/>
  <c r="I18" i="16" s="1"/>
  <c r="E19" i="16" s="1"/>
  <c r="B17" i="16"/>
  <c r="C16" i="16"/>
  <c r="C15" i="13"/>
  <c r="B16" i="13"/>
  <c r="E16" i="12"/>
  <c r="C16" i="12"/>
  <c r="B17" i="12"/>
  <c r="D9" i="11"/>
  <c r="D12" i="11"/>
  <c r="E15" i="11"/>
  <c r="C15" i="11"/>
  <c r="B16" i="11"/>
  <c r="F9" i="1"/>
  <c r="G9" i="1"/>
  <c r="E9" i="9"/>
  <c r="E9" i="8"/>
  <c r="E9" i="7"/>
  <c r="E9" i="6"/>
  <c r="E9" i="5"/>
  <c r="H19" i="18" l="1"/>
  <c r="I19" i="18" s="1"/>
  <c r="D128" i="20"/>
  <c r="H4" i="20" s="1"/>
  <c r="F17" i="20"/>
  <c r="G17" i="20"/>
  <c r="H17" i="20"/>
  <c r="I17" i="20" s="1"/>
  <c r="E18" i="20" s="1"/>
  <c r="F11" i="22"/>
  <c r="G11" i="22"/>
  <c r="H11" i="22"/>
  <c r="I11" i="22" s="1"/>
  <c r="E12" i="22" s="1"/>
  <c r="B20" i="22"/>
  <c r="E26" i="21"/>
  <c r="D18" i="21"/>
  <c r="D9" i="21"/>
  <c r="D15" i="21"/>
  <c r="D12" i="21"/>
  <c r="B16" i="21"/>
  <c r="C15" i="21"/>
  <c r="D68" i="18"/>
  <c r="H4" i="18" s="1"/>
  <c r="D18" i="19"/>
  <c r="C16" i="20"/>
  <c r="B17" i="20"/>
  <c r="D12" i="19"/>
  <c r="D9" i="19"/>
  <c r="D15" i="19"/>
  <c r="C15" i="19"/>
  <c r="B16" i="19"/>
  <c r="E20" i="18"/>
  <c r="B17" i="18"/>
  <c r="C16" i="18"/>
  <c r="E25" i="17"/>
  <c r="G18" i="17"/>
  <c r="G17" i="17"/>
  <c r="G11" i="17"/>
  <c r="G8" i="17"/>
  <c r="G16" i="17"/>
  <c r="G9" i="17"/>
  <c r="G15" i="17"/>
  <c r="G13" i="17"/>
  <c r="G10" i="17"/>
  <c r="G14" i="17"/>
  <c r="G12" i="17"/>
  <c r="B20" i="17"/>
  <c r="C19" i="17"/>
  <c r="G25" i="13"/>
  <c r="F25" i="13"/>
  <c r="H25" i="13"/>
  <c r="I25" i="13" s="1"/>
  <c r="E26" i="13" s="1"/>
  <c r="B16" i="7"/>
  <c r="C15" i="7"/>
  <c r="B66" i="9"/>
  <c r="C65" i="9"/>
  <c r="F19" i="16"/>
  <c r="G19" i="16"/>
  <c r="B18" i="16"/>
  <c r="C17" i="16"/>
  <c r="C16" i="13"/>
  <c r="B17" i="13"/>
  <c r="G16" i="12"/>
  <c r="F16" i="12"/>
  <c r="B18" i="12"/>
  <c r="C17" i="12"/>
  <c r="D32" i="11"/>
  <c r="H4" i="11" s="1"/>
  <c r="F15" i="11"/>
  <c r="G15" i="11"/>
  <c r="C16" i="11"/>
  <c r="B17" i="11"/>
  <c r="H9" i="1"/>
  <c r="G9" i="9"/>
  <c r="F9" i="9"/>
  <c r="G9" i="8"/>
  <c r="F9" i="8"/>
  <c r="G9" i="7"/>
  <c r="F9" i="7"/>
  <c r="G9" i="6"/>
  <c r="F9" i="6"/>
  <c r="G9" i="5"/>
  <c r="F9" i="5"/>
  <c r="F18" i="20" l="1"/>
  <c r="G18" i="20"/>
  <c r="H18" i="20" s="1"/>
  <c r="I18" i="20" s="1"/>
  <c r="E19" i="20" s="1"/>
  <c r="F12" i="22"/>
  <c r="G12" i="22"/>
  <c r="B21" i="22"/>
  <c r="D128" i="21"/>
  <c r="H4" i="21" s="1"/>
  <c r="F26" i="21"/>
  <c r="G26" i="21"/>
  <c r="H26" i="21" s="1"/>
  <c r="I26" i="21" s="1"/>
  <c r="D68" i="19"/>
  <c r="H4" i="19" s="1"/>
  <c r="C16" i="21"/>
  <c r="B17" i="21"/>
  <c r="C17" i="20"/>
  <c r="B18" i="20"/>
  <c r="B17" i="19"/>
  <c r="C16" i="19"/>
  <c r="G20" i="18"/>
  <c r="F20" i="18"/>
  <c r="H20" i="18" s="1"/>
  <c r="I20" i="18" s="1"/>
  <c r="B18" i="18"/>
  <c r="C17" i="18"/>
  <c r="H15" i="11"/>
  <c r="I15" i="11" s="1"/>
  <c r="F25" i="17"/>
  <c r="G25" i="17" s="1"/>
  <c r="F14" i="17"/>
  <c r="F13" i="17"/>
  <c r="F10" i="17"/>
  <c r="F11" i="17"/>
  <c r="F12" i="17"/>
  <c r="F15" i="17"/>
  <c r="F9" i="17"/>
  <c r="F16" i="17"/>
  <c r="F8" i="17"/>
  <c r="F17" i="17"/>
  <c r="F18" i="17"/>
  <c r="F7" i="17"/>
  <c r="G7" i="17"/>
  <c r="B21" i="17"/>
  <c r="C20" i="17"/>
  <c r="H16" i="12"/>
  <c r="I16" i="12" s="1"/>
  <c r="F26" i="13"/>
  <c r="G26" i="13"/>
  <c r="B67" i="9"/>
  <c r="C66" i="9"/>
  <c r="B17" i="7"/>
  <c r="C16" i="7"/>
  <c r="H19" i="16"/>
  <c r="I19" i="16" s="1"/>
  <c r="E20" i="16" s="1"/>
  <c r="B19" i="16"/>
  <c r="C18" i="16"/>
  <c r="B18" i="13"/>
  <c r="C17" i="13"/>
  <c r="E17" i="12"/>
  <c r="C18" i="12"/>
  <c r="B19" i="12"/>
  <c r="B18" i="11"/>
  <c r="C17" i="11"/>
  <c r="H9" i="9"/>
  <c r="I9" i="9" s="1"/>
  <c r="I9" i="1"/>
  <c r="E10" i="1" s="1"/>
  <c r="H9" i="7"/>
  <c r="I9" i="7" s="1"/>
  <c r="H9" i="8"/>
  <c r="H9" i="6"/>
  <c r="H9" i="5"/>
  <c r="H12" i="22" l="1"/>
  <c r="I12" i="22" s="1"/>
  <c r="E13" i="22" s="1"/>
  <c r="F13" i="22" s="1"/>
  <c r="G13" i="22"/>
  <c r="G19" i="20"/>
  <c r="F19" i="20"/>
  <c r="H19" i="20" s="1"/>
  <c r="I19" i="20" s="1"/>
  <c r="E20" i="20" s="1"/>
  <c r="B22" i="22"/>
  <c r="E27" i="21"/>
  <c r="B18" i="21"/>
  <c r="C17" i="21"/>
  <c r="B19" i="20"/>
  <c r="C18" i="20"/>
  <c r="B18" i="19"/>
  <c r="C17" i="19"/>
  <c r="E21" i="18"/>
  <c r="B19" i="18"/>
  <c r="C18" i="18"/>
  <c r="H25" i="17"/>
  <c r="I25" i="17" s="1"/>
  <c r="D12" i="17"/>
  <c r="D15" i="17"/>
  <c r="D9" i="17"/>
  <c r="D18" i="17"/>
  <c r="B22" i="17"/>
  <c r="C21" i="17"/>
  <c r="H26" i="13"/>
  <c r="I26" i="13" s="1"/>
  <c r="E27" i="13" s="1"/>
  <c r="F27" i="13" s="1"/>
  <c r="B18" i="7"/>
  <c r="C17" i="7"/>
  <c r="B68" i="9"/>
  <c r="C67" i="9"/>
  <c r="F20" i="16"/>
  <c r="G20" i="16"/>
  <c r="B20" i="16"/>
  <c r="C19" i="16"/>
  <c r="B19" i="13"/>
  <c r="C18" i="13"/>
  <c r="G17" i="12"/>
  <c r="F17" i="12"/>
  <c r="C19" i="12"/>
  <c r="B20" i="12"/>
  <c r="B19" i="11"/>
  <c r="C18" i="11"/>
  <c r="E16" i="11"/>
  <c r="F10" i="1"/>
  <c r="G10" i="1"/>
  <c r="E10" i="9"/>
  <c r="I9" i="8"/>
  <c r="E10" i="7"/>
  <c r="I9" i="6"/>
  <c r="I9" i="5"/>
  <c r="H13" i="22" l="1"/>
  <c r="I13" i="22" s="1"/>
  <c r="E14" i="22" s="1"/>
  <c r="F14" i="22" s="1"/>
  <c r="G20" i="20"/>
  <c r="F20" i="20"/>
  <c r="H20" i="20" s="1"/>
  <c r="I20" i="20" s="1"/>
  <c r="E21" i="20" s="1"/>
  <c r="B23" i="22"/>
  <c r="F27" i="21"/>
  <c r="G27" i="21"/>
  <c r="H27" i="21" s="1"/>
  <c r="I27" i="21" s="1"/>
  <c r="B19" i="21"/>
  <c r="C18" i="21"/>
  <c r="B20" i="20"/>
  <c r="C19" i="20"/>
  <c r="C18" i="19"/>
  <c r="B19" i="19"/>
  <c r="G21" i="18"/>
  <c r="F21" i="18"/>
  <c r="H21" i="18" s="1"/>
  <c r="I21" i="18" s="1"/>
  <c r="B20" i="18"/>
  <c r="C19" i="18"/>
  <c r="E26" i="17"/>
  <c r="D56" i="17"/>
  <c r="H4" i="17" s="1"/>
  <c r="B23" i="17"/>
  <c r="C22" i="17"/>
  <c r="G27" i="13"/>
  <c r="H27" i="13" s="1"/>
  <c r="I27" i="13" s="1"/>
  <c r="E28" i="13" s="1"/>
  <c r="F28" i="13" s="1"/>
  <c r="H17" i="12"/>
  <c r="I17" i="12" s="1"/>
  <c r="E18" i="12" s="1"/>
  <c r="B69" i="9"/>
  <c r="C68" i="9"/>
  <c r="B19" i="7"/>
  <c r="C18" i="7"/>
  <c r="H20" i="16"/>
  <c r="I20" i="16" s="1"/>
  <c r="E21" i="16" s="1"/>
  <c r="B21" i="16"/>
  <c r="C20" i="16"/>
  <c r="C19" i="13"/>
  <c r="B20" i="13"/>
  <c r="B21" i="12"/>
  <c r="C20" i="12"/>
  <c r="F16" i="11"/>
  <c r="G16" i="11"/>
  <c r="C19" i="11"/>
  <c r="B20" i="11"/>
  <c r="H10" i="1"/>
  <c r="G10" i="9"/>
  <c r="F10" i="9"/>
  <c r="E10" i="8"/>
  <c r="G10" i="7"/>
  <c r="F10" i="7"/>
  <c r="E10" i="6"/>
  <c r="E10" i="5"/>
  <c r="G14" i="22" l="1"/>
  <c r="H14" i="22"/>
  <c r="I14" i="22" s="1"/>
  <c r="E15" i="22" s="1"/>
  <c r="F21" i="20"/>
  <c r="G21" i="20"/>
  <c r="H21" i="20"/>
  <c r="I21" i="20" s="1"/>
  <c r="E22" i="20" s="1"/>
  <c r="F15" i="22"/>
  <c r="G15" i="22"/>
  <c r="B24" i="22"/>
  <c r="E28" i="21"/>
  <c r="B20" i="21"/>
  <c r="C19" i="21"/>
  <c r="C20" i="20"/>
  <c r="B21" i="20"/>
  <c r="C19" i="19"/>
  <c r="B20" i="19"/>
  <c r="E22" i="18"/>
  <c r="B21" i="18"/>
  <c r="C20" i="18"/>
  <c r="G28" i="13"/>
  <c r="H28" i="13" s="1"/>
  <c r="I28" i="13" s="1"/>
  <c r="E29" i="13" s="1"/>
  <c r="F26" i="17"/>
  <c r="G26" i="17" s="1"/>
  <c r="B24" i="17"/>
  <c r="C23" i="17"/>
  <c r="H16" i="11"/>
  <c r="I16" i="11" s="1"/>
  <c r="H10" i="9"/>
  <c r="I10" i="9" s="1"/>
  <c r="H10" i="7"/>
  <c r="I10" i="7" s="1"/>
  <c r="B20" i="7"/>
  <c r="C19" i="7"/>
  <c r="B70" i="9"/>
  <c r="C69" i="9"/>
  <c r="F21" i="16"/>
  <c r="G21" i="16"/>
  <c r="B22" i="16"/>
  <c r="C21" i="16"/>
  <c r="G8" i="13"/>
  <c r="F8" i="13"/>
  <c r="G12" i="13"/>
  <c r="F12" i="13"/>
  <c r="F7" i="13"/>
  <c r="G7" i="13"/>
  <c r="G10" i="13"/>
  <c r="F10" i="13"/>
  <c r="F16" i="13"/>
  <c r="G16" i="13"/>
  <c r="F18" i="13"/>
  <c r="G18" i="13"/>
  <c r="G9" i="13"/>
  <c r="F9" i="13"/>
  <c r="G11" i="13"/>
  <c r="F11" i="13"/>
  <c r="F13" i="13"/>
  <c r="G13" i="13"/>
  <c r="F14" i="13"/>
  <c r="G14" i="13"/>
  <c r="F15" i="13"/>
  <c r="G15" i="13"/>
  <c r="F17" i="13"/>
  <c r="G17" i="13"/>
  <c r="B21" i="13"/>
  <c r="C20" i="13"/>
  <c r="G18" i="12"/>
  <c r="F18" i="12"/>
  <c r="B22" i="12"/>
  <c r="C21" i="12"/>
  <c r="C20" i="11"/>
  <c r="B21" i="11"/>
  <c r="I10" i="1"/>
  <c r="G10" i="8"/>
  <c r="F10" i="8"/>
  <c r="F10" i="6"/>
  <c r="G10" i="6"/>
  <c r="G10" i="5"/>
  <c r="F10" i="5"/>
  <c r="H15" i="22" l="1"/>
  <c r="I15" i="22" s="1"/>
  <c r="E16" i="22" s="1"/>
  <c r="F22" i="20"/>
  <c r="G22" i="20"/>
  <c r="H22" i="20" s="1"/>
  <c r="I22" i="20" s="1"/>
  <c r="E23" i="20" s="1"/>
  <c r="F16" i="22"/>
  <c r="G16" i="22"/>
  <c r="H16" i="22" s="1"/>
  <c r="I16" i="22" s="1"/>
  <c r="B25" i="22"/>
  <c r="F28" i="21"/>
  <c r="G28" i="21"/>
  <c r="C20" i="21"/>
  <c r="B21" i="21"/>
  <c r="B22" i="20"/>
  <c r="C21" i="20"/>
  <c r="B21" i="19"/>
  <c r="C20" i="19"/>
  <c r="F22" i="18"/>
  <c r="G22" i="18"/>
  <c r="H22" i="18" s="1"/>
  <c r="I22" i="18" s="1"/>
  <c r="B22" i="18"/>
  <c r="C21" i="18"/>
  <c r="H26" i="17"/>
  <c r="I26" i="17" s="1"/>
  <c r="B25" i="17"/>
  <c r="C24" i="17"/>
  <c r="H18" i="12"/>
  <c r="I18" i="12" s="1"/>
  <c r="E19" i="12" s="1"/>
  <c r="B71" i="9"/>
  <c r="C70" i="9"/>
  <c r="H10" i="8"/>
  <c r="I10" i="8" s="1"/>
  <c r="B21" i="7"/>
  <c r="C20" i="7"/>
  <c r="H21" i="16"/>
  <c r="I21" i="16" s="1"/>
  <c r="E22" i="16" s="1"/>
  <c r="B23" i="16"/>
  <c r="C22" i="16"/>
  <c r="D9" i="13"/>
  <c r="D18" i="13"/>
  <c r="D12" i="13"/>
  <c r="D15" i="13"/>
  <c r="G29" i="13"/>
  <c r="F29" i="13"/>
  <c r="B22" i="13"/>
  <c r="C21" i="13"/>
  <c r="B23" i="12"/>
  <c r="C22" i="12"/>
  <c r="E17" i="11"/>
  <c r="B22" i="11"/>
  <c r="C21" i="11"/>
  <c r="H10" i="5"/>
  <c r="I10" i="5" s="1"/>
  <c r="H10" i="6"/>
  <c r="I10" i="6" s="1"/>
  <c r="E11" i="1"/>
  <c r="E11" i="9"/>
  <c r="E11" i="7"/>
  <c r="H28" i="21" l="1"/>
  <c r="I28" i="21" s="1"/>
  <c r="H29" i="13"/>
  <c r="I29" i="13" s="1"/>
  <c r="F23" i="20"/>
  <c r="G23" i="20"/>
  <c r="H23" i="20"/>
  <c r="I23" i="20" s="1"/>
  <c r="E24" i="20" s="1"/>
  <c r="E17" i="22"/>
  <c r="B26" i="22"/>
  <c r="E29" i="21"/>
  <c r="C21" i="21"/>
  <c r="B22" i="21"/>
  <c r="B23" i="20"/>
  <c r="C22" i="20"/>
  <c r="C21" i="19"/>
  <c r="B22" i="19"/>
  <c r="E23" i="18"/>
  <c r="B23" i="18"/>
  <c r="C22" i="18"/>
  <c r="E27" i="17"/>
  <c r="B26" i="17"/>
  <c r="C25" i="17"/>
  <c r="B22" i="7"/>
  <c r="C21" i="7"/>
  <c r="B72" i="9"/>
  <c r="C71" i="9"/>
  <c r="G22" i="16"/>
  <c r="F22" i="16"/>
  <c r="H22" i="16" s="1"/>
  <c r="I22" i="16" s="1"/>
  <c r="E23" i="16" s="1"/>
  <c r="F23" i="16" s="1"/>
  <c r="B24" i="16"/>
  <c r="C23" i="16"/>
  <c r="D44" i="13"/>
  <c r="H4" i="13" s="1"/>
  <c r="E30" i="13"/>
  <c r="B23" i="13"/>
  <c r="C22" i="13"/>
  <c r="G19" i="12"/>
  <c r="F19" i="12"/>
  <c r="C23" i="12"/>
  <c r="B24" i="12"/>
  <c r="G17" i="11"/>
  <c r="F17" i="11"/>
  <c r="H17" i="11" s="1"/>
  <c r="B23" i="11"/>
  <c r="C22" i="11"/>
  <c r="F11" i="1"/>
  <c r="G11" i="1"/>
  <c r="H11" i="1" s="1"/>
  <c r="I11" i="1" s="1"/>
  <c r="E12" i="1" s="1"/>
  <c r="F11" i="9"/>
  <c r="G11" i="9"/>
  <c r="E11" i="8"/>
  <c r="G11" i="7"/>
  <c r="F11" i="7"/>
  <c r="E11" i="6"/>
  <c r="E11" i="5"/>
  <c r="F24" i="20" l="1"/>
  <c r="G24" i="20"/>
  <c r="H24" i="20" s="1"/>
  <c r="I24" i="20" s="1"/>
  <c r="E25" i="20" s="1"/>
  <c r="G17" i="22"/>
  <c r="F17" i="22"/>
  <c r="H17" i="22" s="1"/>
  <c r="I17" i="22" s="1"/>
  <c r="B27" i="22"/>
  <c r="F29" i="21"/>
  <c r="G29" i="21"/>
  <c r="H29" i="21" s="1"/>
  <c r="I29" i="21" s="1"/>
  <c r="B23" i="21"/>
  <c r="C22" i="21"/>
  <c r="B24" i="20"/>
  <c r="C23" i="20"/>
  <c r="C22" i="19"/>
  <c r="B23" i="19"/>
  <c r="G23" i="18"/>
  <c r="F23" i="18"/>
  <c r="H23" i="18"/>
  <c r="I23" i="18" s="1"/>
  <c r="B24" i="18"/>
  <c r="C23" i="18"/>
  <c r="H19" i="12"/>
  <c r="I19" i="12" s="1"/>
  <c r="E20" i="12" s="1"/>
  <c r="F27" i="17"/>
  <c r="G27" i="17" s="1"/>
  <c r="H27" i="17" s="1"/>
  <c r="I27" i="17" s="1"/>
  <c r="B27" i="17"/>
  <c r="C26" i="17"/>
  <c r="B73" i="9"/>
  <c r="C72" i="9"/>
  <c r="B23" i="7"/>
  <c r="C22" i="7"/>
  <c r="G23" i="16"/>
  <c r="H23" i="16" s="1"/>
  <c r="I23" i="16" s="1"/>
  <c r="E24" i="16" s="1"/>
  <c r="C24" i="16"/>
  <c r="B25" i="16"/>
  <c r="F30" i="13"/>
  <c r="G30" i="13"/>
  <c r="C23" i="13"/>
  <c r="B24" i="13"/>
  <c r="C24" i="12"/>
  <c r="B25" i="12"/>
  <c r="I17" i="11"/>
  <c r="C23" i="11"/>
  <c r="B24" i="11"/>
  <c r="H11" i="7"/>
  <c r="H11" i="9"/>
  <c r="I11" i="9" s="1"/>
  <c r="G12" i="1"/>
  <c r="F12" i="1"/>
  <c r="H12" i="1" s="1"/>
  <c r="I12" i="1" s="1"/>
  <c r="E13" i="1" s="1"/>
  <c r="G11" i="8"/>
  <c r="F11" i="8"/>
  <c r="I11" i="7"/>
  <c r="F11" i="6"/>
  <c r="G11" i="6"/>
  <c r="G11" i="5"/>
  <c r="F11" i="5"/>
  <c r="G25" i="20" l="1"/>
  <c r="F25" i="20"/>
  <c r="H25" i="20" s="1"/>
  <c r="I25" i="20" s="1"/>
  <c r="E26" i="20" s="1"/>
  <c r="E18" i="22"/>
  <c r="B28" i="22"/>
  <c r="E30" i="21"/>
  <c r="B24" i="21"/>
  <c r="C23" i="21"/>
  <c r="B25" i="20"/>
  <c r="C24" i="20"/>
  <c r="B24" i="19"/>
  <c r="C23" i="19"/>
  <c r="E24" i="18"/>
  <c r="B25" i="18"/>
  <c r="C24" i="18"/>
  <c r="H11" i="5"/>
  <c r="I11" i="5" s="1"/>
  <c r="E28" i="17"/>
  <c r="B28" i="17"/>
  <c r="C27" i="17"/>
  <c r="H30" i="13"/>
  <c r="I30" i="13" s="1"/>
  <c r="B24" i="7"/>
  <c r="C23" i="7"/>
  <c r="B74" i="9"/>
  <c r="C73" i="9"/>
  <c r="G24" i="16"/>
  <c r="F24" i="16"/>
  <c r="B26" i="16"/>
  <c r="C25" i="16"/>
  <c r="E31" i="13"/>
  <c r="C24" i="13"/>
  <c r="B25" i="13"/>
  <c r="G20" i="12"/>
  <c r="F20" i="12"/>
  <c r="H20" i="12" s="1"/>
  <c r="I20" i="12" s="1"/>
  <c r="B26" i="12"/>
  <c r="C25" i="12"/>
  <c r="C24" i="11"/>
  <c r="B25" i="11"/>
  <c r="E18" i="11"/>
  <c r="H11" i="8"/>
  <c r="H11" i="6"/>
  <c r="F13" i="1"/>
  <c r="G13" i="1"/>
  <c r="H13" i="1" s="1"/>
  <c r="I13" i="1" s="1"/>
  <c r="E14" i="1" s="1"/>
  <c r="E12" i="9"/>
  <c r="I11" i="8"/>
  <c r="E12" i="7"/>
  <c r="I11" i="6"/>
  <c r="H24" i="16" l="1"/>
  <c r="I24" i="16" s="1"/>
  <c r="F18" i="22"/>
  <c r="G18" i="22"/>
  <c r="H18" i="22" s="1"/>
  <c r="I18" i="22" s="1"/>
  <c r="B29" i="22"/>
  <c r="F30" i="21"/>
  <c r="G30" i="21"/>
  <c r="H30" i="21" s="1"/>
  <c r="I30" i="21" s="1"/>
  <c r="C24" i="21"/>
  <c r="B25" i="21"/>
  <c r="G26" i="20"/>
  <c r="F26" i="20"/>
  <c r="H26" i="20" s="1"/>
  <c r="I26" i="20" s="1"/>
  <c r="C25" i="20"/>
  <c r="B26" i="20"/>
  <c r="B25" i="19"/>
  <c r="C24" i="19"/>
  <c r="E19" i="19"/>
  <c r="F24" i="18"/>
  <c r="G24" i="18"/>
  <c r="H24" i="18"/>
  <c r="I24" i="18" s="1"/>
  <c r="B26" i="18"/>
  <c r="C25" i="18"/>
  <c r="F28" i="17"/>
  <c r="G28" i="17" s="1"/>
  <c r="B29" i="17"/>
  <c r="C28" i="17"/>
  <c r="B75" i="9"/>
  <c r="C74" i="9"/>
  <c r="B25" i="7"/>
  <c r="C24" i="7"/>
  <c r="E25" i="16"/>
  <c r="B27" i="16"/>
  <c r="C26" i="16"/>
  <c r="G31" i="13"/>
  <c r="F31" i="13"/>
  <c r="B26" i="13"/>
  <c r="C25" i="13"/>
  <c r="E21" i="12"/>
  <c r="B27" i="12"/>
  <c r="C26" i="12"/>
  <c r="G18" i="11"/>
  <c r="F18" i="11"/>
  <c r="H18" i="11" s="1"/>
  <c r="I18" i="11" s="1"/>
  <c r="B26" i="11"/>
  <c r="C25" i="11"/>
  <c r="F14" i="1"/>
  <c r="G14" i="1"/>
  <c r="H14" i="1" s="1"/>
  <c r="I14" i="1" s="1"/>
  <c r="E15" i="1" s="1"/>
  <c r="F12" i="9"/>
  <c r="G12" i="9"/>
  <c r="H12" i="9" s="1"/>
  <c r="I12" i="9" s="1"/>
  <c r="E12" i="8"/>
  <c r="G12" i="7"/>
  <c r="F12" i="7"/>
  <c r="H12" i="7" s="1"/>
  <c r="I12" i="7" s="1"/>
  <c r="E12" i="6"/>
  <c r="E12" i="5"/>
  <c r="H31" i="13" l="1"/>
  <c r="I31" i="13" s="1"/>
  <c r="E19" i="22"/>
  <c r="B30" i="22"/>
  <c r="E31" i="21"/>
  <c r="B26" i="21"/>
  <c r="C25" i="21"/>
  <c r="E27" i="20"/>
  <c r="B27" i="20"/>
  <c r="C26" i="20"/>
  <c r="F19" i="19"/>
  <c r="G19" i="19"/>
  <c r="H19" i="19" s="1"/>
  <c r="I19" i="19" s="1"/>
  <c r="C25" i="19"/>
  <c r="B26" i="19"/>
  <c r="E25" i="18"/>
  <c r="B27" i="18"/>
  <c r="C26" i="18"/>
  <c r="H28" i="17"/>
  <c r="I28" i="17" s="1"/>
  <c r="B30" i="17"/>
  <c r="C29" i="17"/>
  <c r="B26" i="7"/>
  <c r="C25" i="7"/>
  <c r="B76" i="9"/>
  <c r="C75" i="9"/>
  <c r="F25" i="16"/>
  <c r="G25" i="16"/>
  <c r="H25" i="16" s="1"/>
  <c r="I25" i="16" s="1"/>
  <c r="B28" i="16"/>
  <c r="C27" i="16"/>
  <c r="E32" i="13"/>
  <c r="B27" i="13"/>
  <c r="C26" i="13"/>
  <c r="G21" i="12"/>
  <c r="F21" i="12"/>
  <c r="H21" i="12" s="1"/>
  <c r="I21" i="12" s="1"/>
  <c r="C27" i="12"/>
  <c r="B28" i="12"/>
  <c r="B27" i="11"/>
  <c r="C26" i="11"/>
  <c r="E19" i="11"/>
  <c r="F15" i="1"/>
  <c r="G15" i="1"/>
  <c r="E13" i="9"/>
  <c r="G12" i="8"/>
  <c r="F12" i="8"/>
  <c r="H12" i="8" s="1"/>
  <c r="I12" i="8" s="1"/>
  <c r="E13" i="7"/>
  <c r="F12" i="6"/>
  <c r="G12" i="6"/>
  <c r="H12" i="6"/>
  <c r="I12" i="6" s="1"/>
  <c r="F12" i="5"/>
  <c r="G12" i="5"/>
  <c r="F19" i="22" l="1"/>
  <c r="G19" i="22"/>
  <c r="H19" i="22"/>
  <c r="I19" i="22" s="1"/>
  <c r="B31" i="22"/>
  <c r="G31" i="21"/>
  <c r="F31" i="21"/>
  <c r="H31" i="21" s="1"/>
  <c r="I31" i="21" s="1"/>
  <c r="B27" i="21"/>
  <c r="C26" i="21"/>
  <c r="F27" i="20"/>
  <c r="G27" i="20"/>
  <c r="H27" i="20"/>
  <c r="I27" i="20" s="1"/>
  <c r="B28" i="20"/>
  <c r="C27" i="20"/>
  <c r="E20" i="19"/>
  <c r="B27" i="19"/>
  <c r="C26" i="19"/>
  <c r="F25" i="18"/>
  <c r="G25" i="18"/>
  <c r="B28" i="18"/>
  <c r="C27" i="18"/>
  <c r="E29" i="17"/>
  <c r="B31" i="17"/>
  <c r="C30" i="17"/>
  <c r="B77" i="9"/>
  <c r="C76" i="9"/>
  <c r="B27" i="7"/>
  <c r="C26" i="7"/>
  <c r="E26" i="16"/>
  <c r="C28" i="16"/>
  <c r="B29" i="16"/>
  <c r="G32" i="13"/>
  <c r="F32" i="13"/>
  <c r="C27" i="13"/>
  <c r="B28" i="13"/>
  <c r="E22" i="12"/>
  <c r="C28" i="12"/>
  <c r="B29" i="12"/>
  <c r="F19" i="11"/>
  <c r="G19" i="11"/>
  <c r="H19" i="11" s="1"/>
  <c r="I19" i="11" s="1"/>
  <c r="C27" i="11"/>
  <c r="B28" i="11"/>
  <c r="H12" i="5"/>
  <c r="I12" i="5" s="1"/>
  <c r="H15" i="1"/>
  <c r="I15" i="1" s="1"/>
  <c r="E16" i="1" s="1"/>
  <c r="G13" i="9"/>
  <c r="F13" i="9"/>
  <c r="E13" i="8"/>
  <c r="F13" i="7"/>
  <c r="G13" i="7"/>
  <c r="H13" i="7" s="1"/>
  <c r="I13" i="7" s="1"/>
  <c r="E13" i="6"/>
  <c r="E13" i="5"/>
  <c r="H25" i="18" l="1"/>
  <c r="I25" i="18" s="1"/>
  <c r="H32" i="13"/>
  <c r="I32" i="13" s="1"/>
  <c r="E20" i="22"/>
  <c r="B32" i="22"/>
  <c r="E32" i="21"/>
  <c r="B28" i="21"/>
  <c r="C27" i="21"/>
  <c r="E28" i="20"/>
  <c r="B29" i="20"/>
  <c r="C28" i="20"/>
  <c r="G20" i="19"/>
  <c r="F20" i="19"/>
  <c r="H20" i="19"/>
  <c r="I20" i="19" s="1"/>
  <c r="B28" i="19"/>
  <c r="C27" i="19"/>
  <c r="E26" i="18"/>
  <c r="C28" i="18"/>
  <c r="B29" i="18"/>
  <c r="F29" i="17"/>
  <c r="G29" i="17" s="1"/>
  <c r="B32" i="17"/>
  <c r="C31" i="17"/>
  <c r="B28" i="7"/>
  <c r="C27" i="7"/>
  <c r="B78" i="9"/>
  <c r="C77" i="9"/>
  <c r="F26" i="16"/>
  <c r="G26" i="16"/>
  <c r="H26" i="16" s="1"/>
  <c r="I26" i="16" s="1"/>
  <c r="B30" i="16"/>
  <c r="C29" i="16"/>
  <c r="E33" i="13"/>
  <c r="C28" i="13"/>
  <c r="B29" i="13"/>
  <c r="G22" i="12"/>
  <c r="F22" i="12"/>
  <c r="B30" i="12"/>
  <c r="C29" i="12"/>
  <c r="E20" i="11"/>
  <c r="B29" i="11"/>
  <c r="C28" i="11"/>
  <c r="H13" i="9"/>
  <c r="I13" i="9" s="1"/>
  <c r="E14" i="9" s="1"/>
  <c r="G16" i="1"/>
  <c r="F16" i="1"/>
  <c r="G13" i="8"/>
  <c r="F13" i="8"/>
  <c r="E14" i="7"/>
  <c r="G13" i="6"/>
  <c r="F13" i="6"/>
  <c r="G13" i="5"/>
  <c r="F13" i="5"/>
  <c r="H22" i="12" l="1"/>
  <c r="I22" i="12" s="1"/>
  <c r="F20" i="22"/>
  <c r="G20" i="22"/>
  <c r="H20" i="22"/>
  <c r="I20" i="22" s="1"/>
  <c r="B33" i="22"/>
  <c r="F32" i="21"/>
  <c r="G32" i="21"/>
  <c r="H32" i="21" s="1"/>
  <c r="I32" i="21" s="1"/>
  <c r="C28" i="21"/>
  <c r="B29" i="21"/>
  <c r="F28" i="20"/>
  <c r="G28" i="20"/>
  <c r="H28" i="20"/>
  <c r="I28" i="20" s="1"/>
  <c r="C29" i="20"/>
  <c r="B30" i="20"/>
  <c r="E21" i="19"/>
  <c r="C28" i="19"/>
  <c r="B29" i="19"/>
  <c r="G26" i="18"/>
  <c r="F26" i="18"/>
  <c r="H26" i="18" s="1"/>
  <c r="I26" i="18" s="1"/>
  <c r="B30" i="18"/>
  <c r="C29" i="18"/>
  <c r="H29" i="17"/>
  <c r="I29" i="17" s="1"/>
  <c r="B33" i="17"/>
  <c r="C32" i="17"/>
  <c r="B79" i="9"/>
  <c r="C78" i="9"/>
  <c r="B29" i="7"/>
  <c r="C28" i="7"/>
  <c r="E27" i="16"/>
  <c r="B31" i="16"/>
  <c r="C30" i="16"/>
  <c r="F33" i="13"/>
  <c r="G33" i="13"/>
  <c r="C29" i="13"/>
  <c r="B30" i="13"/>
  <c r="E23" i="12"/>
  <c r="B31" i="12"/>
  <c r="C30" i="12"/>
  <c r="B30" i="11"/>
  <c r="C30" i="11" s="1"/>
  <c r="C29" i="11"/>
  <c r="G20" i="11"/>
  <c r="F20" i="11"/>
  <c r="H20" i="11" s="1"/>
  <c r="I20" i="11" s="1"/>
  <c r="H16" i="1"/>
  <c r="I16" i="1" s="1"/>
  <c r="E17" i="1" s="1"/>
  <c r="F17" i="1" s="1"/>
  <c r="H13" i="5"/>
  <c r="I13" i="5" s="1"/>
  <c r="H13" i="8"/>
  <c r="I13" i="8" s="1"/>
  <c r="E14" i="8" s="1"/>
  <c r="H13" i="6"/>
  <c r="I13" i="6" s="1"/>
  <c r="E14" i="6" s="1"/>
  <c r="F14" i="9"/>
  <c r="G14" i="9"/>
  <c r="G14" i="7"/>
  <c r="F14" i="7"/>
  <c r="H14" i="7" s="1"/>
  <c r="I14" i="7" s="1"/>
  <c r="E14" i="5"/>
  <c r="H33" i="13" l="1"/>
  <c r="I33" i="13" s="1"/>
  <c r="E21" i="22"/>
  <c r="B34" i="22"/>
  <c r="E33" i="21"/>
  <c r="C29" i="21"/>
  <c r="B30" i="21"/>
  <c r="E29" i="20"/>
  <c r="B31" i="20"/>
  <c r="C30" i="20"/>
  <c r="C29" i="19"/>
  <c r="B30" i="19"/>
  <c r="G21" i="19"/>
  <c r="F21" i="19"/>
  <c r="H21" i="19" s="1"/>
  <c r="I21" i="19" s="1"/>
  <c r="E27" i="18"/>
  <c r="B31" i="18"/>
  <c r="C30" i="18"/>
  <c r="E30" i="17"/>
  <c r="B34" i="17"/>
  <c r="C33" i="17"/>
  <c r="G17" i="1"/>
  <c r="H17" i="1" s="1"/>
  <c r="I17" i="1" s="1"/>
  <c r="E18" i="1" s="1"/>
  <c r="G18" i="1" s="1"/>
  <c r="B30" i="7"/>
  <c r="C29" i="7"/>
  <c r="B80" i="9"/>
  <c r="C79" i="9"/>
  <c r="F27" i="16"/>
  <c r="G27" i="16"/>
  <c r="B32" i="16"/>
  <c r="C31" i="16"/>
  <c r="E34" i="13"/>
  <c r="B31" i="13"/>
  <c r="C30" i="13"/>
  <c r="G23" i="12"/>
  <c r="F23" i="12"/>
  <c r="C31" i="12"/>
  <c r="B32" i="12"/>
  <c r="E21" i="11"/>
  <c r="H14" i="9"/>
  <c r="I14" i="9" s="1"/>
  <c r="E15" i="9" s="1"/>
  <c r="F14" i="8"/>
  <c r="G14" i="8"/>
  <c r="E15" i="7"/>
  <c r="F14" i="6"/>
  <c r="G14" i="6"/>
  <c r="F14" i="5"/>
  <c r="G14" i="5"/>
  <c r="F21" i="22" l="1"/>
  <c r="G21" i="22"/>
  <c r="H21" i="22"/>
  <c r="I21" i="22" s="1"/>
  <c r="B35" i="22"/>
  <c r="F33" i="21"/>
  <c r="G33" i="21"/>
  <c r="H33" i="21" s="1"/>
  <c r="I33" i="21" s="1"/>
  <c r="B31" i="21"/>
  <c r="C30" i="21"/>
  <c r="F29" i="20"/>
  <c r="G29" i="20"/>
  <c r="H29" i="20"/>
  <c r="I29" i="20" s="1"/>
  <c r="B32" i="20"/>
  <c r="C31" i="20"/>
  <c r="E22" i="19"/>
  <c r="B31" i="19"/>
  <c r="C30" i="19"/>
  <c r="G27" i="18"/>
  <c r="F27" i="18"/>
  <c r="H27" i="18" s="1"/>
  <c r="I27" i="18" s="1"/>
  <c r="B32" i="18"/>
  <c r="C31" i="18"/>
  <c r="F30" i="17"/>
  <c r="G30" i="17" s="1"/>
  <c r="B35" i="17"/>
  <c r="C34" i="17"/>
  <c r="H23" i="12"/>
  <c r="I23" i="12" s="1"/>
  <c r="E24" i="12" s="1"/>
  <c r="B81" i="9"/>
  <c r="C80" i="9"/>
  <c r="B31" i="7"/>
  <c r="C30" i="7"/>
  <c r="H27" i="16"/>
  <c r="I27" i="16" s="1"/>
  <c r="E28" i="16" s="1"/>
  <c r="C32" i="16"/>
  <c r="B33" i="16"/>
  <c r="F34" i="13"/>
  <c r="G34" i="13"/>
  <c r="C31" i="13"/>
  <c r="B32" i="13"/>
  <c r="C32" i="12"/>
  <c r="B33" i="12"/>
  <c r="G21" i="11"/>
  <c r="F21" i="11"/>
  <c r="H21" i="11" s="1"/>
  <c r="I21" i="11" s="1"/>
  <c r="F18" i="1"/>
  <c r="H14" i="8"/>
  <c r="I14" i="8" s="1"/>
  <c r="H14" i="6"/>
  <c r="I14" i="6" s="1"/>
  <c r="H18" i="1"/>
  <c r="I18" i="1" s="1"/>
  <c r="E19" i="1" s="1"/>
  <c r="F19" i="1" s="1"/>
  <c r="H14" i="5"/>
  <c r="I14" i="5" s="1"/>
  <c r="E15" i="5" s="1"/>
  <c r="F15" i="9"/>
  <c r="G15" i="9"/>
  <c r="E15" i="8"/>
  <c r="F15" i="7"/>
  <c r="G15" i="7"/>
  <c r="E15" i="6"/>
  <c r="H34" i="13" l="1"/>
  <c r="I34" i="13" s="1"/>
  <c r="H30" i="17"/>
  <c r="I30" i="17" s="1"/>
  <c r="E22" i="22"/>
  <c r="B36" i="22"/>
  <c r="E34" i="21"/>
  <c r="B32" i="21"/>
  <c r="C31" i="21"/>
  <c r="E30" i="20"/>
  <c r="B33" i="20"/>
  <c r="C32" i="20"/>
  <c r="G22" i="19"/>
  <c r="F22" i="19"/>
  <c r="H22" i="19" s="1"/>
  <c r="I22" i="19" s="1"/>
  <c r="C31" i="19"/>
  <c r="B32" i="19"/>
  <c r="E28" i="18"/>
  <c r="B33" i="18"/>
  <c r="C32" i="18"/>
  <c r="E31" i="17"/>
  <c r="B36" i="17"/>
  <c r="C35" i="17"/>
  <c r="B32" i="7"/>
  <c r="C31" i="7"/>
  <c r="B82" i="9"/>
  <c r="C81" i="9"/>
  <c r="F28" i="16"/>
  <c r="G28" i="16"/>
  <c r="B34" i="16"/>
  <c r="C33" i="16"/>
  <c r="E35" i="13"/>
  <c r="C32" i="13"/>
  <c r="B33" i="13"/>
  <c r="G24" i="12"/>
  <c r="F24" i="12"/>
  <c r="B34" i="12"/>
  <c r="C33" i="12"/>
  <c r="E22" i="11"/>
  <c r="G19" i="1"/>
  <c r="H15" i="7"/>
  <c r="I15" i="7" s="1"/>
  <c r="H15" i="9"/>
  <c r="I15" i="9" s="1"/>
  <c r="E16" i="9" s="1"/>
  <c r="H19" i="1"/>
  <c r="I19" i="1" s="1"/>
  <c r="E20" i="1" s="1"/>
  <c r="G20" i="1" s="1"/>
  <c r="F15" i="8"/>
  <c r="G15" i="8"/>
  <c r="E16" i="7"/>
  <c r="G15" i="6"/>
  <c r="F15" i="6"/>
  <c r="G15" i="5"/>
  <c r="F15" i="5"/>
  <c r="H24" i="12" l="1"/>
  <c r="I24" i="12" s="1"/>
  <c r="G22" i="22"/>
  <c r="F22" i="22"/>
  <c r="H22" i="22"/>
  <c r="I22" i="22" s="1"/>
  <c r="B37" i="22"/>
  <c r="F34" i="21"/>
  <c r="G34" i="21"/>
  <c r="H34" i="21"/>
  <c r="I34" i="21" s="1"/>
  <c r="C32" i="21"/>
  <c r="B33" i="21"/>
  <c r="F30" i="20"/>
  <c r="G30" i="20"/>
  <c r="H30" i="20"/>
  <c r="I30" i="20" s="1"/>
  <c r="B34" i="20"/>
  <c r="C33" i="20"/>
  <c r="E23" i="19"/>
  <c r="C32" i="19"/>
  <c r="B33" i="19"/>
  <c r="F28" i="18"/>
  <c r="G28" i="18"/>
  <c r="B34" i="18"/>
  <c r="C33" i="18"/>
  <c r="F31" i="17"/>
  <c r="G31" i="17" s="1"/>
  <c r="B37" i="17"/>
  <c r="C36" i="17"/>
  <c r="H15" i="6"/>
  <c r="I15" i="6" s="1"/>
  <c r="E16" i="6" s="1"/>
  <c r="B83" i="9"/>
  <c r="C82" i="9"/>
  <c r="B33" i="7"/>
  <c r="C32" i="7"/>
  <c r="H28" i="16"/>
  <c r="I28" i="16" s="1"/>
  <c r="E29" i="16" s="1"/>
  <c r="C34" i="16"/>
  <c r="B35" i="16"/>
  <c r="G35" i="13"/>
  <c r="F35" i="13"/>
  <c r="H35" i="13" s="1"/>
  <c r="I35" i="13" s="1"/>
  <c r="C33" i="13"/>
  <c r="B34" i="13"/>
  <c r="E25" i="12"/>
  <c r="C34" i="12"/>
  <c r="B35" i="12"/>
  <c r="G22" i="11"/>
  <c r="F22" i="11"/>
  <c r="H15" i="5"/>
  <c r="I15" i="5" s="1"/>
  <c r="E16" i="5" s="1"/>
  <c r="H15" i="8"/>
  <c r="I15" i="8" s="1"/>
  <c r="F20" i="1"/>
  <c r="H20" i="1" s="1"/>
  <c r="I20" i="1" s="1"/>
  <c r="E21" i="1" s="1"/>
  <c r="F21" i="1" s="1"/>
  <c r="F16" i="9"/>
  <c r="G16" i="9"/>
  <c r="H16" i="9" s="1"/>
  <c r="I16" i="9" s="1"/>
  <c r="E16" i="8"/>
  <c r="G16" i="7"/>
  <c r="F16" i="7"/>
  <c r="H22" i="11" l="1"/>
  <c r="I22" i="11" s="1"/>
  <c r="H31" i="17"/>
  <c r="I31" i="17" s="1"/>
  <c r="H28" i="18"/>
  <c r="I28" i="18" s="1"/>
  <c r="E23" i="22"/>
  <c r="B38" i="22"/>
  <c r="E35" i="21"/>
  <c r="C33" i="21"/>
  <c r="B34" i="21"/>
  <c r="E31" i="20"/>
  <c r="B35" i="20"/>
  <c r="C34" i="20"/>
  <c r="B34" i="19"/>
  <c r="C33" i="19"/>
  <c r="F23" i="19"/>
  <c r="G23" i="19"/>
  <c r="H23" i="19" s="1"/>
  <c r="I23" i="19" s="1"/>
  <c r="E29" i="18"/>
  <c r="B35" i="18"/>
  <c r="C34" i="18"/>
  <c r="G21" i="1"/>
  <c r="H21" i="1" s="1"/>
  <c r="I21" i="1" s="1"/>
  <c r="E22" i="1" s="1"/>
  <c r="E32" i="17"/>
  <c r="B38" i="17"/>
  <c r="C37" i="17"/>
  <c r="H16" i="7"/>
  <c r="I16" i="7" s="1"/>
  <c r="E17" i="7" s="1"/>
  <c r="B34" i="7"/>
  <c r="C33" i="7"/>
  <c r="B84" i="9"/>
  <c r="C83" i="9"/>
  <c r="G29" i="16"/>
  <c r="F29" i="16"/>
  <c r="H29" i="16" s="1"/>
  <c r="I29" i="16" s="1"/>
  <c r="B36" i="16"/>
  <c r="C35" i="16"/>
  <c r="E36" i="13"/>
  <c r="B35" i="13"/>
  <c r="C34" i="13"/>
  <c r="F25" i="12"/>
  <c r="G25" i="12"/>
  <c r="C35" i="12"/>
  <c r="B36" i="12"/>
  <c r="E23" i="11"/>
  <c r="E17" i="9"/>
  <c r="F16" i="8"/>
  <c r="G16" i="8"/>
  <c r="F16" i="6"/>
  <c r="G16" i="6"/>
  <c r="F16" i="5"/>
  <c r="G16" i="5"/>
  <c r="H16" i="6" l="1"/>
  <c r="I16" i="6" s="1"/>
  <c r="H25" i="12"/>
  <c r="I25" i="12" s="1"/>
  <c r="F23" i="22"/>
  <c r="G23" i="22"/>
  <c r="H23" i="22"/>
  <c r="I23" i="22" s="1"/>
  <c r="B39" i="22"/>
  <c r="F35" i="21"/>
  <c r="G35" i="21"/>
  <c r="H35" i="21"/>
  <c r="I35" i="21" s="1"/>
  <c r="B35" i="21"/>
  <c r="C34" i="21"/>
  <c r="F31" i="20"/>
  <c r="G31" i="20"/>
  <c r="H31" i="20"/>
  <c r="I31" i="20" s="1"/>
  <c r="B36" i="20"/>
  <c r="C35" i="20"/>
  <c r="E24" i="19"/>
  <c r="C34" i="19"/>
  <c r="B35" i="19"/>
  <c r="F29" i="18"/>
  <c r="G29" i="18"/>
  <c r="H29" i="18" s="1"/>
  <c r="I29" i="18" s="1"/>
  <c r="B36" i="18"/>
  <c r="C35" i="18"/>
  <c r="F32" i="17"/>
  <c r="G32" i="17" s="1"/>
  <c r="B39" i="17"/>
  <c r="C38" i="17"/>
  <c r="B85" i="9"/>
  <c r="C84" i="9"/>
  <c r="B35" i="7"/>
  <c r="C34" i="7"/>
  <c r="E30" i="16"/>
  <c r="C36" i="16"/>
  <c r="B37" i="16"/>
  <c r="F36" i="13"/>
  <c r="G36" i="13"/>
  <c r="H36" i="13" s="1"/>
  <c r="I36" i="13" s="1"/>
  <c r="C35" i="13"/>
  <c r="B36" i="13"/>
  <c r="E26" i="12"/>
  <c r="C36" i="12"/>
  <c r="B37" i="12"/>
  <c r="F23" i="11"/>
  <c r="G23" i="11"/>
  <c r="H23" i="11" s="1"/>
  <c r="I23" i="11" s="1"/>
  <c r="H16" i="5"/>
  <c r="I16" i="5" s="1"/>
  <c r="H16" i="8"/>
  <c r="I16" i="8" s="1"/>
  <c r="E17" i="8" s="1"/>
  <c r="G17" i="9"/>
  <c r="F17" i="9"/>
  <c r="H17" i="9" s="1"/>
  <c r="I17" i="9" s="1"/>
  <c r="F17" i="7"/>
  <c r="G17" i="7"/>
  <c r="E17" i="6"/>
  <c r="E17" i="5"/>
  <c r="F22" i="1"/>
  <c r="G22" i="1"/>
  <c r="E24" i="22" l="1"/>
  <c r="B40" i="22"/>
  <c r="E36" i="21"/>
  <c r="B36" i="21"/>
  <c r="C35" i="21"/>
  <c r="E32" i="20"/>
  <c r="B37" i="20"/>
  <c r="C36" i="20"/>
  <c r="C35" i="19"/>
  <c r="B36" i="19"/>
  <c r="F24" i="19"/>
  <c r="G24" i="19"/>
  <c r="H24" i="19" s="1"/>
  <c r="I24" i="19" s="1"/>
  <c r="E30" i="18"/>
  <c r="C36" i="18"/>
  <c r="B37" i="18"/>
  <c r="H32" i="17"/>
  <c r="I32" i="17" s="1"/>
  <c r="B40" i="17"/>
  <c r="C39" i="17"/>
  <c r="B36" i="7"/>
  <c r="C35" i="7"/>
  <c r="B86" i="9"/>
  <c r="C85" i="9"/>
  <c r="G30" i="16"/>
  <c r="F30" i="16"/>
  <c r="B38" i="16"/>
  <c r="C37" i="16"/>
  <c r="E37" i="13"/>
  <c r="C36" i="13"/>
  <c r="B37" i="13"/>
  <c r="F26" i="12"/>
  <c r="G26" i="12"/>
  <c r="H26" i="12" s="1"/>
  <c r="I26" i="12" s="1"/>
  <c r="B38" i="12"/>
  <c r="C37" i="12"/>
  <c r="E24" i="11"/>
  <c r="H22" i="1"/>
  <c r="I22" i="1" s="1"/>
  <c r="H17" i="7"/>
  <c r="I17" i="7" s="1"/>
  <c r="E18" i="7" s="1"/>
  <c r="E18" i="9"/>
  <c r="G17" i="8"/>
  <c r="F17" i="8"/>
  <c r="H17" i="8" s="1"/>
  <c r="I17" i="8" s="1"/>
  <c r="F17" i="6"/>
  <c r="G17" i="6"/>
  <c r="F17" i="5"/>
  <c r="G17" i="5"/>
  <c r="E23" i="1"/>
  <c r="F24" i="22" l="1"/>
  <c r="G24" i="22"/>
  <c r="H24" i="22"/>
  <c r="I24" i="22" s="1"/>
  <c r="B41" i="22"/>
  <c r="F36" i="21"/>
  <c r="G36" i="21"/>
  <c r="C36" i="21"/>
  <c r="B37" i="21"/>
  <c r="F32" i="20"/>
  <c r="G32" i="20"/>
  <c r="H32" i="20"/>
  <c r="I32" i="20" s="1"/>
  <c r="B38" i="20"/>
  <c r="C37" i="20"/>
  <c r="E25" i="19"/>
  <c r="C36" i="19"/>
  <c r="B37" i="19"/>
  <c r="F30" i="18"/>
  <c r="G30" i="18"/>
  <c r="H30" i="18"/>
  <c r="I30" i="18" s="1"/>
  <c r="B38" i="18"/>
  <c r="C37" i="18"/>
  <c r="E33" i="17"/>
  <c r="B41" i="17"/>
  <c r="C40" i="17"/>
  <c r="B87" i="9"/>
  <c r="C86" i="9"/>
  <c r="B37" i="7"/>
  <c r="C36" i="7"/>
  <c r="H30" i="16"/>
  <c r="I30" i="16" s="1"/>
  <c r="E31" i="16" s="1"/>
  <c r="C38" i="16"/>
  <c r="B39" i="16"/>
  <c r="G37" i="13"/>
  <c r="F37" i="13"/>
  <c r="C37" i="13"/>
  <c r="B38" i="13"/>
  <c r="E27" i="12"/>
  <c r="B39" i="12"/>
  <c r="C38" i="12"/>
  <c r="G24" i="11"/>
  <c r="F24" i="11"/>
  <c r="H24" i="11" s="1"/>
  <c r="I24" i="11" s="1"/>
  <c r="H17" i="6"/>
  <c r="I17" i="6" s="1"/>
  <c r="H17" i="5"/>
  <c r="I17" i="5" s="1"/>
  <c r="F18" i="9"/>
  <c r="G18" i="9"/>
  <c r="E18" i="8"/>
  <c r="G18" i="7"/>
  <c r="F18" i="7"/>
  <c r="E18" i="6"/>
  <c r="E20" i="6" s="1"/>
  <c r="E18" i="5"/>
  <c r="F23" i="1"/>
  <c r="G23" i="1"/>
  <c r="H37" i="13" l="1"/>
  <c r="I37" i="13" s="1"/>
  <c r="E25" i="22"/>
  <c r="B42" i="22"/>
  <c r="H36" i="21"/>
  <c r="I36" i="21" s="1"/>
  <c r="E37" i="21" s="1"/>
  <c r="C37" i="21"/>
  <c r="B38" i="21"/>
  <c r="E33" i="20"/>
  <c r="B39" i="20"/>
  <c r="C38" i="20"/>
  <c r="C37" i="19"/>
  <c r="B38" i="19"/>
  <c r="G25" i="19"/>
  <c r="F25" i="19"/>
  <c r="H25" i="19" s="1"/>
  <c r="I25" i="19" s="1"/>
  <c r="E31" i="18"/>
  <c r="B39" i="18"/>
  <c r="C38" i="18"/>
  <c r="F33" i="17"/>
  <c r="G33" i="17" s="1"/>
  <c r="B42" i="17"/>
  <c r="C41" i="17"/>
  <c r="B38" i="7"/>
  <c r="C37" i="7"/>
  <c r="B88" i="9"/>
  <c r="C87" i="9"/>
  <c r="G31" i="16"/>
  <c r="F31" i="16"/>
  <c r="B40" i="16"/>
  <c r="C39" i="16"/>
  <c r="E38" i="13"/>
  <c r="B39" i="13"/>
  <c r="C38" i="13"/>
  <c r="G27" i="12"/>
  <c r="F27" i="12"/>
  <c r="C39" i="12"/>
  <c r="B40" i="12"/>
  <c r="E25" i="11"/>
  <c r="H18" i="7"/>
  <c r="I18" i="7" s="1"/>
  <c r="H18" i="9"/>
  <c r="I18" i="9" s="1"/>
  <c r="E19" i="9" s="1"/>
  <c r="G18" i="8"/>
  <c r="F18" i="8"/>
  <c r="E19" i="7"/>
  <c r="F18" i="6"/>
  <c r="F20" i="6" s="1"/>
  <c r="G18" i="6"/>
  <c r="G20" i="6" s="1"/>
  <c r="G18" i="5"/>
  <c r="F18" i="5"/>
  <c r="H23" i="1"/>
  <c r="I23" i="1" s="1"/>
  <c r="E24" i="1" s="1"/>
  <c r="H18" i="8" l="1"/>
  <c r="I18" i="8" s="1"/>
  <c r="H27" i="12"/>
  <c r="I27" i="12" s="1"/>
  <c r="F25" i="22"/>
  <c r="G25" i="22"/>
  <c r="H25" i="22" s="1"/>
  <c r="I25" i="22" s="1"/>
  <c r="B43" i="22"/>
  <c r="F37" i="21"/>
  <c r="G37" i="21"/>
  <c r="H37" i="21" s="1"/>
  <c r="I37" i="21" s="1"/>
  <c r="B39" i="21"/>
  <c r="C38" i="21"/>
  <c r="F33" i="20"/>
  <c r="G33" i="20"/>
  <c r="H33" i="20"/>
  <c r="I33" i="20" s="1"/>
  <c r="B40" i="20"/>
  <c r="C39" i="20"/>
  <c r="E26" i="19"/>
  <c r="B39" i="19"/>
  <c r="C38" i="19"/>
  <c r="G31" i="18"/>
  <c r="F31" i="18"/>
  <c r="H31" i="18" s="1"/>
  <c r="I31" i="18" s="1"/>
  <c r="B40" i="18"/>
  <c r="C39" i="18"/>
  <c r="H33" i="17"/>
  <c r="I33" i="17" s="1"/>
  <c r="B43" i="17"/>
  <c r="C42" i="17"/>
  <c r="B89" i="9"/>
  <c r="C88" i="9"/>
  <c r="B39" i="7"/>
  <c r="C38" i="7"/>
  <c r="H31" i="16"/>
  <c r="I31" i="16" s="1"/>
  <c r="E32" i="16" s="1"/>
  <c r="B41" i="16"/>
  <c r="C40" i="16"/>
  <c r="F38" i="13"/>
  <c r="G38" i="13"/>
  <c r="C39" i="13"/>
  <c r="B40" i="13"/>
  <c r="E28" i="12"/>
  <c r="B41" i="12"/>
  <c r="C40" i="12"/>
  <c r="G25" i="11"/>
  <c r="F25" i="11"/>
  <c r="H25" i="11" s="1"/>
  <c r="I25" i="11" s="1"/>
  <c r="H18" i="5"/>
  <c r="I18" i="5" s="1"/>
  <c r="H18" i="6"/>
  <c r="H20" i="6" s="1"/>
  <c r="F19" i="9"/>
  <c r="G19" i="9"/>
  <c r="E19" i="8"/>
  <c r="G19" i="7"/>
  <c r="F19" i="7"/>
  <c r="E19" i="5"/>
  <c r="F24" i="1"/>
  <c r="G24" i="1"/>
  <c r="E26" i="22" l="1"/>
  <c r="B44" i="22"/>
  <c r="E38" i="21"/>
  <c r="B40" i="21"/>
  <c r="C39" i="21"/>
  <c r="E34" i="20"/>
  <c r="B41" i="20"/>
  <c r="C40" i="20"/>
  <c r="C39" i="19"/>
  <c r="B40" i="19"/>
  <c r="F26" i="19"/>
  <c r="G26" i="19"/>
  <c r="H26" i="19" s="1"/>
  <c r="I26" i="19" s="1"/>
  <c r="E32" i="18"/>
  <c r="B41" i="18"/>
  <c r="C40" i="18"/>
  <c r="E34" i="17"/>
  <c r="B44" i="17"/>
  <c r="C43" i="17"/>
  <c r="H38" i="13"/>
  <c r="I38" i="13" s="1"/>
  <c r="B40" i="7"/>
  <c r="C39" i="7"/>
  <c r="B90" i="9"/>
  <c r="C89" i="9"/>
  <c r="F32" i="16"/>
  <c r="G32" i="16"/>
  <c r="H32" i="16" s="1"/>
  <c r="I32" i="16" s="1"/>
  <c r="B42" i="16"/>
  <c r="C41" i="16"/>
  <c r="E39" i="13"/>
  <c r="C40" i="13"/>
  <c r="B41" i="13"/>
  <c r="G28" i="12"/>
  <c r="F28" i="12"/>
  <c r="B42" i="12"/>
  <c r="C42" i="12" s="1"/>
  <c r="C41" i="12"/>
  <c r="E26" i="11"/>
  <c r="H19" i="7"/>
  <c r="I19" i="7" s="1"/>
  <c r="H24" i="1"/>
  <c r="I24" i="1" s="1"/>
  <c r="H19" i="9"/>
  <c r="I19" i="9" s="1"/>
  <c r="E20" i="9" s="1"/>
  <c r="F19" i="8"/>
  <c r="G19" i="8"/>
  <c r="E20" i="7"/>
  <c r="F19" i="5"/>
  <c r="G19" i="5"/>
  <c r="E25" i="1"/>
  <c r="H28" i="12" l="1"/>
  <c r="I28" i="12" s="1"/>
  <c r="F26" i="22"/>
  <c r="G26" i="22"/>
  <c r="B45" i="22"/>
  <c r="F38" i="21"/>
  <c r="G38" i="21"/>
  <c r="H38" i="21"/>
  <c r="I38" i="21" s="1"/>
  <c r="C40" i="21"/>
  <c r="B41" i="21"/>
  <c r="F34" i="20"/>
  <c r="G34" i="20"/>
  <c r="H34" i="20"/>
  <c r="I34" i="20" s="1"/>
  <c r="B42" i="20"/>
  <c r="C41" i="20"/>
  <c r="E27" i="19"/>
  <c r="C40" i="19"/>
  <c r="B41" i="19"/>
  <c r="G32" i="18"/>
  <c r="F32" i="18"/>
  <c r="H32" i="18"/>
  <c r="I32" i="18" s="1"/>
  <c r="B42" i="18"/>
  <c r="C41" i="18"/>
  <c r="F34" i="17"/>
  <c r="G34" i="17" s="1"/>
  <c r="B45" i="17"/>
  <c r="C44" i="17"/>
  <c r="H19" i="8"/>
  <c r="I19" i="8" s="1"/>
  <c r="E20" i="8" s="1"/>
  <c r="E29" i="12"/>
  <c r="B91" i="9"/>
  <c r="C90" i="9"/>
  <c r="B41" i="7"/>
  <c r="C40" i="7"/>
  <c r="E33" i="16"/>
  <c r="B43" i="16"/>
  <c r="C42" i="16"/>
  <c r="G39" i="13"/>
  <c r="F39" i="13"/>
  <c r="B42" i="13"/>
  <c r="C42" i="13" s="1"/>
  <c r="C41" i="13"/>
  <c r="G26" i="11"/>
  <c r="F26" i="11"/>
  <c r="H19" i="5"/>
  <c r="I19" i="5" s="1"/>
  <c r="G20" i="9"/>
  <c r="F20" i="9"/>
  <c r="H20" i="9" s="1"/>
  <c r="I20" i="9" s="1"/>
  <c r="F20" i="7"/>
  <c r="G20" i="7"/>
  <c r="H20" i="7" s="1"/>
  <c r="I20" i="7" s="1"/>
  <c r="E20" i="5"/>
  <c r="G25" i="1"/>
  <c r="F25" i="1"/>
  <c r="H39" i="13" l="1"/>
  <c r="I39" i="13" s="1"/>
  <c r="H26" i="11"/>
  <c r="I26" i="11" s="1"/>
  <c r="E27" i="11" s="1"/>
  <c r="H34" i="17"/>
  <c r="I34" i="17" s="1"/>
  <c r="H26" i="22"/>
  <c r="I26" i="22" s="1"/>
  <c r="E27" i="22" s="1"/>
  <c r="B46" i="22"/>
  <c r="E39" i="21"/>
  <c r="B42" i="21"/>
  <c r="C41" i="21"/>
  <c r="E35" i="20"/>
  <c r="B43" i="20"/>
  <c r="C42" i="20"/>
  <c r="C41" i="19"/>
  <c r="B42" i="19"/>
  <c r="F27" i="19"/>
  <c r="G27" i="19"/>
  <c r="E33" i="18"/>
  <c r="B43" i="18"/>
  <c r="C42" i="18"/>
  <c r="E35" i="17"/>
  <c r="B46" i="17"/>
  <c r="C45" i="17"/>
  <c r="B42" i="7"/>
  <c r="C41" i="7"/>
  <c r="F29" i="12"/>
  <c r="G29" i="12"/>
  <c r="B92" i="9"/>
  <c r="C91" i="9"/>
  <c r="G33" i="16"/>
  <c r="F33" i="16"/>
  <c r="B44" i="16"/>
  <c r="C43" i="16"/>
  <c r="E40" i="13"/>
  <c r="H25" i="1"/>
  <c r="I25" i="1" s="1"/>
  <c r="E21" i="9"/>
  <c r="G20" i="8"/>
  <c r="F20" i="8"/>
  <c r="E21" i="7"/>
  <c r="G20" i="5"/>
  <c r="F20" i="5"/>
  <c r="E26" i="1"/>
  <c r="H29" i="12" l="1"/>
  <c r="I29" i="12" s="1"/>
  <c r="E30" i="12" s="1"/>
  <c r="H27" i="19"/>
  <c r="I27" i="19" s="1"/>
  <c r="F27" i="22"/>
  <c r="G27" i="22"/>
  <c r="H27" i="22"/>
  <c r="I27" i="22" s="1"/>
  <c r="B47" i="22"/>
  <c r="F39" i="21"/>
  <c r="G39" i="21"/>
  <c r="H39" i="21"/>
  <c r="I39" i="21" s="1"/>
  <c r="B43" i="21"/>
  <c r="C42" i="21"/>
  <c r="F35" i="20"/>
  <c r="G35" i="20"/>
  <c r="H35" i="20" s="1"/>
  <c r="I35" i="20" s="1"/>
  <c r="B44" i="20"/>
  <c r="C43" i="20"/>
  <c r="E28" i="19"/>
  <c r="C42" i="19"/>
  <c r="B43" i="19"/>
  <c r="F33" i="18"/>
  <c r="H33" i="18" s="1"/>
  <c r="I33" i="18" s="1"/>
  <c r="G33" i="18"/>
  <c r="B44" i="18"/>
  <c r="C43" i="18"/>
  <c r="H33" i="16"/>
  <c r="I33" i="16" s="1"/>
  <c r="E34" i="16" s="1"/>
  <c r="F35" i="17"/>
  <c r="G35" i="17" s="1"/>
  <c r="H35" i="17"/>
  <c r="I35" i="17" s="1"/>
  <c r="B47" i="17"/>
  <c r="C46" i="17"/>
  <c r="F30" i="12"/>
  <c r="G30" i="12"/>
  <c r="H30" i="12" s="1"/>
  <c r="I30" i="12" s="1"/>
  <c r="E31" i="12" s="1"/>
  <c r="B93" i="9"/>
  <c r="C92" i="9"/>
  <c r="B43" i="7"/>
  <c r="C42" i="7"/>
  <c r="C44" i="16"/>
  <c r="B45" i="16"/>
  <c r="G40" i="13"/>
  <c r="F40" i="13"/>
  <c r="H40" i="13" s="1"/>
  <c r="I40" i="13" s="1"/>
  <c r="F27" i="11"/>
  <c r="G27" i="11"/>
  <c r="H20" i="8"/>
  <c r="I20" i="8" s="1"/>
  <c r="E21" i="8" s="1"/>
  <c r="G21" i="9"/>
  <c r="F21" i="9"/>
  <c r="H21" i="9" s="1"/>
  <c r="I21" i="9" s="1"/>
  <c r="G21" i="7"/>
  <c r="F21" i="7"/>
  <c r="H20" i="5"/>
  <c r="I20" i="5" s="1"/>
  <c r="E21" i="5" s="1"/>
  <c r="G26" i="1"/>
  <c r="F26" i="1"/>
  <c r="E28" i="22" l="1"/>
  <c r="B48" i="22"/>
  <c r="E40" i="21"/>
  <c r="B44" i="21"/>
  <c r="C43" i="21"/>
  <c r="E36" i="20"/>
  <c r="B45" i="20"/>
  <c r="C44" i="20"/>
  <c r="C43" i="19"/>
  <c r="B44" i="19"/>
  <c r="F28" i="19"/>
  <c r="G28" i="19"/>
  <c r="H28" i="19" s="1"/>
  <c r="I28" i="19" s="1"/>
  <c r="E34" i="18"/>
  <c r="B45" i="18"/>
  <c r="C44" i="18"/>
  <c r="E36" i="17"/>
  <c r="B48" i="17"/>
  <c r="C47" i="17"/>
  <c r="H21" i="7"/>
  <c r="I21" i="7" s="1"/>
  <c r="E22" i="7" s="1"/>
  <c r="H27" i="11"/>
  <c r="I27" i="11" s="1"/>
  <c r="E28" i="11" s="1"/>
  <c r="B44" i="7"/>
  <c r="C43" i="7"/>
  <c r="G31" i="12"/>
  <c r="F31" i="12"/>
  <c r="B94" i="9"/>
  <c r="C93" i="9"/>
  <c r="F34" i="16"/>
  <c r="G34" i="16"/>
  <c r="H34" i="16" s="1"/>
  <c r="I34" i="16" s="1"/>
  <c r="B46" i="16"/>
  <c r="C45" i="16"/>
  <c r="E41" i="13"/>
  <c r="H26" i="1"/>
  <c r="I26" i="1" s="1"/>
  <c r="E27" i="1" s="1"/>
  <c r="E22" i="9"/>
  <c r="G21" i="8"/>
  <c r="F21" i="8"/>
  <c r="F21" i="5"/>
  <c r="G21" i="5"/>
  <c r="F28" i="22" l="1"/>
  <c r="G28" i="22"/>
  <c r="H28" i="22"/>
  <c r="I28" i="22" s="1"/>
  <c r="B49" i="22"/>
  <c r="F40" i="21"/>
  <c r="G40" i="21"/>
  <c r="H40" i="21"/>
  <c r="I40" i="21" s="1"/>
  <c r="C44" i="21"/>
  <c r="B45" i="21"/>
  <c r="F36" i="20"/>
  <c r="G36" i="20"/>
  <c r="H36" i="20" s="1"/>
  <c r="I36" i="20" s="1"/>
  <c r="C45" i="20"/>
  <c r="B46" i="20"/>
  <c r="E29" i="19"/>
  <c r="C44" i="19"/>
  <c r="B45" i="19"/>
  <c r="F34" i="18"/>
  <c r="G34" i="18"/>
  <c r="H34" i="18"/>
  <c r="I34" i="18" s="1"/>
  <c r="B46" i="18"/>
  <c r="C45" i="18"/>
  <c r="F36" i="17"/>
  <c r="G36" i="17" s="1"/>
  <c r="B49" i="17"/>
  <c r="C48" i="17"/>
  <c r="B95" i="9"/>
  <c r="C94" i="9"/>
  <c r="H31" i="12"/>
  <c r="I31" i="12" s="1"/>
  <c r="E32" i="12" s="1"/>
  <c r="B45" i="7"/>
  <c r="C44" i="7"/>
  <c r="E35" i="16"/>
  <c r="C46" i="16"/>
  <c r="B47" i="16"/>
  <c r="F41" i="13"/>
  <c r="G41" i="13"/>
  <c r="H41" i="13" s="1"/>
  <c r="I41" i="13" s="1"/>
  <c r="G28" i="11"/>
  <c r="F28" i="11"/>
  <c r="H21" i="8"/>
  <c r="I21" i="8" s="1"/>
  <c r="E22" i="8" s="1"/>
  <c r="H21" i="5"/>
  <c r="I21" i="5" s="1"/>
  <c r="F22" i="9"/>
  <c r="G22" i="9"/>
  <c r="G22" i="7"/>
  <c r="F22" i="7"/>
  <c r="H22" i="7" s="1"/>
  <c r="I22" i="7" s="1"/>
  <c r="E22" i="5"/>
  <c r="G27" i="1"/>
  <c r="F27" i="1"/>
  <c r="H27" i="1" l="1"/>
  <c r="I27" i="1" s="1"/>
  <c r="H22" i="9"/>
  <c r="I22" i="9" s="1"/>
  <c r="E23" i="9" s="1"/>
  <c r="E29" i="22"/>
  <c r="B50" i="22"/>
  <c r="E41" i="21"/>
  <c r="C45" i="21"/>
  <c r="B46" i="21"/>
  <c r="E37" i="20"/>
  <c r="B47" i="20"/>
  <c r="C46" i="20"/>
  <c r="B46" i="19"/>
  <c r="C45" i="19"/>
  <c r="G29" i="19"/>
  <c r="F29" i="19"/>
  <c r="H29" i="19" s="1"/>
  <c r="I29" i="19" s="1"/>
  <c r="E35" i="18"/>
  <c r="B47" i="18"/>
  <c r="C46" i="18"/>
  <c r="H36" i="17"/>
  <c r="I36" i="17" s="1"/>
  <c r="B50" i="17"/>
  <c r="C49" i="17"/>
  <c r="H28" i="11"/>
  <c r="I28" i="11" s="1"/>
  <c r="E29" i="11" s="1"/>
  <c r="B46" i="7"/>
  <c r="C45" i="7"/>
  <c r="F32" i="12"/>
  <c r="G32" i="12"/>
  <c r="B96" i="9"/>
  <c r="C95" i="9"/>
  <c r="F35" i="16"/>
  <c r="G35" i="16"/>
  <c r="B48" i="16"/>
  <c r="C47" i="16"/>
  <c r="E42" i="13"/>
  <c r="F22" i="8"/>
  <c r="G22" i="8"/>
  <c r="E23" i="7"/>
  <c r="F22" i="5"/>
  <c r="G22" i="5"/>
  <c r="E28" i="1"/>
  <c r="H35" i="16" l="1"/>
  <c r="I35" i="16" s="1"/>
  <c r="F29" i="22"/>
  <c r="G29" i="22"/>
  <c r="H29" i="22" s="1"/>
  <c r="I29" i="22" s="1"/>
  <c r="B51" i="22"/>
  <c r="F41" i="21"/>
  <c r="G41" i="21"/>
  <c r="H41" i="21"/>
  <c r="I41" i="21" s="1"/>
  <c r="B47" i="21"/>
  <c r="C46" i="21"/>
  <c r="F37" i="20"/>
  <c r="G37" i="20"/>
  <c r="H37" i="20"/>
  <c r="I37" i="20" s="1"/>
  <c r="B48" i="20"/>
  <c r="C47" i="20"/>
  <c r="E30" i="19"/>
  <c r="C46" i="19"/>
  <c r="B47" i="19"/>
  <c r="F35" i="18"/>
  <c r="G35" i="18"/>
  <c r="H35" i="18" s="1"/>
  <c r="I35" i="18" s="1"/>
  <c r="B48" i="18"/>
  <c r="C47" i="18"/>
  <c r="E37" i="17"/>
  <c r="B51" i="17"/>
  <c r="C50" i="17"/>
  <c r="H22" i="8"/>
  <c r="I22" i="8" s="1"/>
  <c r="E23" i="8" s="1"/>
  <c r="B97" i="9"/>
  <c r="C96" i="9"/>
  <c r="H32" i="12"/>
  <c r="I32" i="12" s="1"/>
  <c r="E33" i="12" s="1"/>
  <c r="B47" i="7"/>
  <c r="C46" i="7"/>
  <c r="E36" i="16"/>
  <c r="B49" i="16"/>
  <c r="C48" i="16"/>
  <c r="F42" i="13"/>
  <c r="G42" i="13"/>
  <c r="H42" i="13" s="1"/>
  <c r="G29" i="11"/>
  <c r="F29" i="11"/>
  <c r="H22" i="5"/>
  <c r="I22" i="5" s="1"/>
  <c r="E23" i="5" s="1"/>
  <c r="F23" i="9"/>
  <c r="G23" i="9"/>
  <c r="G23" i="7"/>
  <c r="F23" i="7"/>
  <c r="H23" i="7" s="1"/>
  <c r="I23" i="7" s="1"/>
  <c r="F28" i="1"/>
  <c r="G28" i="1"/>
  <c r="E30" i="22" l="1"/>
  <c r="B52" i="22"/>
  <c r="E42" i="21"/>
  <c r="B48" i="21"/>
  <c r="C47" i="21"/>
  <c r="E38" i="20"/>
  <c r="C48" i="20"/>
  <c r="B49" i="20"/>
  <c r="C47" i="19"/>
  <c r="B48" i="19"/>
  <c r="F30" i="19"/>
  <c r="G30" i="19"/>
  <c r="H30" i="19" s="1"/>
  <c r="I30" i="19" s="1"/>
  <c r="E36" i="18"/>
  <c r="C48" i="18"/>
  <c r="B49" i="18"/>
  <c r="F37" i="17"/>
  <c r="G37" i="17" s="1"/>
  <c r="B52" i="17"/>
  <c r="C51" i="17"/>
  <c r="H29" i="11"/>
  <c r="I29" i="11" s="1"/>
  <c r="E30" i="11" s="1"/>
  <c r="E32" i="11" s="1"/>
  <c r="B48" i="7"/>
  <c r="C47" i="7"/>
  <c r="G33" i="12"/>
  <c r="F33" i="12"/>
  <c r="B98" i="9"/>
  <c r="C97" i="9"/>
  <c r="G36" i="16"/>
  <c r="F36" i="16"/>
  <c r="B50" i="16"/>
  <c r="C49" i="16"/>
  <c r="G30" i="11"/>
  <c r="G32" i="11" s="1"/>
  <c r="F30" i="11"/>
  <c r="F32" i="11" s="1"/>
  <c r="H23" i="9"/>
  <c r="I23" i="9" s="1"/>
  <c r="E24" i="9" s="1"/>
  <c r="H28" i="1"/>
  <c r="I28" i="1" s="1"/>
  <c r="G23" i="8"/>
  <c r="F23" i="8"/>
  <c r="E24" i="7"/>
  <c r="F23" i="5"/>
  <c r="G23" i="5"/>
  <c r="E29" i="1"/>
  <c r="H37" i="17" l="1"/>
  <c r="I37" i="17" s="1"/>
  <c r="F30" i="22"/>
  <c r="G30" i="22"/>
  <c r="H30" i="22"/>
  <c r="I30" i="22" s="1"/>
  <c r="B53" i="22"/>
  <c r="F42" i="21"/>
  <c r="G42" i="21"/>
  <c r="C48" i="21"/>
  <c r="B49" i="21"/>
  <c r="F38" i="20"/>
  <c r="G38" i="20"/>
  <c r="C49" i="20"/>
  <c r="B50" i="20"/>
  <c r="E31" i="19"/>
  <c r="B49" i="19"/>
  <c r="C48" i="19"/>
  <c r="G36" i="18"/>
  <c r="F36" i="18"/>
  <c r="H36" i="18" s="1"/>
  <c r="I36" i="18" s="1"/>
  <c r="B50" i="18"/>
  <c r="C49" i="18"/>
  <c r="H36" i="16"/>
  <c r="I36" i="16" s="1"/>
  <c r="E38" i="17"/>
  <c r="B53" i="17"/>
  <c r="C52" i="17"/>
  <c r="H30" i="11"/>
  <c r="H32" i="11" s="1"/>
  <c r="B99" i="9"/>
  <c r="C98" i="9"/>
  <c r="H33" i="12"/>
  <c r="I33" i="12" s="1"/>
  <c r="E34" i="12" s="1"/>
  <c r="B49" i="7"/>
  <c r="C48" i="7"/>
  <c r="E37" i="16"/>
  <c r="C50" i="16"/>
  <c r="B51" i="16"/>
  <c r="H23" i="8"/>
  <c r="I23" i="8" s="1"/>
  <c r="H23" i="5"/>
  <c r="I23" i="5" s="1"/>
  <c r="F24" i="9"/>
  <c r="G24" i="9"/>
  <c r="E24" i="8"/>
  <c r="F24" i="7"/>
  <c r="G24" i="7"/>
  <c r="E24" i="5"/>
  <c r="F29" i="1"/>
  <c r="G29" i="1"/>
  <c r="H24" i="7" l="1"/>
  <c r="I24" i="7" s="1"/>
  <c r="H38" i="20"/>
  <c r="I38" i="20" s="1"/>
  <c r="E31" i="22"/>
  <c r="B54" i="22"/>
  <c r="H42" i="21"/>
  <c r="I42" i="21" s="1"/>
  <c r="E43" i="21" s="1"/>
  <c r="C49" i="21"/>
  <c r="B50" i="21"/>
  <c r="E39" i="20"/>
  <c r="B51" i="20"/>
  <c r="C50" i="20"/>
  <c r="B50" i="19"/>
  <c r="C49" i="19"/>
  <c r="F31" i="19"/>
  <c r="G31" i="19"/>
  <c r="H31" i="19" s="1"/>
  <c r="I31" i="19" s="1"/>
  <c r="E37" i="18"/>
  <c r="B51" i="18"/>
  <c r="C50" i="18"/>
  <c r="H24" i="9"/>
  <c r="I24" i="9" s="1"/>
  <c r="E25" i="9" s="1"/>
  <c r="F38" i="17"/>
  <c r="G38" i="17" s="1"/>
  <c r="B54" i="17"/>
  <c r="C54" i="17" s="1"/>
  <c r="C53" i="17"/>
  <c r="B50" i="7"/>
  <c r="C49" i="7"/>
  <c r="G34" i="12"/>
  <c r="F34" i="12"/>
  <c r="B100" i="9"/>
  <c r="C99" i="9"/>
  <c r="F37" i="16"/>
  <c r="G37" i="16"/>
  <c r="B52" i="16"/>
  <c r="C51" i="16"/>
  <c r="H29" i="1"/>
  <c r="I29" i="1" s="1"/>
  <c r="E30" i="1" s="1"/>
  <c r="G24" i="8"/>
  <c r="F24" i="8"/>
  <c r="E25" i="7"/>
  <c r="G24" i="5"/>
  <c r="F24" i="5"/>
  <c r="F31" i="22" l="1"/>
  <c r="G31" i="22"/>
  <c r="H31" i="22" s="1"/>
  <c r="I31" i="22" s="1"/>
  <c r="B55" i="22"/>
  <c r="F43" i="21"/>
  <c r="G43" i="21"/>
  <c r="H43" i="21" s="1"/>
  <c r="I43" i="21" s="1"/>
  <c r="B51" i="21"/>
  <c r="C50" i="21"/>
  <c r="F39" i="20"/>
  <c r="G39" i="20"/>
  <c r="B52" i="20"/>
  <c r="C51" i="20"/>
  <c r="E32" i="19"/>
  <c r="B51" i="19"/>
  <c r="C50" i="19"/>
  <c r="F37" i="18"/>
  <c r="G37" i="18"/>
  <c r="H37" i="18" s="1"/>
  <c r="I37" i="18" s="1"/>
  <c r="B52" i="18"/>
  <c r="C51" i="18"/>
  <c r="H38" i="17"/>
  <c r="I38" i="17" s="1"/>
  <c r="H24" i="5"/>
  <c r="I24" i="5" s="1"/>
  <c r="E25" i="5" s="1"/>
  <c r="B101" i="9"/>
  <c r="C100" i="9"/>
  <c r="H34" i="12"/>
  <c r="I34" i="12" s="1"/>
  <c r="E35" i="12" s="1"/>
  <c r="B51" i="7"/>
  <c r="C50" i="7"/>
  <c r="H37" i="16"/>
  <c r="I37" i="16" s="1"/>
  <c r="E38" i="16" s="1"/>
  <c r="C52" i="16"/>
  <c r="B53" i="16"/>
  <c r="H24" i="8"/>
  <c r="I24" i="8" s="1"/>
  <c r="E25" i="8" s="1"/>
  <c r="G25" i="9"/>
  <c r="F25" i="9"/>
  <c r="G25" i="7"/>
  <c r="F25" i="7"/>
  <c r="F30" i="1"/>
  <c r="G30" i="1"/>
  <c r="H39" i="20" l="1"/>
  <c r="I39" i="20" s="1"/>
  <c r="E32" i="22"/>
  <c r="B56" i="22"/>
  <c r="E44" i="21"/>
  <c r="B52" i="21"/>
  <c r="C51" i="21"/>
  <c r="E40" i="20"/>
  <c r="B53" i="20"/>
  <c r="C52" i="20"/>
  <c r="C51" i="19"/>
  <c r="B52" i="19"/>
  <c r="F32" i="19"/>
  <c r="G32" i="19"/>
  <c r="H32" i="19" s="1"/>
  <c r="I32" i="19" s="1"/>
  <c r="E38" i="18"/>
  <c r="B53" i="18"/>
  <c r="C52" i="18"/>
  <c r="E39" i="17"/>
  <c r="H25" i="9"/>
  <c r="I25" i="9" s="1"/>
  <c r="B52" i="7"/>
  <c r="C51" i="7"/>
  <c r="G35" i="12"/>
  <c r="F35" i="12"/>
  <c r="H35" i="12" s="1"/>
  <c r="I35" i="12" s="1"/>
  <c r="E36" i="12" s="1"/>
  <c r="B102" i="9"/>
  <c r="C101" i="9"/>
  <c r="F38" i="16"/>
  <c r="G38" i="16"/>
  <c r="B54" i="16"/>
  <c r="C54" i="16" s="1"/>
  <c r="C53" i="16"/>
  <c r="H25" i="7"/>
  <c r="I25" i="7" s="1"/>
  <c r="E26" i="7" s="1"/>
  <c r="H30" i="1"/>
  <c r="I30" i="1" s="1"/>
  <c r="E31" i="1" s="1"/>
  <c r="E26" i="9"/>
  <c r="G25" i="8"/>
  <c r="F25" i="8"/>
  <c r="G25" i="5"/>
  <c r="F25" i="5"/>
  <c r="H25" i="8" l="1"/>
  <c r="I25" i="8" s="1"/>
  <c r="F32" i="22"/>
  <c r="G32" i="22"/>
  <c r="H32" i="22"/>
  <c r="I32" i="22" s="1"/>
  <c r="B57" i="22"/>
  <c r="F44" i="21"/>
  <c r="G44" i="21"/>
  <c r="C52" i="21"/>
  <c r="B53" i="21"/>
  <c r="F40" i="20"/>
  <c r="G40" i="20"/>
  <c r="C53" i="20"/>
  <c r="B54" i="20"/>
  <c r="E33" i="19"/>
  <c r="B53" i="19"/>
  <c r="C52" i="19"/>
  <c r="F38" i="18"/>
  <c r="G38" i="18"/>
  <c r="B54" i="18"/>
  <c r="C53" i="18"/>
  <c r="F39" i="17"/>
  <c r="G39" i="17" s="1"/>
  <c r="H39" i="17"/>
  <c r="I39" i="17" s="1"/>
  <c r="F36" i="12"/>
  <c r="G36" i="12"/>
  <c r="B103" i="9"/>
  <c r="C102" i="9"/>
  <c r="B53" i="7"/>
  <c r="C52" i="7"/>
  <c r="H38" i="16"/>
  <c r="I38" i="16" s="1"/>
  <c r="E39" i="16" s="1"/>
  <c r="H25" i="5"/>
  <c r="I25" i="5" s="1"/>
  <c r="E26" i="5" s="1"/>
  <c r="G26" i="9"/>
  <c r="F26" i="9"/>
  <c r="E26" i="8"/>
  <c r="G26" i="7"/>
  <c r="F26" i="7"/>
  <c r="G31" i="1"/>
  <c r="F31" i="1"/>
  <c r="H44" i="21" l="1"/>
  <c r="I44" i="21" s="1"/>
  <c r="H40" i="20"/>
  <c r="I40" i="20" s="1"/>
  <c r="H36" i="12"/>
  <c r="I36" i="12" s="1"/>
  <c r="E37" i="12" s="1"/>
  <c r="H38" i="18"/>
  <c r="I38" i="18" s="1"/>
  <c r="H26" i="9"/>
  <c r="I26" i="9" s="1"/>
  <c r="E33" i="22"/>
  <c r="B58" i="22"/>
  <c r="E45" i="21"/>
  <c r="C53" i="21"/>
  <c r="B54" i="21"/>
  <c r="E41" i="20"/>
  <c r="B55" i="20"/>
  <c r="C54" i="20"/>
  <c r="G33" i="19"/>
  <c r="F33" i="19"/>
  <c r="H33" i="19" s="1"/>
  <c r="I33" i="19" s="1"/>
  <c r="B54" i="19"/>
  <c r="C53" i="19"/>
  <c r="E39" i="18"/>
  <c r="B55" i="18"/>
  <c r="C54" i="18"/>
  <c r="E40" i="17"/>
  <c r="G37" i="12"/>
  <c r="F37" i="12"/>
  <c r="H31" i="1"/>
  <c r="I31" i="1" s="1"/>
  <c r="E32" i="1" s="1"/>
  <c r="H26" i="7"/>
  <c r="I26" i="7" s="1"/>
  <c r="E27" i="7" s="1"/>
  <c r="B54" i="7"/>
  <c r="C54" i="7" s="1"/>
  <c r="C53" i="7"/>
  <c r="B104" i="9"/>
  <c r="C103" i="9"/>
  <c r="F39" i="16"/>
  <c r="G39" i="16"/>
  <c r="E27" i="9"/>
  <c r="G26" i="8"/>
  <c r="F26" i="8"/>
  <c r="G26" i="5"/>
  <c r="F26" i="5"/>
  <c r="H37" i="12" l="1"/>
  <c r="I37" i="12" s="1"/>
  <c r="E38" i="12" s="1"/>
  <c r="H39" i="16"/>
  <c r="I39" i="16" s="1"/>
  <c r="F33" i="22"/>
  <c r="G33" i="22"/>
  <c r="H33" i="22"/>
  <c r="I33" i="22" s="1"/>
  <c r="B59" i="22"/>
  <c r="F45" i="21"/>
  <c r="G45" i="21"/>
  <c r="H45" i="21"/>
  <c r="I45" i="21" s="1"/>
  <c r="B55" i="21"/>
  <c r="C54" i="21"/>
  <c r="F41" i="20"/>
  <c r="G41" i="20"/>
  <c r="H41" i="20" s="1"/>
  <c r="I41" i="20" s="1"/>
  <c r="B56" i="20"/>
  <c r="C55" i="20"/>
  <c r="E34" i="19"/>
  <c r="C54" i="19"/>
  <c r="B55" i="19"/>
  <c r="G39" i="18"/>
  <c r="F39" i="18"/>
  <c r="H39" i="18" s="1"/>
  <c r="I39" i="18" s="1"/>
  <c r="B56" i="18"/>
  <c r="C55" i="18"/>
  <c r="F40" i="17"/>
  <c r="G40" i="17" s="1"/>
  <c r="B105" i="9"/>
  <c r="C104" i="9"/>
  <c r="F38" i="12"/>
  <c r="G38" i="12"/>
  <c r="E40" i="16"/>
  <c r="H26" i="8"/>
  <c r="I26" i="8" s="1"/>
  <c r="E27" i="8" s="1"/>
  <c r="H26" i="5"/>
  <c r="I26" i="5" s="1"/>
  <c r="E27" i="5" s="1"/>
  <c r="F27" i="9"/>
  <c r="G27" i="9"/>
  <c r="G27" i="7"/>
  <c r="F27" i="7"/>
  <c r="F32" i="1"/>
  <c r="G32" i="1"/>
  <c r="H40" i="17" l="1"/>
  <c r="I40" i="17" s="1"/>
  <c r="E34" i="22"/>
  <c r="B60" i="22"/>
  <c r="E46" i="21"/>
  <c r="B56" i="21"/>
  <c r="C55" i="21"/>
  <c r="E42" i="20"/>
  <c r="C56" i="20"/>
  <c r="B57" i="20"/>
  <c r="C55" i="19"/>
  <c r="B56" i="19"/>
  <c r="F34" i="19"/>
  <c r="G34" i="19"/>
  <c r="E40" i="18"/>
  <c r="B57" i="18"/>
  <c r="C56" i="18"/>
  <c r="E41" i="17"/>
  <c r="H27" i="9"/>
  <c r="I27" i="9" s="1"/>
  <c r="H38" i="12"/>
  <c r="I38" i="12" s="1"/>
  <c r="E39" i="12" s="1"/>
  <c r="B106" i="9"/>
  <c r="C105" i="9"/>
  <c r="F40" i="16"/>
  <c r="G40" i="16"/>
  <c r="H27" i="7"/>
  <c r="I27" i="7" s="1"/>
  <c r="H32" i="1"/>
  <c r="I32" i="1" s="1"/>
  <c r="E28" i="9"/>
  <c r="G27" i="8"/>
  <c r="F27" i="8"/>
  <c r="H27" i="8" s="1"/>
  <c r="I27" i="8" s="1"/>
  <c r="E28" i="7"/>
  <c r="G27" i="5"/>
  <c r="F27" i="5"/>
  <c r="E33" i="1"/>
  <c r="F34" i="22" l="1"/>
  <c r="G34" i="22"/>
  <c r="H34" i="22"/>
  <c r="I34" i="22" s="1"/>
  <c r="B61" i="22"/>
  <c r="F46" i="21"/>
  <c r="G46" i="21"/>
  <c r="B57" i="21"/>
  <c r="C56" i="21"/>
  <c r="G42" i="20"/>
  <c r="F42" i="20"/>
  <c r="H42" i="20" s="1"/>
  <c r="I42" i="20" s="1"/>
  <c r="B58" i="20"/>
  <c r="C57" i="20"/>
  <c r="H34" i="19"/>
  <c r="I34" i="19" s="1"/>
  <c r="E35" i="19" s="1"/>
  <c r="C56" i="19"/>
  <c r="B57" i="19"/>
  <c r="F40" i="18"/>
  <c r="G40" i="18"/>
  <c r="B58" i="18"/>
  <c r="C57" i="18"/>
  <c r="F41" i="17"/>
  <c r="G41" i="17" s="1"/>
  <c r="H27" i="5"/>
  <c r="I27" i="5" s="1"/>
  <c r="E28" i="5" s="1"/>
  <c r="B107" i="9"/>
  <c r="C106" i="9"/>
  <c r="G39" i="12"/>
  <c r="F39" i="12"/>
  <c r="H39" i="12" s="1"/>
  <c r="I39" i="12" s="1"/>
  <c r="E40" i="12" s="1"/>
  <c r="H40" i="16"/>
  <c r="I40" i="16" s="1"/>
  <c r="E41" i="16" s="1"/>
  <c r="F28" i="9"/>
  <c r="G28" i="9"/>
  <c r="E28" i="8"/>
  <c r="F28" i="7"/>
  <c r="G28" i="7"/>
  <c r="F33" i="1"/>
  <c r="G33" i="1"/>
  <c r="H46" i="21" l="1"/>
  <c r="I46" i="21" s="1"/>
  <c r="H40" i="18"/>
  <c r="I40" i="18" s="1"/>
  <c r="H28" i="7"/>
  <c r="I28" i="7" s="1"/>
  <c r="E35" i="22"/>
  <c r="B62" i="22"/>
  <c r="E47" i="21"/>
  <c r="B58" i="21"/>
  <c r="C57" i="21"/>
  <c r="E43" i="20"/>
  <c r="B59" i="20"/>
  <c r="C58" i="20"/>
  <c r="B58" i="19"/>
  <c r="C57" i="19"/>
  <c r="F35" i="19"/>
  <c r="G35" i="19"/>
  <c r="H35" i="19"/>
  <c r="I35" i="19" s="1"/>
  <c r="E41" i="18"/>
  <c r="B59" i="18"/>
  <c r="C58" i="18"/>
  <c r="H41" i="17"/>
  <c r="I41" i="17" s="1"/>
  <c r="H28" i="9"/>
  <c r="I28" i="9" s="1"/>
  <c r="F40" i="12"/>
  <c r="G40" i="12"/>
  <c r="B108" i="9"/>
  <c r="C107" i="9"/>
  <c r="F41" i="16"/>
  <c r="G41" i="16"/>
  <c r="H41" i="16" s="1"/>
  <c r="I41" i="16" s="1"/>
  <c r="H33" i="1"/>
  <c r="I33" i="1" s="1"/>
  <c r="E34" i="1" s="1"/>
  <c r="E29" i="9"/>
  <c r="F28" i="8"/>
  <c r="G28" i="8"/>
  <c r="E29" i="7"/>
  <c r="G28" i="5"/>
  <c r="F28" i="5"/>
  <c r="F35" i="22" l="1"/>
  <c r="G35" i="22"/>
  <c r="H35" i="22" s="1"/>
  <c r="I35" i="22" s="1"/>
  <c r="B63" i="22"/>
  <c r="F47" i="21"/>
  <c r="G47" i="21"/>
  <c r="B59" i="21"/>
  <c r="C58" i="21"/>
  <c r="F43" i="20"/>
  <c r="G43" i="20"/>
  <c r="H43" i="20" s="1"/>
  <c r="I43" i="20" s="1"/>
  <c r="B60" i="20"/>
  <c r="C59" i="20"/>
  <c r="E36" i="19"/>
  <c r="B59" i="19"/>
  <c r="C58" i="19"/>
  <c r="G41" i="18"/>
  <c r="F41" i="18"/>
  <c r="H41" i="18" s="1"/>
  <c r="I41" i="18" s="1"/>
  <c r="B60" i="18"/>
  <c r="C59" i="18"/>
  <c r="E42" i="17"/>
  <c r="B109" i="9"/>
  <c r="C108" i="9"/>
  <c r="H40" i="12"/>
  <c r="I40" i="12" s="1"/>
  <c r="E41" i="12" s="1"/>
  <c r="E42" i="16"/>
  <c r="H28" i="8"/>
  <c r="I28" i="8" s="1"/>
  <c r="E29" i="8" s="1"/>
  <c r="H28" i="5"/>
  <c r="I28" i="5" s="1"/>
  <c r="E29" i="5" s="1"/>
  <c r="G29" i="9"/>
  <c r="F29" i="9"/>
  <c r="F29" i="7"/>
  <c r="G29" i="7"/>
  <c r="F34" i="1"/>
  <c r="G34" i="1"/>
  <c r="H47" i="21" l="1"/>
  <c r="I47" i="21" s="1"/>
  <c r="H29" i="7"/>
  <c r="I29" i="7" s="1"/>
  <c r="E36" i="22"/>
  <c r="B64" i="22"/>
  <c r="E48" i="21"/>
  <c r="B60" i="21"/>
  <c r="C59" i="21"/>
  <c r="E44" i="20"/>
  <c r="C60" i="20"/>
  <c r="B61" i="20"/>
  <c r="C59" i="19"/>
  <c r="B60" i="19"/>
  <c r="G36" i="19"/>
  <c r="F36" i="19"/>
  <c r="H36" i="19" s="1"/>
  <c r="I36" i="19" s="1"/>
  <c r="E42" i="18"/>
  <c r="B61" i="18"/>
  <c r="C60" i="18"/>
  <c r="F42" i="17"/>
  <c r="G42" i="17" s="1"/>
  <c r="G41" i="12"/>
  <c r="F41" i="12"/>
  <c r="B110" i="9"/>
  <c r="C109" i="9"/>
  <c r="F42" i="16"/>
  <c r="G42" i="16"/>
  <c r="H29" i="9"/>
  <c r="I29" i="9" s="1"/>
  <c r="E30" i="9" s="1"/>
  <c r="G29" i="8"/>
  <c r="F29" i="8"/>
  <c r="H29" i="8" s="1"/>
  <c r="I29" i="8" s="1"/>
  <c r="E30" i="7"/>
  <c r="F29" i="5"/>
  <c r="G29" i="5"/>
  <c r="H34" i="1"/>
  <c r="I34" i="1" s="1"/>
  <c r="E35" i="1" s="1"/>
  <c r="F36" i="22" l="1"/>
  <c r="G36" i="22"/>
  <c r="H36" i="22"/>
  <c r="I36" i="22" s="1"/>
  <c r="B65" i="22"/>
  <c r="F48" i="21"/>
  <c r="G48" i="21"/>
  <c r="H48" i="21"/>
  <c r="I48" i="21" s="1"/>
  <c r="C60" i="21"/>
  <c r="B61" i="21"/>
  <c r="F44" i="20"/>
  <c r="G44" i="20"/>
  <c r="C61" i="20"/>
  <c r="B62" i="20"/>
  <c r="E37" i="19"/>
  <c r="B61" i="19"/>
  <c r="C60" i="19"/>
  <c r="G42" i="18"/>
  <c r="F42" i="18"/>
  <c r="B62" i="18"/>
  <c r="C61" i="18"/>
  <c r="H41" i="12"/>
  <c r="I41" i="12" s="1"/>
  <c r="E42" i="12" s="1"/>
  <c r="H42" i="17"/>
  <c r="I42" i="17" s="1"/>
  <c r="B111" i="9"/>
  <c r="C110" i="9"/>
  <c r="F42" i="12"/>
  <c r="G42" i="12"/>
  <c r="H42" i="12" s="1"/>
  <c r="H42" i="16"/>
  <c r="I42" i="16" s="1"/>
  <c r="E43" i="16" s="1"/>
  <c r="H29" i="5"/>
  <c r="I29" i="5" s="1"/>
  <c r="E30" i="5" s="1"/>
  <c r="E32" i="5" s="1"/>
  <c r="F30" i="9"/>
  <c r="G30" i="9"/>
  <c r="E30" i="8"/>
  <c r="G30" i="7"/>
  <c r="F30" i="7"/>
  <c r="G35" i="1"/>
  <c r="F35" i="1"/>
  <c r="H42" i="18" l="1"/>
  <c r="I42" i="18" s="1"/>
  <c r="H44" i="20"/>
  <c r="I44" i="20" s="1"/>
  <c r="H35" i="1"/>
  <c r="I35" i="1" s="1"/>
  <c r="E36" i="1" s="1"/>
  <c r="H30" i="7"/>
  <c r="I30" i="7" s="1"/>
  <c r="E31" i="7" s="1"/>
  <c r="E37" i="22"/>
  <c r="B66" i="22"/>
  <c r="E49" i="21"/>
  <c r="B62" i="21"/>
  <c r="C61" i="21"/>
  <c r="E45" i="20"/>
  <c r="B63" i="20"/>
  <c r="C62" i="20"/>
  <c r="G37" i="19"/>
  <c r="F37" i="19"/>
  <c r="H37" i="19" s="1"/>
  <c r="I37" i="19" s="1"/>
  <c r="B62" i="19"/>
  <c r="C61" i="19"/>
  <c r="E43" i="18"/>
  <c r="B63" i="18"/>
  <c r="C62" i="18"/>
  <c r="E43" i="17"/>
  <c r="H30" i="9"/>
  <c r="I30" i="9" s="1"/>
  <c r="B112" i="9"/>
  <c r="C111" i="9"/>
  <c r="G43" i="16"/>
  <c r="F43" i="16"/>
  <c r="H43" i="16" s="1"/>
  <c r="I43" i="16" s="1"/>
  <c r="E31" i="9"/>
  <c r="F30" i="8"/>
  <c r="G30" i="8"/>
  <c r="H30" i="8" s="1"/>
  <c r="I30" i="8" s="1"/>
  <c r="F31" i="7"/>
  <c r="G31" i="7"/>
  <c r="F30" i="5"/>
  <c r="F32" i="5" s="1"/>
  <c r="G30" i="5"/>
  <c r="G32" i="5" s="1"/>
  <c r="F37" i="22" l="1"/>
  <c r="G37" i="22"/>
  <c r="H37" i="22" s="1"/>
  <c r="I37" i="22" s="1"/>
  <c r="B67" i="22"/>
  <c r="F49" i="21"/>
  <c r="G49" i="21"/>
  <c r="H49" i="21" s="1"/>
  <c r="I49" i="21" s="1"/>
  <c r="B63" i="21"/>
  <c r="C62" i="21"/>
  <c r="F45" i="20"/>
  <c r="G45" i="20"/>
  <c r="B64" i="20"/>
  <c r="C63" i="20"/>
  <c r="B63" i="19"/>
  <c r="C62" i="19"/>
  <c r="E38" i="19"/>
  <c r="F43" i="18"/>
  <c r="G43" i="18"/>
  <c r="B64" i="18"/>
  <c r="C63" i="18"/>
  <c r="F43" i="17"/>
  <c r="G43" i="17" s="1"/>
  <c r="B113" i="9"/>
  <c r="C112" i="9"/>
  <c r="E44" i="16"/>
  <c r="H30" i="5"/>
  <c r="H32" i="5" s="1"/>
  <c r="F31" i="9"/>
  <c r="G31" i="9"/>
  <c r="E31" i="8"/>
  <c r="H31" i="7"/>
  <c r="I31" i="7" s="1"/>
  <c r="E32" i="7" s="1"/>
  <c r="F36" i="1"/>
  <c r="G36" i="1"/>
  <c r="H43" i="17" l="1"/>
  <c r="I43" i="17" s="1"/>
  <c r="H45" i="20"/>
  <c r="I45" i="20" s="1"/>
  <c r="H43" i="18"/>
  <c r="I43" i="18" s="1"/>
  <c r="E38" i="22"/>
  <c r="B68" i="22"/>
  <c r="E50" i="21"/>
  <c r="B64" i="21"/>
  <c r="C63" i="21"/>
  <c r="E46" i="20"/>
  <c r="C64" i="20"/>
  <c r="B65" i="20"/>
  <c r="G38" i="19"/>
  <c r="F38" i="19"/>
  <c r="H38" i="19" s="1"/>
  <c r="I38" i="19" s="1"/>
  <c r="C63" i="19"/>
  <c r="B64" i="19"/>
  <c r="E44" i="18"/>
  <c r="B65" i="18"/>
  <c r="C64" i="18"/>
  <c r="E44" i="17"/>
  <c r="H36" i="1"/>
  <c r="I36" i="1" s="1"/>
  <c r="B114" i="9"/>
  <c r="C113" i="9"/>
  <c r="F44" i="16"/>
  <c r="G44" i="16"/>
  <c r="H44" i="16" s="1"/>
  <c r="I44" i="16" s="1"/>
  <c r="H31" i="9"/>
  <c r="I31" i="9" s="1"/>
  <c r="E32" i="9" s="1"/>
  <c r="G31" i="8"/>
  <c r="F31" i="8"/>
  <c r="F32" i="7"/>
  <c r="G32" i="7"/>
  <c r="E37" i="1"/>
  <c r="F38" i="22" l="1"/>
  <c r="G38" i="22"/>
  <c r="H38" i="22" s="1"/>
  <c r="I38" i="22" s="1"/>
  <c r="B69" i="22"/>
  <c r="F50" i="21"/>
  <c r="G50" i="21"/>
  <c r="C64" i="21"/>
  <c r="B65" i="21"/>
  <c r="F46" i="20"/>
  <c r="G46" i="20"/>
  <c r="H46" i="20" s="1"/>
  <c r="I46" i="20" s="1"/>
  <c r="C65" i="20"/>
  <c r="B66" i="20"/>
  <c r="E39" i="19"/>
  <c r="B65" i="19"/>
  <c r="C64" i="19"/>
  <c r="G44" i="18"/>
  <c r="F44" i="18"/>
  <c r="H44" i="18" s="1"/>
  <c r="I44" i="18" s="1"/>
  <c r="B66" i="18"/>
  <c r="C66" i="18" s="1"/>
  <c r="C65" i="18"/>
  <c r="H31" i="8"/>
  <c r="I31" i="8" s="1"/>
  <c r="F44" i="17"/>
  <c r="G44" i="17" s="1"/>
  <c r="H32" i="7"/>
  <c r="I32" i="7" s="1"/>
  <c r="E33" i="7" s="1"/>
  <c r="B115" i="9"/>
  <c r="C114" i="9"/>
  <c r="E45" i="16"/>
  <c r="F32" i="9"/>
  <c r="G32" i="9"/>
  <c r="H32" i="9" s="1"/>
  <c r="I32" i="9" s="1"/>
  <c r="E32" i="8"/>
  <c r="G33" i="7"/>
  <c r="F33" i="7"/>
  <c r="F37" i="1"/>
  <c r="G37" i="1"/>
  <c r="H50" i="21" l="1"/>
  <c r="I50" i="21" s="1"/>
  <c r="E39" i="22"/>
  <c r="B70" i="22"/>
  <c r="E51" i="21"/>
  <c r="B66" i="21"/>
  <c r="C65" i="21"/>
  <c r="E47" i="20"/>
  <c r="B67" i="20"/>
  <c r="C66" i="20"/>
  <c r="B66" i="19"/>
  <c r="C66" i="19" s="1"/>
  <c r="C65" i="19"/>
  <c r="F39" i="19"/>
  <c r="G39" i="19"/>
  <c r="H39" i="19" s="1"/>
  <c r="I39" i="19" s="1"/>
  <c r="E45" i="18"/>
  <c r="H44" i="17"/>
  <c r="I44" i="17" s="1"/>
  <c r="B116" i="9"/>
  <c r="C115" i="9"/>
  <c r="F45" i="16"/>
  <c r="G45" i="16"/>
  <c r="H33" i="7"/>
  <c r="I33" i="7" s="1"/>
  <c r="E34" i="7" s="1"/>
  <c r="G34" i="7" s="1"/>
  <c r="E33" i="9"/>
  <c r="G32" i="8"/>
  <c r="F32" i="8"/>
  <c r="H37" i="1"/>
  <c r="I37" i="1" s="1"/>
  <c r="E38" i="1" s="1"/>
  <c r="H45" i="16" l="1"/>
  <c r="I45" i="16" s="1"/>
  <c r="F34" i="7"/>
  <c r="F39" i="22"/>
  <c r="G39" i="22"/>
  <c r="B71" i="22"/>
  <c r="F51" i="21"/>
  <c r="G51" i="21"/>
  <c r="B67" i="21"/>
  <c r="C66" i="21"/>
  <c r="F47" i="20"/>
  <c r="G47" i="20"/>
  <c r="B68" i="20"/>
  <c r="C67" i="20"/>
  <c r="E40" i="19"/>
  <c r="G45" i="18"/>
  <c r="F45" i="18"/>
  <c r="H45" i="18" s="1"/>
  <c r="I45" i="18" s="1"/>
  <c r="E45" i="17"/>
  <c r="H34" i="7"/>
  <c r="I34" i="7" s="1"/>
  <c r="E35" i="7" s="1"/>
  <c r="B117" i="9"/>
  <c r="C116" i="9"/>
  <c r="E46" i="16"/>
  <c r="H32" i="8"/>
  <c r="I32" i="8" s="1"/>
  <c r="E33" i="8" s="1"/>
  <c r="G33" i="9"/>
  <c r="F33" i="9"/>
  <c r="G35" i="7"/>
  <c r="F35" i="7"/>
  <c r="H35" i="7" s="1"/>
  <c r="I35" i="7" s="1"/>
  <c r="E36" i="7" s="1"/>
  <c r="G38" i="1"/>
  <c r="F38" i="1"/>
  <c r="H47" i="20" l="1"/>
  <c r="I47" i="20" s="1"/>
  <c r="H39" i="22"/>
  <c r="I39" i="22" s="1"/>
  <c r="E40" i="22" s="1"/>
  <c r="B72" i="22"/>
  <c r="H51" i="21"/>
  <c r="I51" i="21" s="1"/>
  <c r="E52" i="21" s="1"/>
  <c r="B68" i="21"/>
  <c r="C67" i="21"/>
  <c r="E48" i="20"/>
  <c r="B69" i="20"/>
  <c r="C68" i="20"/>
  <c r="G40" i="19"/>
  <c r="F40" i="19"/>
  <c r="H40" i="19" s="1"/>
  <c r="I40" i="19" s="1"/>
  <c r="E46" i="18"/>
  <c r="F45" i="17"/>
  <c r="G45" i="17" s="1"/>
  <c r="H33" i="9"/>
  <c r="I33" i="9" s="1"/>
  <c r="B118" i="9"/>
  <c r="C117" i="9"/>
  <c r="G46" i="16"/>
  <c r="F46" i="16"/>
  <c r="H38" i="1"/>
  <c r="I38" i="1" s="1"/>
  <c r="E34" i="9"/>
  <c r="G33" i="8"/>
  <c r="F33" i="8"/>
  <c r="G36" i="7"/>
  <c r="F36" i="7"/>
  <c r="E39" i="1"/>
  <c r="H45" i="17" l="1"/>
  <c r="I45" i="17" s="1"/>
  <c r="H46" i="16"/>
  <c r="I46" i="16" s="1"/>
  <c r="F40" i="22"/>
  <c r="G40" i="22"/>
  <c r="H40" i="22" s="1"/>
  <c r="I40" i="22" s="1"/>
  <c r="B73" i="22"/>
  <c r="F52" i="21"/>
  <c r="G52" i="21"/>
  <c r="B69" i="21"/>
  <c r="C68" i="21"/>
  <c r="F48" i="20"/>
  <c r="G48" i="20"/>
  <c r="C69" i="20"/>
  <c r="B70" i="20"/>
  <c r="E41" i="19"/>
  <c r="F46" i="18"/>
  <c r="G46" i="18"/>
  <c r="E46" i="17"/>
  <c r="H36" i="7"/>
  <c r="I36" i="7" s="1"/>
  <c r="E37" i="7" s="1"/>
  <c r="B119" i="9"/>
  <c r="C118" i="9"/>
  <c r="E47" i="16"/>
  <c r="H33" i="8"/>
  <c r="I33" i="8" s="1"/>
  <c r="E34" i="8" s="1"/>
  <c r="G34" i="9"/>
  <c r="F34" i="9"/>
  <c r="F37" i="7"/>
  <c r="G37" i="7"/>
  <c r="F39" i="1"/>
  <c r="G39" i="1"/>
  <c r="H46" i="18" l="1"/>
  <c r="I46" i="18" s="1"/>
  <c r="H48" i="20"/>
  <c r="I48" i="20" s="1"/>
  <c r="E41" i="22"/>
  <c r="B74" i="22"/>
  <c r="H52" i="21"/>
  <c r="I52" i="21" s="1"/>
  <c r="E53" i="21" s="1"/>
  <c r="B70" i="21"/>
  <c r="C69" i="21"/>
  <c r="E49" i="20"/>
  <c r="B71" i="20"/>
  <c r="C70" i="20"/>
  <c r="G41" i="19"/>
  <c r="F41" i="19"/>
  <c r="H41" i="19" s="1"/>
  <c r="I41" i="19" s="1"/>
  <c r="E47" i="18"/>
  <c r="H34" i="9"/>
  <c r="I34" i="9" s="1"/>
  <c r="F46" i="17"/>
  <c r="G46" i="17" s="1"/>
  <c r="H37" i="7"/>
  <c r="I37" i="7" s="1"/>
  <c r="E38" i="7" s="1"/>
  <c r="F38" i="7" s="1"/>
  <c r="B120" i="9"/>
  <c r="C119" i="9"/>
  <c r="F47" i="16"/>
  <c r="G47" i="16"/>
  <c r="H47" i="16" s="1"/>
  <c r="I47" i="16" s="1"/>
  <c r="H39" i="1"/>
  <c r="I39" i="1" s="1"/>
  <c r="E35" i="9"/>
  <c r="G34" i="8"/>
  <c r="F34" i="8"/>
  <c r="E40" i="1"/>
  <c r="F41" i="22" l="1"/>
  <c r="G41" i="22"/>
  <c r="H41" i="22" s="1"/>
  <c r="I41" i="22" s="1"/>
  <c r="B75" i="22"/>
  <c r="F53" i="21"/>
  <c r="G53" i="21"/>
  <c r="B71" i="21"/>
  <c r="C70" i="21"/>
  <c r="F49" i="20"/>
  <c r="G49" i="20"/>
  <c r="B72" i="20"/>
  <c r="C71" i="20"/>
  <c r="E42" i="19"/>
  <c r="F47" i="18"/>
  <c r="G47" i="18"/>
  <c r="G38" i="7"/>
  <c r="H38" i="7" s="1"/>
  <c r="I38" i="7" s="1"/>
  <c r="E39" i="7" s="1"/>
  <c r="H46" i="17"/>
  <c r="I46" i="17" s="1"/>
  <c r="H34" i="8"/>
  <c r="I34" i="8" s="1"/>
  <c r="B121" i="9"/>
  <c r="C120" i="9"/>
  <c r="E48" i="16"/>
  <c r="F35" i="9"/>
  <c r="G35" i="9"/>
  <c r="E35" i="8"/>
  <c r="G39" i="7"/>
  <c r="F39" i="7"/>
  <c r="F40" i="1"/>
  <c r="G40" i="1"/>
  <c r="H40" i="1" s="1"/>
  <c r="I40" i="1" s="1"/>
  <c r="H35" i="9" l="1"/>
  <c r="I35" i="9" s="1"/>
  <c r="H53" i="21"/>
  <c r="I53" i="21" s="1"/>
  <c r="H47" i="18"/>
  <c r="I47" i="18" s="1"/>
  <c r="H49" i="20"/>
  <c r="I49" i="20" s="1"/>
  <c r="E42" i="22"/>
  <c r="B76" i="22"/>
  <c r="E54" i="21"/>
  <c r="B72" i="21"/>
  <c r="C71" i="21"/>
  <c r="E50" i="20"/>
  <c r="C72" i="20"/>
  <c r="B73" i="20"/>
  <c r="G42" i="19"/>
  <c r="F42" i="19"/>
  <c r="E48" i="18"/>
  <c r="E47" i="17"/>
  <c r="B122" i="9"/>
  <c r="C121" i="9"/>
  <c r="F48" i="16"/>
  <c r="G48" i="16"/>
  <c r="G44" i="13"/>
  <c r="F44" i="13"/>
  <c r="E44" i="13"/>
  <c r="H39" i="7"/>
  <c r="I39" i="7" s="1"/>
  <c r="E40" i="7" s="1"/>
  <c r="G40" i="7" s="1"/>
  <c r="E36" i="9"/>
  <c r="G35" i="8"/>
  <c r="F35" i="8"/>
  <c r="E41" i="1"/>
  <c r="H42" i="19" l="1"/>
  <c r="I42" i="19" s="1"/>
  <c r="F42" i="22"/>
  <c r="G42" i="22"/>
  <c r="B77" i="22"/>
  <c r="F54" i="21"/>
  <c r="G54" i="21"/>
  <c r="B73" i="21"/>
  <c r="C72" i="21"/>
  <c r="F50" i="20"/>
  <c r="G50" i="20"/>
  <c r="C73" i="20"/>
  <c r="B74" i="20"/>
  <c r="E43" i="19"/>
  <c r="G48" i="18"/>
  <c r="F48" i="18"/>
  <c r="H48" i="16"/>
  <c r="I48" i="16" s="1"/>
  <c r="F47" i="17"/>
  <c r="G47" i="17" s="1"/>
  <c r="F40" i="7"/>
  <c r="B123" i="9"/>
  <c r="C122" i="9"/>
  <c r="E49" i="16"/>
  <c r="H44" i="13"/>
  <c r="H35" i="8"/>
  <c r="I35" i="8" s="1"/>
  <c r="F36" i="9"/>
  <c r="G36" i="9"/>
  <c r="E36" i="8"/>
  <c r="H40" i="7"/>
  <c r="I40" i="7" s="1"/>
  <c r="E41" i="7" s="1"/>
  <c r="F41" i="1"/>
  <c r="G41" i="1"/>
  <c r="H48" i="18" l="1"/>
  <c r="I48" i="18" s="1"/>
  <c r="H42" i="22"/>
  <c r="I42" i="22" s="1"/>
  <c r="H50" i="20"/>
  <c r="I50" i="20" s="1"/>
  <c r="H36" i="9"/>
  <c r="I36" i="9" s="1"/>
  <c r="E43" i="22"/>
  <c r="B78" i="22"/>
  <c r="H54" i="21"/>
  <c r="I54" i="21" s="1"/>
  <c r="E55" i="21" s="1"/>
  <c r="B74" i="21"/>
  <c r="C73" i="21"/>
  <c r="E51" i="20"/>
  <c r="B75" i="20"/>
  <c r="C74" i="20"/>
  <c r="F43" i="19"/>
  <c r="G43" i="19"/>
  <c r="H43" i="19" s="1"/>
  <c r="I43" i="19" s="1"/>
  <c r="E49" i="18"/>
  <c r="H47" i="17"/>
  <c r="I47" i="17" s="1"/>
  <c r="B124" i="9"/>
  <c r="C123" i="9"/>
  <c r="G49" i="16"/>
  <c r="F49" i="16"/>
  <c r="H41" i="1"/>
  <c r="I41" i="1" s="1"/>
  <c r="E37" i="9"/>
  <c r="F36" i="8"/>
  <c r="G36" i="8"/>
  <c r="F41" i="7"/>
  <c r="G41" i="7"/>
  <c r="E42" i="1"/>
  <c r="E44" i="1" s="1"/>
  <c r="F43" i="22" l="1"/>
  <c r="G43" i="22"/>
  <c r="H43" i="22" s="1"/>
  <c r="I43" i="22" s="1"/>
  <c r="B79" i="22"/>
  <c r="F55" i="21"/>
  <c r="G55" i="21"/>
  <c r="H55" i="21"/>
  <c r="I55" i="21" s="1"/>
  <c r="B75" i="21"/>
  <c r="C74" i="21"/>
  <c r="F51" i="20"/>
  <c r="G51" i="20"/>
  <c r="B76" i="20"/>
  <c r="C75" i="20"/>
  <c r="E44" i="19"/>
  <c r="F49" i="18"/>
  <c r="G49" i="18"/>
  <c r="E48" i="17"/>
  <c r="H49" i="16"/>
  <c r="I49" i="16" s="1"/>
  <c r="E50" i="16" s="1"/>
  <c r="B125" i="9"/>
  <c r="C124" i="9"/>
  <c r="H36" i="8"/>
  <c r="I36" i="8" s="1"/>
  <c r="H41" i="7"/>
  <c r="I41" i="7" s="1"/>
  <c r="E42" i="7" s="1"/>
  <c r="G42" i="7" s="1"/>
  <c r="G37" i="9"/>
  <c r="F37" i="9"/>
  <c r="E37" i="8"/>
  <c r="F42" i="1"/>
  <c r="F44" i="1" s="1"/>
  <c r="G42" i="1"/>
  <c r="G44" i="1" s="1"/>
  <c r="H49" i="18" l="1"/>
  <c r="I49" i="18" s="1"/>
  <c r="H51" i="20"/>
  <c r="I51" i="20" s="1"/>
  <c r="E44" i="22"/>
  <c r="B80" i="22"/>
  <c r="E56" i="21"/>
  <c r="B76" i="21"/>
  <c r="C75" i="21"/>
  <c r="E52" i="20"/>
  <c r="B77" i="20"/>
  <c r="C76" i="20"/>
  <c r="G44" i="19"/>
  <c r="F44" i="19"/>
  <c r="H44" i="19" s="1"/>
  <c r="I44" i="19" s="1"/>
  <c r="E50" i="18"/>
  <c r="F48" i="17"/>
  <c r="G48" i="17" s="1"/>
  <c r="H48" i="17"/>
  <c r="I48" i="17" s="1"/>
  <c r="F42" i="7"/>
  <c r="H42" i="7" s="1"/>
  <c r="I42" i="7" s="1"/>
  <c r="E43" i="7" s="1"/>
  <c r="B126" i="9"/>
  <c r="C126" i="9" s="1"/>
  <c r="C125" i="9"/>
  <c r="G50" i="16"/>
  <c r="F50" i="16"/>
  <c r="H37" i="9"/>
  <c r="I37" i="9" s="1"/>
  <c r="E38" i="9" s="1"/>
  <c r="G37" i="8"/>
  <c r="F37" i="8"/>
  <c r="G43" i="7"/>
  <c r="F43" i="7"/>
  <c r="H42" i="1"/>
  <c r="H44" i="1" s="1"/>
  <c r="F44" i="22" l="1"/>
  <c r="G44" i="22"/>
  <c r="H44" i="22" s="1"/>
  <c r="I44" i="22" s="1"/>
  <c r="B81" i="22"/>
  <c r="F56" i="21"/>
  <c r="G56" i="21"/>
  <c r="H56" i="21" s="1"/>
  <c r="I56" i="21" s="1"/>
  <c r="C76" i="21"/>
  <c r="B77" i="21"/>
  <c r="F52" i="20"/>
  <c r="G52" i="20"/>
  <c r="B78" i="20"/>
  <c r="C77" i="20"/>
  <c r="E45" i="19"/>
  <c r="G50" i="18"/>
  <c r="F50" i="18"/>
  <c r="H37" i="8"/>
  <c r="I37" i="8" s="1"/>
  <c r="H50" i="16"/>
  <c r="I50" i="16" s="1"/>
  <c r="E51" i="16" s="1"/>
  <c r="E49" i="17"/>
  <c r="H43" i="7"/>
  <c r="I43" i="7" s="1"/>
  <c r="E44" i="7" s="1"/>
  <c r="G44" i="7" s="1"/>
  <c r="F38" i="9"/>
  <c r="G38" i="9"/>
  <c r="E38" i="8"/>
  <c r="F44" i="7" l="1"/>
  <c r="H50" i="18"/>
  <c r="I50" i="18" s="1"/>
  <c r="H52" i="20"/>
  <c r="I52" i="20" s="1"/>
  <c r="E45" i="22"/>
  <c r="B82" i="22"/>
  <c r="E57" i="21"/>
  <c r="B78" i="21"/>
  <c r="C77" i="21"/>
  <c r="E53" i="20"/>
  <c r="B79" i="20"/>
  <c r="C78" i="20"/>
  <c r="G45" i="19"/>
  <c r="F45" i="19"/>
  <c r="H45" i="19" s="1"/>
  <c r="I45" i="19" s="1"/>
  <c r="E51" i="18"/>
  <c r="F49" i="17"/>
  <c r="G49" i="17" s="1"/>
  <c r="H38" i="9"/>
  <c r="I38" i="9" s="1"/>
  <c r="E39" i="9" s="1"/>
  <c r="G51" i="16"/>
  <c r="F51" i="16"/>
  <c r="H44" i="7"/>
  <c r="I44" i="7" s="1"/>
  <c r="E45" i="7" s="1"/>
  <c r="F45" i="7" s="1"/>
  <c r="F38" i="8"/>
  <c r="G38" i="8"/>
  <c r="G45" i="7" l="1"/>
  <c r="G45" i="22"/>
  <c r="F45" i="22"/>
  <c r="B83" i="22"/>
  <c r="F57" i="21"/>
  <c r="G57" i="21"/>
  <c r="B79" i="21"/>
  <c r="C78" i="21"/>
  <c r="F53" i="20"/>
  <c r="G53" i="20"/>
  <c r="B80" i="20"/>
  <c r="C79" i="20"/>
  <c r="E46" i="19"/>
  <c r="F51" i="18"/>
  <c r="G51" i="18"/>
  <c r="H51" i="18" s="1"/>
  <c r="I51" i="18" s="1"/>
  <c r="H51" i="16"/>
  <c r="I51" i="16" s="1"/>
  <c r="E52" i="16" s="1"/>
  <c r="H49" i="17"/>
  <c r="I49" i="17" s="1"/>
  <c r="H38" i="8"/>
  <c r="I38" i="8" s="1"/>
  <c r="E39" i="8" s="1"/>
  <c r="H45" i="7"/>
  <c r="I45" i="7" s="1"/>
  <c r="E46" i="7" s="1"/>
  <c r="G46" i="7" s="1"/>
  <c r="F39" i="9"/>
  <c r="G39" i="9"/>
  <c r="H45" i="22" l="1"/>
  <c r="I45" i="22" s="1"/>
  <c r="H53" i="20"/>
  <c r="I53" i="20" s="1"/>
  <c r="H57" i="21"/>
  <c r="I57" i="21" s="1"/>
  <c r="E58" i="21" s="1"/>
  <c r="E46" i="22"/>
  <c r="B84" i="22"/>
  <c r="B80" i="21"/>
  <c r="C79" i="21"/>
  <c r="E54" i="20"/>
  <c r="C80" i="20"/>
  <c r="B81" i="20"/>
  <c r="G46" i="19"/>
  <c r="F46" i="19"/>
  <c r="E52" i="18"/>
  <c r="F46" i="7"/>
  <c r="E50" i="17"/>
  <c r="G52" i="16"/>
  <c r="F52" i="16"/>
  <c r="H39" i="9"/>
  <c r="I39" i="9" s="1"/>
  <c r="E40" i="9" s="1"/>
  <c r="G39" i="8"/>
  <c r="F39" i="8"/>
  <c r="H39" i="8" s="1"/>
  <c r="I39" i="8" s="1"/>
  <c r="H46" i="7"/>
  <c r="H46" i="19" l="1"/>
  <c r="I46" i="19" s="1"/>
  <c r="F46" i="22"/>
  <c r="G46" i="22"/>
  <c r="B85" i="22"/>
  <c r="F58" i="21"/>
  <c r="G58" i="21"/>
  <c r="C80" i="21"/>
  <c r="B81" i="21"/>
  <c r="F54" i="20"/>
  <c r="G54" i="20"/>
  <c r="C81" i="20"/>
  <c r="B82" i="20"/>
  <c r="E47" i="19"/>
  <c r="F52" i="18"/>
  <c r="G52" i="18"/>
  <c r="H52" i="18" s="1"/>
  <c r="I52" i="18" s="1"/>
  <c r="F50" i="17"/>
  <c r="G50" i="17" s="1"/>
  <c r="H52" i="16"/>
  <c r="I52" i="16" s="1"/>
  <c r="E53" i="16" s="1"/>
  <c r="F40" i="9"/>
  <c r="G40" i="9"/>
  <c r="E40" i="8"/>
  <c r="I46" i="7"/>
  <c r="E47" i="7" s="1"/>
  <c r="H54" i="20" l="1"/>
  <c r="I54" i="20" s="1"/>
  <c r="H46" i="22"/>
  <c r="I46" i="22" s="1"/>
  <c r="E47" i="22" s="1"/>
  <c r="B86" i="22"/>
  <c r="H58" i="21"/>
  <c r="I58" i="21" s="1"/>
  <c r="E59" i="21" s="1"/>
  <c r="B82" i="21"/>
  <c r="C81" i="21"/>
  <c r="E55" i="20"/>
  <c r="B83" i="20"/>
  <c r="C82" i="20"/>
  <c r="F47" i="19"/>
  <c r="G47" i="19"/>
  <c r="E53" i="18"/>
  <c r="H50" i="17"/>
  <c r="I50" i="17" s="1"/>
  <c r="G53" i="16"/>
  <c r="F53" i="16"/>
  <c r="G44" i="12"/>
  <c r="F44" i="12"/>
  <c r="H44" i="12"/>
  <c r="E44" i="12"/>
  <c r="H40" i="9"/>
  <c r="I40" i="9" s="1"/>
  <c r="E41" i="9" s="1"/>
  <c r="G40" i="8"/>
  <c r="F40" i="8"/>
  <c r="G47" i="7"/>
  <c r="F47" i="7"/>
  <c r="H40" i="8" l="1"/>
  <c r="I40" i="8" s="1"/>
  <c r="H47" i="19"/>
  <c r="I47" i="19" s="1"/>
  <c r="H53" i="16"/>
  <c r="I53" i="16" s="1"/>
  <c r="F47" i="22"/>
  <c r="G47" i="22"/>
  <c r="B87" i="22"/>
  <c r="F59" i="21"/>
  <c r="H59" i="21" s="1"/>
  <c r="I59" i="21" s="1"/>
  <c r="G59" i="21"/>
  <c r="B83" i="21"/>
  <c r="C82" i="21"/>
  <c r="F55" i="20"/>
  <c r="G55" i="20"/>
  <c r="B84" i="20"/>
  <c r="C83" i="20"/>
  <c r="E48" i="19"/>
  <c r="G53" i="18"/>
  <c r="F53" i="18"/>
  <c r="H53" i="18" s="1"/>
  <c r="I53" i="18" s="1"/>
  <c r="E51" i="17"/>
  <c r="E54" i="16"/>
  <c r="G41" i="9"/>
  <c r="F41" i="9"/>
  <c r="E41" i="8"/>
  <c r="H47" i="7"/>
  <c r="H55" i="20" l="1"/>
  <c r="I55" i="20" s="1"/>
  <c r="H47" i="22"/>
  <c r="I47" i="22" s="1"/>
  <c r="E48" i="22" s="1"/>
  <c r="B88" i="22"/>
  <c r="E60" i="21"/>
  <c r="B84" i="21"/>
  <c r="C83" i="21"/>
  <c r="E56" i="20"/>
  <c r="C84" i="20"/>
  <c r="B85" i="20"/>
  <c r="G48" i="19"/>
  <c r="F48" i="19"/>
  <c r="H48" i="19" s="1"/>
  <c r="I48" i="19" s="1"/>
  <c r="E54" i="18"/>
  <c r="F51" i="17"/>
  <c r="G51" i="17" s="1"/>
  <c r="H51" i="17"/>
  <c r="I51" i="17" s="1"/>
  <c r="H41" i="9"/>
  <c r="I41" i="9" s="1"/>
  <c r="G54" i="16"/>
  <c r="F54" i="16"/>
  <c r="E42" i="9"/>
  <c r="G41" i="8"/>
  <c r="F41" i="8"/>
  <c r="I47" i="7"/>
  <c r="E48" i="7" s="1"/>
  <c r="H54" i="16" l="1"/>
  <c r="H41" i="8"/>
  <c r="I41" i="8" s="1"/>
  <c r="F48" i="22"/>
  <c r="G48" i="22"/>
  <c r="H48" i="22" s="1"/>
  <c r="I48" i="22" s="1"/>
  <c r="B89" i="22"/>
  <c r="F60" i="21"/>
  <c r="G60" i="21"/>
  <c r="H60" i="21" s="1"/>
  <c r="I60" i="21" s="1"/>
  <c r="B85" i="21"/>
  <c r="C84" i="21"/>
  <c r="F56" i="20"/>
  <c r="G56" i="20"/>
  <c r="H56" i="20" s="1"/>
  <c r="I56" i="20" s="1"/>
  <c r="B86" i="20"/>
  <c r="C85" i="20"/>
  <c r="E49" i="19"/>
  <c r="F54" i="18"/>
  <c r="G54" i="18"/>
  <c r="H54" i="18" s="1"/>
  <c r="I54" i="18" s="1"/>
  <c r="E52" i="17"/>
  <c r="F42" i="9"/>
  <c r="G42" i="9"/>
  <c r="E42" i="8"/>
  <c r="F48" i="7"/>
  <c r="G48" i="7"/>
  <c r="E49" i="22" l="1"/>
  <c r="B90" i="22"/>
  <c r="E61" i="21"/>
  <c r="B86" i="21"/>
  <c r="C85" i="21"/>
  <c r="E57" i="20"/>
  <c r="B87" i="20"/>
  <c r="C86" i="20"/>
  <c r="G49" i="19"/>
  <c r="F49" i="19"/>
  <c r="H49" i="19"/>
  <c r="I49" i="19" s="1"/>
  <c r="E55" i="18"/>
  <c r="F52" i="17"/>
  <c r="G52" i="17" s="1"/>
  <c r="H52" i="17"/>
  <c r="I52" i="17" s="1"/>
  <c r="H48" i="7"/>
  <c r="H42" i="9"/>
  <c r="I42" i="9" s="1"/>
  <c r="E43" i="9" s="1"/>
  <c r="G42" i="8"/>
  <c r="F42" i="8"/>
  <c r="I48" i="7"/>
  <c r="E49" i="7" s="1"/>
  <c r="G49" i="22" l="1"/>
  <c r="F49" i="22"/>
  <c r="H49" i="22" s="1"/>
  <c r="I49" i="22" s="1"/>
  <c r="B91" i="22"/>
  <c r="F61" i="21"/>
  <c r="G61" i="21"/>
  <c r="H61" i="21" s="1"/>
  <c r="I61" i="21" s="1"/>
  <c r="B87" i="21"/>
  <c r="C86" i="21"/>
  <c r="F57" i="20"/>
  <c r="G57" i="20"/>
  <c r="B88" i="20"/>
  <c r="C87" i="20"/>
  <c r="E50" i="19"/>
  <c r="F55" i="18"/>
  <c r="G55" i="18"/>
  <c r="E53" i="17"/>
  <c r="H42" i="8"/>
  <c r="I42" i="8" s="1"/>
  <c r="E43" i="8" s="1"/>
  <c r="F43" i="8" s="1"/>
  <c r="F43" i="9"/>
  <c r="G43" i="9"/>
  <c r="G49" i="7"/>
  <c r="F49" i="7"/>
  <c r="H49" i="7" l="1"/>
  <c r="H57" i="20"/>
  <c r="I57" i="20" s="1"/>
  <c r="H55" i="18"/>
  <c r="I55" i="18" s="1"/>
  <c r="G43" i="8"/>
  <c r="E50" i="22"/>
  <c r="B92" i="22"/>
  <c r="E62" i="21"/>
  <c r="B88" i="21"/>
  <c r="C87" i="21"/>
  <c r="E58" i="20"/>
  <c r="C88" i="20"/>
  <c r="B89" i="20"/>
  <c r="G50" i="19"/>
  <c r="F50" i="19"/>
  <c r="H50" i="19" s="1"/>
  <c r="I50" i="19" s="1"/>
  <c r="E56" i="18"/>
  <c r="F53" i="17"/>
  <c r="G53" i="17" s="1"/>
  <c r="H53" i="17"/>
  <c r="I53" i="17" s="1"/>
  <c r="H43" i="9"/>
  <c r="I43" i="9" s="1"/>
  <c r="E44" i="9" s="1"/>
  <c r="H43" i="8"/>
  <c r="I43" i="8" s="1"/>
  <c r="E44" i="8" s="1"/>
  <c r="I49" i="7"/>
  <c r="E50" i="7" s="1"/>
  <c r="F50" i="22" l="1"/>
  <c r="G50" i="22"/>
  <c r="H50" i="22" s="1"/>
  <c r="I50" i="22" s="1"/>
  <c r="B93" i="22"/>
  <c r="F62" i="21"/>
  <c r="G62" i="21"/>
  <c r="H62" i="21"/>
  <c r="I62" i="21" s="1"/>
  <c r="B89" i="21"/>
  <c r="C88" i="21"/>
  <c r="F58" i="20"/>
  <c r="G58" i="20"/>
  <c r="C89" i="20"/>
  <c r="B90" i="20"/>
  <c r="E51" i="19"/>
  <c r="G56" i="18"/>
  <c r="F56" i="18"/>
  <c r="H56" i="18" s="1"/>
  <c r="I56" i="18" s="1"/>
  <c r="E54" i="17"/>
  <c r="F44" i="9"/>
  <c r="G44" i="9"/>
  <c r="G44" i="8"/>
  <c r="F44" i="8"/>
  <c r="H44" i="8" s="1"/>
  <c r="I44" i="8" s="1"/>
  <c r="E45" i="8" s="1"/>
  <c r="G50" i="7"/>
  <c r="F50" i="7"/>
  <c r="H50" i="7" s="1"/>
  <c r="H58" i="20" l="1"/>
  <c r="I58" i="20" s="1"/>
  <c r="E59" i="20" s="1"/>
  <c r="E51" i="22"/>
  <c r="B94" i="22"/>
  <c r="E63" i="21"/>
  <c r="B90" i="21"/>
  <c r="C89" i="21"/>
  <c r="B91" i="20"/>
  <c r="C90" i="20"/>
  <c r="F51" i="19"/>
  <c r="G51" i="19"/>
  <c r="H51" i="19" s="1"/>
  <c r="I51" i="19" s="1"/>
  <c r="E57" i="18"/>
  <c r="F54" i="17"/>
  <c r="G54" i="17" s="1"/>
  <c r="H44" i="9"/>
  <c r="I44" i="9" s="1"/>
  <c r="E45" i="9" s="1"/>
  <c r="G45" i="8"/>
  <c r="F45" i="8"/>
  <c r="I50" i="7"/>
  <c r="E51" i="7" s="1"/>
  <c r="F51" i="22" l="1"/>
  <c r="G51" i="22"/>
  <c r="H51" i="22" s="1"/>
  <c r="I51" i="22" s="1"/>
  <c r="B95" i="22"/>
  <c r="F63" i="21"/>
  <c r="G63" i="21"/>
  <c r="H63" i="21" s="1"/>
  <c r="I63" i="21" s="1"/>
  <c r="B91" i="21"/>
  <c r="C90" i="21"/>
  <c r="F59" i="20"/>
  <c r="G59" i="20"/>
  <c r="H59" i="20"/>
  <c r="I59" i="20" s="1"/>
  <c r="B92" i="20"/>
  <c r="C91" i="20"/>
  <c r="E52" i="19"/>
  <c r="F57" i="18"/>
  <c r="G57" i="18"/>
  <c r="H57" i="18" s="1"/>
  <c r="I57" i="18" s="1"/>
  <c r="H54" i="17"/>
  <c r="H45" i="8"/>
  <c r="I45" i="8" s="1"/>
  <c r="E46" i="8" s="1"/>
  <c r="F46" i="8" s="1"/>
  <c r="G45" i="9"/>
  <c r="F45" i="9"/>
  <c r="G51" i="7"/>
  <c r="F51" i="7"/>
  <c r="H51" i="7" s="1"/>
  <c r="I51" i="7" s="1"/>
  <c r="E52" i="7" s="1"/>
  <c r="G46" i="8" l="1"/>
  <c r="E52" i="22"/>
  <c r="B96" i="22"/>
  <c r="E64" i="21"/>
  <c r="B92" i="21"/>
  <c r="C91" i="21"/>
  <c r="E60" i="20"/>
  <c r="C92" i="20"/>
  <c r="B93" i="20"/>
  <c r="G52" i="19"/>
  <c r="F52" i="19"/>
  <c r="H52" i="19"/>
  <c r="I52" i="19" s="1"/>
  <c r="E58" i="18"/>
  <c r="H45" i="9"/>
  <c r="I45" i="9" s="1"/>
  <c r="E46" i="9" s="1"/>
  <c r="H46" i="8"/>
  <c r="I46" i="8" s="1"/>
  <c r="E47" i="8" s="1"/>
  <c r="F52" i="7"/>
  <c r="G52" i="7"/>
  <c r="F52" i="22" l="1"/>
  <c r="G52" i="22"/>
  <c r="H52" i="22" s="1"/>
  <c r="I52" i="22" s="1"/>
  <c r="B97" i="22"/>
  <c r="F64" i="21"/>
  <c r="G64" i="21"/>
  <c r="H64" i="21" s="1"/>
  <c r="I64" i="21" s="1"/>
  <c r="B93" i="21"/>
  <c r="C92" i="21"/>
  <c r="F60" i="20"/>
  <c r="H60" i="20" s="1"/>
  <c r="I60" i="20" s="1"/>
  <c r="G60" i="20"/>
  <c r="B94" i="20"/>
  <c r="C93" i="20"/>
  <c r="E53" i="19"/>
  <c r="G58" i="18"/>
  <c r="F58" i="18"/>
  <c r="H58" i="18"/>
  <c r="I58" i="18" s="1"/>
  <c r="G46" i="9"/>
  <c r="F46" i="9"/>
  <c r="H46" i="9" s="1"/>
  <c r="I46" i="9" s="1"/>
  <c r="F47" i="8"/>
  <c r="G47" i="8"/>
  <c r="H52" i="7"/>
  <c r="I52" i="7" s="1"/>
  <c r="E53" i="7" s="1"/>
  <c r="E53" i="22" l="1"/>
  <c r="B98" i="22"/>
  <c r="E65" i="21"/>
  <c r="B94" i="21"/>
  <c r="C93" i="21"/>
  <c r="E61" i="20"/>
  <c r="B95" i="20"/>
  <c r="C94" i="20"/>
  <c r="G53" i="19"/>
  <c r="F53" i="19"/>
  <c r="H53" i="19" s="1"/>
  <c r="I53" i="19" s="1"/>
  <c r="E59" i="18"/>
  <c r="H47" i="8"/>
  <c r="I47" i="8" s="1"/>
  <c r="E48" i="8" s="1"/>
  <c r="F48" i="8" s="1"/>
  <c r="E47" i="9"/>
  <c r="G53" i="7"/>
  <c r="F53" i="7"/>
  <c r="G48" i="8" l="1"/>
  <c r="F53" i="22"/>
  <c r="G53" i="22"/>
  <c r="H53" i="22"/>
  <c r="I53" i="22" s="1"/>
  <c r="B99" i="22"/>
  <c r="F65" i="21"/>
  <c r="G65" i="21"/>
  <c r="B95" i="21"/>
  <c r="C94" i="21"/>
  <c r="F61" i="20"/>
  <c r="G61" i="20"/>
  <c r="B96" i="20"/>
  <c r="C95" i="20"/>
  <c r="E54" i="19"/>
  <c r="F59" i="18"/>
  <c r="G59" i="18"/>
  <c r="G56" i="17"/>
  <c r="F56" i="17"/>
  <c r="E56" i="17"/>
  <c r="H48" i="8"/>
  <c r="I48" i="8" s="1"/>
  <c r="E49" i="8" s="1"/>
  <c r="F49" i="8" s="1"/>
  <c r="H53" i="7"/>
  <c r="I53" i="7" s="1"/>
  <c r="E54" i="7" s="1"/>
  <c r="E56" i="7" s="1"/>
  <c r="F47" i="9"/>
  <c r="G47" i="9"/>
  <c r="H61" i="20" l="1"/>
  <c r="I61" i="20" s="1"/>
  <c r="H65" i="21"/>
  <c r="I65" i="21" s="1"/>
  <c r="H59" i="18"/>
  <c r="I59" i="18" s="1"/>
  <c r="G54" i="7"/>
  <c r="G56" i="7" s="1"/>
  <c r="G49" i="8"/>
  <c r="H49" i="8" s="1"/>
  <c r="I49" i="8" s="1"/>
  <c r="E50" i="8" s="1"/>
  <c r="E54" i="22"/>
  <c r="B100" i="22"/>
  <c r="E66" i="21"/>
  <c r="B96" i="21"/>
  <c r="C95" i="21"/>
  <c r="E62" i="20"/>
  <c r="B97" i="20"/>
  <c r="C96" i="20"/>
  <c r="G54" i="19"/>
  <c r="F54" i="19"/>
  <c r="E60" i="18"/>
  <c r="F54" i="7"/>
  <c r="F56" i="7" s="1"/>
  <c r="H56" i="17"/>
  <c r="H47" i="9"/>
  <c r="I47" i="9" s="1"/>
  <c r="E48" i="9" s="1"/>
  <c r="H54" i="7"/>
  <c r="H56" i="7" s="1"/>
  <c r="H54" i="19" l="1"/>
  <c r="I54" i="19" s="1"/>
  <c r="F50" i="8"/>
  <c r="G50" i="8"/>
  <c r="G54" i="22"/>
  <c r="F54" i="22"/>
  <c r="H54" i="22" s="1"/>
  <c r="I54" i="22" s="1"/>
  <c r="B101" i="22"/>
  <c r="F66" i="21"/>
  <c r="G66" i="21"/>
  <c r="H66" i="21" s="1"/>
  <c r="I66" i="21" s="1"/>
  <c r="B97" i="21"/>
  <c r="C96" i="21"/>
  <c r="F62" i="20"/>
  <c r="G62" i="20"/>
  <c r="B98" i="20"/>
  <c r="C97" i="20"/>
  <c r="E55" i="19"/>
  <c r="F60" i="18"/>
  <c r="G60" i="18"/>
  <c r="H50" i="8"/>
  <c r="I50" i="8" s="1"/>
  <c r="E51" i="8" s="1"/>
  <c r="F51" i="8" s="1"/>
  <c r="G48" i="9"/>
  <c r="F48" i="9"/>
  <c r="H48" i="9" s="1"/>
  <c r="I48" i="9" s="1"/>
  <c r="G51" i="8" l="1"/>
  <c r="H51" i="8" s="1"/>
  <c r="I51" i="8" s="1"/>
  <c r="E52" i="8" s="1"/>
  <c r="H60" i="18"/>
  <c r="I60" i="18" s="1"/>
  <c r="H62" i="20"/>
  <c r="I62" i="20" s="1"/>
  <c r="E55" i="22"/>
  <c r="B102" i="22"/>
  <c r="E67" i="21"/>
  <c r="B98" i="21"/>
  <c r="C97" i="21"/>
  <c r="E63" i="20"/>
  <c r="B99" i="20"/>
  <c r="C98" i="20"/>
  <c r="F55" i="19"/>
  <c r="G55" i="19"/>
  <c r="E61" i="18"/>
  <c r="E49" i="9"/>
  <c r="G52" i="8"/>
  <c r="F52" i="8"/>
  <c r="H52" i="8" s="1"/>
  <c r="I52" i="8" s="1"/>
  <c r="E53" i="8" s="1"/>
  <c r="H55" i="19" l="1"/>
  <c r="I55" i="19" s="1"/>
  <c r="F55" i="22"/>
  <c r="G55" i="22"/>
  <c r="H55" i="22" s="1"/>
  <c r="I55" i="22" s="1"/>
  <c r="B103" i="22"/>
  <c r="F67" i="21"/>
  <c r="G67" i="21"/>
  <c r="B99" i="21"/>
  <c r="C98" i="21"/>
  <c r="F63" i="20"/>
  <c r="G63" i="20"/>
  <c r="B100" i="20"/>
  <c r="C99" i="20"/>
  <c r="E56" i="19"/>
  <c r="F61" i="18"/>
  <c r="G61" i="18"/>
  <c r="H61" i="18" s="1"/>
  <c r="I61" i="18" s="1"/>
  <c r="G49" i="9"/>
  <c r="F49" i="9"/>
  <c r="H49" i="9" s="1"/>
  <c r="I49" i="9" s="1"/>
  <c r="F53" i="8"/>
  <c r="G53" i="8"/>
  <c r="H63" i="20" l="1"/>
  <c r="I63" i="20" s="1"/>
  <c r="E56" i="22"/>
  <c r="B104" i="22"/>
  <c r="H67" i="21"/>
  <c r="I67" i="21" s="1"/>
  <c r="E68" i="21" s="1"/>
  <c r="B100" i="21"/>
  <c r="C99" i="21"/>
  <c r="E64" i="20"/>
  <c r="C100" i="20"/>
  <c r="B101" i="20"/>
  <c r="G56" i="19"/>
  <c r="F56" i="19"/>
  <c r="H56" i="19" s="1"/>
  <c r="I56" i="19" s="1"/>
  <c r="E62" i="18"/>
  <c r="H53" i="8"/>
  <c r="I53" i="8" s="1"/>
  <c r="E54" i="8" s="1"/>
  <c r="E50" i="9"/>
  <c r="F56" i="22" l="1"/>
  <c r="G56" i="22"/>
  <c r="H56" i="22" s="1"/>
  <c r="I56" i="22" s="1"/>
  <c r="B105" i="22"/>
  <c r="F68" i="21"/>
  <c r="G68" i="21"/>
  <c r="H68" i="21" s="1"/>
  <c r="I68" i="21" s="1"/>
  <c r="B101" i="21"/>
  <c r="C100" i="21"/>
  <c r="F64" i="20"/>
  <c r="G64" i="20"/>
  <c r="B102" i="20"/>
  <c r="C101" i="20"/>
  <c r="E57" i="19"/>
  <c r="F62" i="18"/>
  <c r="G62" i="18"/>
  <c r="G50" i="9"/>
  <c r="F50" i="9"/>
  <c r="H50" i="9" s="1"/>
  <c r="I50" i="9" s="1"/>
  <c r="G54" i="8"/>
  <c r="F54" i="8"/>
  <c r="H62" i="18" l="1"/>
  <c r="I62" i="18" s="1"/>
  <c r="H64" i="20"/>
  <c r="I64" i="20" s="1"/>
  <c r="E57" i="22"/>
  <c r="B106" i="22"/>
  <c r="E69" i="21"/>
  <c r="B102" i="21"/>
  <c r="C101" i="21"/>
  <c r="E65" i="20"/>
  <c r="B103" i="20"/>
  <c r="C102" i="20"/>
  <c r="G57" i="19"/>
  <c r="F57" i="19"/>
  <c r="H57" i="19" s="1"/>
  <c r="I57" i="19" s="1"/>
  <c r="E63" i="18"/>
  <c r="E51" i="9"/>
  <c r="H54" i="8"/>
  <c r="F57" i="22" l="1"/>
  <c r="G57" i="22"/>
  <c r="H57" i="22"/>
  <c r="I57" i="22" s="1"/>
  <c r="B107" i="22"/>
  <c r="F69" i="21"/>
  <c r="G69" i="21"/>
  <c r="B103" i="21"/>
  <c r="C102" i="21"/>
  <c r="F65" i="20"/>
  <c r="G65" i="20"/>
  <c r="H65" i="20" s="1"/>
  <c r="I65" i="20" s="1"/>
  <c r="B104" i="20"/>
  <c r="C103" i="20"/>
  <c r="E58" i="19"/>
  <c r="F63" i="18"/>
  <c r="G63" i="18"/>
  <c r="H63" i="18" s="1"/>
  <c r="I63" i="18" s="1"/>
  <c r="F51" i="9"/>
  <c r="G51" i="9"/>
  <c r="I54" i="8"/>
  <c r="E55" i="8" s="1"/>
  <c r="H69" i="21" l="1"/>
  <c r="I69" i="21" s="1"/>
  <c r="E58" i="22"/>
  <c r="B108" i="22"/>
  <c r="E70" i="21"/>
  <c r="B104" i="21"/>
  <c r="C103" i="21"/>
  <c r="E66" i="20"/>
  <c r="B105" i="20"/>
  <c r="C104" i="20"/>
  <c r="G58" i="19"/>
  <c r="F58" i="19"/>
  <c r="E64" i="18"/>
  <c r="H51" i="9"/>
  <c r="I51" i="9" s="1"/>
  <c r="E52" i="9" s="1"/>
  <c r="F55" i="8"/>
  <c r="G55" i="8"/>
  <c r="H58" i="19" l="1"/>
  <c r="I58" i="19" s="1"/>
  <c r="F58" i="22"/>
  <c r="G58" i="22"/>
  <c r="B109" i="22"/>
  <c r="F70" i="21"/>
  <c r="G70" i="21"/>
  <c r="B105" i="21"/>
  <c r="C104" i="21"/>
  <c r="F66" i="20"/>
  <c r="G66" i="20"/>
  <c r="H66" i="20" s="1"/>
  <c r="I66" i="20" s="1"/>
  <c r="B106" i="20"/>
  <c r="C105" i="20"/>
  <c r="E59" i="19"/>
  <c r="G64" i="18"/>
  <c r="F64" i="18"/>
  <c r="H64" i="18" s="1"/>
  <c r="I64" i="18" s="1"/>
  <c r="G52" i="9"/>
  <c r="F52" i="9"/>
  <c r="H55" i="8"/>
  <c r="H52" i="9" l="1"/>
  <c r="I52" i="9" s="1"/>
  <c r="H58" i="22"/>
  <c r="I58" i="22" s="1"/>
  <c r="E59" i="22" s="1"/>
  <c r="B110" i="22"/>
  <c r="H70" i="21"/>
  <c r="I70" i="21" s="1"/>
  <c r="E71" i="21" s="1"/>
  <c r="B106" i="21"/>
  <c r="C105" i="21"/>
  <c r="E67" i="20"/>
  <c r="B107" i="20"/>
  <c r="C106" i="20"/>
  <c r="F59" i="19"/>
  <c r="G59" i="19"/>
  <c r="H59" i="19" s="1"/>
  <c r="I59" i="19" s="1"/>
  <c r="E65" i="18"/>
  <c r="G56" i="16"/>
  <c r="F56" i="16"/>
  <c r="H56" i="16"/>
  <c r="E56" i="16"/>
  <c r="E53" i="9"/>
  <c r="I55" i="8"/>
  <c r="E56" i="8" s="1"/>
  <c r="F59" i="22" l="1"/>
  <c r="G59" i="22"/>
  <c r="H59" i="22" s="1"/>
  <c r="I59" i="22" s="1"/>
  <c r="B111" i="22"/>
  <c r="F71" i="21"/>
  <c r="G71" i="21"/>
  <c r="H71" i="21" s="1"/>
  <c r="I71" i="21" s="1"/>
  <c r="B107" i="21"/>
  <c r="C106" i="21"/>
  <c r="F67" i="20"/>
  <c r="G67" i="20"/>
  <c r="B108" i="20"/>
  <c r="C107" i="20"/>
  <c r="E60" i="19"/>
  <c r="F65" i="18"/>
  <c r="G65" i="18"/>
  <c r="G53" i="9"/>
  <c r="F53" i="9"/>
  <c r="H53" i="9" s="1"/>
  <c r="I53" i="9" s="1"/>
  <c r="F56" i="8"/>
  <c r="G56" i="8"/>
  <c r="H65" i="18" l="1"/>
  <c r="I65" i="18" s="1"/>
  <c r="H67" i="20"/>
  <c r="I67" i="20" s="1"/>
  <c r="E60" i="22"/>
  <c r="B112" i="22"/>
  <c r="E72" i="21"/>
  <c r="B108" i="21"/>
  <c r="C107" i="21"/>
  <c r="E68" i="20"/>
  <c r="C108" i="20"/>
  <c r="B109" i="20"/>
  <c r="G60" i="19"/>
  <c r="F60" i="19"/>
  <c r="H60" i="19" s="1"/>
  <c r="I60" i="19" s="1"/>
  <c r="E66" i="18"/>
  <c r="H56" i="8"/>
  <c r="I56" i="8" s="1"/>
  <c r="E57" i="8" s="1"/>
  <c r="E54" i="9"/>
  <c r="F60" i="22" l="1"/>
  <c r="G60" i="22"/>
  <c r="H60" i="22" s="1"/>
  <c r="I60" i="22" s="1"/>
  <c r="B113" i="22"/>
  <c r="F72" i="21"/>
  <c r="G72" i="21"/>
  <c r="B109" i="21"/>
  <c r="C108" i="21"/>
  <c r="F68" i="20"/>
  <c r="G68" i="20"/>
  <c r="H68" i="20" s="1"/>
  <c r="I68" i="20" s="1"/>
  <c r="B110" i="20"/>
  <c r="C109" i="20"/>
  <c r="E61" i="19"/>
  <c r="F66" i="18"/>
  <c r="G66" i="18"/>
  <c r="H66" i="18"/>
  <c r="F54" i="9"/>
  <c r="G54" i="9"/>
  <c r="F57" i="8"/>
  <c r="G57" i="8"/>
  <c r="H54" i="9" l="1"/>
  <c r="I54" i="9" s="1"/>
  <c r="H72" i="21"/>
  <c r="I72" i="21" s="1"/>
  <c r="E73" i="21" s="1"/>
  <c r="E61" i="22"/>
  <c r="B114" i="22"/>
  <c r="B110" i="21"/>
  <c r="C109" i="21"/>
  <c r="E69" i="20"/>
  <c r="B111" i="20"/>
  <c r="C110" i="20"/>
  <c r="G61" i="19"/>
  <c r="F61" i="19"/>
  <c r="H61" i="19" s="1"/>
  <c r="I61" i="19" s="1"/>
  <c r="H57" i="8"/>
  <c r="E55" i="9"/>
  <c r="I57" i="8"/>
  <c r="E58" i="8" s="1"/>
  <c r="F61" i="22" l="1"/>
  <c r="G61" i="22"/>
  <c r="B115" i="22"/>
  <c r="F73" i="21"/>
  <c r="G73" i="21"/>
  <c r="B111" i="21"/>
  <c r="C110" i="21"/>
  <c r="F69" i="20"/>
  <c r="G69" i="20"/>
  <c r="H69" i="20" s="1"/>
  <c r="I69" i="20" s="1"/>
  <c r="B112" i="20"/>
  <c r="C111" i="20"/>
  <c r="E62" i="19"/>
  <c r="F55" i="9"/>
  <c r="G55" i="9"/>
  <c r="F58" i="8"/>
  <c r="G58" i="8"/>
  <c r="H61" i="22" l="1"/>
  <c r="I61" i="22" s="1"/>
  <c r="E62" i="22"/>
  <c r="B116" i="22"/>
  <c r="H73" i="21"/>
  <c r="I73" i="21" s="1"/>
  <c r="E74" i="21" s="1"/>
  <c r="B112" i="21"/>
  <c r="C111" i="21"/>
  <c r="E70" i="20"/>
  <c r="C112" i="20"/>
  <c r="B113" i="20"/>
  <c r="G62" i="19"/>
  <c r="F62" i="19"/>
  <c r="H62" i="19" s="1"/>
  <c r="I62" i="19" s="1"/>
  <c r="H55" i="9"/>
  <c r="I55" i="9" s="1"/>
  <c r="E56" i="9" s="1"/>
  <c r="H58" i="8"/>
  <c r="I58" i="8" s="1"/>
  <c r="E59" i="8" s="1"/>
  <c r="F62" i="22" l="1"/>
  <c r="G62" i="22"/>
  <c r="H62" i="22" s="1"/>
  <c r="I62" i="22" s="1"/>
  <c r="B117" i="22"/>
  <c r="F74" i="21"/>
  <c r="G74" i="21"/>
  <c r="B113" i="21"/>
  <c r="C112" i="21"/>
  <c r="F70" i="20"/>
  <c r="G70" i="20"/>
  <c r="B114" i="20"/>
  <c r="C113" i="20"/>
  <c r="E63" i="19"/>
  <c r="F56" i="9"/>
  <c r="G56" i="9"/>
  <c r="H56" i="9" s="1"/>
  <c r="I56" i="9" s="1"/>
  <c r="F59" i="8"/>
  <c r="G59" i="8"/>
  <c r="H70" i="20" l="1"/>
  <c r="I70" i="20" s="1"/>
  <c r="H74" i="21"/>
  <c r="I74" i="21" s="1"/>
  <c r="E75" i="21" s="1"/>
  <c r="E63" i="22"/>
  <c r="B118" i="22"/>
  <c r="B114" i="21"/>
  <c r="C113" i="21"/>
  <c r="E71" i="20"/>
  <c r="B115" i="20"/>
  <c r="C114" i="20"/>
  <c r="F63" i="19"/>
  <c r="G63" i="19"/>
  <c r="H63" i="19" s="1"/>
  <c r="I63" i="19" s="1"/>
  <c r="H59" i="8"/>
  <c r="I59" i="8" s="1"/>
  <c r="E60" i="8" s="1"/>
  <c r="F60" i="8" s="1"/>
  <c r="E57" i="9"/>
  <c r="G60" i="8" l="1"/>
  <c r="G63" i="22"/>
  <c r="F63" i="22"/>
  <c r="H63" i="22" s="1"/>
  <c r="I63" i="22" s="1"/>
  <c r="B119" i="22"/>
  <c r="F75" i="21"/>
  <c r="G75" i="21"/>
  <c r="H75" i="21" s="1"/>
  <c r="I75" i="21" s="1"/>
  <c r="B115" i="21"/>
  <c r="C114" i="21"/>
  <c r="F71" i="20"/>
  <c r="H71" i="20" s="1"/>
  <c r="I71" i="20" s="1"/>
  <c r="G71" i="20"/>
  <c r="B116" i="20"/>
  <c r="C115" i="20"/>
  <c r="E64" i="19"/>
  <c r="H60" i="8"/>
  <c r="I60" i="8" s="1"/>
  <c r="E61" i="8" s="1"/>
  <c r="G61" i="8" s="1"/>
  <c r="G57" i="9"/>
  <c r="F57" i="9"/>
  <c r="F61" i="8" l="1"/>
  <c r="H61" i="8" s="1"/>
  <c r="I61" i="8" s="1"/>
  <c r="E62" i="8" s="1"/>
  <c r="E64" i="22"/>
  <c r="B120" i="22"/>
  <c r="E76" i="21"/>
  <c r="B116" i="21"/>
  <c r="C115" i="21"/>
  <c r="E72" i="20"/>
  <c r="C116" i="20"/>
  <c r="B117" i="20"/>
  <c r="G64" i="19"/>
  <c r="F64" i="19"/>
  <c r="H64" i="19" s="1"/>
  <c r="I64" i="19" s="1"/>
  <c r="H57" i="9"/>
  <c r="I57" i="9" s="1"/>
  <c r="E58" i="9" s="1"/>
  <c r="F58" i="9" s="1"/>
  <c r="G62" i="8"/>
  <c r="F62" i="8"/>
  <c r="F64" i="22" l="1"/>
  <c r="G64" i="22"/>
  <c r="B121" i="22"/>
  <c r="F76" i="21"/>
  <c r="G76" i="21"/>
  <c r="B117" i="21"/>
  <c r="C116" i="21"/>
  <c r="F72" i="20"/>
  <c r="G72" i="20"/>
  <c r="B118" i="20"/>
  <c r="C117" i="20"/>
  <c r="E65" i="19"/>
  <c r="G58" i="9"/>
  <c r="H58" i="9" s="1"/>
  <c r="I58" i="9" s="1"/>
  <c r="E59" i="9" s="1"/>
  <c r="G59" i="9" s="1"/>
  <c r="H62" i="8"/>
  <c r="I62" i="8" s="1"/>
  <c r="E63" i="8" s="1"/>
  <c r="F63" i="8" s="1"/>
  <c r="H76" i="21" l="1"/>
  <c r="I76" i="21" s="1"/>
  <c r="G63" i="8"/>
  <c r="H72" i="20"/>
  <c r="I72" i="20" s="1"/>
  <c r="F59" i="9"/>
  <c r="H59" i="9" s="1"/>
  <c r="I59" i="9" s="1"/>
  <c r="E60" i="9" s="1"/>
  <c r="H64" i="22"/>
  <c r="I64" i="22" s="1"/>
  <c r="E65" i="22" s="1"/>
  <c r="B122" i="22"/>
  <c r="E77" i="21"/>
  <c r="B118" i="21"/>
  <c r="C117" i="21"/>
  <c r="E73" i="20"/>
  <c r="B119" i="20"/>
  <c r="C118" i="20"/>
  <c r="G65" i="19"/>
  <c r="F65" i="19"/>
  <c r="H65" i="19" s="1"/>
  <c r="I65" i="19" s="1"/>
  <c r="E66" i="19" s="1"/>
  <c r="H63" i="8"/>
  <c r="I63" i="8" s="1"/>
  <c r="E64" i="8" s="1"/>
  <c r="G64" i="8" s="1"/>
  <c r="F64" i="8"/>
  <c r="G60" i="9" l="1"/>
  <c r="F60" i="9"/>
  <c r="H60" i="9" s="1"/>
  <c r="I60" i="9" s="1"/>
  <c r="E61" i="9" s="1"/>
  <c r="H64" i="8"/>
  <c r="I64" i="8" s="1"/>
  <c r="E65" i="8" s="1"/>
  <c r="F65" i="22"/>
  <c r="G65" i="22"/>
  <c r="H65" i="22" s="1"/>
  <c r="I65" i="22" s="1"/>
  <c r="B123" i="22"/>
  <c r="F77" i="21"/>
  <c r="G77" i="21"/>
  <c r="H77" i="21" s="1"/>
  <c r="I77" i="21" s="1"/>
  <c r="B119" i="21"/>
  <c r="C118" i="21"/>
  <c r="F73" i="20"/>
  <c r="G73" i="20"/>
  <c r="B120" i="20"/>
  <c r="C119" i="20"/>
  <c r="G66" i="19"/>
  <c r="G68" i="19" s="1"/>
  <c r="F66" i="19"/>
  <c r="F68" i="19" s="1"/>
  <c r="E68" i="19"/>
  <c r="G61" i="9"/>
  <c r="F61" i="9"/>
  <c r="H61" i="9" s="1"/>
  <c r="I61" i="9" s="1"/>
  <c r="E62" i="9" s="1"/>
  <c r="F65" i="8"/>
  <c r="G65" i="8"/>
  <c r="H73" i="20" l="1"/>
  <c r="I73" i="20" s="1"/>
  <c r="E66" i="22"/>
  <c r="B124" i="22"/>
  <c r="E78" i="21"/>
  <c r="B120" i="21"/>
  <c r="C119" i="21"/>
  <c r="E74" i="20"/>
  <c r="B121" i="20"/>
  <c r="C120" i="20"/>
  <c r="H66" i="19"/>
  <c r="H68" i="19" s="1"/>
  <c r="H65" i="8"/>
  <c r="I65" i="8" s="1"/>
  <c r="E66" i="8" s="1"/>
  <c r="E68" i="8" s="1"/>
  <c r="G62" i="9"/>
  <c r="F62" i="9"/>
  <c r="H62" i="9" s="1"/>
  <c r="I62" i="9" s="1"/>
  <c r="E63" i="9" s="1"/>
  <c r="G66" i="8" l="1"/>
  <c r="G68" i="8" s="1"/>
  <c r="F66" i="22"/>
  <c r="G66" i="22"/>
  <c r="H66" i="22" s="1"/>
  <c r="I66" i="22" s="1"/>
  <c r="B125" i="22"/>
  <c r="F78" i="21"/>
  <c r="G78" i="21"/>
  <c r="H78" i="21" s="1"/>
  <c r="I78" i="21" s="1"/>
  <c r="B121" i="21"/>
  <c r="C120" i="21"/>
  <c r="F74" i="20"/>
  <c r="G74" i="20"/>
  <c r="H74" i="20"/>
  <c r="I74" i="20" s="1"/>
  <c r="B122" i="20"/>
  <c r="C121" i="20"/>
  <c r="F66" i="8"/>
  <c r="F68" i="8" s="1"/>
  <c r="F63" i="9"/>
  <c r="G63" i="9"/>
  <c r="H66" i="8"/>
  <c r="H68" i="8" s="1"/>
  <c r="E67" i="22" l="1"/>
  <c r="B126" i="22"/>
  <c r="E79" i="21"/>
  <c r="B122" i="21"/>
  <c r="C121" i="21"/>
  <c r="E75" i="20"/>
  <c r="B123" i="20"/>
  <c r="C122" i="20"/>
  <c r="H63" i="9"/>
  <c r="I63" i="9" s="1"/>
  <c r="E64" i="9" s="1"/>
  <c r="F64" i="9" s="1"/>
  <c r="F67" i="22" l="1"/>
  <c r="G67" i="22"/>
  <c r="H67" i="22" s="1"/>
  <c r="I67" i="22" s="1"/>
  <c r="B127" i="22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150" i="22" s="1"/>
  <c r="B151" i="22" s="1"/>
  <c r="B152" i="22" s="1"/>
  <c r="B153" i="22" s="1"/>
  <c r="B154" i="22" s="1"/>
  <c r="B155" i="22" s="1"/>
  <c r="B156" i="22" s="1"/>
  <c r="B157" i="22" s="1"/>
  <c r="B158" i="22" s="1"/>
  <c r="B159" i="22" s="1"/>
  <c r="B160" i="22" s="1"/>
  <c r="B161" i="22" s="1"/>
  <c r="B162" i="22" s="1"/>
  <c r="B163" i="22" s="1"/>
  <c r="B164" i="22" s="1"/>
  <c r="B165" i="22" s="1"/>
  <c r="B166" i="22" s="1"/>
  <c r="B167" i="22" s="1"/>
  <c r="B168" i="22" s="1"/>
  <c r="B169" i="22" s="1"/>
  <c r="B170" i="22" s="1"/>
  <c r="B171" i="22" s="1"/>
  <c r="B172" i="22" s="1"/>
  <c r="B173" i="22" s="1"/>
  <c r="B174" i="22" s="1"/>
  <c r="B175" i="22" s="1"/>
  <c r="B176" i="22" s="1"/>
  <c r="B177" i="22" s="1"/>
  <c r="B178" i="22" s="1"/>
  <c r="B179" i="22" s="1"/>
  <c r="B180" i="22" s="1"/>
  <c r="B181" i="22" s="1"/>
  <c r="B182" i="22" s="1"/>
  <c r="B183" i="22" s="1"/>
  <c r="B184" i="22" s="1"/>
  <c r="B185" i="22" s="1"/>
  <c r="B186" i="22" s="1"/>
  <c r="F79" i="21"/>
  <c r="G79" i="21"/>
  <c r="B123" i="21"/>
  <c r="C122" i="21"/>
  <c r="F75" i="20"/>
  <c r="G75" i="20"/>
  <c r="B124" i="20"/>
  <c r="C123" i="20"/>
  <c r="G64" i="9"/>
  <c r="H64" i="9"/>
  <c r="I64" i="9" s="1"/>
  <c r="E65" i="9" s="1"/>
  <c r="H79" i="21" l="1"/>
  <c r="I79" i="21" s="1"/>
  <c r="H75" i="20"/>
  <c r="I75" i="20" s="1"/>
  <c r="E68" i="22"/>
  <c r="E80" i="21"/>
  <c r="B124" i="21"/>
  <c r="C123" i="21"/>
  <c r="E76" i="20"/>
  <c r="B125" i="20"/>
  <c r="C124" i="20"/>
  <c r="G65" i="9"/>
  <c r="F65" i="9"/>
  <c r="H65" i="9" s="1"/>
  <c r="I65" i="9" s="1"/>
  <c r="E66" i="9" s="1"/>
  <c r="F68" i="22" l="1"/>
  <c r="G68" i="22"/>
  <c r="H68" i="22" s="1"/>
  <c r="I68" i="22" s="1"/>
  <c r="F80" i="21"/>
  <c r="G80" i="21"/>
  <c r="H80" i="21" s="1"/>
  <c r="I80" i="21" s="1"/>
  <c r="B125" i="21"/>
  <c r="C124" i="21"/>
  <c r="F76" i="20"/>
  <c r="G76" i="20"/>
  <c r="B126" i="20"/>
  <c r="C126" i="20" s="1"/>
  <c r="C125" i="20"/>
  <c r="F66" i="9"/>
  <c r="G66" i="9"/>
  <c r="H66" i="9" s="1"/>
  <c r="I66" i="9" s="1"/>
  <c r="E67" i="9" s="1"/>
  <c r="H76" i="20" l="1"/>
  <c r="I76" i="20" s="1"/>
  <c r="E69" i="22"/>
  <c r="E81" i="21"/>
  <c r="B126" i="21"/>
  <c r="C126" i="21" s="1"/>
  <c r="C125" i="21"/>
  <c r="E77" i="20"/>
  <c r="F67" i="9"/>
  <c r="G67" i="9"/>
  <c r="H67" i="9" s="1"/>
  <c r="I67" i="9" s="1"/>
  <c r="E68" i="9" s="1"/>
  <c r="F69" i="22" l="1"/>
  <c r="G69" i="22"/>
  <c r="H69" i="22" s="1"/>
  <c r="I69" i="22" s="1"/>
  <c r="F81" i="21"/>
  <c r="G81" i="21"/>
  <c r="H81" i="21" s="1"/>
  <c r="I81" i="21" s="1"/>
  <c r="F77" i="20"/>
  <c r="G77" i="20"/>
  <c r="H77" i="20"/>
  <c r="I77" i="20" s="1"/>
  <c r="G68" i="9"/>
  <c r="F68" i="9"/>
  <c r="H68" i="9" s="1"/>
  <c r="I68" i="9" s="1"/>
  <c r="E69" i="9" s="1"/>
  <c r="E70" i="22" l="1"/>
  <c r="E82" i="21"/>
  <c r="E78" i="20"/>
  <c r="F69" i="9"/>
  <c r="G69" i="9"/>
  <c r="H69" i="9"/>
  <c r="I69" i="9" s="1"/>
  <c r="E70" i="9" s="1"/>
  <c r="F70" i="22" l="1"/>
  <c r="G70" i="22"/>
  <c r="H70" i="22"/>
  <c r="I70" i="22" s="1"/>
  <c r="F82" i="21"/>
  <c r="G82" i="21"/>
  <c r="H82" i="21"/>
  <c r="I82" i="21" s="1"/>
  <c r="F78" i="20"/>
  <c r="G78" i="20"/>
  <c r="H78" i="20" s="1"/>
  <c r="I78" i="20" s="1"/>
  <c r="F70" i="9"/>
  <c r="G70" i="9"/>
  <c r="H70" i="9" l="1"/>
  <c r="I70" i="9" s="1"/>
  <c r="E71" i="9" s="1"/>
  <c r="E71" i="22"/>
  <c r="E83" i="21"/>
  <c r="E79" i="20"/>
  <c r="F71" i="9"/>
  <c r="G71" i="9"/>
  <c r="H71" i="9" l="1"/>
  <c r="I71" i="9" s="1"/>
  <c r="E72" i="9" s="1"/>
  <c r="F71" i="22"/>
  <c r="G71" i="22"/>
  <c r="H71" i="22"/>
  <c r="I71" i="22" s="1"/>
  <c r="F83" i="21"/>
  <c r="G83" i="21"/>
  <c r="F79" i="20"/>
  <c r="H79" i="20" s="1"/>
  <c r="I79" i="20" s="1"/>
  <c r="G79" i="20"/>
  <c r="G68" i="18"/>
  <c r="F68" i="18"/>
  <c r="E68" i="18"/>
  <c r="G72" i="9"/>
  <c r="F72" i="9"/>
  <c r="H72" i="9" l="1"/>
  <c r="I72" i="9" s="1"/>
  <c r="E73" i="9" s="1"/>
  <c r="E72" i="22"/>
  <c r="H83" i="21"/>
  <c r="I83" i="21" s="1"/>
  <c r="E84" i="21" s="1"/>
  <c r="E80" i="20"/>
  <c r="H68" i="18"/>
  <c r="F73" i="9"/>
  <c r="G73" i="9"/>
  <c r="G72" i="22" l="1"/>
  <c r="F72" i="22"/>
  <c r="H72" i="22" s="1"/>
  <c r="I72" i="22" s="1"/>
  <c r="G84" i="21"/>
  <c r="F84" i="21"/>
  <c r="H84" i="21" s="1"/>
  <c r="I84" i="21" s="1"/>
  <c r="F80" i="20"/>
  <c r="G80" i="20"/>
  <c r="H80" i="20" s="1"/>
  <c r="I80" i="20" s="1"/>
  <c r="H73" i="9"/>
  <c r="I73" i="9" s="1"/>
  <c r="E74" i="9" s="1"/>
  <c r="F74" i="9" s="1"/>
  <c r="G74" i="9" l="1"/>
  <c r="E73" i="22"/>
  <c r="E85" i="21"/>
  <c r="E81" i="20"/>
  <c r="H74" i="9"/>
  <c r="I74" i="9" s="1"/>
  <c r="E75" i="9" s="1"/>
  <c r="F73" i="22" l="1"/>
  <c r="G73" i="22"/>
  <c r="H73" i="22" s="1"/>
  <c r="I73" i="22" s="1"/>
  <c r="F85" i="21"/>
  <c r="G85" i="21"/>
  <c r="H85" i="21" s="1"/>
  <c r="I85" i="21" s="1"/>
  <c r="F81" i="20"/>
  <c r="G81" i="20"/>
  <c r="H81" i="20" s="1"/>
  <c r="I81" i="20" s="1"/>
  <c r="G75" i="9"/>
  <c r="F75" i="9"/>
  <c r="E74" i="22" l="1"/>
  <c r="E86" i="21"/>
  <c r="E82" i="20"/>
  <c r="H75" i="9"/>
  <c r="I75" i="9" s="1"/>
  <c r="E76" i="9" s="1"/>
  <c r="F74" i="22" l="1"/>
  <c r="G74" i="22"/>
  <c r="H74" i="22" s="1"/>
  <c r="I74" i="22" s="1"/>
  <c r="F86" i="21"/>
  <c r="G86" i="21"/>
  <c r="F82" i="20"/>
  <c r="G82" i="20"/>
  <c r="H82" i="20" s="1"/>
  <c r="I82" i="20" s="1"/>
  <c r="G76" i="9"/>
  <c r="F76" i="9"/>
  <c r="H76" i="9" s="1"/>
  <c r="I76" i="9" s="1"/>
  <c r="E77" i="9" s="1"/>
  <c r="H86" i="21" l="1"/>
  <c r="I86" i="21" s="1"/>
  <c r="E75" i="22"/>
  <c r="E87" i="21"/>
  <c r="E83" i="20"/>
  <c r="F77" i="9"/>
  <c r="G77" i="9"/>
  <c r="F75" i="22" l="1"/>
  <c r="G75" i="22"/>
  <c r="H75" i="22"/>
  <c r="I75" i="22" s="1"/>
  <c r="F87" i="21"/>
  <c r="G87" i="21"/>
  <c r="F83" i="20"/>
  <c r="G83" i="20"/>
  <c r="H77" i="9"/>
  <c r="I77" i="9" s="1"/>
  <c r="E78" i="9" s="1"/>
  <c r="H87" i="21" l="1"/>
  <c r="I87" i="21" s="1"/>
  <c r="H83" i="20"/>
  <c r="I83" i="20" s="1"/>
  <c r="E84" i="20" s="1"/>
  <c r="E76" i="22"/>
  <c r="E88" i="21"/>
  <c r="F78" i="9"/>
  <c r="G78" i="9"/>
  <c r="F76" i="22" l="1"/>
  <c r="G76" i="22"/>
  <c r="H76" i="22"/>
  <c r="I76" i="22" s="1"/>
  <c r="F88" i="21"/>
  <c r="G88" i="21"/>
  <c r="F84" i="20"/>
  <c r="G84" i="20"/>
  <c r="H78" i="9"/>
  <c r="I78" i="9" s="1"/>
  <c r="E79" i="9" s="1"/>
  <c r="H84" i="20" l="1"/>
  <c r="I84" i="20" s="1"/>
  <c r="E77" i="22"/>
  <c r="H88" i="21"/>
  <c r="I88" i="21" s="1"/>
  <c r="E89" i="21" s="1"/>
  <c r="E85" i="20"/>
  <c r="F79" i="9"/>
  <c r="G79" i="9"/>
  <c r="H79" i="9" s="1"/>
  <c r="I79" i="9" s="1"/>
  <c r="E80" i="9" s="1"/>
  <c r="G77" i="22" l="1"/>
  <c r="F77" i="22"/>
  <c r="H77" i="22" s="1"/>
  <c r="I77" i="22" s="1"/>
  <c r="F89" i="21"/>
  <c r="G89" i="21"/>
  <c r="F85" i="20"/>
  <c r="G85" i="20"/>
  <c r="H85" i="20" s="1"/>
  <c r="I85" i="20" s="1"/>
  <c r="G80" i="9"/>
  <c r="F80" i="9"/>
  <c r="H80" i="9" l="1"/>
  <c r="I80" i="9" s="1"/>
  <c r="E81" i="9" s="1"/>
  <c r="F81" i="9" s="1"/>
  <c r="E78" i="22"/>
  <c r="H89" i="21"/>
  <c r="I89" i="21" s="1"/>
  <c r="E90" i="21" s="1"/>
  <c r="E86" i="20"/>
  <c r="G81" i="9" l="1"/>
  <c r="H81" i="9" s="1"/>
  <c r="I81" i="9" s="1"/>
  <c r="E82" i="9" s="1"/>
  <c r="F78" i="22"/>
  <c r="H78" i="22" s="1"/>
  <c r="I78" i="22" s="1"/>
  <c r="G78" i="22"/>
  <c r="F90" i="21"/>
  <c r="G90" i="21"/>
  <c r="H90" i="21"/>
  <c r="I90" i="21" s="1"/>
  <c r="F86" i="20"/>
  <c r="G86" i="20"/>
  <c r="G82" i="9" l="1"/>
  <c r="F82" i="9"/>
  <c r="H82" i="9" s="1"/>
  <c r="I82" i="9" s="1"/>
  <c r="E83" i="9" s="1"/>
  <c r="H86" i="20"/>
  <c r="I86" i="20" s="1"/>
  <c r="E87" i="20" s="1"/>
  <c r="E79" i="22"/>
  <c r="E91" i="21"/>
  <c r="F83" i="9" l="1"/>
  <c r="G83" i="9"/>
  <c r="H83" i="9" s="1"/>
  <c r="I83" i="9" s="1"/>
  <c r="E84" i="9" s="1"/>
  <c r="F79" i="22"/>
  <c r="G79" i="22"/>
  <c r="H79" i="22"/>
  <c r="I79" i="22" s="1"/>
  <c r="G91" i="21"/>
  <c r="F91" i="21"/>
  <c r="H91" i="21" s="1"/>
  <c r="I91" i="21" s="1"/>
  <c r="F87" i="20"/>
  <c r="G87" i="20"/>
  <c r="G84" i="9"/>
  <c r="F84" i="9"/>
  <c r="H87" i="20" l="1"/>
  <c r="I87" i="20" s="1"/>
  <c r="E80" i="22"/>
  <c r="E92" i="21"/>
  <c r="E88" i="20"/>
  <c r="H84" i="9"/>
  <c r="I84" i="9" s="1"/>
  <c r="E85" i="9" s="1"/>
  <c r="G85" i="9" s="1"/>
  <c r="F85" i="9" l="1"/>
  <c r="F80" i="22"/>
  <c r="G80" i="22"/>
  <c r="H80" i="22"/>
  <c r="I80" i="22" s="1"/>
  <c r="F92" i="21"/>
  <c r="G92" i="21"/>
  <c r="F88" i="20"/>
  <c r="G88" i="20"/>
  <c r="H85" i="9"/>
  <c r="I85" i="9" s="1"/>
  <c r="E86" i="9" s="1"/>
  <c r="H92" i="21" l="1"/>
  <c r="I92" i="21" s="1"/>
  <c r="H88" i="20"/>
  <c r="I88" i="20" s="1"/>
  <c r="E89" i="20" s="1"/>
  <c r="E81" i="22"/>
  <c r="E93" i="21"/>
  <c r="F86" i="9"/>
  <c r="G86" i="9"/>
  <c r="H86" i="9"/>
  <c r="I86" i="9" s="1"/>
  <c r="E87" i="9" s="1"/>
  <c r="G81" i="22" l="1"/>
  <c r="F81" i="22"/>
  <c r="H81" i="22" s="1"/>
  <c r="I81" i="22" s="1"/>
  <c r="F93" i="21"/>
  <c r="G93" i="21"/>
  <c r="F89" i="20"/>
  <c r="G89" i="20"/>
  <c r="F87" i="9"/>
  <c r="G87" i="9"/>
  <c r="H87" i="9" s="1"/>
  <c r="I87" i="9" s="1"/>
  <c r="E88" i="9" s="1"/>
  <c r="H93" i="21" l="1"/>
  <c r="I93" i="21" s="1"/>
  <c r="H89" i="20"/>
  <c r="I89" i="20" s="1"/>
  <c r="E90" i="20" s="1"/>
  <c r="E82" i="22"/>
  <c r="E94" i="21"/>
  <c r="G88" i="9"/>
  <c r="F88" i="9"/>
  <c r="H88" i="9" s="1"/>
  <c r="I88" i="9" s="1"/>
  <c r="E89" i="9" s="1"/>
  <c r="F82" i="22" l="1"/>
  <c r="G82" i="22"/>
  <c r="H82" i="22" s="1"/>
  <c r="I82" i="22" s="1"/>
  <c r="F94" i="21"/>
  <c r="G94" i="21"/>
  <c r="H94" i="21" s="1"/>
  <c r="I94" i="21" s="1"/>
  <c r="F90" i="20"/>
  <c r="G90" i="20"/>
  <c r="H90" i="20" s="1"/>
  <c r="I90" i="20" s="1"/>
  <c r="G89" i="9"/>
  <c r="F89" i="9"/>
  <c r="H89" i="9" l="1"/>
  <c r="I89" i="9" s="1"/>
  <c r="E90" i="9" s="1"/>
  <c r="E83" i="22"/>
  <c r="E95" i="21"/>
  <c r="E91" i="20"/>
  <c r="F90" i="9"/>
  <c r="G90" i="9"/>
  <c r="F83" i="22" l="1"/>
  <c r="G83" i="22"/>
  <c r="H83" i="22"/>
  <c r="I83" i="22" s="1"/>
  <c r="G95" i="21"/>
  <c r="F95" i="21"/>
  <c r="F91" i="20"/>
  <c r="G91" i="20"/>
  <c r="H90" i="9"/>
  <c r="I90" i="9" s="1"/>
  <c r="E91" i="9" s="1"/>
  <c r="H95" i="21" l="1"/>
  <c r="I95" i="21" s="1"/>
  <c r="H91" i="20"/>
  <c r="I91" i="20" s="1"/>
  <c r="E84" i="22"/>
  <c r="E96" i="21"/>
  <c r="E92" i="20"/>
  <c r="F91" i="9"/>
  <c r="G91" i="9"/>
  <c r="H91" i="9"/>
  <c r="I91" i="9" s="1"/>
  <c r="E92" i="9" s="1"/>
  <c r="F84" i="22" l="1"/>
  <c r="G84" i="22"/>
  <c r="H84" i="22" s="1"/>
  <c r="I84" i="22" s="1"/>
  <c r="F96" i="21"/>
  <c r="G96" i="21"/>
  <c r="H96" i="21" s="1"/>
  <c r="I96" i="21" s="1"/>
  <c r="F92" i="20"/>
  <c r="G92" i="20"/>
  <c r="G92" i="9"/>
  <c r="F92" i="9"/>
  <c r="H92" i="9" l="1"/>
  <c r="I92" i="9" s="1"/>
  <c r="E93" i="9" s="1"/>
  <c r="H92" i="20"/>
  <c r="I92" i="20" s="1"/>
  <c r="E93" i="20" s="1"/>
  <c r="E85" i="22"/>
  <c r="E97" i="21"/>
  <c r="G93" i="9"/>
  <c r="F93" i="9"/>
  <c r="H93" i="9" l="1"/>
  <c r="I93" i="9" s="1"/>
  <c r="E94" i="9" s="1"/>
  <c r="F85" i="22"/>
  <c r="G85" i="22"/>
  <c r="F97" i="21"/>
  <c r="G97" i="21"/>
  <c r="H97" i="21"/>
  <c r="I97" i="21" s="1"/>
  <c r="F93" i="20"/>
  <c r="G93" i="20"/>
  <c r="H93" i="20" s="1"/>
  <c r="I93" i="20" s="1"/>
  <c r="F94" i="9"/>
  <c r="G94" i="9"/>
  <c r="H94" i="9" s="1"/>
  <c r="I94" i="9" s="1"/>
  <c r="E95" i="9" s="1"/>
  <c r="H85" i="22" l="1"/>
  <c r="I85" i="22" s="1"/>
  <c r="E86" i="22"/>
  <c r="E98" i="21"/>
  <c r="E94" i="20"/>
  <c r="F95" i="9"/>
  <c r="G95" i="9"/>
  <c r="H95" i="9" l="1"/>
  <c r="I95" i="9" s="1"/>
  <c r="E96" i="9" s="1"/>
  <c r="G86" i="22"/>
  <c r="F86" i="22"/>
  <c r="H86" i="22" s="1"/>
  <c r="I86" i="22" s="1"/>
  <c r="F98" i="21"/>
  <c r="G98" i="21"/>
  <c r="H98" i="21" s="1"/>
  <c r="I98" i="21" s="1"/>
  <c r="F94" i="20"/>
  <c r="G94" i="20"/>
  <c r="G96" i="9"/>
  <c r="F96" i="9"/>
  <c r="H96" i="9" s="1"/>
  <c r="I96" i="9" s="1"/>
  <c r="E97" i="9" s="1"/>
  <c r="H94" i="20" l="1"/>
  <c r="I94" i="20" s="1"/>
  <c r="E87" i="22"/>
  <c r="E99" i="21"/>
  <c r="E95" i="20"/>
  <c r="F97" i="9"/>
  <c r="G97" i="9"/>
  <c r="H97" i="9" l="1"/>
  <c r="I97" i="9" s="1"/>
  <c r="E98" i="9" s="1"/>
  <c r="F87" i="22"/>
  <c r="G87" i="22"/>
  <c r="F99" i="21"/>
  <c r="G99" i="21"/>
  <c r="F95" i="20"/>
  <c r="G95" i="20"/>
  <c r="H95" i="20" s="1"/>
  <c r="I95" i="20" s="1"/>
  <c r="F98" i="9"/>
  <c r="G98" i="9"/>
  <c r="H87" i="22" l="1"/>
  <c r="I87" i="22" s="1"/>
  <c r="H98" i="9"/>
  <c r="I98" i="9" s="1"/>
  <c r="E99" i="9" s="1"/>
  <c r="E88" i="22"/>
  <c r="H99" i="21"/>
  <c r="I99" i="21" s="1"/>
  <c r="E100" i="21" s="1"/>
  <c r="E96" i="20"/>
  <c r="F99" i="9"/>
  <c r="G99" i="9"/>
  <c r="H99" i="9" s="1"/>
  <c r="I99" i="9" s="1"/>
  <c r="E100" i="9" s="1"/>
  <c r="F88" i="22" l="1"/>
  <c r="G88" i="22"/>
  <c r="H88" i="22"/>
  <c r="I88" i="22" s="1"/>
  <c r="F100" i="21"/>
  <c r="G100" i="21"/>
  <c r="H100" i="21" s="1"/>
  <c r="I100" i="21" s="1"/>
  <c r="F96" i="20"/>
  <c r="G96" i="20"/>
  <c r="G100" i="9"/>
  <c r="F100" i="9"/>
  <c r="H100" i="9" l="1"/>
  <c r="I100" i="9" s="1"/>
  <c r="E101" i="9" s="1"/>
  <c r="H96" i="20"/>
  <c r="I96" i="20" s="1"/>
  <c r="E97" i="20" s="1"/>
  <c r="E89" i="22"/>
  <c r="E101" i="21"/>
  <c r="G101" i="9"/>
  <c r="F101" i="9"/>
  <c r="H101" i="9" s="1"/>
  <c r="I101" i="9" s="1"/>
  <c r="E102" i="9" s="1"/>
  <c r="F89" i="22" l="1"/>
  <c r="G89" i="22"/>
  <c r="H89" i="22"/>
  <c r="I89" i="22" s="1"/>
  <c r="F101" i="21"/>
  <c r="G101" i="21"/>
  <c r="F97" i="20"/>
  <c r="G97" i="20"/>
  <c r="H97" i="20" s="1"/>
  <c r="I97" i="20" s="1"/>
  <c r="F102" i="9"/>
  <c r="G102" i="9"/>
  <c r="H101" i="21" l="1"/>
  <c r="I101" i="21" s="1"/>
  <c r="H102" i="9"/>
  <c r="I102" i="9" s="1"/>
  <c r="E103" i="9" s="1"/>
  <c r="E90" i="22"/>
  <c r="E102" i="21"/>
  <c r="E98" i="20"/>
  <c r="F103" i="9"/>
  <c r="G103" i="9"/>
  <c r="H103" i="9" l="1"/>
  <c r="I103" i="9" s="1"/>
  <c r="E104" i="9" s="1"/>
  <c r="G90" i="22"/>
  <c r="F90" i="22"/>
  <c r="F102" i="21"/>
  <c r="G102" i="21"/>
  <c r="F98" i="20"/>
  <c r="G98" i="20"/>
  <c r="H98" i="20" s="1"/>
  <c r="I98" i="20" s="1"/>
  <c r="G104" i="9"/>
  <c r="F104" i="9"/>
  <c r="H104" i="9" s="1"/>
  <c r="I104" i="9" s="1"/>
  <c r="E105" i="9" s="1"/>
  <c r="H90" i="22" l="1"/>
  <c r="I90" i="22" s="1"/>
  <c r="E91" i="22"/>
  <c r="H102" i="21"/>
  <c r="I102" i="21" s="1"/>
  <c r="E103" i="21" s="1"/>
  <c r="E99" i="20"/>
  <c r="F105" i="9"/>
  <c r="G105" i="9"/>
  <c r="F91" i="22" l="1"/>
  <c r="G91" i="22"/>
  <c r="H91" i="22"/>
  <c r="I91" i="22" s="1"/>
  <c r="F103" i="21"/>
  <c r="G103" i="21"/>
  <c r="H103" i="21"/>
  <c r="I103" i="21" s="1"/>
  <c r="F99" i="20"/>
  <c r="G99" i="20"/>
  <c r="H105" i="9"/>
  <c r="I105" i="9" s="1"/>
  <c r="E106" i="9" s="1"/>
  <c r="F106" i="9" s="1"/>
  <c r="H99" i="20" l="1"/>
  <c r="I99" i="20" s="1"/>
  <c r="E92" i="22"/>
  <c r="E104" i="21"/>
  <c r="E100" i="20"/>
  <c r="G106" i="9"/>
  <c r="H106" i="9"/>
  <c r="I106" i="9" s="1"/>
  <c r="E107" i="9" s="1"/>
  <c r="F107" i="9" s="1"/>
  <c r="F92" i="22" l="1"/>
  <c r="G92" i="22"/>
  <c r="H92" i="22"/>
  <c r="I92" i="22" s="1"/>
  <c r="F104" i="21"/>
  <c r="G104" i="21"/>
  <c r="H104" i="21" s="1"/>
  <c r="I104" i="21" s="1"/>
  <c r="F100" i="20"/>
  <c r="G100" i="20"/>
  <c r="H100" i="20" s="1"/>
  <c r="I100" i="20" s="1"/>
  <c r="G107" i="9"/>
  <c r="H107" i="9" s="1"/>
  <c r="I107" i="9" s="1"/>
  <c r="E108" i="9" s="1"/>
  <c r="G108" i="9" s="1"/>
  <c r="E93" i="22" l="1"/>
  <c r="E105" i="21"/>
  <c r="E101" i="20"/>
  <c r="F108" i="9"/>
  <c r="H108" i="9" s="1"/>
  <c r="I108" i="9" s="1"/>
  <c r="E109" i="9" s="1"/>
  <c r="F109" i="9" s="1"/>
  <c r="F93" i="22" l="1"/>
  <c r="G93" i="22"/>
  <c r="H93" i="22"/>
  <c r="I93" i="22" s="1"/>
  <c r="F105" i="21"/>
  <c r="G105" i="21"/>
  <c r="F101" i="20"/>
  <c r="G101" i="20"/>
  <c r="H101" i="20" s="1"/>
  <c r="I101" i="20" s="1"/>
  <c r="G109" i="9"/>
  <c r="H109" i="9" s="1"/>
  <c r="I109" i="9" s="1"/>
  <c r="E110" i="9" s="1"/>
  <c r="E94" i="22" l="1"/>
  <c r="H105" i="21"/>
  <c r="I105" i="21" s="1"/>
  <c r="E106" i="21" s="1"/>
  <c r="E102" i="20"/>
  <c r="F110" i="9"/>
  <c r="G110" i="9"/>
  <c r="F94" i="22" l="1"/>
  <c r="G94" i="22"/>
  <c r="H94" i="22"/>
  <c r="I94" i="22" s="1"/>
  <c r="F106" i="21"/>
  <c r="G106" i="21"/>
  <c r="F102" i="20"/>
  <c r="G102" i="20"/>
  <c r="H110" i="9"/>
  <c r="I110" i="9" s="1"/>
  <c r="E111" i="9" s="1"/>
  <c r="H106" i="21" l="1"/>
  <c r="I106" i="21" s="1"/>
  <c r="H102" i="20"/>
  <c r="I102" i="20" s="1"/>
  <c r="E103" i="20" s="1"/>
  <c r="E95" i="22"/>
  <c r="E107" i="21"/>
  <c r="F111" i="9"/>
  <c r="G111" i="9"/>
  <c r="H111" i="9" l="1"/>
  <c r="I111" i="9" s="1"/>
  <c r="E112" i="9" s="1"/>
  <c r="G95" i="22"/>
  <c r="F95" i="22"/>
  <c r="G107" i="21"/>
  <c r="F107" i="21"/>
  <c r="H107" i="21" s="1"/>
  <c r="I107" i="21" s="1"/>
  <c r="F103" i="20"/>
  <c r="G103" i="20"/>
  <c r="G112" i="9"/>
  <c r="F112" i="9"/>
  <c r="H112" i="9" s="1"/>
  <c r="I112" i="9" s="1"/>
  <c r="E113" i="9" s="1"/>
  <c r="H103" i="20" l="1"/>
  <c r="I103" i="20" s="1"/>
  <c r="H95" i="22"/>
  <c r="I95" i="22" s="1"/>
  <c r="E96" i="22" s="1"/>
  <c r="E108" i="21"/>
  <c r="E104" i="20"/>
  <c r="F113" i="9"/>
  <c r="G113" i="9"/>
  <c r="F96" i="22" l="1"/>
  <c r="G96" i="22"/>
  <c r="H96" i="22" s="1"/>
  <c r="I96" i="22" s="1"/>
  <c r="F108" i="21"/>
  <c r="G108" i="21"/>
  <c r="F104" i="20"/>
  <c r="G104" i="20"/>
  <c r="H104" i="20" s="1"/>
  <c r="I104" i="20" s="1"/>
  <c r="H113" i="9"/>
  <c r="I113" i="9" s="1"/>
  <c r="E114" i="9" s="1"/>
  <c r="G114" i="9" s="1"/>
  <c r="H108" i="21" l="1"/>
  <c r="I108" i="21" s="1"/>
  <c r="E97" i="22"/>
  <c r="E109" i="21"/>
  <c r="E105" i="20"/>
  <c r="F114" i="9"/>
  <c r="H114" i="9" s="1"/>
  <c r="I114" i="9" s="1"/>
  <c r="E115" i="9" s="1"/>
  <c r="G115" i="9" s="1"/>
  <c r="F97" i="22" l="1"/>
  <c r="G97" i="22"/>
  <c r="H97" i="22" s="1"/>
  <c r="I97" i="22" s="1"/>
  <c r="F109" i="21"/>
  <c r="G109" i="21"/>
  <c r="H109" i="21" s="1"/>
  <c r="I109" i="21" s="1"/>
  <c r="F105" i="20"/>
  <c r="G105" i="20"/>
  <c r="F115" i="9"/>
  <c r="H115" i="9" s="1"/>
  <c r="I115" i="9" s="1"/>
  <c r="E116" i="9" s="1"/>
  <c r="H105" i="20" l="1"/>
  <c r="I105" i="20" s="1"/>
  <c r="E98" i="22"/>
  <c r="E110" i="21"/>
  <c r="E106" i="20"/>
  <c r="F116" i="9"/>
  <c r="G116" i="9"/>
  <c r="H116" i="9" l="1"/>
  <c r="I116" i="9" s="1"/>
  <c r="F98" i="22"/>
  <c r="G98" i="22"/>
  <c r="H98" i="22" s="1"/>
  <c r="I98" i="22" s="1"/>
  <c r="F110" i="21"/>
  <c r="G110" i="21"/>
  <c r="F106" i="20"/>
  <c r="G106" i="20"/>
  <c r="H106" i="20" s="1"/>
  <c r="I106" i="20" s="1"/>
  <c r="E117" i="9"/>
  <c r="E99" i="22" l="1"/>
  <c r="H110" i="21"/>
  <c r="I110" i="21" s="1"/>
  <c r="E111" i="21" s="1"/>
  <c r="E107" i="20"/>
  <c r="G117" i="9"/>
  <c r="F117" i="9"/>
  <c r="H117" i="9" l="1"/>
  <c r="I117" i="9" s="1"/>
  <c r="F99" i="22"/>
  <c r="G99" i="22"/>
  <c r="G111" i="21"/>
  <c r="F111" i="21"/>
  <c r="H111" i="21" s="1"/>
  <c r="I111" i="21" s="1"/>
  <c r="F107" i="20"/>
  <c r="G107" i="20"/>
  <c r="E118" i="9"/>
  <c r="H107" i="20" l="1"/>
  <c r="I107" i="20" s="1"/>
  <c r="H99" i="22"/>
  <c r="I99" i="22" s="1"/>
  <c r="E100" i="22" s="1"/>
  <c r="E112" i="21"/>
  <c r="E108" i="20"/>
  <c r="F118" i="9"/>
  <c r="G118" i="9"/>
  <c r="F100" i="22" l="1"/>
  <c r="G100" i="22"/>
  <c r="H100" i="22"/>
  <c r="I100" i="22" s="1"/>
  <c r="G112" i="21"/>
  <c r="F112" i="21"/>
  <c r="F108" i="20"/>
  <c r="G108" i="20"/>
  <c r="H118" i="9"/>
  <c r="I118" i="9" s="1"/>
  <c r="E119" i="9" s="1"/>
  <c r="H112" i="21" l="1"/>
  <c r="I112" i="21" s="1"/>
  <c r="H108" i="20"/>
  <c r="I108" i="20" s="1"/>
  <c r="E109" i="20" s="1"/>
  <c r="E101" i="22"/>
  <c r="E113" i="21"/>
  <c r="F119" i="9"/>
  <c r="G119" i="9"/>
  <c r="H119" i="9" l="1"/>
  <c r="I119" i="9" s="1"/>
  <c r="E120" i="9" s="1"/>
  <c r="F101" i="22"/>
  <c r="G101" i="22"/>
  <c r="F113" i="21"/>
  <c r="G113" i="21"/>
  <c r="H113" i="21"/>
  <c r="I113" i="21" s="1"/>
  <c r="F109" i="20"/>
  <c r="G109" i="20"/>
  <c r="G120" i="9"/>
  <c r="F120" i="9"/>
  <c r="H120" i="9" l="1"/>
  <c r="I120" i="9" s="1"/>
  <c r="E121" i="9" s="1"/>
  <c r="H101" i="22"/>
  <c r="I101" i="22" s="1"/>
  <c r="H109" i="20"/>
  <c r="I109" i="20" s="1"/>
  <c r="E110" i="20" s="1"/>
  <c r="E102" i="22"/>
  <c r="E114" i="21"/>
  <c r="F121" i="9"/>
  <c r="G121" i="9"/>
  <c r="F102" i="22" l="1"/>
  <c r="G102" i="22"/>
  <c r="H102" i="22"/>
  <c r="I102" i="22" s="1"/>
  <c r="F114" i="21"/>
  <c r="G114" i="21"/>
  <c r="F110" i="20"/>
  <c r="G110" i="20"/>
  <c r="H121" i="9"/>
  <c r="I121" i="9" s="1"/>
  <c r="E122" i="9" s="1"/>
  <c r="H110" i="20" l="1"/>
  <c r="I110" i="20" s="1"/>
  <c r="E103" i="22"/>
  <c r="H114" i="21"/>
  <c r="I114" i="21" s="1"/>
  <c r="E115" i="21" s="1"/>
  <c r="E111" i="20"/>
  <c r="G122" i="9"/>
  <c r="F122" i="9"/>
  <c r="F103" i="22" l="1"/>
  <c r="G103" i="22"/>
  <c r="H103" i="22"/>
  <c r="I103" i="22" s="1"/>
  <c r="F115" i="21"/>
  <c r="G115" i="21"/>
  <c r="F111" i="20"/>
  <c r="G111" i="20"/>
  <c r="H122" i="9"/>
  <c r="I122" i="9" s="1"/>
  <c r="E123" i="9" s="1"/>
  <c r="H111" i="20" l="1"/>
  <c r="I111" i="20" s="1"/>
  <c r="E104" i="22"/>
  <c r="H115" i="21"/>
  <c r="I115" i="21" s="1"/>
  <c r="E116" i="21" s="1"/>
  <c r="E112" i="20"/>
  <c r="F123" i="9"/>
  <c r="G123" i="9"/>
  <c r="F104" i="22" l="1"/>
  <c r="G104" i="22"/>
  <c r="H104" i="22" s="1"/>
  <c r="I104" i="22" s="1"/>
  <c r="F116" i="21"/>
  <c r="G116" i="21"/>
  <c r="F112" i="20"/>
  <c r="G112" i="20"/>
  <c r="H112" i="20" s="1"/>
  <c r="I112" i="20" s="1"/>
  <c r="H123" i="9"/>
  <c r="I123" i="9" s="1"/>
  <c r="E124" i="9" s="1"/>
  <c r="G124" i="9" s="1"/>
  <c r="F124" i="9" l="1"/>
  <c r="E105" i="22"/>
  <c r="H116" i="21"/>
  <c r="I116" i="21" s="1"/>
  <c r="E117" i="21" s="1"/>
  <c r="E113" i="20"/>
  <c r="H124" i="9"/>
  <c r="I124" i="9" s="1"/>
  <c r="E125" i="9" s="1"/>
  <c r="G125" i="9" s="1"/>
  <c r="F125" i="9" l="1"/>
  <c r="F105" i="22"/>
  <c r="G105" i="22"/>
  <c r="H105" i="22" s="1"/>
  <c r="I105" i="22" s="1"/>
  <c r="F117" i="21"/>
  <c r="G117" i="21"/>
  <c r="F113" i="20"/>
  <c r="G113" i="20"/>
  <c r="H113" i="20" s="1"/>
  <c r="I113" i="20" s="1"/>
  <c r="H125" i="9"/>
  <c r="I125" i="9" s="1"/>
  <c r="E126" i="9" s="1"/>
  <c r="E128" i="9" s="1"/>
  <c r="H117" i="21" l="1"/>
  <c r="I117" i="21" s="1"/>
  <c r="E106" i="22"/>
  <c r="E118" i="21"/>
  <c r="E114" i="20"/>
  <c r="G126" i="9"/>
  <c r="G128" i="9" s="1"/>
  <c r="F126" i="9"/>
  <c r="H126" i="9"/>
  <c r="H128" i="9" s="1"/>
  <c r="F128" i="9"/>
  <c r="F106" i="22" l="1"/>
  <c r="G106" i="22"/>
  <c r="H106" i="22" s="1"/>
  <c r="I106" i="22" s="1"/>
  <c r="G118" i="21"/>
  <c r="F118" i="21"/>
  <c r="H118" i="21" s="1"/>
  <c r="I118" i="21" s="1"/>
  <c r="F114" i="20"/>
  <c r="G114" i="20"/>
  <c r="H114" i="20"/>
  <c r="I114" i="20" s="1"/>
  <c r="E107" i="22" l="1"/>
  <c r="E119" i="21"/>
  <c r="E115" i="20"/>
  <c r="F107" i="22" l="1"/>
  <c r="G107" i="22"/>
  <c r="H107" i="22" s="1"/>
  <c r="I107" i="22" s="1"/>
  <c r="F119" i="21"/>
  <c r="G119" i="21"/>
  <c r="F115" i="20"/>
  <c r="G115" i="20"/>
  <c r="H115" i="20" l="1"/>
  <c r="I115" i="20" s="1"/>
  <c r="H119" i="21"/>
  <c r="I119" i="21" s="1"/>
  <c r="E108" i="22"/>
  <c r="E120" i="21"/>
  <c r="E116" i="20"/>
  <c r="F108" i="22" l="1"/>
  <c r="G108" i="22"/>
  <c r="H108" i="22" s="1"/>
  <c r="I108" i="22" s="1"/>
  <c r="F120" i="21"/>
  <c r="G120" i="21"/>
  <c r="F116" i="20"/>
  <c r="G116" i="20"/>
  <c r="E109" i="22" l="1"/>
  <c r="H120" i="21"/>
  <c r="I120" i="21" s="1"/>
  <c r="E121" i="21" s="1"/>
  <c r="H116" i="20"/>
  <c r="G109" i="22" l="1"/>
  <c r="F109" i="22"/>
  <c r="H109" i="22"/>
  <c r="I109" i="22" s="1"/>
  <c r="F121" i="21"/>
  <c r="G121" i="21"/>
  <c r="I116" i="20"/>
  <c r="H121" i="21" l="1"/>
  <c r="I121" i="21" s="1"/>
  <c r="E110" i="22"/>
  <c r="E122" i="21"/>
  <c r="E117" i="20"/>
  <c r="F110" i="22" l="1"/>
  <c r="G110" i="22"/>
  <c r="H110" i="22" s="1"/>
  <c r="I110" i="22" s="1"/>
  <c r="F122" i="21"/>
  <c r="G122" i="21"/>
  <c r="F117" i="20"/>
  <c r="G117" i="20"/>
  <c r="H117" i="20" s="1"/>
  <c r="H122" i="21" l="1"/>
  <c r="I122" i="21" s="1"/>
  <c r="E111" i="22"/>
  <c r="E123" i="21"/>
  <c r="I117" i="20"/>
  <c r="F111" i="22" l="1"/>
  <c r="G111" i="22"/>
  <c r="H111" i="22"/>
  <c r="I111" i="22" s="1"/>
  <c r="G123" i="21"/>
  <c r="F123" i="21"/>
  <c r="E118" i="20"/>
  <c r="H123" i="21" l="1"/>
  <c r="I123" i="21" s="1"/>
  <c r="E112" i="22"/>
  <c r="E124" i="21"/>
  <c r="F118" i="20"/>
  <c r="G118" i="20"/>
  <c r="G112" i="22" l="1"/>
  <c r="F112" i="22"/>
  <c r="H112" i="22" s="1"/>
  <c r="I112" i="22" s="1"/>
  <c r="F124" i="21"/>
  <c r="G124" i="21"/>
  <c r="H118" i="20"/>
  <c r="H124" i="21" l="1"/>
  <c r="I124" i="21" s="1"/>
  <c r="E113" i="22"/>
  <c r="E125" i="21"/>
  <c r="I118" i="20"/>
  <c r="F113" i="22" l="1"/>
  <c r="G113" i="22"/>
  <c r="H113" i="22" s="1"/>
  <c r="I113" i="22" s="1"/>
  <c r="F125" i="21"/>
  <c r="G125" i="21"/>
  <c r="E119" i="20"/>
  <c r="H125" i="21" l="1"/>
  <c r="I125" i="21" s="1"/>
  <c r="E114" i="22"/>
  <c r="E126" i="21"/>
  <c r="F119" i="20"/>
  <c r="G119" i="20"/>
  <c r="H119" i="20" l="1"/>
  <c r="F114" i="22"/>
  <c r="G114" i="22"/>
  <c r="H114" i="22" s="1"/>
  <c r="I114" i="22" s="1"/>
  <c r="F126" i="21"/>
  <c r="G126" i="21"/>
  <c r="H126" i="21" s="1"/>
  <c r="I119" i="20"/>
  <c r="E115" i="22" l="1"/>
  <c r="E120" i="20"/>
  <c r="F115" i="22" l="1"/>
  <c r="G115" i="22"/>
  <c r="F120" i="20"/>
  <c r="G120" i="20"/>
  <c r="H120" i="20" l="1"/>
  <c r="H115" i="22"/>
  <c r="I115" i="22" s="1"/>
  <c r="E116" i="22" s="1"/>
  <c r="I120" i="20"/>
  <c r="F116" i="22" l="1"/>
  <c r="G116" i="22"/>
  <c r="H116" i="22"/>
  <c r="I116" i="22" s="1"/>
  <c r="E121" i="20"/>
  <c r="E117" i="22" l="1"/>
  <c r="F121" i="20"/>
  <c r="G121" i="20"/>
  <c r="H121" i="20" s="1"/>
  <c r="I121" i="20" s="1"/>
  <c r="G117" i="22" l="1"/>
  <c r="F117" i="22"/>
  <c r="H117" i="22" s="1"/>
  <c r="I117" i="22" s="1"/>
  <c r="E122" i="20"/>
  <c r="E118" i="22" l="1"/>
  <c r="G122" i="20"/>
  <c r="F122" i="20"/>
  <c r="H122" i="20"/>
  <c r="I122" i="20" s="1"/>
  <c r="F118" i="22" l="1"/>
  <c r="G118" i="22"/>
  <c r="H118" i="22"/>
  <c r="I118" i="22" s="1"/>
  <c r="E123" i="20"/>
  <c r="E119" i="22" l="1"/>
  <c r="F123" i="20"/>
  <c r="G123" i="20"/>
  <c r="H123" i="20" l="1"/>
  <c r="I123" i="20" s="1"/>
  <c r="F119" i="22"/>
  <c r="G119" i="22"/>
  <c r="H119" i="22" s="1"/>
  <c r="I119" i="22" s="1"/>
  <c r="E124" i="20"/>
  <c r="E120" i="22" l="1"/>
  <c r="F124" i="20"/>
  <c r="G124" i="20"/>
  <c r="H124" i="20" l="1"/>
  <c r="I124" i="20" s="1"/>
  <c r="F120" i="22"/>
  <c r="G120" i="22"/>
  <c r="H120" i="22" s="1"/>
  <c r="I120" i="22" s="1"/>
  <c r="E125" i="20"/>
  <c r="E121" i="22" l="1"/>
  <c r="F125" i="20"/>
  <c r="G125" i="20"/>
  <c r="H125" i="20" l="1"/>
  <c r="I125" i="20" s="1"/>
  <c r="F121" i="22"/>
  <c r="G121" i="22"/>
  <c r="E126" i="20"/>
  <c r="H121" i="22" l="1"/>
  <c r="I121" i="22" s="1"/>
  <c r="E122" i="22"/>
  <c r="G126" i="20"/>
  <c r="G128" i="20" s="1"/>
  <c r="F126" i="20"/>
  <c r="F128" i="20" s="1"/>
  <c r="E128" i="20"/>
  <c r="G122" i="22" l="1"/>
  <c r="F122" i="22"/>
  <c r="H122" i="22" s="1"/>
  <c r="I122" i="22" s="1"/>
  <c r="H126" i="20"/>
  <c r="E123" i="22" l="1"/>
  <c r="H128" i="20"/>
  <c r="F123" i="22" l="1"/>
  <c r="G123" i="22"/>
  <c r="H123" i="22"/>
  <c r="I123" i="22" s="1"/>
  <c r="G128" i="21"/>
  <c r="F128" i="21"/>
  <c r="H128" i="21"/>
  <c r="E128" i="21"/>
  <c r="E124" i="22" l="1"/>
  <c r="F124" i="22" l="1"/>
  <c r="G124" i="22"/>
  <c r="H124" i="22"/>
  <c r="I124" i="22" s="1"/>
  <c r="E125" i="22" l="1"/>
  <c r="F125" i="22" l="1"/>
  <c r="G125" i="22"/>
  <c r="H125" i="22"/>
  <c r="I125" i="22" l="1"/>
  <c r="E126" i="22" l="1"/>
  <c r="G126" i="22" l="1"/>
  <c r="F126" i="22"/>
  <c r="H126" i="22" l="1"/>
  <c r="I126" i="22" l="1"/>
  <c r="E127" i="22" l="1"/>
  <c r="F127" i="22" l="1"/>
  <c r="G127" i="22"/>
  <c r="H127" i="22" l="1"/>
  <c r="I127" i="22" s="1"/>
  <c r="E128" i="22"/>
  <c r="F128" i="22" l="1"/>
  <c r="G128" i="22"/>
  <c r="H128" i="22" s="1"/>
  <c r="I128" i="22" s="1"/>
  <c r="E129" i="22" l="1"/>
  <c r="F129" i="22" l="1"/>
  <c r="G129" i="22"/>
  <c r="H129" i="22"/>
  <c r="I129" i="22" s="1"/>
  <c r="E130" i="22" l="1"/>
  <c r="G130" i="22" l="1"/>
  <c r="F130" i="22"/>
  <c r="H130" i="22" s="1"/>
  <c r="I130" i="22" s="1"/>
  <c r="E131" i="22" l="1"/>
  <c r="G131" i="22" l="1"/>
  <c r="F131" i="22"/>
  <c r="H131" i="22" l="1"/>
  <c r="I131" i="22" s="1"/>
  <c r="E132" i="22"/>
  <c r="F132" i="22" l="1"/>
  <c r="G132" i="22"/>
  <c r="H132" i="22"/>
  <c r="I132" i="22" s="1"/>
  <c r="E133" i="22" l="1"/>
  <c r="F133" i="22" l="1"/>
  <c r="G133" i="22"/>
  <c r="H133" i="22"/>
  <c r="I133" i="22" s="1"/>
  <c r="E134" i="22" l="1"/>
  <c r="F134" i="22" l="1"/>
  <c r="G134" i="22"/>
  <c r="H134" i="22"/>
  <c r="I134" i="22" s="1"/>
  <c r="E135" i="22" l="1"/>
  <c r="F135" i="22" l="1"/>
  <c r="G135" i="22"/>
  <c r="H135" i="22" l="1"/>
  <c r="I135" i="22" s="1"/>
  <c r="E136" i="22"/>
  <c r="F136" i="22" l="1"/>
  <c r="G136" i="22"/>
  <c r="H136" i="22"/>
  <c r="I136" i="22" s="1"/>
  <c r="E137" i="22" l="1"/>
  <c r="F137" i="22" l="1"/>
  <c r="G137" i="22"/>
  <c r="H137" i="22"/>
  <c r="I137" i="22" s="1"/>
  <c r="E138" i="22" l="1"/>
  <c r="F138" i="22" l="1"/>
  <c r="G138" i="22"/>
  <c r="H138" i="22"/>
  <c r="I138" i="22" s="1"/>
  <c r="E139" i="22" l="1"/>
  <c r="F139" i="22" l="1"/>
  <c r="G139" i="22"/>
  <c r="H139" i="22" l="1"/>
  <c r="I139" i="22" s="1"/>
  <c r="E140" i="22"/>
  <c r="F140" i="22" l="1"/>
  <c r="G140" i="22"/>
  <c r="H140" i="22" s="1"/>
  <c r="I140" i="22" s="1"/>
  <c r="E141" i="22" l="1"/>
  <c r="G141" i="22" l="1"/>
  <c r="F141" i="22"/>
  <c r="H141" i="22"/>
  <c r="I141" i="22" s="1"/>
  <c r="E142" i="22" l="1"/>
  <c r="F142" i="22" l="1"/>
  <c r="G142" i="22"/>
  <c r="H142" i="22"/>
  <c r="I142" i="22" s="1"/>
  <c r="E143" i="22" l="1"/>
  <c r="F143" i="22" l="1"/>
  <c r="G143" i="22"/>
  <c r="H143" i="22"/>
  <c r="I143" i="22" s="1"/>
  <c r="E144" i="22" l="1"/>
  <c r="G144" i="22" l="1"/>
  <c r="F144" i="22"/>
  <c r="H144" i="22" s="1"/>
  <c r="I144" i="22" s="1"/>
  <c r="E145" i="22" l="1"/>
  <c r="G145" i="22" l="1"/>
  <c r="F145" i="22"/>
  <c r="H145" i="22" s="1"/>
  <c r="I145" i="22" s="1"/>
  <c r="E146" i="22" l="1"/>
  <c r="F146" i="22" l="1"/>
  <c r="G146" i="22"/>
  <c r="H146" i="22"/>
  <c r="I146" i="22" s="1"/>
  <c r="E147" i="22" l="1"/>
  <c r="F147" i="22" l="1"/>
  <c r="G147" i="22"/>
  <c r="H147" i="22"/>
  <c r="I147" i="22" s="1"/>
  <c r="E148" i="22" l="1"/>
  <c r="F148" i="22" l="1"/>
  <c r="G148" i="22"/>
  <c r="H148" i="22"/>
  <c r="I148" i="22" s="1"/>
  <c r="E149" i="22" l="1"/>
  <c r="F149" i="22" l="1"/>
  <c r="G149" i="22"/>
  <c r="H149" i="22"/>
  <c r="I149" i="22" s="1"/>
  <c r="E150" i="22" l="1"/>
  <c r="G150" i="22" l="1"/>
  <c r="F150" i="22"/>
  <c r="H150" i="22"/>
  <c r="I150" i="22" s="1"/>
  <c r="E151" i="22" l="1"/>
  <c r="F151" i="22" l="1"/>
  <c r="G151" i="22"/>
  <c r="H151" i="22"/>
  <c r="I151" i="22" s="1"/>
  <c r="E152" i="22" l="1"/>
  <c r="F152" i="22" l="1"/>
  <c r="G152" i="22"/>
  <c r="H152" i="22"/>
  <c r="I152" i="22" s="1"/>
  <c r="E153" i="22" l="1"/>
  <c r="F153" i="22" l="1"/>
  <c r="G153" i="22"/>
  <c r="H153" i="22" l="1"/>
  <c r="I153" i="22" s="1"/>
  <c r="E154" i="22"/>
  <c r="G154" i="22" l="1"/>
  <c r="F154" i="22"/>
  <c r="H154" i="22"/>
  <c r="I154" i="22" s="1"/>
  <c r="E155" i="22" l="1"/>
  <c r="F155" i="22" l="1"/>
  <c r="G155" i="22"/>
  <c r="H155" i="22"/>
  <c r="I155" i="22" s="1"/>
  <c r="E156" i="22" l="1"/>
  <c r="F156" i="22" l="1"/>
  <c r="G156" i="22"/>
  <c r="H156" i="22"/>
  <c r="I156" i="22" s="1"/>
  <c r="E157" i="22" l="1"/>
  <c r="F157" i="22" l="1"/>
  <c r="G157" i="22"/>
  <c r="H157" i="22"/>
  <c r="I157" i="22" s="1"/>
  <c r="E158" i="22" l="1"/>
  <c r="F158" i="22" l="1"/>
  <c r="G158" i="22"/>
  <c r="H158" i="22"/>
  <c r="I158" i="22" s="1"/>
  <c r="E159" i="22" l="1"/>
  <c r="F159" i="22" l="1"/>
  <c r="G159" i="22"/>
  <c r="H159" i="22" l="1"/>
  <c r="I159" i="22" s="1"/>
  <c r="E160" i="22"/>
  <c r="F160" i="22" l="1"/>
  <c r="G160" i="22"/>
  <c r="H160" i="22"/>
  <c r="I160" i="22" s="1"/>
  <c r="E161" i="22" l="1"/>
  <c r="F161" i="22" l="1"/>
  <c r="G161" i="22"/>
  <c r="H161" i="22"/>
  <c r="I161" i="22" s="1"/>
  <c r="E162" i="22" l="1"/>
  <c r="G162" i="22" l="1"/>
  <c r="F162" i="22"/>
  <c r="H162" i="22" s="1"/>
  <c r="I162" i="22" s="1"/>
  <c r="E163" i="22" l="1"/>
  <c r="F163" i="22" l="1"/>
  <c r="G163" i="22"/>
  <c r="H163" i="22" s="1"/>
  <c r="I163" i="22" s="1"/>
  <c r="E164" i="22" l="1"/>
  <c r="F164" i="22" l="1"/>
  <c r="G164" i="22"/>
  <c r="H164" i="22"/>
  <c r="I164" i="22" s="1"/>
  <c r="E165" i="22" l="1"/>
  <c r="F165" i="22" l="1"/>
  <c r="G165" i="22"/>
  <c r="H165" i="22"/>
  <c r="I165" i="22" s="1"/>
  <c r="E166" i="22" l="1"/>
  <c r="F166" i="22" l="1"/>
  <c r="G166" i="22"/>
  <c r="H166" i="22" s="1"/>
  <c r="I166" i="22" s="1"/>
  <c r="E167" i="22" l="1"/>
  <c r="G167" i="22" l="1"/>
  <c r="F167" i="22"/>
  <c r="H167" i="22"/>
  <c r="I167" i="22" s="1"/>
  <c r="E168" i="22" l="1"/>
  <c r="F168" i="22" l="1"/>
  <c r="G168" i="22"/>
  <c r="H168" i="22"/>
  <c r="I168" i="22" s="1"/>
  <c r="E169" i="22" l="1"/>
  <c r="F169" i="22" l="1"/>
  <c r="G169" i="22"/>
  <c r="H169" i="22"/>
  <c r="I169" i="22" s="1"/>
  <c r="E170" i="22" l="1"/>
  <c r="G170" i="22" l="1"/>
  <c r="F170" i="22"/>
  <c r="H170" i="22" l="1"/>
  <c r="I170" i="22" s="1"/>
  <c r="E171" i="22"/>
  <c r="F171" i="22" l="1"/>
  <c r="G171" i="22"/>
  <c r="H171" i="22" l="1"/>
  <c r="I171" i="22" s="1"/>
  <c r="E172" i="22"/>
  <c r="F172" i="22" l="1"/>
  <c r="G172" i="22"/>
  <c r="H172" i="22" l="1"/>
  <c r="I172" i="22" s="1"/>
  <c r="E173" i="22"/>
  <c r="G173" i="22" l="1"/>
  <c r="F173" i="22"/>
  <c r="H173" i="22"/>
  <c r="I173" i="22" s="1"/>
  <c r="E174" i="22" l="1"/>
  <c r="F174" i="22" l="1"/>
  <c r="G174" i="22"/>
  <c r="H174" i="22"/>
  <c r="I174" i="22" s="1"/>
  <c r="E175" i="22" l="1"/>
  <c r="F175" i="22" l="1"/>
  <c r="G175" i="22"/>
  <c r="H175" i="22"/>
  <c r="I175" i="22" s="1"/>
  <c r="E176" i="22" l="1"/>
  <c r="G176" i="22" l="1"/>
  <c r="F176" i="22"/>
  <c r="H176" i="22" s="1"/>
  <c r="I176" i="22" s="1"/>
  <c r="E177" i="22" l="1"/>
  <c r="G177" i="22" l="1"/>
  <c r="F177" i="22"/>
  <c r="H177" i="22" s="1"/>
  <c r="I177" i="22" s="1"/>
  <c r="E178" i="22" l="1"/>
  <c r="F178" i="22" l="1"/>
  <c r="G178" i="22"/>
  <c r="H178" i="22"/>
  <c r="I178" i="22" s="1"/>
  <c r="E179" i="22" l="1"/>
  <c r="F179" i="22" l="1"/>
  <c r="G179" i="22"/>
  <c r="H179" i="22"/>
  <c r="I179" i="22" s="1"/>
  <c r="E180" i="22" l="1"/>
  <c r="F180" i="22" l="1"/>
  <c r="G180" i="22"/>
  <c r="H180" i="22"/>
  <c r="I180" i="22" s="1"/>
  <c r="E181" i="22" l="1"/>
  <c r="G181" i="22" l="1"/>
  <c r="F181" i="22"/>
  <c r="H181" i="22"/>
  <c r="I181" i="22" s="1"/>
  <c r="E182" i="22" l="1"/>
  <c r="F182" i="22" l="1"/>
  <c r="G182" i="22"/>
  <c r="H182" i="22"/>
  <c r="I182" i="22" s="1"/>
  <c r="E183" i="22" l="1"/>
  <c r="F183" i="22" l="1"/>
  <c r="G183" i="22"/>
  <c r="H183" i="22"/>
  <c r="I183" i="22" s="1"/>
  <c r="E184" i="22" l="1"/>
  <c r="F184" i="22" l="1"/>
  <c r="G184" i="22"/>
  <c r="H184" i="22"/>
  <c r="I184" i="22" s="1"/>
  <c r="E185" i="22" l="1"/>
  <c r="G185" i="22" l="1"/>
  <c r="F185" i="22"/>
  <c r="H185" i="22"/>
  <c r="I185" i="22" s="1"/>
  <c r="E186" i="22" l="1"/>
  <c r="E188" i="22" s="1"/>
  <c r="G186" i="22" l="1"/>
  <c r="G188" i="22" s="1"/>
  <c r="F186" i="22"/>
  <c r="H186" i="22" l="1"/>
  <c r="H188" i="22" s="1"/>
  <c r="F188" i="22"/>
</calcChain>
</file>

<file path=xl/sharedStrings.xml><?xml version="1.0" encoding="utf-8"?>
<sst xmlns="http://schemas.openxmlformats.org/spreadsheetml/2006/main" count="249" uniqueCount="38">
  <si>
    <t>Kredi Tutarı</t>
  </si>
  <si>
    <t>Sıra</t>
  </si>
  <si>
    <t>Faiz
Tutarı</t>
  </si>
  <si>
    <t>Kredi
Tutarı</t>
  </si>
  <si>
    <t>BSMV
Tutarı</t>
  </si>
  <si>
    <t>KKDF
Tutarı</t>
  </si>
  <si>
    <t>BSMV Oranı</t>
  </si>
  <si>
    <t>KKDF Oranı</t>
  </si>
  <si>
    <t>Parametreler</t>
  </si>
  <si>
    <t>Değerler</t>
  </si>
  <si>
    <t>Faiz Oranı (Aylık)</t>
  </si>
  <si>
    <t>&lt;&lt;&lt; Sadece sarı alanları değiştiriniz.</t>
  </si>
  <si>
    <t>Kalan Kredi
Tutarı</t>
  </si>
  <si>
    <t>Başlangıç Tarihi</t>
  </si>
  <si>
    <t>Tarih</t>
  </si>
  <si>
    <t>Geri Ödeme Tutarı</t>
  </si>
  <si>
    <t>Toplam</t>
  </si>
  <si>
    <t>Taksit
Tutarı</t>
  </si>
  <si>
    <t>Sayfa Koruma Parolası</t>
  </si>
  <si>
    <t>12 Ay Vadeli AETK Örnek Ödeme Tablosu</t>
  </si>
  <si>
    <t>24 Ay Vadeli AETK Örnek Ödeme Tablosu</t>
  </si>
  <si>
    <t>24 Ay Vadeli (6 Ay Ödemesiz Dönemli) AETK Örnek Ödeme Tablosu</t>
  </si>
  <si>
    <t>36 Ay Vadeli AETK Örnek Ödeme Tablosu</t>
  </si>
  <si>
    <t>48 Ay Vadeli AETK Örnek Ödeme Tablosu</t>
  </si>
  <si>
    <t>60 Ay Vadeli AETK Örnek Ödeme Tablosu</t>
  </si>
  <si>
    <t>120 Ay Vadeli AETK Örnek Ödeme Tablosu</t>
  </si>
  <si>
    <t>36 Ay Vadeli (6 Ay Ödemesiz Dönemli) AETK Örnek Ödeme Tablosu</t>
  </si>
  <si>
    <t>36 Ay Vadeli (12 Ay Ödemesiz Dönemli) AETK Örnek Ödeme Tablosu</t>
  </si>
  <si>
    <t>48 Ay Vadeli (6 Ay Ödemesiz Dönemli) AETK Örnek Ödeme Tablosu</t>
  </si>
  <si>
    <t>Başlangıç</t>
  </si>
  <si>
    <t>Aylık Faiz Oranı</t>
  </si>
  <si>
    <t>Bilgi amaçlıdır. Hukuksal nitelik taşımaz.</t>
  </si>
  <si>
    <t>48 Ay Vadeli (12 Ay Ödemesiz Dönemli) AETK Örnek Ödeme Tablosu</t>
  </si>
  <si>
    <t>60 Ay Vadeli (6 Ay Ödemesiz Dönemli) AETK Örnek Ödeme Tablosu</t>
  </si>
  <si>
    <t>60 Ay Vadeli (12 Ay Ödemesiz Dönemli) AETK Örnek Ödeme Tablosu</t>
  </si>
  <si>
    <t>120 Ay Vadeli (6 Ay Ödemesiz Dönemli) AETK Örnek Ödeme Tablosu</t>
  </si>
  <si>
    <t>120 Ay Vadeli (12 Ay Ödemesiz Dönemli) AETK Örnek Ödeme Tablosu</t>
  </si>
  <si>
    <t>180 Ay Vadeli AETK Örnek Ödeme Tablosu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</si>
</sst>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_ ;[Red]\-#,##0\ "/>
    <numFmt numFmtId="165" formatCode="#,##0;[Red]#,##0"/>
    <numFmt numFmtId="166" formatCode="0.0000%"/>
    <numFmt numFmtId="167" formatCode="dd/mm/yyyy"/>
    <numFmt numFmtId="168" formatCode="_-* #,##0_-;\-* #,##0_-;_-* &quot;-&quot;??_-;_-@_-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onsolas"/>
      <family val="3"/>
      <charset val="162"/>
    </font>
    <font>
      <sz val="11"/>
      <color theme="0"/>
      <name val="Consolas"/>
      <family val="3"/>
      <charset val="162"/>
    </font>
    <font>
      <sz val="10"/>
      <color theme="0"/>
      <name val="Consolas"/>
      <family val="3"/>
      <charset val="162"/>
    </font>
    <font>
      <sz val="12"/>
      <color rgb="FFFF0000"/>
      <name val="Consolas"/>
      <family val="3"/>
      <charset val="162"/>
    </font>
    <font>
      <sz val="9"/>
      <color theme="0"/>
      <name val="Consolas"/>
      <family val="3"/>
      <charset val="162"/>
    </font>
    <font>
      <sz val="10"/>
      <color theme="1" tint="0.34998626667073579"/>
      <name val="Consolas"/>
      <family val="3"/>
      <charset val="162"/>
    </font>
    <font>
      <sz val="10"/>
      <color theme="1"/>
      <name val="Consolas"/>
      <family val="3"/>
      <charset val="162"/>
    </font>
  </fonts>
  <fills count="6">
    <fill>
      <patternFill patternType="none"/>
    </fill>
    <fill>
      <patternFill patternType="gray125"/>
    </fill>
    <fill>
      <patternFill patternType="solid">
        <fgColor rgb="FF0A64A0"/>
        <bgColor indexed="64"/>
      </patternFill>
    </fill>
    <fill>
      <patternFill patternType="solid">
        <fgColor rgb="FFDBEFFD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7" fontId="6" fillId="2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/>
    </xf>
    <xf numFmtId="166" fontId="2" fillId="4" borderId="1" xfId="1" applyNumberFormat="1" applyFont="1" applyFill="1" applyBorder="1" applyAlignment="1">
      <alignment horizontal="center" vertical="center"/>
    </xf>
    <xf numFmtId="10" fontId="2" fillId="0" borderId="1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2" fillId="5" borderId="1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168" fontId="2" fillId="0" borderId="0" xfId="2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top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165" fontId="2" fillId="3" borderId="1" xfId="0" applyNumberFormat="1" applyFont="1" applyFill="1" applyBorder="1" applyAlignment="1">
      <alignment horizontal="right" vertical="center" indent="1"/>
    </xf>
    <xf numFmtId="165" fontId="2" fillId="3" borderId="2" xfId="0" applyNumberFormat="1" applyFont="1" applyFill="1" applyBorder="1" applyAlignment="1">
      <alignment horizontal="right" vertical="center" indent="1"/>
    </xf>
    <xf numFmtId="165" fontId="2" fillId="3" borderId="3" xfId="0" applyNumberFormat="1" applyFont="1" applyFill="1" applyBorder="1" applyAlignment="1">
      <alignment horizontal="right" vertical="center" indent="1"/>
    </xf>
    <xf numFmtId="167" fontId="2" fillId="5" borderId="1" xfId="0" applyNumberFormat="1" applyFont="1" applyFill="1" applyBorder="1" applyAlignment="1">
      <alignment horizontal="right" vertical="center" indent="1"/>
    </xf>
    <xf numFmtId="166" fontId="2" fillId="5" borderId="2" xfId="1" applyNumberFormat="1" applyFont="1" applyFill="1" applyBorder="1" applyAlignment="1">
      <alignment horizontal="right" vertical="center" indent="1"/>
    </xf>
    <xf numFmtId="166" fontId="2" fillId="5" borderId="3" xfId="1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166" fontId="2" fillId="5" borderId="1" xfId="1" applyNumberFormat="1" applyFont="1" applyFill="1" applyBorder="1" applyAlignment="1">
      <alignment horizontal="right" vertical="center" indent="1"/>
    </xf>
  </cellXfs>
  <cellStyles count="3">
    <cellStyle name="Normal" xfId="0" builtinId="0"/>
    <cellStyle name="Virgül" xfId="2" builtinId="3"/>
    <cellStyle name="Yüzde" xfId="1" builtinId="5"/>
  </cellStyles>
  <dxfs count="0"/>
  <tableStyles count="0" defaultTableStyle="TableStyleMedium2" defaultPivotStyle="PivotStyleLight16"/>
  <colors>
    <mruColors>
      <color rgb="FF0D84D5"/>
      <color rgb="FFDBEFFD"/>
      <color rgb="FF0B70B5"/>
      <color rgb="FF0A64A0"/>
      <color rgb="FFCCE9FC"/>
      <color rgb="FF2864A0"/>
      <color rgb="FF0A648C"/>
      <color rgb="FF0A5FA5"/>
      <color rgb="FF0A67A6"/>
      <color rgb="FF0D7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F735-B845-43EB-B4C4-4DEEB85D1171}">
  <sheetPr>
    <tabColor rgb="FF0A64A0"/>
  </sheetPr>
  <dimension ref="B1:E10"/>
  <sheetViews>
    <sheetView showGridLines="0" tabSelected="1" workbookViewId="0"/>
  </sheetViews>
  <sheetFormatPr defaultRowHeight="14.25" x14ac:dyDescent="0.45"/>
  <cols>
    <col min="1" max="1" width="4.640625" style="1" customWidth="1"/>
    <col min="2" max="2" width="23.2109375" style="1" customWidth="1"/>
    <col min="3" max="3" width="18.5703125" style="1" customWidth="1"/>
    <col min="4" max="4" width="2.2109375" style="1" customWidth="1"/>
    <col min="5" max="16384" width="9.140625" style="1"/>
  </cols>
  <sheetData>
    <row r="1" spans="2:5" ht="16.75" customHeight="1" x14ac:dyDescent="0.45"/>
    <row r="2" spans="2:5" s="10" customFormat="1" ht="25.45" customHeight="1" x14ac:dyDescent="0.45">
      <c r="B2" s="11" t="s">
        <v>8</v>
      </c>
      <c r="C2" s="12" t="s">
        <v>9</v>
      </c>
    </row>
    <row r="3" spans="2:5" ht="40.35" customHeight="1" x14ac:dyDescent="0.45">
      <c r="B3" s="3" t="s">
        <v>0</v>
      </c>
      <c r="C3" s="17">
        <v>200000</v>
      </c>
      <c r="E3" s="1" t="s">
        <v>11</v>
      </c>
    </row>
    <row r="4" spans="2:5" ht="40.35" customHeight="1" x14ac:dyDescent="0.45">
      <c r="B4" s="3" t="s">
        <v>10</v>
      </c>
      <c r="C4" s="18">
        <v>1.125E-2</v>
      </c>
    </row>
    <row r="5" spans="2:5" customFormat="1" ht="5.15" customHeight="1" x14ac:dyDescent="0.45"/>
    <row r="6" spans="2:5" ht="40.35" customHeight="1" x14ac:dyDescent="0.45">
      <c r="B6" s="3" t="s">
        <v>13</v>
      </c>
      <c r="C6" s="21">
        <f ca="1">TODAY()</f>
        <v>44969</v>
      </c>
    </row>
    <row r="7" spans="2:5" ht="40.35" customHeight="1" x14ac:dyDescent="0.45">
      <c r="B7" s="3" t="s">
        <v>6</v>
      </c>
      <c r="C7" s="19">
        <v>0.05</v>
      </c>
    </row>
    <row r="8" spans="2:5" ht="40.35" customHeight="1" x14ac:dyDescent="0.45">
      <c r="B8" s="3" t="s">
        <v>7</v>
      </c>
      <c r="C8" s="19">
        <v>0</v>
      </c>
    </row>
    <row r="9" spans="2:5" ht="6.85" customHeight="1" x14ac:dyDescent="0.45"/>
    <row r="10" spans="2:5" x14ac:dyDescent="0.45">
      <c r="B10" s="22" t="s">
        <v>18</v>
      </c>
      <c r="C10" s="20">
        <v>123</v>
      </c>
    </row>
  </sheetData>
  <sheetProtection algorithmName="SHA-512" hashValue="cqhwDbDJX0PMSbv8yh8Gbo6Uc58RTzW0aCvWi2/hcwQHuldmKZPRcQpIpsqoa0TnOylLRaXNuY94xxG4zpDKzg==" saltValue="RwcBYE/ISomImlPAcuzCqg==" spinCount="100000" sheet="1" objects="1" scenarios="1"/>
  <protectedRanges>
    <protectedRange sqref="C3:C4" name="Parametreler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ECD7-E508-4FE4-8A33-D32818EBEE1D}">
  <sheetPr>
    <tabColor rgb="FF0D84D5"/>
    <pageSetUpPr fitToPage="1"/>
  </sheetPr>
  <dimension ref="B1:K58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32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44969</v>
      </c>
      <c r="E3" s="34"/>
      <c r="F3" s="30" t="s">
        <v>30</v>
      </c>
      <c r="G3" s="30"/>
      <c r="H3" s="38">
        <f>Başlangıç!$C$4</f>
        <v>1.125E-2</v>
      </c>
      <c r="I3" s="38"/>
      <c r="K3" s="15">
        <v>36</v>
      </c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 ca="1">D56</f>
        <v>275671.34780466859</v>
      </c>
      <c r="I4" s="31"/>
      <c r="K4" s="15">
        <v>42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 ca="1">Başlangıç!$C$3*Başlangıç!$C$4*12*($C$12-Başlangıç!$C$6+1)/360/2/3</f>
        <v>2300</v>
      </c>
      <c r="F7" s="2">
        <f ca="1">E7*Başlangıç!$C$7</f>
        <v>115</v>
      </c>
      <c r="G7" s="2">
        <f ca="1">E7*Başlangıç!$C$8</f>
        <v>0</v>
      </c>
      <c r="H7" s="2">
        <v>0</v>
      </c>
      <c r="I7" s="2">
        <f>Başlangıç!$C$3</f>
        <v>200000</v>
      </c>
    </row>
    <row r="8" spans="2:11" ht="17.5" customHeight="1" x14ac:dyDescent="0.45">
      <c r="B8" s="7">
        <f t="shared" ref="B8:B54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45028</v>
      </c>
      <c r="D8" s="8">
        <v>0</v>
      </c>
      <c r="E8" s="8">
        <f ca="1">Başlangıç!$C$3*Başlangıç!$C$4*12*($C$12-Başlangıç!$C$6+1)/360/2/3</f>
        <v>2300</v>
      </c>
      <c r="F8" s="8">
        <f ca="1">E8*Başlangıç!$C$7</f>
        <v>115</v>
      </c>
      <c r="G8" s="8">
        <f ca="1">E8*Başlangıç!$C$8</f>
        <v>0</v>
      </c>
      <c r="H8" s="8">
        <v>0</v>
      </c>
      <c r="I8" s="8">
        <f>Başlangıç!$C$3</f>
        <v>200000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45058</v>
      </c>
      <c r="D9" s="2">
        <f ca="1">SUM($E$7:$G$18)/4</f>
        <v>7245</v>
      </c>
      <c r="E9" s="2">
        <f ca="1">Başlangıç!$C$3*Başlangıç!$C$4*12*($C$12-Başlangıç!$C$6+1)/360/2/3</f>
        <v>2300</v>
      </c>
      <c r="F9" s="2">
        <f ca="1">E9*Başlangıç!$C$7</f>
        <v>115</v>
      </c>
      <c r="G9" s="2">
        <f ca="1">E9*Başlangıç!$C$8</f>
        <v>0</v>
      </c>
      <c r="H9" s="2">
        <v>0</v>
      </c>
      <c r="I9" s="2">
        <f>Başlangıç!$C$3</f>
        <v>200000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45089</v>
      </c>
      <c r="D10" s="8">
        <v>0</v>
      </c>
      <c r="E10" s="8">
        <f ca="1">Başlangıç!$C$3*Başlangıç!$C$4*12*($C$12-Başlangıç!$C$6+1)/360/2/3</f>
        <v>2300</v>
      </c>
      <c r="F10" s="8">
        <f ca="1">E10*Başlangıç!$C$7</f>
        <v>115</v>
      </c>
      <c r="G10" s="8">
        <f ca="1">E10*Başlangıç!$C$8</f>
        <v>0</v>
      </c>
      <c r="H10" s="8">
        <v>0</v>
      </c>
      <c r="I10" s="8">
        <f>Başlangıç!$C$3</f>
        <v>200000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45119</v>
      </c>
      <c r="D11" s="2">
        <v>0</v>
      </c>
      <c r="E11" s="2">
        <f ca="1">Başlangıç!$C$3*Başlangıç!$C$4*12*($C$12-Başlangıç!$C$6+1)/360/2/3</f>
        <v>2300</v>
      </c>
      <c r="F11" s="2">
        <f ca="1">E11*Başlangıç!$C$7</f>
        <v>115</v>
      </c>
      <c r="G11" s="2">
        <f ca="1">E11*Başlangıç!$C$8</f>
        <v>0</v>
      </c>
      <c r="H11" s="2">
        <v>0</v>
      </c>
      <c r="I11" s="2">
        <f>Başlangıç!$C$3</f>
        <v>200000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ca="1">SUM($E$7:$G$18)/4</f>
        <v>7245</v>
      </c>
      <c r="E12" s="8">
        <f ca="1">Başlangıç!$C$3*Başlangıç!$C$4*12*($C$12-Başlangıç!$C$6+1)/360/2/3</f>
        <v>2300</v>
      </c>
      <c r="F12" s="8">
        <f ca="1">E12*Başlangıç!$C$7</f>
        <v>115</v>
      </c>
      <c r="G12" s="8">
        <f ca="1">E12*Başlangıç!$C$8</f>
        <v>0</v>
      </c>
      <c r="H12" s="8">
        <v>0</v>
      </c>
      <c r="I12" s="8">
        <f>Başlangıç!$C$3</f>
        <v>200000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45181</v>
      </c>
      <c r="D13" s="2">
        <v>0</v>
      </c>
      <c r="E13" s="2">
        <f ca="1">Başlangıç!$C$3*Başlangıç!$C$4*12*($C$12-Başlangıç!$C$6+1)/360/2/3</f>
        <v>2300</v>
      </c>
      <c r="F13" s="2">
        <f ca="1">E13*Başlangıç!$C$7</f>
        <v>115</v>
      </c>
      <c r="G13" s="2">
        <f ca="1">E13*Başlangıç!$C$8</f>
        <v>0</v>
      </c>
      <c r="H13" s="2">
        <v>0</v>
      </c>
      <c r="I13" s="2">
        <f>Başlangıç!$C$3</f>
        <v>200000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45211</v>
      </c>
      <c r="D14" s="8">
        <v>0</v>
      </c>
      <c r="E14" s="8">
        <f ca="1">Başlangıç!$C$3*Başlangıç!$C$4*12*($C$12-Başlangıç!$C$6+1)/360/2/3</f>
        <v>2300</v>
      </c>
      <c r="F14" s="8">
        <f ca="1">E14*Başlangıç!$C$7</f>
        <v>115</v>
      </c>
      <c r="G14" s="8">
        <f ca="1">E14*Başlangıç!$C$8</f>
        <v>0</v>
      </c>
      <c r="H14" s="8">
        <v>0</v>
      </c>
      <c r="I14" s="8">
        <f>Başlangıç!$C$3</f>
        <v>200000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ca="1">SUM($E$7:$G$18)/4</f>
        <v>7245</v>
      </c>
      <c r="E15" s="2">
        <f ca="1">Başlangıç!$C$3*Başlangıç!$C$4*12*($C$12-Başlangıç!$C$6+1)/360/2/3</f>
        <v>2300</v>
      </c>
      <c r="F15" s="2">
        <f ca="1">E15*Başlangıç!$C$7</f>
        <v>115</v>
      </c>
      <c r="G15" s="2">
        <f ca="1">E15*Başlangıç!$C$8</f>
        <v>0</v>
      </c>
      <c r="H15" s="2">
        <v>0</v>
      </c>
      <c r="I15" s="2">
        <f>Başlangıç!$C$3</f>
        <v>200000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45272</v>
      </c>
      <c r="D16" s="8">
        <v>0</v>
      </c>
      <c r="E16" s="8">
        <f ca="1">Başlangıç!$C$3*Başlangıç!$C$4*12*($C$12-Başlangıç!$C$6+1)/360/2/3</f>
        <v>2300</v>
      </c>
      <c r="F16" s="8">
        <f ca="1">E16*Başlangıç!$C$7</f>
        <v>115</v>
      </c>
      <c r="G16" s="8">
        <f ca="1">E16*Başlangıç!$C$8</f>
        <v>0</v>
      </c>
      <c r="H16" s="8">
        <v>0</v>
      </c>
      <c r="I16" s="8">
        <f>Başlangıç!$C$3</f>
        <v>200000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45303</v>
      </c>
      <c r="D17" s="2">
        <v>0</v>
      </c>
      <c r="E17" s="2">
        <f ca="1">Başlangıç!$C$3*Başlangıç!$C$4*12*($C$12-Başlangıç!$C$6+1)/360/2/3</f>
        <v>2300</v>
      </c>
      <c r="F17" s="2">
        <f ca="1">E17*Başlangıç!$C$7</f>
        <v>115</v>
      </c>
      <c r="G17" s="2">
        <f ca="1">E17*Başlangıç!$C$8</f>
        <v>0</v>
      </c>
      <c r="H17" s="2">
        <v>0</v>
      </c>
      <c r="I17" s="2">
        <f>Başlangıç!$C$3</f>
        <v>200000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45334</v>
      </c>
      <c r="D18" s="8">
        <f ca="1">SUM($E$7:$G$18)/4</f>
        <v>7245</v>
      </c>
      <c r="E18" s="8">
        <f ca="1">Başlangıç!$C$3*Başlangıç!$C$4*12*($C$12-Başlangıç!$C$6+1)/360/2/3</f>
        <v>2300</v>
      </c>
      <c r="F18" s="8">
        <f ca="1">E18*Başlangıç!$C$7</f>
        <v>115</v>
      </c>
      <c r="G18" s="8">
        <f ca="1">E18*Başlangıç!$C$8</f>
        <v>0</v>
      </c>
      <c r="H18" s="8">
        <v>0</v>
      </c>
      <c r="I18" s="8">
        <f>Başlangıç!$C$3</f>
        <v>200000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45363</v>
      </c>
      <c r="D19" s="2">
        <f>PMT(Başlangıç!$C$4*(1+Başlangıç!$C$7+Başlangıç!$C$8),$K$3,-Başlangıç!$C$3)</f>
        <v>6852.5374390185698</v>
      </c>
      <c r="E19" s="2">
        <f>I18*Başlangıç!$C$4</f>
        <v>2250</v>
      </c>
      <c r="F19" s="2">
        <f>E19*Başlangıç!$C$7</f>
        <v>112.5</v>
      </c>
      <c r="G19" s="2">
        <f>F19*Başlangıç!$C$8</f>
        <v>0</v>
      </c>
      <c r="H19" s="2">
        <f>D19-E19-F19-G19</f>
        <v>4490.0374390185698</v>
      </c>
      <c r="I19" s="2">
        <f>I18-H19</f>
        <v>195509.96256098142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45394</v>
      </c>
      <c r="D20" s="8">
        <f>PMT(Başlangıç!$C$4*(1+Başlangıç!$C$7+Başlangıç!$C$8),$K$3,-Başlangıç!$C$3)</f>
        <v>6852.5374390185698</v>
      </c>
      <c r="E20" s="8">
        <f>I19*Başlangıç!$C$4</f>
        <v>2199.4870788110411</v>
      </c>
      <c r="F20" s="8">
        <f>E20*Başlangıç!$C$7</f>
        <v>109.97435394055206</v>
      </c>
      <c r="G20" s="8">
        <f>F20*Başlangıç!$C$8</f>
        <v>0</v>
      </c>
      <c r="H20" s="8">
        <f>D20-E20-F20-G20</f>
        <v>4543.0760062669769</v>
      </c>
      <c r="I20" s="8">
        <f>I19-H20</f>
        <v>190966.88655471444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>PMT(Başlangıç!$C$4*(1+Başlangıç!$C$7+Başlangıç!$C$8),$K$3,-Başlangıç!$C$3)</f>
        <v>6852.5374390185698</v>
      </c>
      <c r="E21" s="2">
        <f>I20*Başlangıç!$C$4</f>
        <v>2148.3774737405374</v>
      </c>
      <c r="F21" s="2">
        <f>E21*Başlangıç!$C$7</f>
        <v>107.41887368702687</v>
      </c>
      <c r="G21" s="2">
        <f>F21*Başlangıç!$C$8</f>
        <v>0</v>
      </c>
      <c r="H21" s="2">
        <f t="shared" ref="H21:H54" si="1">D21-E21-F21-G21</f>
        <v>4596.7410915910059</v>
      </c>
      <c r="I21" s="2">
        <f t="shared" ref="I21:I53" si="2">I20-H21</f>
        <v>186370.14546312342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45455</v>
      </c>
      <c r="D22" s="8">
        <f>PMT(Başlangıç!$C$4*(1+Başlangıç!$C$7+Başlangıç!$C$8),$K$3,-Başlangıç!$C$3)</f>
        <v>6852.5374390185698</v>
      </c>
      <c r="E22" s="8">
        <f>I21*Başlangıç!$C$4</f>
        <v>2096.6641364601383</v>
      </c>
      <c r="F22" s="8">
        <f>E22*Başlangıç!$C$7</f>
        <v>104.83320682300692</v>
      </c>
      <c r="G22" s="8">
        <f>F22*Başlangıç!$C$8</f>
        <v>0</v>
      </c>
      <c r="H22" s="8">
        <f t="shared" si="1"/>
        <v>4651.040095735425</v>
      </c>
      <c r="I22" s="8">
        <f t="shared" si="2"/>
        <v>181719.10536738799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45485</v>
      </c>
      <c r="D23" s="2">
        <f>PMT(Başlangıç!$C$4*(1+Başlangıç!$C$7+Başlangıç!$C$8),$K$3,-Başlangıç!$C$3)</f>
        <v>6852.5374390185698</v>
      </c>
      <c r="E23" s="2">
        <f>I22*Başlangıç!$C$4</f>
        <v>2044.3399353831148</v>
      </c>
      <c r="F23" s="2">
        <f>E23*Başlangıç!$C$7</f>
        <v>102.21699676915574</v>
      </c>
      <c r="G23" s="2">
        <f>F23*Başlangıç!$C$8</f>
        <v>0</v>
      </c>
      <c r="H23" s="2">
        <f t="shared" si="1"/>
        <v>4705.980506866299</v>
      </c>
      <c r="I23" s="2">
        <f t="shared" si="2"/>
        <v>177013.1248605217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45516</v>
      </c>
      <c r="D24" s="8">
        <f>PMT(Başlangıç!$C$4*(1+Başlangıç!$C$7+Başlangıç!$C$8),$K$3,-Başlangıç!$C$3)</f>
        <v>6852.5374390185698</v>
      </c>
      <c r="E24" s="8">
        <f>I23*Başlangıç!$C$4</f>
        <v>1991.397654680869</v>
      </c>
      <c r="F24" s="8">
        <f>E24*Başlangıç!$C$7</f>
        <v>99.56988273404346</v>
      </c>
      <c r="G24" s="8">
        <f>F24*Başlangıç!$C$8</f>
        <v>0</v>
      </c>
      <c r="H24" s="8">
        <f t="shared" si="1"/>
        <v>4761.5699016036569</v>
      </c>
      <c r="I24" s="8">
        <f t="shared" si="2"/>
        <v>172251.55495891804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45547</v>
      </c>
      <c r="D25" s="2">
        <f>PMT(Başlangıç!$C$4*(1+Başlangıç!$C$7+Başlangıç!$C$8),$K$3,-Başlangıç!$C$3)</f>
        <v>6852.5374390185698</v>
      </c>
      <c r="E25" s="2">
        <f>I24*Başlangıç!$C$4</f>
        <v>1937.8299932878278</v>
      </c>
      <c r="F25" s="2">
        <f>E25*Başlangıç!$C$7</f>
        <v>96.891499664391404</v>
      </c>
      <c r="G25" s="2">
        <f>F25*Başlangıç!$C$8</f>
        <v>0</v>
      </c>
      <c r="H25" s="2">
        <f t="shared" si="1"/>
        <v>4817.8159460663501</v>
      </c>
      <c r="I25" s="2">
        <f t="shared" si="2"/>
        <v>167433.7390128517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>PMT(Başlangıç!$C$4*(1+Başlangıç!$C$7+Başlangıç!$C$8),$K$3,-Başlangıç!$C$3)</f>
        <v>6852.5374390185698</v>
      </c>
      <c r="E26" s="8">
        <f>I25*Başlangıç!$C$4</f>
        <v>1883.6295638945815</v>
      </c>
      <c r="F26" s="8">
        <f>E26*Başlangıç!$C$7</f>
        <v>94.181478194729081</v>
      </c>
      <c r="G26" s="8">
        <f>F26*Başlangıç!$C$8</f>
        <v>0</v>
      </c>
      <c r="H26" s="8">
        <f t="shared" si="1"/>
        <v>4874.7263969292599</v>
      </c>
      <c r="I26" s="8">
        <f t="shared" si="2"/>
        <v>162559.01261592243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45608</v>
      </c>
      <c r="D27" s="2">
        <f>PMT(Başlangıç!$C$4*(1+Başlangıç!$C$7+Başlangıç!$C$8),$K$3,-Başlangıç!$C$3)</f>
        <v>6852.5374390185698</v>
      </c>
      <c r="E27" s="2">
        <f>I26*Başlangıç!$C$4</f>
        <v>1828.7888919291272</v>
      </c>
      <c r="F27" s="2">
        <f>E27*Başlangıç!$C$7</f>
        <v>91.439444596456369</v>
      </c>
      <c r="G27" s="2">
        <f>F27*Başlangıç!$C$8</f>
        <v>0</v>
      </c>
      <c r="H27" s="2">
        <f t="shared" si="1"/>
        <v>4932.3091024929863</v>
      </c>
      <c r="I27" s="2">
        <f t="shared" si="2"/>
        <v>157626.70351342944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45638</v>
      </c>
      <c r="D28" s="8">
        <f>PMT(Başlangıç!$C$4*(1+Başlangıç!$C$7+Başlangıç!$C$8),$K$3,-Başlangıç!$C$3)</f>
        <v>6852.5374390185698</v>
      </c>
      <c r="E28" s="8">
        <f>I27*Başlangıç!$C$4</f>
        <v>1773.3004145260811</v>
      </c>
      <c r="F28" s="8">
        <f>E28*Başlangıç!$C$7</f>
        <v>88.665020726304064</v>
      </c>
      <c r="G28" s="8">
        <f>F28*Başlangıç!$C$8</f>
        <v>0</v>
      </c>
      <c r="H28" s="8">
        <f t="shared" si="1"/>
        <v>4990.5720037661849</v>
      </c>
      <c r="I28" s="8">
        <f t="shared" si="2"/>
        <v>152636.13150966325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>PMT(Başlangıç!$C$4*(1+Başlangıç!$C$7+Başlangıç!$C$8),$K$3,-Başlangıç!$C$3)</f>
        <v>6852.5374390185698</v>
      </c>
      <c r="E29" s="2">
        <f>I28*Başlangıç!$C$4</f>
        <v>1717.1564794837116</v>
      </c>
      <c r="F29" s="2">
        <f>E29*Başlangıç!$C$7</f>
        <v>85.857823974185578</v>
      </c>
      <c r="G29" s="2">
        <f>F29*Başlangıç!$C$8</f>
        <v>0</v>
      </c>
      <c r="H29" s="2">
        <f t="shared" si="1"/>
        <v>5049.5231355606729</v>
      </c>
      <c r="I29" s="2">
        <f t="shared" si="2"/>
        <v>147586.60837410256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45700</v>
      </c>
      <c r="D30" s="8">
        <f>PMT(Başlangıç!$C$4*(1+Başlangıç!$C$7+Başlangıç!$C$8),$K$3,-Başlangıç!$C$3)</f>
        <v>6852.5374390185698</v>
      </c>
      <c r="E30" s="8">
        <f>I29*Başlangıç!$C$4</f>
        <v>1660.3493442086537</v>
      </c>
      <c r="F30" s="8">
        <f>E30*Başlangıç!$C$7</f>
        <v>83.017467210432699</v>
      </c>
      <c r="G30" s="8">
        <f>F30*Başlangıç!$C$8</f>
        <v>0</v>
      </c>
      <c r="H30" s="8">
        <f t="shared" si="1"/>
        <v>5109.1706275994829</v>
      </c>
      <c r="I30" s="8">
        <f t="shared" si="2"/>
        <v>142477.43774650307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45728</v>
      </c>
      <c r="D31" s="2">
        <f>PMT(Başlangıç!$C$4*(1+Başlangıç!$C$7+Başlangıç!$C$8),$K$3,-Başlangıç!$C$3)</f>
        <v>6852.5374390185698</v>
      </c>
      <c r="E31" s="2">
        <f>I30*Başlangıç!$C$4</f>
        <v>1602.8711746481595</v>
      </c>
      <c r="F31" s="2">
        <f>E31*Başlangıç!$C$7</f>
        <v>80.143558732407982</v>
      </c>
      <c r="G31" s="2">
        <f>F31*Başlangıç!$C$8</f>
        <v>0</v>
      </c>
      <c r="H31" s="2">
        <f t="shared" si="1"/>
        <v>5169.5227056380027</v>
      </c>
      <c r="I31" s="2">
        <f t="shared" si="2"/>
        <v>137307.91504086507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>PMT(Başlangıç!$C$4*(1+Başlangıç!$C$7+Başlangıç!$C$8),$K$3,-Başlangıç!$C$3)</f>
        <v>6852.5374390185698</v>
      </c>
      <c r="E32" s="8">
        <f>I31*Başlangıç!$C$4</f>
        <v>1544.714044209732</v>
      </c>
      <c r="F32" s="8">
        <f>E32*Başlangıç!$C$7</f>
        <v>77.235702210486608</v>
      </c>
      <c r="G32" s="8">
        <f>F32*Başlangıç!$C$8</f>
        <v>0</v>
      </c>
      <c r="H32" s="8">
        <f t="shared" si="1"/>
        <v>5230.5876925983512</v>
      </c>
      <c r="I32" s="8">
        <f t="shared" si="2"/>
        <v>132077.32734826673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45789</v>
      </c>
      <c r="D33" s="2">
        <f>PMT(Başlangıç!$C$4*(1+Başlangıç!$C$7+Başlangıç!$C$8),$K$3,-Başlangıç!$C$3)</f>
        <v>6852.5374390185698</v>
      </c>
      <c r="E33" s="2">
        <f>I32*Başlangıç!$C$4</f>
        <v>1485.8699326680007</v>
      </c>
      <c r="F33" s="2">
        <f>E33*Başlangıç!$C$7</f>
        <v>74.293496633400039</v>
      </c>
      <c r="G33" s="2">
        <f>F33*Başlangıç!$C$8</f>
        <v>0</v>
      </c>
      <c r="H33" s="2">
        <f t="shared" si="1"/>
        <v>5292.3740097171694</v>
      </c>
      <c r="I33" s="2">
        <f t="shared" si="2"/>
        <v>126784.95333854956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45820</v>
      </c>
      <c r="D34" s="8">
        <f>PMT(Başlangıç!$C$4*(1+Başlangıç!$C$7+Başlangıç!$C$8),$K$3,-Başlangıç!$C$3)</f>
        <v>6852.5374390185698</v>
      </c>
      <c r="E34" s="8">
        <f>I33*Başlangıç!$C$4</f>
        <v>1426.3307250586824</v>
      </c>
      <c r="F34" s="8">
        <f>E34*Başlangıç!$C$7</f>
        <v>71.316536252934128</v>
      </c>
      <c r="G34" s="8">
        <f>F34*Başlangıç!$C$8</f>
        <v>0</v>
      </c>
      <c r="H34" s="8">
        <f t="shared" si="1"/>
        <v>5354.8901777069532</v>
      </c>
      <c r="I34" s="8">
        <f t="shared" si="2"/>
        <v>121430.0631608426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>PMT(Başlangıç!$C$4*(1+Başlangıç!$C$7+Başlangıç!$C$8),$K$3,-Başlangıç!$C$3)</f>
        <v>6852.5374390185698</v>
      </c>
      <c r="E35" s="2">
        <f>I34*Başlangıç!$C$4</f>
        <v>1366.0882105594792</v>
      </c>
      <c r="F35" s="2">
        <f>E35*Başlangıç!$C$7</f>
        <v>68.304410527973957</v>
      </c>
      <c r="G35" s="2">
        <f>F35*Başlangıç!$C$8</f>
        <v>0</v>
      </c>
      <c r="H35" s="2">
        <f t="shared" si="1"/>
        <v>5418.1448179311164</v>
      </c>
      <c r="I35" s="2">
        <f t="shared" si="2"/>
        <v>116011.91834291149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45881</v>
      </c>
      <c r="D36" s="8">
        <f>PMT(Başlangıç!$C$4*(1+Başlangıç!$C$7+Başlangıç!$C$8),$K$3,-Başlangıç!$C$3)</f>
        <v>6852.5374390185698</v>
      </c>
      <c r="E36" s="8">
        <f>I35*Başlangıç!$C$4</f>
        <v>1305.1340813577542</v>
      </c>
      <c r="F36" s="8">
        <f>E36*Başlangıç!$C$7</f>
        <v>65.256704067887711</v>
      </c>
      <c r="G36" s="8">
        <f>F36*Başlangıç!$C$8</f>
        <v>0</v>
      </c>
      <c r="H36" s="8">
        <f t="shared" si="1"/>
        <v>5482.1466535929276</v>
      </c>
      <c r="I36" s="8">
        <f t="shared" si="2"/>
        <v>110529.77168931857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45912</v>
      </c>
      <c r="D37" s="2">
        <f>PMT(Başlangıç!$C$4*(1+Başlangıç!$C$7+Başlangıç!$C$8),$K$3,-Başlangıç!$C$3)</f>
        <v>6852.5374390185698</v>
      </c>
      <c r="E37" s="2">
        <f>I36*Başlangıç!$C$4</f>
        <v>1243.4599315048338</v>
      </c>
      <c r="F37" s="2">
        <f>E37*Başlangıç!$C$7</f>
        <v>62.17299657524169</v>
      </c>
      <c r="G37" s="2">
        <f>F37*Başlangıç!$C$8</f>
        <v>0</v>
      </c>
      <c r="H37" s="2">
        <f t="shared" si="1"/>
        <v>5546.9045109384942</v>
      </c>
      <c r="I37" s="2">
        <f t="shared" si="2"/>
        <v>104982.86717838008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>PMT(Başlangıç!$C$4*(1+Başlangıç!$C$7+Başlangıç!$C$8),$K$3,-Başlangıç!$C$3)</f>
        <v>6852.5374390185698</v>
      </c>
      <c r="E38" s="8">
        <f>I37*Başlangıç!$C$4</f>
        <v>1181.0572557567759</v>
      </c>
      <c r="F38" s="8">
        <f>E38*Başlangıç!$C$7</f>
        <v>59.052862787838798</v>
      </c>
      <c r="G38" s="8">
        <f>F38*Başlangıç!$C$8</f>
        <v>0</v>
      </c>
      <c r="H38" s="8">
        <f t="shared" si="1"/>
        <v>5612.4273204739557</v>
      </c>
      <c r="I38" s="8">
        <f t="shared" si="2"/>
        <v>99370.439857906124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45973</v>
      </c>
      <c r="D39" s="2">
        <f>PMT(Başlangıç!$C$4*(1+Başlangıç!$C$7+Başlangıç!$C$8),$K$3,-Başlangıç!$C$3)</f>
        <v>6852.5374390185698</v>
      </c>
      <c r="E39" s="2">
        <f>I38*Başlangıç!$C$4</f>
        <v>1117.9174484014438</v>
      </c>
      <c r="F39" s="2">
        <f>E39*Başlangıç!$C$7</f>
        <v>55.895872420072195</v>
      </c>
      <c r="G39" s="2">
        <f>F39*Başlangıç!$C$8</f>
        <v>0</v>
      </c>
      <c r="H39" s="2">
        <f t="shared" si="1"/>
        <v>5678.7241181970539</v>
      </c>
      <c r="I39" s="2">
        <f t="shared" si="2"/>
        <v>93691.715739709063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46003</v>
      </c>
      <c r="D40" s="8">
        <f>PMT(Başlangıç!$C$4*(1+Başlangıç!$C$7+Başlangıç!$C$8),$K$3,-Başlangıç!$C$3)</f>
        <v>6852.5374390185698</v>
      </c>
      <c r="E40" s="8">
        <f>I39*Başlangıç!$C$4</f>
        <v>1054.0318020717268</v>
      </c>
      <c r="F40" s="8">
        <f>E40*Başlangıç!$C$7</f>
        <v>52.701590103586341</v>
      </c>
      <c r="G40" s="8">
        <f>F40*Başlangıç!$C$8</f>
        <v>0</v>
      </c>
      <c r="H40" s="8">
        <f t="shared" si="1"/>
        <v>5745.8040468432564</v>
      </c>
      <c r="I40" s="8">
        <f t="shared" si="2"/>
        <v>87945.911692865804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46034</v>
      </c>
      <c r="D41" s="2">
        <f>PMT(Başlangıç!$C$4*(1+Başlangıç!$C$7+Başlangıç!$C$8),$K$3,-Başlangıç!$C$3)</f>
        <v>6852.5374390185698</v>
      </c>
      <c r="E41" s="2">
        <f>I40*Başlangıç!$C$4</f>
        <v>989.39150654474031</v>
      </c>
      <c r="F41" s="2">
        <f>E41*Başlangıç!$C$7</f>
        <v>49.469575327237017</v>
      </c>
      <c r="G41" s="2">
        <f>F41*Başlangıç!$C$8</f>
        <v>0</v>
      </c>
      <c r="H41" s="2">
        <f t="shared" si="1"/>
        <v>5813.6763571465926</v>
      </c>
      <c r="I41" s="2">
        <f t="shared" si="2"/>
        <v>82132.235335719219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46065</v>
      </c>
      <c r="D42" s="8">
        <f>PMT(Başlangıç!$C$4*(1+Başlangıç!$C$7+Başlangıç!$C$8),$K$3,-Başlangıç!$C$3)</f>
        <v>6852.5374390185698</v>
      </c>
      <c r="E42" s="8">
        <f>I41*Başlangıç!$C$4</f>
        <v>923.98764752684122</v>
      </c>
      <c r="F42" s="8">
        <f>E42*Başlangıç!$C$7</f>
        <v>46.199382376342065</v>
      </c>
      <c r="G42" s="8">
        <f>F42*Başlangıç!$C$8</f>
        <v>0</v>
      </c>
      <c r="H42" s="8">
        <f t="shared" si="1"/>
        <v>5882.3504091153864</v>
      </c>
      <c r="I42" s="8">
        <f t="shared" si="2"/>
        <v>76249.884926603831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46093</v>
      </c>
      <c r="D43" s="2">
        <f>PMT(Başlangıç!$C$4*(1+Başlangıç!$C$7+Başlangıç!$C$8),$K$3,-Başlangıç!$C$3)</f>
        <v>6852.5374390185698</v>
      </c>
      <c r="E43" s="2">
        <f>I42*Başlangıç!$C$4</f>
        <v>857.81120542429301</v>
      </c>
      <c r="F43" s="2">
        <f>E43*Başlangıç!$C$7</f>
        <v>42.890560271214653</v>
      </c>
      <c r="G43" s="2">
        <f>F43*Başlangıç!$C$8</f>
        <v>0</v>
      </c>
      <c r="H43" s="2">
        <f t="shared" si="1"/>
        <v>5951.8356733230621</v>
      </c>
      <c r="I43" s="2">
        <f t="shared" si="2"/>
        <v>70298.049253280769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>PMT(Başlangıç!$C$4*(1+Başlangıç!$C$7+Başlangıç!$C$8),$K$3,-Başlangıç!$C$3)</f>
        <v>6852.5374390185698</v>
      </c>
      <c r="E44" s="8">
        <f>I43*Başlangıç!$C$4</f>
        <v>790.85305409940861</v>
      </c>
      <c r="F44" s="8">
        <f>E44*Başlangıç!$C$7</f>
        <v>39.542652704970436</v>
      </c>
      <c r="G44" s="8">
        <f>F44*Başlangıç!$C$8</f>
        <v>0</v>
      </c>
      <c r="H44" s="8">
        <f t="shared" si="1"/>
        <v>6022.1417322141906</v>
      </c>
      <c r="I44" s="8">
        <f t="shared" si="2"/>
        <v>64275.907521066576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46154</v>
      </c>
      <c r="D45" s="2">
        <f>PMT(Başlangıç!$C$4*(1+Başlangıç!$C$7+Başlangıç!$C$8),$K$3,-Başlangıç!$C$3)</f>
        <v>6852.5374390185698</v>
      </c>
      <c r="E45" s="2">
        <f>I44*Başlangıç!$C$4</f>
        <v>723.1039596119989</v>
      </c>
      <c r="F45" s="2">
        <f>E45*Başlangıç!$C$7</f>
        <v>36.155197980599944</v>
      </c>
      <c r="G45" s="2">
        <f>F45*Başlangıç!$C$8</f>
        <v>0</v>
      </c>
      <c r="H45" s="2">
        <f t="shared" si="1"/>
        <v>6093.2782814259708</v>
      </c>
      <c r="I45" s="2">
        <f t="shared" si="2"/>
        <v>58182.629239640606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46185</v>
      </c>
      <c r="D46" s="8">
        <f>PMT(Başlangıç!$C$4*(1+Başlangıç!$C$7+Başlangıç!$C$8),$K$3,-Başlangıç!$C$3)</f>
        <v>6852.5374390185698</v>
      </c>
      <c r="E46" s="8">
        <f>I45*Başlangıç!$C$4</f>
        <v>654.55457894595679</v>
      </c>
      <c r="F46" s="8">
        <f>E46*Başlangıç!$C$7</f>
        <v>32.727728947297841</v>
      </c>
      <c r="G46" s="8">
        <f>F46*Başlangıç!$C$8</f>
        <v>0</v>
      </c>
      <c r="H46" s="8">
        <f t="shared" si="1"/>
        <v>6165.2551311253155</v>
      </c>
      <c r="I46" s="8">
        <f t="shared" si="2"/>
        <v>52017.374108515287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>PMT(Başlangıç!$C$4*(1+Başlangıç!$C$7+Başlangıç!$C$8),$K$3,-Başlangıç!$C$3)</f>
        <v>6852.5374390185698</v>
      </c>
      <c r="E47" s="2">
        <f>I46*Başlangıç!$C$4</f>
        <v>585.19545872079698</v>
      </c>
      <c r="F47" s="2">
        <f>E47*Başlangıç!$C$7</f>
        <v>29.259772936039852</v>
      </c>
      <c r="G47" s="2">
        <f>F47*Başlangıç!$C$8</f>
        <v>0</v>
      </c>
      <c r="H47" s="2">
        <f t="shared" si="1"/>
        <v>6238.0822073617337</v>
      </c>
      <c r="I47" s="2">
        <f t="shared" si="2"/>
        <v>45779.291901153556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46246</v>
      </c>
      <c r="D48" s="8">
        <f>PMT(Başlangıç!$C$4*(1+Başlangıç!$C$7+Başlangıç!$C$8),$K$3,-Başlangıç!$C$3)</f>
        <v>6852.5374390185698</v>
      </c>
      <c r="E48" s="8">
        <f>I47*Başlangıç!$C$4</f>
        <v>515.0170338879775</v>
      </c>
      <c r="F48" s="8">
        <f>E48*Başlangıç!$C$7</f>
        <v>25.750851694398875</v>
      </c>
      <c r="G48" s="8">
        <f>F48*Başlangıç!$C$8</f>
        <v>0</v>
      </c>
      <c r="H48" s="8">
        <f t="shared" si="1"/>
        <v>6311.7695534361928</v>
      </c>
      <c r="I48" s="8">
        <f t="shared" si="2"/>
        <v>39467.522347717364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>PMT(Başlangıç!$C$4*(1+Başlangıç!$C$7+Başlangıç!$C$8),$K$3,-Başlangıç!$C$3)</f>
        <v>6852.5374390185698</v>
      </c>
      <c r="E49" s="2">
        <f>I48*Başlangıç!$C$4</f>
        <v>444.00962641182031</v>
      </c>
      <c r="F49" s="2">
        <f>E49*Başlangıç!$C$7</f>
        <v>22.200481320591017</v>
      </c>
      <c r="G49" s="2">
        <f>F49*Başlangıç!$C$8</f>
        <v>0</v>
      </c>
      <c r="H49" s="2">
        <f t="shared" si="1"/>
        <v>6386.3273312861584</v>
      </c>
      <c r="I49" s="2">
        <f t="shared" si="2"/>
        <v>33081.195016431207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46307</v>
      </c>
      <c r="D50" s="8">
        <f>PMT(Başlangıç!$C$4*(1+Başlangıç!$C$7+Başlangıç!$C$8),$K$3,-Başlangıç!$C$3)</f>
        <v>6852.5374390185698</v>
      </c>
      <c r="E50" s="8">
        <f>I49*Başlangıç!$C$4</f>
        <v>372.16344393485105</v>
      </c>
      <c r="F50" s="8">
        <f>E50*Başlangıç!$C$7</f>
        <v>18.608172196742554</v>
      </c>
      <c r="G50" s="8">
        <f>F50*Başlangıç!$C$8</f>
        <v>0</v>
      </c>
      <c r="H50" s="8">
        <f t="shared" si="1"/>
        <v>6461.7658228869759</v>
      </c>
      <c r="I50" s="8">
        <f t="shared" si="2"/>
        <v>26619.429193544231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46338</v>
      </c>
      <c r="D51" s="2">
        <f>PMT(Başlangıç!$C$4*(1+Başlangıç!$C$7+Başlangıç!$C$8),$K$3,-Başlangıç!$C$3)</f>
        <v>6852.5374390185698</v>
      </c>
      <c r="E51" s="2">
        <f>I50*Başlangıç!$C$4</f>
        <v>299.46857842737256</v>
      </c>
      <c r="F51" s="2">
        <f>E51*Başlangıç!$C$7</f>
        <v>14.97342892136863</v>
      </c>
      <c r="G51" s="2">
        <f>F51*Başlangıç!$C$8</f>
        <v>0</v>
      </c>
      <c r="H51" s="2">
        <f t="shared" si="1"/>
        <v>6538.0954316698289</v>
      </c>
      <c r="I51" s="2">
        <f t="shared" si="2"/>
        <v>20081.333761874401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>PMT(Başlangıç!$C$4*(1+Başlangıç!$C$7+Başlangıç!$C$8),$K$3,-Başlangıç!$C$3)</f>
        <v>6852.5374390185698</v>
      </c>
      <c r="E52" s="8">
        <f>I51*Başlangıç!$C$4</f>
        <v>225.915004821087</v>
      </c>
      <c r="F52" s="8">
        <f>E52*Başlangıç!$C$7</f>
        <v>11.29575024105435</v>
      </c>
      <c r="G52" s="8">
        <f>F52*Başlangıç!$C$8</f>
        <v>0</v>
      </c>
      <c r="H52" s="8">
        <f t="shared" si="1"/>
        <v>6615.3266839564285</v>
      </c>
      <c r="I52" s="8">
        <f t="shared" si="2"/>
        <v>13466.007077917973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46399</v>
      </c>
      <c r="D53" s="2">
        <f>PMT(Başlangıç!$C$4*(1+Başlangıç!$C$7+Başlangıç!$C$8),$K$3,-Başlangıç!$C$3)</f>
        <v>6852.5374390185698</v>
      </c>
      <c r="E53" s="2">
        <f>I52*Başlangıç!$C$4</f>
        <v>151.4925796265772</v>
      </c>
      <c r="F53" s="2">
        <f>E53*Başlangıç!$C$7</f>
        <v>7.5746289813288605</v>
      </c>
      <c r="G53" s="2">
        <f>F53*Başlangıç!$C$8</f>
        <v>0</v>
      </c>
      <c r="H53" s="2">
        <f t="shared" si="1"/>
        <v>6693.470230410664</v>
      </c>
      <c r="I53" s="2">
        <f t="shared" si="2"/>
        <v>6772.5368475073092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46430</v>
      </c>
      <c r="D54" s="8">
        <f>PMT(Başlangıç!$C$4*(1+Başlangıç!$C$7+Başlangıç!$C$8),$K$3,-Başlangıç!$C$3)</f>
        <v>6852.5374390185698</v>
      </c>
      <c r="E54" s="8">
        <f>I53*Başlangıç!$C$4</f>
        <v>76.191039534457232</v>
      </c>
      <c r="F54" s="8">
        <f>E54*Başlangıç!$C$7</f>
        <v>3.8095519767228616</v>
      </c>
      <c r="G54" s="8">
        <f>F54*Başlangıç!$C$8</f>
        <v>0</v>
      </c>
      <c r="H54" s="8">
        <f t="shared" si="1"/>
        <v>6772.5368475073892</v>
      </c>
      <c r="I54" s="8">
        <v>0</v>
      </c>
    </row>
    <row r="55" spans="2:9" ht="2.4" customHeight="1" x14ac:dyDescent="0.45"/>
    <row r="56" spans="2:9" s="4" customFormat="1" ht="24.95" customHeight="1" x14ac:dyDescent="0.45">
      <c r="B56" s="27" t="s">
        <v>16</v>
      </c>
      <c r="C56" s="28"/>
      <c r="D56" s="9">
        <f ca="1">SUM(D7:D54)</f>
        <v>275671.34780466859</v>
      </c>
      <c r="E56" s="9">
        <f t="shared" ref="E56:H56" ca="1" si="3">SUM(E7:E54)</f>
        <v>72067.950290160472</v>
      </c>
      <c r="F56" s="9">
        <f t="shared" ca="1" si="3"/>
        <v>3603.3975145080226</v>
      </c>
      <c r="G56" s="9">
        <f t="shared" ca="1" si="3"/>
        <v>0</v>
      </c>
      <c r="H56" s="9">
        <f t="shared" si="3"/>
        <v>200000</v>
      </c>
      <c r="I56" s="16">
        <f ca="1">TODAY()</f>
        <v>44969</v>
      </c>
    </row>
    <row r="57" spans="2:9" ht="3.2" customHeight="1" x14ac:dyDescent="0.45"/>
    <row r="58" spans="2:9" x14ac:dyDescent="0.45">
      <c r="B58" s="26" t="s">
        <v>31</v>
      </c>
    </row>
  </sheetData>
  <sheetProtection algorithmName="SHA-512" hashValue="82446Rc3OIbqE5RgdXphGvUFVwMMawe6/LU7ATyJzEd9xDNd4pMp0ZA7CnReVm1nqZe2Fky2J7HY/OHER46Inw==" saltValue="1eCS3ULWGHKo0p4uCq0q+A==" spinCount="100000" sheet="1" objects="1" scenarios="1"/>
  <mergeCells count="10">
    <mergeCell ref="B56:C56"/>
    <mergeCell ref="B2:I2"/>
    <mergeCell ref="B3:C3"/>
    <mergeCell ref="D3:E3"/>
    <mergeCell ref="F3:G3"/>
    <mergeCell ref="H3:I3"/>
    <mergeCell ref="B4:C4"/>
    <mergeCell ref="D4:E4"/>
    <mergeCell ref="F4:G4"/>
    <mergeCell ref="H4:I4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ECAB-62D7-4ECF-8D40-E7B1DDB81DC1}">
  <sheetPr>
    <tabColor rgb="FF0A64A0"/>
    <pageSetUpPr fitToPage="1"/>
  </sheetPr>
  <dimension ref="B1:K7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24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44969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D68</f>
        <v>280308.9225233653</v>
      </c>
      <c r="I4" s="31"/>
      <c r="K4" s="15">
        <v>60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f>PMT(Başlangıç!C4*(1+Başlangıç!C7+Başlangıç!C8),K4,-Başlangıç!C3)</f>
        <v>4671.8153753894258</v>
      </c>
      <c r="E7" s="2">
        <f>Başlangıç!C3*Başlangıç!C4</f>
        <v>2250</v>
      </c>
      <c r="F7" s="2">
        <f>E7*Başlangıç!C7</f>
        <v>112.5</v>
      </c>
      <c r="G7" s="2">
        <f>E7*Başlangıç!C8</f>
        <v>0</v>
      </c>
      <c r="H7" s="2">
        <f>D7-E7-F7-G7</f>
        <v>2309.3153753894258</v>
      </c>
      <c r="I7" s="2">
        <f>Başlangıç!C3-H7</f>
        <v>197690.68462461059</v>
      </c>
    </row>
    <row r="8" spans="2:11" ht="17.5" customHeight="1" x14ac:dyDescent="0.45">
      <c r="B8" s="7">
        <f t="shared" ref="B8:B66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45028</v>
      </c>
      <c r="D8" s="8">
        <f>$D$7</f>
        <v>4671.8153753894258</v>
      </c>
      <c r="E8" s="8">
        <f>I7*Başlangıç!$C$4</f>
        <v>2224.0202020268689</v>
      </c>
      <c r="F8" s="8">
        <f>E8*Başlangıç!$C$7</f>
        <v>111.20101010134346</v>
      </c>
      <c r="G8" s="8">
        <f>E8*Başlangıç!$C$8</f>
        <v>0</v>
      </c>
      <c r="H8" s="8">
        <f>D8-E8-F8-G8</f>
        <v>2336.5941632612135</v>
      </c>
      <c r="I8" s="8">
        <f>I7-H8</f>
        <v>195354.09046134938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45058</v>
      </c>
      <c r="D9" s="2">
        <f t="shared" ref="D9:D66" si="1">$D$7</f>
        <v>4671.8153753894258</v>
      </c>
      <c r="E9" s="2">
        <f>I8*Başlangıç!$C$4</f>
        <v>2197.7335176901806</v>
      </c>
      <c r="F9" s="2">
        <f>E9*Başlangıç!$C$7</f>
        <v>109.88667588450903</v>
      </c>
      <c r="G9" s="2">
        <f>E9*Başlangıç!$C$8</f>
        <v>0</v>
      </c>
      <c r="H9" s="2">
        <f t="shared" ref="H9:H42" si="2">D9-E9-F9-G9</f>
        <v>2364.1951818147363</v>
      </c>
      <c r="I9" s="2">
        <f t="shared" ref="I9:I42" si="3">I8-H9</f>
        <v>192989.89527953463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45089</v>
      </c>
      <c r="D10" s="8">
        <f t="shared" si="1"/>
        <v>4671.8153753894258</v>
      </c>
      <c r="E10" s="8">
        <f>I9*Başlangıç!$C$4</f>
        <v>2171.1363218947645</v>
      </c>
      <c r="F10" s="8">
        <f>E10*Başlangıç!$C$7</f>
        <v>108.55681609473822</v>
      </c>
      <c r="G10" s="8">
        <f>E10*Başlangıç!$C$8</f>
        <v>0</v>
      </c>
      <c r="H10" s="8">
        <f t="shared" si="2"/>
        <v>2392.1222373999231</v>
      </c>
      <c r="I10" s="8">
        <f t="shared" si="3"/>
        <v>190597.77304213471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45119</v>
      </c>
      <c r="D11" s="2">
        <f t="shared" si="1"/>
        <v>4671.8153753894258</v>
      </c>
      <c r="E11" s="2">
        <f>I10*Başlangıç!$C$4</f>
        <v>2144.2249467240154</v>
      </c>
      <c r="F11" s="2">
        <f>E11*Başlangıç!$C$7</f>
        <v>107.21124733620077</v>
      </c>
      <c r="G11" s="2">
        <f>E11*Başlangıç!$C$8</f>
        <v>0</v>
      </c>
      <c r="H11" s="2">
        <f t="shared" si="2"/>
        <v>2420.3791813292096</v>
      </c>
      <c r="I11" s="2">
        <f t="shared" si="3"/>
        <v>188177.39386080549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t="shared" si="1"/>
        <v>4671.8153753894258</v>
      </c>
      <c r="E12" s="8">
        <f>I11*Başlangıç!$C$4</f>
        <v>2116.9956809340615</v>
      </c>
      <c r="F12" s="8">
        <f>E12*Başlangıç!$C$7</f>
        <v>105.84978404670308</v>
      </c>
      <c r="G12" s="8">
        <f>E12*Başlangıç!$C$8</f>
        <v>0</v>
      </c>
      <c r="H12" s="8">
        <f t="shared" si="2"/>
        <v>2448.9699104086612</v>
      </c>
      <c r="I12" s="8">
        <f t="shared" si="3"/>
        <v>185728.42395039683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45181</v>
      </c>
      <c r="D13" s="2">
        <f t="shared" si="1"/>
        <v>4671.8153753894258</v>
      </c>
      <c r="E13" s="2">
        <f>I12*Başlangıç!$C$4</f>
        <v>2089.4447694419641</v>
      </c>
      <c r="F13" s="2">
        <f>E13*Başlangıç!$C$7</f>
        <v>104.47223847209821</v>
      </c>
      <c r="G13" s="2">
        <f>E13*Başlangıç!$C$8</f>
        <v>0</v>
      </c>
      <c r="H13" s="2">
        <f t="shared" si="2"/>
        <v>2477.8983674753636</v>
      </c>
      <c r="I13" s="2">
        <f t="shared" si="3"/>
        <v>183250.52558292146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45211</v>
      </c>
      <c r="D14" s="8">
        <f t="shared" si="1"/>
        <v>4671.8153753894258</v>
      </c>
      <c r="E14" s="8">
        <f>I13*Başlangıç!$C$4</f>
        <v>2061.5684128078665</v>
      </c>
      <c r="F14" s="8">
        <f>E14*Başlangıç!$C$7</f>
        <v>103.07842064039333</v>
      </c>
      <c r="G14" s="8">
        <f>E14*Başlangıç!$C$8</f>
        <v>0</v>
      </c>
      <c r="H14" s="8">
        <f t="shared" si="2"/>
        <v>2507.168541941166</v>
      </c>
      <c r="I14" s="8">
        <f t="shared" si="3"/>
        <v>180743.35704098031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si="1"/>
        <v>4671.8153753894258</v>
      </c>
      <c r="E15" s="2">
        <f>I14*Başlangıç!$C$4</f>
        <v>2033.3627667110284</v>
      </c>
      <c r="F15" s="2">
        <f>E15*Başlangıç!$C$7</f>
        <v>101.66813833555142</v>
      </c>
      <c r="G15" s="2">
        <f>E15*Başlangıç!$C$8</f>
        <v>0</v>
      </c>
      <c r="H15" s="2">
        <f t="shared" si="2"/>
        <v>2536.7844703428459</v>
      </c>
      <c r="I15" s="2">
        <f t="shared" si="3"/>
        <v>178206.57257063745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45272</v>
      </c>
      <c r="D16" s="8">
        <f t="shared" si="1"/>
        <v>4671.8153753894258</v>
      </c>
      <c r="E16" s="8">
        <f>I15*Başlangıç!$C$4</f>
        <v>2004.8239414196712</v>
      </c>
      <c r="F16" s="8">
        <f>E16*Başlangıç!$C$7</f>
        <v>100.24119707098356</v>
      </c>
      <c r="G16" s="8">
        <f>E16*Başlangıç!$C$8</f>
        <v>0</v>
      </c>
      <c r="H16" s="8">
        <f t="shared" si="2"/>
        <v>2566.7502368987707</v>
      </c>
      <c r="I16" s="8">
        <f t="shared" si="3"/>
        <v>175639.82233373867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45303</v>
      </c>
      <c r="D17" s="2">
        <f t="shared" si="1"/>
        <v>4671.8153753894258</v>
      </c>
      <c r="E17" s="2">
        <f>I16*Başlangıç!$C$4</f>
        <v>1975.94800125456</v>
      </c>
      <c r="F17" s="2">
        <f>E17*Başlangıç!$C$7</f>
        <v>98.797400062728002</v>
      </c>
      <c r="G17" s="2">
        <f>E17*Başlangıç!$C$8</f>
        <v>0</v>
      </c>
      <c r="H17" s="2">
        <f t="shared" si="2"/>
        <v>2597.0699740721375</v>
      </c>
      <c r="I17" s="2">
        <f t="shared" si="3"/>
        <v>173042.75235966654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45334</v>
      </c>
      <c r="D18" s="8">
        <f t="shared" si="1"/>
        <v>4671.8153753894258</v>
      </c>
      <c r="E18" s="8">
        <f>I17*Başlangıç!$C$4</f>
        <v>1946.7309640462486</v>
      </c>
      <c r="F18" s="8">
        <f>E18*Başlangıç!$C$7</f>
        <v>97.336548202312429</v>
      </c>
      <c r="G18" s="8">
        <f>E18*Başlangıç!$C$8</f>
        <v>0</v>
      </c>
      <c r="H18" s="8">
        <f t="shared" si="2"/>
        <v>2627.7478631408649</v>
      </c>
      <c r="I18" s="8">
        <f t="shared" si="3"/>
        <v>170415.00449652568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45363</v>
      </c>
      <c r="D19" s="2">
        <f t="shared" si="1"/>
        <v>4671.8153753894258</v>
      </c>
      <c r="E19" s="2">
        <f>I18*Başlangıç!$C$4</f>
        <v>1917.1688005859139</v>
      </c>
      <c r="F19" s="2">
        <f>E19*Başlangıç!$C$7</f>
        <v>95.858440029295707</v>
      </c>
      <c r="G19" s="2">
        <f>E19*Başlangıç!$C$8</f>
        <v>0</v>
      </c>
      <c r="H19" s="2">
        <f t="shared" si="2"/>
        <v>2658.7881347742159</v>
      </c>
      <c r="I19" s="2">
        <f t="shared" si="3"/>
        <v>167756.21636175146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45394</v>
      </c>
      <c r="D20" s="8">
        <f t="shared" si="1"/>
        <v>4671.8153753894258</v>
      </c>
      <c r="E20" s="8">
        <f>I19*Başlangıç!$C$4</f>
        <v>1887.2574340697038</v>
      </c>
      <c r="F20" s="8">
        <f>E20*Başlangıç!$C$7</f>
        <v>94.362871703485197</v>
      </c>
      <c r="G20" s="8">
        <f>E20*Başlangıç!$C$8</f>
        <v>0</v>
      </c>
      <c r="H20" s="8">
        <f t="shared" si="2"/>
        <v>2690.1950696162367</v>
      </c>
      <c r="I20" s="8">
        <f t="shared" si="3"/>
        <v>165066.02129213524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 t="shared" si="1"/>
        <v>4671.8153753894258</v>
      </c>
      <c r="E21" s="2">
        <f>I20*Başlangıç!$C$4</f>
        <v>1856.9927395365214</v>
      </c>
      <c r="F21" s="2">
        <f>E21*Başlangıç!$C$7</f>
        <v>92.849636976826076</v>
      </c>
      <c r="G21" s="2">
        <f>E21*Başlangıç!$C$8</f>
        <v>0</v>
      </c>
      <c r="H21" s="2">
        <f t="shared" si="2"/>
        <v>2721.9729988760787</v>
      </c>
      <c r="I21" s="2">
        <f t="shared" si="3"/>
        <v>162344.04829325917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45455</v>
      </c>
      <c r="D22" s="8">
        <f t="shared" si="1"/>
        <v>4671.8153753894258</v>
      </c>
      <c r="E22" s="8">
        <f>I21*Başlangıç!$C$4</f>
        <v>1826.3705432991655</v>
      </c>
      <c r="F22" s="8">
        <f>E22*Başlangıç!$C$7</f>
        <v>91.318527164958283</v>
      </c>
      <c r="G22" s="8">
        <f>E22*Başlangıç!$C$8</f>
        <v>0</v>
      </c>
      <c r="H22" s="8">
        <f t="shared" si="2"/>
        <v>2754.1263049253021</v>
      </c>
      <c r="I22" s="8">
        <f t="shared" si="3"/>
        <v>159589.92198833387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45485</v>
      </c>
      <c r="D23" s="2">
        <f t="shared" si="1"/>
        <v>4671.8153753894258</v>
      </c>
      <c r="E23" s="2">
        <f>I22*Başlangıç!$C$4</f>
        <v>1795.386622368756</v>
      </c>
      <c r="F23" s="2">
        <f>E23*Başlangıç!$C$7</f>
        <v>89.769331118437805</v>
      </c>
      <c r="G23" s="2">
        <f>E23*Başlangıç!$C$8</f>
        <v>0</v>
      </c>
      <c r="H23" s="2">
        <f t="shared" si="2"/>
        <v>2786.6594219022318</v>
      </c>
      <c r="I23" s="2">
        <f t="shared" si="3"/>
        <v>156803.26256643163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45516</v>
      </c>
      <c r="D24" s="8">
        <f t="shared" si="1"/>
        <v>4671.8153753894258</v>
      </c>
      <c r="E24" s="8">
        <f>I23*Başlangıç!$C$4</f>
        <v>1764.0367038723557</v>
      </c>
      <c r="F24" s="8">
        <f>E24*Başlangıç!$C$7</f>
        <v>88.201835193617796</v>
      </c>
      <c r="G24" s="8">
        <f>E24*Başlangıç!$C$8</f>
        <v>0</v>
      </c>
      <c r="H24" s="8">
        <f t="shared" si="2"/>
        <v>2819.5768363234524</v>
      </c>
      <c r="I24" s="8">
        <f t="shared" si="3"/>
        <v>153983.68573010818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45547</v>
      </c>
      <c r="D25" s="2">
        <f t="shared" si="1"/>
        <v>4671.8153753894258</v>
      </c>
      <c r="E25" s="2">
        <f>I24*Başlangıç!$C$4</f>
        <v>1732.316464463717</v>
      </c>
      <c r="F25" s="2">
        <f>E25*Başlangıç!$C$7</f>
        <v>86.615823223185856</v>
      </c>
      <c r="G25" s="2">
        <f>E25*Başlangıç!$C$8</f>
        <v>0</v>
      </c>
      <c r="H25" s="2">
        <f t="shared" si="2"/>
        <v>2852.8830877025225</v>
      </c>
      <c r="I25" s="2">
        <f t="shared" si="3"/>
        <v>151130.80264240564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 t="shared" si="1"/>
        <v>4671.8153753894258</v>
      </c>
      <c r="E26" s="8">
        <f>I25*Başlangıç!$C$4</f>
        <v>1700.2215297270634</v>
      </c>
      <c r="F26" s="8">
        <f>E26*Başlangıç!$C$7</f>
        <v>85.011076486353176</v>
      </c>
      <c r="G26" s="8">
        <f>E26*Başlangıç!$C$8</f>
        <v>0</v>
      </c>
      <c r="H26" s="8">
        <f t="shared" si="2"/>
        <v>2886.5827691760096</v>
      </c>
      <c r="I26" s="8">
        <f t="shared" si="3"/>
        <v>148244.21987322962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45608</v>
      </c>
      <c r="D27" s="2">
        <f t="shared" si="1"/>
        <v>4671.8153753894258</v>
      </c>
      <c r="E27" s="2">
        <f>I26*Başlangıç!$C$4</f>
        <v>1667.7474735738333</v>
      </c>
      <c r="F27" s="2">
        <f>E27*Başlangıç!$C$7</f>
        <v>83.387373678691674</v>
      </c>
      <c r="G27" s="2">
        <f>E27*Başlangıç!$C$8</f>
        <v>0</v>
      </c>
      <c r="H27" s="2">
        <f t="shared" si="2"/>
        <v>2920.6805281369006</v>
      </c>
      <c r="I27" s="2">
        <f t="shared" si="3"/>
        <v>145323.53934509272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45638</v>
      </c>
      <c r="D28" s="8">
        <f t="shared" si="1"/>
        <v>4671.8153753894258</v>
      </c>
      <c r="E28" s="8">
        <f>I27*Başlangıç!$C$4</f>
        <v>1634.889817632293</v>
      </c>
      <c r="F28" s="8">
        <f>E28*Başlangıç!$C$7</f>
        <v>81.744490881614652</v>
      </c>
      <c r="G28" s="8">
        <f>E28*Başlangıç!$C$8</f>
        <v>0</v>
      </c>
      <c r="H28" s="8">
        <f t="shared" si="2"/>
        <v>2955.1810668755184</v>
      </c>
      <c r="I28" s="8">
        <f t="shared" si="3"/>
        <v>142368.3582782172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 t="shared" si="1"/>
        <v>4671.8153753894258</v>
      </c>
      <c r="E29" s="2">
        <f>I28*Başlangıç!$C$4</f>
        <v>1601.6440306299435</v>
      </c>
      <c r="F29" s="2">
        <f>E29*Başlangıç!$C$7</f>
        <v>80.082201531497176</v>
      </c>
      <c r="G29" s="2">
        <f>E29*Başlangıç!$C$8</f>
        <v>0</v>
      </c>
      <c r="H29" s="2">
        <f t="shared" si="2"/>
        <v>2990.089143227985</v>
      </c>
      <c r="I29" s="2">
        <f t="shared" si="3"/>
        <v>139378.26913498921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45700</v>
      </c>
      <c r="D30" s="8">
        <f t="shared" si="1"/>
        <v>4671.8153753894258</v>
      </c>
      <c r="E30" s="8">
        <f>I29*Başlangıç!$C$4</f>
        <v>1568.0055277686286</v>
      </c>
      <c r="F30" s="8">
        <f>E30*Başlangıç!$C$7</f>
        <v>78.400276388431436</v>
      </c>
      <c r="G30" s="8">
        <f>E30*Başlangıç!$C$8</f>
        <v>0</v>
      </c>
      <c r="H30" s="8">
        <f t="shared" si="2"/>
        <v>3025.4095712323656</v>
      </c>
      <c r="I30" s="8">
        <f t="shared" si="3"/>
        <v>136352.85956375685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45728</v>
      </c>
      <c r="D31" s="2">
        <f t="shared" si="1"/>
        <v>4671.8153753894258</v>
      </c>
      <c r="E31" s="2">
        <f>I30*Başlangıç!$C$4</f>
        <v>1533.9696700922646</v>
      </c>
      <c r="F31" s="2">
        <f>E31*Başlangıç!$C$7</f>
        <v>76.698483504613236</v>
      </c>
      <c r="G31" s="2">
        <f>E31*Başlangıç!$C$8</f>
        <v>0</v>
      </c>
      <c r="H31" s="2">
        <f t="shared" si="2"/>
        <v>3061.147221792548</v>
      </c>
      <c r="I31" s="2">
        <f t="shared" si="3"/>
        <v>133291.7123419643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 t="shared" si="1"/>
        <v>4671.8153753894258</v>
      </c>
      <c r="E32" s="8">
        <f>I31*Başlangıç!$C$4</f>
        <v>1499.5317638470983</v>
      </c>
      <c r="F32" s="8">
        <f>E32*Başlangıç!$C$7</f>
        <v>74.976588192354924</v>
      </c>
      <c r="G32" s="8">
        <f>E32*Başlangıç!$C$8</f>
        <v>0</v>
      </c>
      <c r="H32" s="8">
        <f t="shared" si="2"/>
        <v>3097.3070233499725</v>
      </c>
      <c r="I32" s="8">
        <f t="shared" si="3"/>
        <v>130194.40531861433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45789</v>
      </c>
      <c r="D33" s="2">
        <f t="shared" si="1"/>
        <v>4671.8153753894258</v>
      </c>
      <c r="E33" s="2">
        <f>I32*Başlangıç!$C$4</f>
        <v>1464.6870598344112</v>
      </c>
      <c r="F33" s="2">
        <f>E33*Başlangıç!$C$7</f>
        <v>73.23435299172057</v>
      </c>
      <c r="G33" s="2">
        <f>E33*Başlangıç!$C$8</f>
        <v>0</v>
      </c>
      <c r="H33" s="2">
        <f t="shared" si="2"/>
        <v>3133.8939625632938</v>
      </c>
      <c r="I33" s="2">
        <f t="shared" si="3"/>
        <v>127060.51135605104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45820</v>
      </c>
      <c r="D34" s="8">
        <f t="shared" si="1"/>
        <v>4671.8153753894258</v>
      </c>
      <c r="E34" s="8">
        <f>I33*Başlangıç!$C$4</f>
        <v>1429.4307527555741</v>
      </c>
      <c r="F34" s="8">
        <f>E34*Başlangıç!$C$7</f>
        <v>71.471537637778709</v>
      </c>
      <c r="G34" s="8">
        <f>E34*Başlangıç!$C$8</f>
        <v>0</v>
      </c>
      <c r="H34" s="8">
        <f t="shared" si="2"/>
        <v>3170.9130849960734</v>
      </c>
      <c r="I34" s="8">
        <f t="shared" si="3"/>
        <v>123889.59827105496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 t="shared" si="1"/>
        <v>4671.8153753894258</v>
      </c>
      <c r="E35" s="2">
        <f>I34*Başlangıç!$C$4</f>
        <v>1393.7579805493683</v>
      </c>
      <c r="F35" s="2">
        <f>E35*Başlangıç!$C$7</f>
        <v>69.687899027468418</v>
      </c>
      <c r="G35" s="2">
        <f>E35*Başlangıç!$C$8</f>
        <v>0</v>
      </c>
      <c r="H35" s="2">
        <f t="shared" si="2"/>
        <v>3208.3694958125889</v>
      </c>
      <c r="I35" s="2">
        <f t="shared" si="3"/>
        <v>120681.22877524237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45881</v>
      </c>
      <c r="D36" s="8">
        <f t="shared" si="1"/>
        <v>4671.8153753894258</v>
      </c>
      <c r="E36" s="8">
        <f>I35*Başlangıç!$C$4</f>
        <v>1357.6638237214765</v>
      </c>
      <c r="F36" s="8">
        <f>E36*Başlangıç!$C$7</f>
        <v>67.88319118607383</v>
      </c>
      <c r="G36" s="8">
        <f>E36*Başlangıç!$C$8</f>
        <v>0</v>
      </c>
      <c r="H36" s="8">
        <f t="shared" si="2"/>
        <v>3246.2683604818753</v>
      </c>
      <c r="I36" s="8">
        <f t="shared" si="3"/>
        <v>117434.9604147605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45912</v>
      </c>
      <c r="D37" s="2">
        <f t="shared" si="1"/>
        <v>4671.8153753894258</v>
      </c>
      <c r="E37" s="2">
        <f>I36*Başlangıç!$C$4</f>
        <v>1321.1433046660557</v>
      </c>
      <c r="F37" s="2">
        <f>E37*Başlangıç!$C$7</f>
        <v>66.057165233302783</v>
      </c>
      <c r="G37" s="2">
        <f>E37*Başlangıç!$C$8</f>
        <v>0</v>
      </c>
      <c r="H37" s="2">
        <f t="shared" si="2"/>
        <v>3284.614905490067</v>
      </c>
      <c r="I37" s="2">
        <f t="shared" si="3"/>
        <v>114150.34550927044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 t="shared" si="1"/>
        <v>4671.8153753894258</v>
      </c>
      <c r="E38" s="8">
        <f>I37*Başlangıç!$C$4</f>
        <v>1284.1913869792925</v>
      </c>
      <c r="F38" s="8">
        <f>E38*Başlangıç!$C$7</f>
        <v>64.209569348964621</v>
      </c>
      <c r="G38" s="8">
        <f>E38*Başlangıç!$C$8</f>
        <v>0</v>
      </c>
      <c r="H38" s="8">
        <f t="shared" si="2"/>
        <v>3323.4144190611687</v>
      </c>
      <c r="I38" s="8">
        <f t="shared" si="3"/>
        <v>110826.93109020927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45973</v>
      </c>
      <c r="D39" s="2">
        <f t="shared" si="1"/>
        <v>4671.8153753894258</v>
      </c>
      <c r="E39" s="2">
        <f>I38*Başlangıç!$C$4</f>
        <v>1246.8029747648543</v>
      </c>
      <c r="F39" s="2">
        <f>E39*Başlangıç!$C$7</f>
        <v>62.340148738242718</v>
      </c>
      <c r="G39" s="2">
        <f>E39*Başlangıç!$C$8</f>
        <v>0</v>
      </c>
      <c r="H39" s="2">
        <f t="shared" si="2"/>
        <v>3362.6722518863289</v>
      </c>
      <c r="I39" s="2">
        <f t="shared" si="3"/>
        <v>107464.25883832294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46003</v>
      </c>
      <c r="D40" s="8">
        <f t="shared" si="1"/>
        <v>4671.8153753894258</v>
      </c>
      <c r="E40" s="8">
        <f>I39*Başlangıç!$C$4</f>
        <v>1208.972911931133</v>
      </c>
      <c r="F40" s="8">
        <f>E40*Başlangıç!$C$7</f>
        <v>60.448645596556652</v>
      </c>
      <c r="G40" s="8">
        <f>E40*Başlangıç!$C$8</f>
        <v>0</v>
      </c>
      <c r="H40" s="8">
        <f t="shared" si="2"/>
        <v>3402.3938178617359</v>
      </c>
      <c r="I40" s="8">
        <f t="shared" si="3"/>
        <v>104061.86502046121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46034</v>
      </c>
      <c r="D41" s="2">
        <f t="shared" si="1"/>
        <v>4671.8153753894258</v>
      </c>
      <c r="E41" s="2">
        <f>I40*Başlangıç!$C$4</f>
        <v>1170.6959814801885</v>
      </c>
      <c r="F41" s="2">
        <f>E41*Başlangıç!$C$7</f>
        <v>58.534799074009427</v>
      </c>
      <c r="G41" s="2">
        <f>E41*Başlangıç!$C$8</f>
        <v>0</v>
      </c>
      <c r="H41" s="2">
        <f t="shared" si="2"/>
        <v>3442.584594835228</v>
      </c>
      <c r="I41" s="2">
        <f t="shared" si="3"/>
        <v>100619.28042562598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46065</v>
      </c>
      <c r="D42" s="8">
        <f t="shared" si="1"/>
        <v>4671.8153753894258</v>
      </c>
      <c r="E42" s="8">
        <f>I41*Başlangıç!$C$4</f>
        <v>1131.9669047882924</v>
      </c>
      <c r="F42" s="8">
        <f>E42*Başlangıç!$C$7</f>
        <v>56.59834523941462</v>
      </c>
      <c r="G42" s="8">
        <f>E42*Başlangıç!$C$8</f>
        <v>0</v>
      </c>
      <c r="H42" s="8">
        <f t="shared" si="2"/>
        <v>3483.2501253617183</v>
      </c>
      <c r="I42" s="8">
        <f t="shared" si="3"/>
        <v>97136.030300264261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46093</v>
      </c>
      <c r="D43" s="2">
        <f t="shared" si="1"/>
        <v>4671.8153753894258</v>
      </c>
      <c r="E43" s="2">
        <f>I42*Başlangıç!$C$4</f>
        <v>1092.780340877973</v>
      </c>
      <c r="F43" s="2">
        <f>E43*Başlangıç!$C$7</f>
        <v>54.639017043898654</v>
      </c>
      <c r="G43" s="2">
        <f>E43*Başlangıç!$C$8</f>
        <v>0</v>
      </c>
      <c r="H43" s="2">
        <f t="shared" ref="H43:H66" si="4">D43-E43-F43-G43</f>
        <v>3524.3960174675544</v>
      </c>
      <c r="I43" s="2">
        <f t="shared" ref="I43:I65" si="5">I42-H43</f>
        <v>93611.634282796702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 t="shared" si="1"/>
        <v>4671.8153753894258</v>
      </c>
      <c r="E44" s="8">
        <f>I43*Başlangıç!$C$4</f>
        <v>1053.1308856814628</v>
      </c>
      <c r="F44" s="8">
        <f>E44*Başlangıç!$C$7</f>
        <v>52.656544284073142</v>
      </c>
      <c r="G44" s="8">
        <f>E44*Başlangıç!$C$8</f>
        <v>0</v>
      </c>
      <c r="H44" s="8">
        <f t="shared" si="4"/>
        <v>3566.0279454238894</v>
      </c>
      <c r="I44" s="8">
        <f t="shared" si="5"/>
        <v>90045.60633737281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46154</v>
      </c>
      <c r="D45" s="2">
        <f t="shared" si="1"/>
        <v>4671.8153753894258</v>
      </c>
      <c r="E45" s="2">
        <f>I44*Başlangıç!$C$4</f>
        <v>1013.0130712954441</v>
      </c>
      <c r="F45" s="2">
        <f>E45*Başlangıç!$C$7</f>
        <v>50.650653564772206</v>
      </c>
      <c r="G45" s="2">
        <f>E45*Başlangıç!$C$8</f>
        <v>0</v>
      </c>
      <c r="H45" s="2">
        <f t="shared" si="4"/>
        <v>3608.1516505292093</v>
      </c>
      <c r="I45" s="2">
        <f t="shared" si="5"/>
        <v>86437.454686843601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46185</v>
      </c>
      <c r="D46" s="8">
        <f t="shared" si="1"/>
        <v>4671.8153753894258</v>
      </c>
      <c r="E46" s="8">
        <f>I45*Başlangıç!$C$4</f>
        <v>972.42136522699047</v>
      </c>
      <c r="F46" s="8">
        <f>E46*Başlangıç!$C$7</f>
        <v>48.621068261349528</v>
      </c>
      <c r="G46" s="8">
        <f>E46*Başlangıç!$C$8</f>
        <v>0</v>
      </c>
      <c r="H46" s="8">
        <f t="shared" si="4"/>
        <v>3650.7729419010857</v>
      </c>
      <c r="I46" s="8">
        <f t="shared" si="5"/>
        <v>82786.681744942514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 t="shared" si="1"/>
        <v>4671.8153753894258</v>
      </c>
      <c r="E47" s="2">
        <f>I46*Başlangıç!$C$4</f>
        <v>931.3501696306032</v>
      </c>
      <c r="F47" s="2">
        <f>E47*Başlangıç!$C$7</f>
        <v>46.567508481530162</v>
      </c>
      <c r="G47" s="2">
        <f>E47*Başlangıç!$C$8</f>
        <v>0</v>
      </c>
      <c r="H47" s="2">
        <f t="shared" si="4"/>
        <v>3693.8976972772925</v>
      </c>
      <c r="I47" s="2">
        <f t="shared" si="5"/>
        <v>79092.78404766522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46246</v>
      </c>
      <c r="D48" s="8">
        <f t="shared" si="1"/>
        <v>4671.8153753894258</v>
      </c>
      <c r="E48" s="8">
        <f>I47*Başlangıç!$C$4</f>
        <v>889.79382053623374</v>
      </c>
      <c r="F48" s="8">
        <f>E48*Başlangıç!$C$7</f>
        <v>44.489691026811691</v>
      </c>
      <c r="G48" s="8">
        <f>E48*Başlangıç!$C$8</f>
        <v>0</v>
      </c>
      <c r="H48" s="8">
        <f t="shared" si="4"/>
        <v>3737.5318638263802</v>
      </c>
      <c r="I48" s="8">
        <f t="shared" si="5"/>
        <v>75355.252183838835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 t="shared" si="1"/>
        <v>4671.8153753894258</v>
      </c>
      <c r="E49" s="2">
        <f>I48*Başlangıç!$C$4</f>
        <v>847.74658706818684</v>
      </c>
      <c r="F49" s="2">
        <f>E49*Başlangıç!$C$7</f>
        <v>42.387329353409342</v>
      </c>
      <c r="G49" s="2">
        <f>E49*Başlangıç!$C$8</f>
        <v>0</v>
      </c>
      <c r="H49" s="2">
        <f t="shared" si="4"/>
        <v>3781.6814589678297</v>
      </c>
      <c r="I49" s="2">
        <f t="shared" si="5"/>
        <v>71573.57072487101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46307</v>
      </c>
      <c r="D50" s="8">
        <f t="shared" si="1"/>
        <v>4671.8153753894258</v>
      </c>
      <c r="E50" s="8">
        <f>I49*Başlangıç!$C$4</f>
        <v>805.20267065479879</v>
      </c>
      <c r="F50" s="8">
        <f>E50*Başlangıç!$C$7</f>
        <v>40.260133532739943</v>
      </c>
      <c r="G50" s="8">
        <f>E50*Başlangıç!$C$8</f>
        <v>0</v>
      </c>
      <c r="H50" s="8">
        <f t="shared" si="4"/>
        <v>3826.3525712018873</v>
      </c>
      <c r="I50" s="8">
        <f t="shared" si="5"/>
        <v>67747.218153669121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46338</v>
      </c>
      <c r="D51" s="2">
        <f t="shared" si="1"/>
        <v>4671.8153753894258</v>
      </c>
      <c r="E51" s="2">
        <f>I50*Başlangıç!$C$4</f>
        <v>762.1562042287776</v>
      </c>
      <c r="F51" s="2">
        <f>E51*Başlangıç!$C$7</f>
        <v>38.107810211438881</v>
      </c>
      <c r="G51" s="2">
        <f>E51*Başlangıç!$C$8</f>
        <v>0</v>
      </c>
      <c r="H51" s="2">
        <f t="shared" si="4"/>
        <v>3871.5513609492091</v>
      </c>
      <c r="I51" s="2">
        <f t="shared" si="5"/>
        <v>63875.666792719909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 t="shared" si="1"/>
        <v>4671.8153753894258</v>
      </c>
      <c r="E52" s="8">
        <f>I51*Başlangıç!$C$4</f>
        <v>718.60125141809897</v>
      </c>
      <c r="F52" s="8">
        <f>E52*Başlangıç!$C$7</f>
        <v>35.930062570904951</v>
      </c>
      <c r="G52" s="8">
        <f>E52*Başlangıç!$C$8</f>
        <v>0</v>
      </c>
      <c r="H52" s="8">
        <f t="shared" si="4"/>
        <v>3917.2840614004222</v>
      </c>
      <c r="I52" s="8">
        <f t="shared" si="5"/>
        <v>59958.382731319485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46399</v>
      </c>
      <c r="D53" s="2">
        <f t="shared" si="1"/>
        <v>4671.8153753894258</v>
      </c>
      <c r="E53" s="2">
        <f>I52*Başlangıç!$C$4</f>
        <v>674.53180572734414</v>
      </c>
      <c r="F53" s="2">
        <f>E53*Başlangıç!$C$7</f>
        <v>33.726590286367205</v>
      </c>
      <c r="G53" s="2">
        <f>E53*Başlangıç!$C$8</f>
        <v>0</v>
      </c>
      <c r="H53" s="2">
        <f t="shared" si="4"/>
        <v>3963.556979375714</v>
      </c>
      <c r="I53" s="2">
        <f t="shared" si="5"/>
        <v>55994.825751943768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46430</v>
      </c>
      <c r="D54" s="8">
        <f t="shared" si="1"/>
        <v>4671.8153753894258</v>
      </c>
      <c r="E54" s="8">
        <f>I53*Başlangıç!$C$4</f>
        <v>629.94178970936741</v>
      </c>
      <c r="F54" s="8">
        <f>E54*Başlangıç!$C$7</f>
        <v>31.497089485468372</v>
      </c>
      <c r="G54" s="8">
        <f>E54*Başlangıç!$C$8</f>
        <v>0</v>
      </c>
      <c r="H54" s="8">
        <f t="shared" si="4"/>
        <v>4010.3764961945903</v>
      </c>
      <c r="I54" s="8">
        <f t="shared" si="5"/>
        <v>51984.449255749176</v>
      </c>
    </row>
    <row r="55" spans="2:9" ht="17.5" customHeight="1" x14ac:dyDescent="0.45">
      <c r="B55" s="6">
        <f t="shared" si="0"/>
        <v>49</v>
      </c>
      <c r="C55" s="13">
        <f ca="1">IF(WEEKDAY(EDATE(Başlangıç!$C$6,B55))=7,EDATE(Başlangıç!$C$6,B55)+2,IF(WEEKDAY(EDATE(Başlangıç!$C$6,B55))=1,EDATE(Başlangıç!$C$6,B55)+1,EDATE(Başlangıç!$C$6,B55)))</f>
        <v>46458</v>
      </c>
      <c r="D55" s="2">
        <f t="shared" si="1"/>
        <v>4671.8153753894258</v>
      </c>
      <c r="E55" s="2">
        <f>I54*Başlangıç!$C$4</f>
        <v>584.82505412717819</v>
      </c>
      <c r="F55" s="2">
        <f>E55*Başlangıç!$C$7</f>
        <v>29.24125270635891</v>
      </c>
      <c r="G55" s="2">
        <f>E55*Başlangıç!$C$8</f>
        <v>0</v>
      </c>
      <c r="H55" s="2">
        <f t="shared" si="4"/>
        <v>4057.7490685558887</v>
      </c>
      <c r="I55" s="2">
        <f t="shared" si="5"/>
        <v>47926.700187193288</v>
      </c>
    </row>
    <row r="56" spans="2:9" ht="17.5" customHeight="1" x14ac:dyDescent="0.45">
      <c r="B56" s="7">
        <f t="shared" si="0"/>
        <v>50</v>
      </c>
      <c r="C56" s="14">
        <f ca="1">IF(WEEKDAY(EDATE(Başlangıç!$C$6,B56))=7,EDATE(Başlangıç!$C$6,B56)+2,IF(WEEKDAY(EDATE(Başlangıç!$C$6,B56))=1,EDATE(Başlangıç!$C$6,B56)+1,EDATE(Başlangıç!$C$6,B56)))</f>
        <v>46489</v>
      </c>
      <c r="D56" s="8">
        <f t="shared" si="1"/>
        <v>4671.8153753894258</v>
      </c>
      <c r="E56" s="8">
        <f>I55*Başlangıç!$C$4</f>
        <v>539.17537710592444</v>
      </c>
      <c r="F56" s="8">
        <f>E56*Başlangıç!$C$7</f>
        <v>26.958768855296224</v>
      </c>
      <c r="G56" s="8">
        <f>E56*Başlangıç!$C$8</f>
        <v>0</v>
      </c>
      <c r="H56" s="8">
        <f t="shared" si="4"/>
        <v>4105.6812294282045</v>
      </c>
      <c r="I56" s="8">
        <f t="shared" si="5"/>
        <v>43821.018957765082</v>
      </c>
    </row>
    <row r="57" spans="2:9" ht="17.5" customHeight="1" x14ac:dyDescent="0.45">
      <c r="B57" s="6">
        <f t="shared" si="0"/>
        <v>51</v>
      </c>
      <c r="C57" s="13">
        <f ca="1">IF(WEEKDAY(EDATE(Başlangıç!$C$6,B57))=7,EDATE(Başlangıç!$C$6,B57)+2,IF(WEEKDAY(EDATE(Başlangıç!$C$6,B57))=1,EDATE(Başlangıç!$C$6,B57)+1,EDATE(Başlangıç!$C$6,B57)))</f>
        <v>46519</v>
      </c>
      <c r="D57" s="2">
        <f t="shared" si="1"/>
        <v>4671.8153753894258</v>
      </c>
      <c r="E57" s="2">
        <f>I56*Başlangıç!$C$4</f>
        <v>492.98646327485716</v>
      </c>
      <c r="F57" s="2">
        <f>E57*Başlangıç!$C$7</f>
        <v>24.64932316374286</v>
      </c>
      <c r="G57" s="2">
        <f>E57*Başlangıç!$C$8</f>
        <v>0</v>
      </c>
      <c r="H57" s="2">
        <f t="shared" si="4"/>
        <v>4154.1795889508257</v>
      </c>
      <c r="I57" s="2">
        <f t="shared" si="5"/>
        <v>39666.839368814253</v>
      </c>
    </row>
    <row r="58" spans="2:9" ht="17.5" customHeight="1" x14ac:dyDescent="0.45">
      <c r="B58" s="7">
        <f t="shared" si="0"/>
        <v>52</v>
      </c>
      <c r="C58" s="14">
        <f ca="1">IF(WEEKDAY(EDATE(Başlangıç!$C$6,B58))=7,EDATE(Başlangıç!$C$6,B58)+2,IF(WEEKDAY(EDATE(Başlangıç!$C$6,B58))=1,EDATE(Başlangıç!$C$6,B58)+1,EDATE(Başlangıç!$C$6,B58)))</f>
        <v>46552</v>
      </c>
      <c r="D58" s="8">
        <f t="shared" si="1"/>
        <v>4671.8153753894258</v>
      </c>
      <c r="E58" s="8">
        <f>I57*Başlangıç!$C$4</f>
        <v>446.25194289916033</v>
      </c>
      <c r="F58" s="8">
        <f>E58*Başlangıç!$C$7</f>
        <v>22.312597144958019</v>
      </c>
      <c r="G58" s="8">
        <f>E58*Başlangıç!$C$8</f>
        <v>0</v>
      </c>
      <c r="H58" s="8">
        <f t="shared" si="4"/>
        <v>4203.2508353453077</v>
      </c>
      <c r="I58" s="8">
        <f t="shared" si="5"/>
        <v>35463.588533468945</v>
      </c>
    </row>
    <row r="59" spans="2:9" ht="17.5" customHeight="1" x14ac:dyDescent="0.45">
      <c r="B59" s="6">
        <f t="shared" si="0"/>
        <v>53</v>
      </c>
      <c r="C59" s="13">
        <f ca="1">IF(WEEKDAY(EDATE(Başlangıç!$C$6,B59))=7,EDATE(Başlangıç!$C$6,B59)+2,IF(WEEKDAY(EDATE(Başlangıç!$C$6,B59))=1,EDATE(Başlangıç!$C$6,B59)+1,EDATE(Başlangıç!$C$6,B59)))</f>
        <v>46580</v>
      </c>
      <c r="D59" s="2">
        <f t="shared" si="1"/>
        <v>4671.8153753894258</v>
      </c>
      <c r="E59" s="2">
        <f>I58*Başlangıç!$C$4</f>
        <v>398.96537100152563</v>
      </c>
      <c r="F59" s="2">
        <f>E59*Başlangıç!$C$7</f>
        <v>19.948268550076282</v>
      </c>
      <c r="G59" s="2">
        <f>E59*Başlangıç!$C$8</f>
        <v>0</v>
      </c>
      <c r="H59" s="2">
        <f t="shared" si="4"/>
        <v>4252.9017358378242</v>
      </c>
      <c r="I59" s="2">
        <f t="shared" si="5"/>
        <v>31210.686797631119</v>
      </c>
    </row>
    <row r="60" spans="2:9" ht="17.5" customHeight="1" x14ac:dyDescent="0.45">
      <c r="B60" s="7">
        <f t="shared" si="0"/>
        <v>54</v>
      </c>
      <c r="C60" s="14">
        <f ca="1">IF(WEEKDAY(EDATE(Başlangıç!$C$6,B60))=7,EDATE(Başlangıç!$C$6,B60)+2,IF(WEEKDAY(EDATE(Başlangıç!$C$6,B60))=1,EDATE(Başlangıç!$C$6,B60)+1,EDATE(Başlangıç!$C$6,B60)))</f>
        <v>46611</v>
      </c>
      <c r="D60" s="8">
        <f t="shared" si="1"/>
        <v>4671.8153753894258</v>
      </c>
      <c r="E60" s="8">
        <f>I59*Başlangıç!$C$4</f>
        <v>351.12022647335004</v>
      </c>
      <c r="F60" s="8">
        <f>E60*Başlangıç!$C$7</f>
        <v>17.556011323667502</v>
      </c>
      <c r="G60" s="8">
        <f>E60*Başlangıç!$C$8</f>
        <v>0</v>
      </c>
      <c r="H60" s="8">
        <f t="shared" si="4"/>
        <v>4303.1391375924077</v>
      </c>
      <c r="I60" s="8">
        <f t="shared" si="5"/>
        <v>26907.547660038712</v>
      </c>
    </row>
    <row r="61" spans="2:9" ht="17.5" customHeight="1" x14ac:dyDescent="0.45">
      <c r="B61" s="6">
        <f t="shared" si="0"/>
        <v>55</v>
      </c>
      <c r="C61" s="13">
        <f ca="1">IF(WEEKDAY(EDATE(Başlangıç!$C$6,B61))=7,EDATE(Başlangıç!$C$6,B61)+2,IF(WEEKDAY(EDATE(Başlangıç!$C$6,B61))=1,EDATE(Başlangıç!$C$6,B61)+1,EDATE(Başlangıç!$C$6,B61)))</f>
        <v>46643</v>
      </c>
      <c r="D61" s="2">
        <f t="shared" si="1"/>
        <v>4671.8153753894258</v>
      </c>
      <c r="E61" s="2">
        <f>I60*Başlangıç!$C$4</f>
        <v>302.70991117543548</v>
      </c>
      <c r="F61" s="2">
        <f>E61*Başlangıç!$C$7</f>
        <v>15.135495558771774</v>
      </c>
      <c r="G61" s="2">
        <f>E61*Başlangıç!$C$8</f>
        <v>0</v>
      </c>
      <c r="H61" s="2">
        <f t="shared" si="4"/>
        <v>4353.9699686552185</v>
      </c>
      <c r="I61" s="2">
        <f t="shared" si="5"/>
        <v>22553.577691383492</v>
      </c>
    </row>
    <row r="62" spans="2:9" ht="17.5" customHeight="1" x14ac:dyDescent="0.45">
      <c r="B62" s="7">
        <f t="shared" si="0"/>
        <v>56</v>
      </c>
      <c r="C62" s="14">
        <f ca="1">IF(WEEKDAY(EDATE(Başlangıç!$C$6,B62))=7,EDATE(Başlangıç!$C$6,B62)+2,IF(WEEKDAY(EDATE(Başlangıç!$C$6,B62))=1,EDATE(Başlangıç!$C$6,B62)+1,EDATE(Başlangıç!$C$6,B62)))</f>
        <v>46672</v>
      </c>
      <c r="D62" s="8">
        <f t="shared" si="1"/>
        <v>4671.8153753894258</v>
      </c>
      <c r="E62" s="8">
        <f>I61*Başlangıç!$C$4</f>
        <v>253.7277490280643</v>
      </c>
      <c r="F62" s="8">
        <f>E62*Başlangıç!$C$7</f>
        <v>12.686387451403215</v>
      </c>
      <c r="G62" s="8">
        <f>E62*Başlangıç!$C$8</f>
        <v>0</v>
      </c>
      <c r="H62" s="8">
        <f t="shared" si="4"/>
        <v>4405.4012389099589</v>
      </c>
      <c r="I62" s="8">
        <f t="shared" si="5"/>
        <v>18148.176452473534</v>
      </c>
    </row>
    <row r="63" spans="2:9" ht="17.5" customHeight="1" x14ac:dyDescent="0.45">
      <c r="B63" s="6">
        <f t="shared" si="0"/>
        <v>57</v>
      </c>
      <c r="C63" s="13">
        <f ca="1">IF(WEEKDAY(EDATE(Başlangıç!$C$6,B63))=7,EDATE(Başlangıç!$C$6,B63)+2,IF(WEEKDAY(EDATE(Başlangıç!$C$6,B63))=1,EDATE(Başlangıç!$C$6,B63)+1,EDATE(Başlangıç!$C$6,B63)))</f>
        <v>46703</v>
      </c>
      <c r="D63" s="2">
        <f t="shared" si="1"/>
        <v>4671.8153753894258</v>
      </c>
      <c r="E63" s="2">
        <f>I62*Başlangıç!$C$4</f>
        <v>204.16698509032724</v>
      </c>
      <c r="F63" s="2">
        <f>E63*Başlangıç!$C$7</f>
        <v>10.208349254516364</v>
      </c>
      <c r="G63" s="2">
        <f>E63*Başlangıç!$C$8</f>
        <v>0</v>
      </c>
      <c r="H63" s="2">
        <f t="shared" si="4"/>
        <v>4457.4400410445824</v>
      </c>
      <c r="I63" s="2">
        <f t="shared" si="5"/>
        <v>13690.736411428952</v>
      </c>
    </row>
    <row r="64" spans="2:9" ht="17.5" customHeight="1" x14ac:dyDescent="0.45">
      <c r="B64" s="7">
        <f t="shared" si="0"/>
        <v>58</v>
      </c>
      <c r="C64" s="14">
        <f ca="1">IF(WEEKDAY(EDATE(Başlangıç!$C$6,B64))=7,EDATE(Başlangıç!$C$6,B64)+2,IF(WEEKDAY(EDATE(Başlangıç!$C$6,B64))=1,EDATE(Başlangıç!$C$6,B64)+1,EDATE(Başlangıç!$C$6,B64)))</f>
        <v>46734</v>
      </c>
      <c r="D64" s="8">
        <f t="shared" si="1"/>
        <v>4671.8153753894258</v>
      </c>
      <c r="E64" s="8">
        <f>I63*Başlangıç!$C$4</f>
        <v>154.02078462857571</v>
      </c>
      <c r="F64" s="8">
        <f>E64*Başlangıç!$C$7</f>
        <v>7.7010392314287861</v>
      </c>
      <c r="G64" s="8">
        <f>E64*Başlangıç!$C$8</f>
        <v>0</v>
      </c>
      <c r="H64" s="8">
        <f t="shared" si="4"/>
        <v>4510.0935515294213</v>
      </c>
      <c r="I64" s="8">
        <f t="shared" si="5"/>
        <v>9180.6428598995299</v>
      </c>
    </row>
    <row r="65" spans="2:9" ht="17.5" customHeight="1" x14ac:dyDescent="0.45">
      <c r="B65" s="6">
        <f t="shared" si="0"/>
        <v>59</v>
      </c>
      <c r="C65" s="13">
        <f ca="1">IF(WEEKDAY(EDATE(Başlangıç!$C$6,B65))=7,EDATE(Başlangıç!$C$6,B65)+2,IF(WEEKDAY(EDATE(Başlangıç!$C$6,B65))=1,EDATE(Başlangıç!$C$6,B65)+1,EDATE(Başlangıç!$C$6,B65)))</f>
        <v>46764</v>
      </c>
      <c r="D65" s="2">
        <f t="shared" si="1"/>
        <v>4671.8153753894258</v>
      </c>
      <c r="E65" s="2">
        <f>I64*Başlangıç!$C$4</f>
        <v>103.2822321738697</v>
      </c>
      <c r="F65" s="2">
        <f>E65*Başlangıç!$C$7</f>
        <v>5.1641116086934851</v>
      </c>
      <c r="G65" s="2">
        <f>E65*Başlangıç!$C$8</f>
        <v>0</v>
      </c>
      <c r="H65" s="2">
        <f t="shared" si="4"/>
        <v>4563.3690316068623</v>
      </c>
      <c r="I65" s="2">
        <f t="shared" si="5"/>
        <v>4617.2738282926675</v>
      </c>
    </row>
    <row r="66" spans="2:9" ht="17.5" customHeight="1" x14ac:dyDescent="0.45">
      <c r="B66" s="7">
        <f t="shared" si="0"/>
        <v>60</v>
      </c>
      <c r="C66" s="14">
        <f ca="1">IF(WEEKDAY(EDATE(Başlangıç!$C$6,B66))=7,EDATE(Başlangıç!$C$6,B66)+2,IF(WEEKDAY(EDATE(Başlangıç!$C$6,B66))=1,EDATE(Başlangıç!$C$6,B66)+1,EDATE(Başlangıç!$C$6,B66)))</f>
        <v>46797</v>
      </c>
      <c r="D66" s="8">
        <f t="shared" si="1"/>
        <v>4671.8153753894258</v>
      </c>
      <c r="E66" s="8">
        <f>I65*Başlangıç!$C$4</f>
        <v>51.944330568292507</v>
      </c>
      <c r="F66" s="8">
        <f>E66*Başlangıç!$C$7</f>
        <v>2.5972165284146254</v>
      </c>
      <c r="G66" s="8">
        <f>E66*Başlangıç!$C$8</f>
        <v>0</v>
      </c>
      <c r="H66" s="8">
        <f t="shared" si="4"/>
        <v>4617.2738282927185</v>
      </c>
      <c r="I66" s="8">
        <v>0</v>
      </c>
    </row>
    <row r="67" spans="2:9" ht="2.4" customHeight="1" x14ac:dyDescent="0.45"/>
    <row r="68" spans="2:9" s="4" customFormat="1" ht="24.95" customHeight="1" x14ac:dyDescent="0.45">
      <c r="B68" s="27" t="s">
        <v>16</v>
      </c>
      <c r="C68" s="28"/>
      <c r="D68" s="9">
        <f>SUM(D7:D66)</f>
        <v>280308.9225233653</v>
      </c>
      <c r="E68" s="9">
        <f t="shared" ref="E68:H68" si="6">SUM(E7:E66)</f>
        <v>76484.688117490994</v>
      </c>
      <c r="F68" s="9">
        <f t="shared" si="6"/>
        <v>3824.234405874548</v>
      </c>
      <c r="G68" s="9">
        <f t="shared" si="6"/>
        <v>0</v>
      </c>
      <c r="H68" s="9">
        <f t="shared" si="6"/>
        <v>200000.00000000003</v>
      </c>
      <c r="I68" s="16">
        <f ca="1">TODAY()</f>
        <v>44969</v>
      </c>
    </row>
    <row r="69" spans="2:9" ht="3.2" customHeight="1" x14ac:dyDescent="0.45"/>
    <row r="70" spans="2:9" x14ac:dyDescent="0.45">
      <c r="B70" s="26" t="s">
        <v>31</v>
      </c>
    </row>
  </sheetData>
  <sheetProtection algorithmName="SHA-512" hashValue="LgDmjxNbFNxcbp/y8eLHzU+SAN9KjS0YLfCqszXGz6DVTZdAoYzUZUlwj8nlbtsmZ2L0lZ4Nqg0JM8YbbUqlHg==" saltValue="4lvbAkFMKXu4lcDfDlyz6Q==" spinCount="100000" sheet="1" objects="1" scenarios="1"/>
  <mergeCells count="10">
    <mergeCell ref="B68:C68"/>
    <mergeCell ref="B2:I2"/>
    <mergeCell ref="B4:C4"/>
    <mergeCell ref="D4:E4"/>
    <mergeCell ref="F4:G4"/>
    <mergeCell ref="H4:I4"/>
    <mergeCell ref="B3:C3"/>
    <mergeCell ref="D3:E3"/>
    <mergeCell ref="F3:G3"/>
    <mergeCell ref="H3:I3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4CE3-60EF-43BC-A748-6D05C9FC6695}">
  <sheetPr>
    <tabColor rgb="FF0D84D5"/>
    <pageSetUpPr fitToPage="1"/>
  </sheetPr>
  <dimension ref="B1:K7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33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44969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 ca="1">D68</f>
        <v>286153.35115017829</v>
      </c>
      <c r="I4" s="31"/>
      <c r="K4" s="15">
        <v>54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 ca="1">Başlangıç!$C$3*Başlangıç!$C$4*12*($C$12-Başlangıç!$C$6+1)/360/2/3</f>
        <v>2300</v>
      </c>
      <c r="F7" s="2">
        <f ca="1">E7*Başlangıç!$C$7</f>
        <v>115</v>
      </c>
      <c r="G7" s="2">
        <f ca="1">E7*Başlangıç!$C$8</f>
        <v>0</v>
      </c>
      <c r="H7" s="2">
        <v>0</v>
      </c>
      <c r="I7" s="2">
        <f>Başlangıç!$C$3</f>
        <v>200000</v>
      </c>
    </row>
    <row r="8" spans="2:11" ht="17.5" customHeight="1" x14ac:dyDescent="0.45">
      <c r="B8" s="7">
        <f t="shared" ref="B8:B66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45028</v>
      </c>
      <c r="D8" s="8">
        <v>0</v>
      </c>
      <c r="E8" s="8">
        <f ca="1">Başlangıç!$C$3*Başlangıç!$C$4*12*($C$12-Başlangıç!$C$6+1)/360/2/3</f>
        <v>2300</v>
      </c>
      <c r="F8" s="8">
        <f ca="1">E8*Başlangıç!$C$7</f>
        <v>115</v>
      </c>
      <c r="G8" s="8">
        <f ca="1">E8*Başlangıç!$C$8</f>
        <v>0</v>
      </c>
      <c r="H8" s="8">
        <v>0</v>
      </c>
      <c r="I8" s="8">
        <f>Başlangıç!$C$3</f>
        <v>200000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45058</v>
      </c>
      <c r="D9" s="2">
        <f ca="1">SUM($E$7:$F$12)/2</f>
        <v>7245</v>
      </c>
      <c r="E9" s="2">
        <f ca="1">Başlangıç!$C$3*Başlangıç!$C$4*12*($C$12-Başlangıç!$C$6+1)/360/2/3</f>
        <v>2300</v>
      </c>
      <c r="F9" s="2">
        <f ca="1">E9*Başlangıç!$C$7</f>
        <v>115</v>
      </c>
      <c r="G9" s="2">
        <f ca="1">E9*Başlangıç!$C$8</f>
        <v>0</v>
      </c>
      <c r="H9" s="2">
        <v>0</v>
      </c>
      <c r="I9" s="2">
        <f>Başlangıç!$C$3</f>
        <v>200000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45089</v>
      </c>
      <c r="D10" s="8">
        <v>0</v>
      </c>
      <c r="E10" s="8">
        <f ca="1">Başlangıç!$C$3*Başlangıç!$C$4*12*($C$12-Başlangıç!$C$6+1)/360/2/3</f>
        <v>2300</v>
      </c>
      <c r="F10" s="8">
        <f ca="1">E10*Başlangıç!$C$7</f>
        <v>115</v>
      </c>
      <c r="G10" s="8">
        <f ca="1">E10*Başlangıç!$C$8</f>
        <v>0</v>
      </c>
      <c r="H10" s="8">
        <v>0</v>
      </c>
      <c r="I10" s="8">
        <f>Başlangıç!$C$3</f>
        <v>200000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45119</v>
      </c>
      <c r="D11" s="2">
        <v>0</v>
      </c>
      <c r="E11" s="2">
        <f ca="1">Başlangıç!$C$3*Başlangıç!$C$4*12*($C$12-Başlangıç!$C$6+1)/360/2/3</f>
        <v>2300</v>
      </c>
      <c r="F11" s="2">
        <f ca="1">E11*Başlangıç!$C$7</f>
        <v>115</v>
      </c>
      <c r="G11" s="2">
        <f ca="1">E11*Başlangıç!$C$8</f>
        <v>0</v>
      </c>
      <c r="H11" s="2">
        <v>0</v>
      </c>
      <c r="I11" s="2">
        <f>Başlangıç!$C$3</f>
        <v>200000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ca="1">SUM($E$7:$F$12)/2</f>
        <v>7245</v>
      </c>
      <c r="E12" s="8">
        <f ca="1">Başlangıç!$C$3*Başlangıç!$C$4*12*($C$12-Başlangıç!$C$6+1)/360/2/3</f>
        <v>2300</v>
      </c>
      <c r="F12" s="8">
        <f ca="1">E12*Başlangıç!$C$7</f>
        <v>115</v>
      </c>
      <c r="G12" s="8">
        <f ca="1">E12*Başlangıç!$C$8</f>
        <v>0</v>
      </c>
      <c r="H12" s="8">
        <v>0</v>
      </c>
      <c r="I12" s="8">
        <f>Başlangıç!$C$3</f>
        <v>200000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45181</v>
      </c>
      <c r="D13" s="2">
        <f>PMT(Başlangıç!$C$4*(1+Başlangıç!$C$7+Başlangıç!$C$8),$K$4,-Başlangıç!$C$3)</f>
        <v>5030.8027990773717</v>
      </c>
      <c r="E13" s="2">
        <f>I12*Başlangıç!$C$4</f>
        <v>2250</v>
      </c>
      <c r="F13" s="2">
        <f>E13*Başlangıç!$C$7</f>
        <v>112.5</v>
      </c>
      <c r="G13" s="2">
        <f>E13*Başlangıç!$C$8</f>
        <v>0</v>
      </c>
      <c r="H13" s="2">
        <f>D13-E13-F13-G13</f>
        <v>2668.3027990773717</v>
      </c>
      <c r="I13" s="2">
        <f>I12-H13</f>
        <v>197331.69720092262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45211</v>
      </c>
      <c r="D14" s="8">
        <f>PMT(Başlangıç!$C$4*(1+Başlangıç!$C$7+Başlangıç!$C$8),$K$4,-Başlangıç!$C$3)</f>
        <v>5030.8027990773717</v>
      </c>
      <c r="E14" s="8">
        <f>I13*Başlangıç!$C$4</f>
        <v>2219.9815935103793</v>
      </c>
      <c r="F14" s="8">
        <f>E14*Başlangıç!$C$7</f>
        <v>110.99907967551897</v>
      </c>
      <c r="G14" s="8">
        <f>E14*Başlangıç!$C$8</f>
        <v>0</v>
      </c>
      <c r="H14" s="8">
        <f>D14-E14-F14-G14</f>
        <v>2699.8221258914732</v>
      </c>
      <c r="I14" s="8">
        <f>I13-H14</f>
        <v>194631.87507503113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>PMT(Başlangıç!$C$4*(1+Başlangıç!$C$7+Başlangıç!$C$8),$K$4,-Başlangıç!$C$3)</f>
        <v>5030.8027990773717</v>
      </c>
      <c r="E15" s="2">
        <f>I14*Başlangıç!$C$4</f>
        <v>2189.6085945940999</v>
      </c>
      <c r="F15" s="2">
        <f>E15*Başlangıç!$C$7</f>
        <v>109.48042972970501</v>
      </c>
      <c r="G15" s="2">
        <f>E15*Başlangıç!$C$8</f>
        <v>0</v>
      </c>
      <c r="H15" s="2">
        <f t="shared" ref="H15:H66" si="1">D15-E15-F15-G15</f>
        <v>2731.7137747535667</v>
      </c>
      <c r="I15" s="2">
        <f t="shared" ref="I15:I65" si="2">I14-H15</f>
        <v>191900.16130027757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45272</v>
      </c>
      <c r="D16" s="8">
        <f>PMT(Başlangıç!$C$4*(1+Başlangıç!$C$7+Başlangıç!$C$8),$K$4,-Başlangıç!$C$3)</f>
        <v>5030.8027990773717</v>
      </c>
      <c r="E16" s="8">
        <f>I15*Başlangıç!$C$4</f>
        <v>2158.8768146281227</v>
      </c>
      <c r="F16" s="8">
        <f>E16*Başlangıç!$C$7</f>
        <v>107.94384073140614</v>
      </c>
      <c r="G16" s="8">
        <f>E16*Başlangıç!$C$8</f>
        <v>0</v>
      </c>
      <c r="H16" s="8">
        <f t="shared" si="1"/>
        <v>2763.982143717843</v>
      </c>
      <c r="I16" s="8">
        <f t="shared" si="2"/>
        <v>189136.17915655972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45303</v>
      </c>
      <c r="D17" s="2">
        <f>PMT(Başlangıç!$C$4*(1+Başlangıç!$C$7+Başlangıç!$C$8),$K$4,-Başlangıç!$C$3)</f>
        <v>5030.8027990773717</v>
      </c>
      <c r="E17" s="2">
        <f>I16*Başlangıç!$C$4</f>
        <v>2127.7820155112968</v>
      </c>
      <c r="F17" s="2">
        <f>E17*Başlangıç!$C$7</f>
        <v>106.38910077556484</v>
      </c>
      <c r="G17" s="2">
        <f>E17*Başlangıç!$C$8</f>
        <v>0</v>
      </c>
      <c r="H17" s="2">
        <f t="shared" si="1"/>
        <v>2796.6316827905102</v>
      </c>
      <c r="I17" s="2">
        <f t="shared" si="2"/>
        <v>186339.54747376923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45334</v>
      </c>
      <c r="D18" s="8">
        <f>PMT(Başlangıç!$C$4*(1+Başlangıç!$C$7+Başlangıç!$C$8),$K$4,-Başlangıç!$C$3)</f>
        <v>5030.8027990773717</v>
      </c>
      <c r="E18" s="8">
        <f>I17*Başlangıç!$C$4</f>
        <v>2096.3199090799039</v>
      </c>
      <c r="F18" s="8">
        <f>E18*Başlangıç!$C$7</f>
        <v>104.8159954539952</v>
      </c>
      <c r="G18" s="8">
        <f>E18*Başlangıç!$C$8</f>
        <v>0</v>
      </c>
      <c r="H18" s="8">
        <f t="shared" si="1"/>
        <v>2829.6668945434726</v>
      </c>
      <c r="I18" s="8">
        <f t="shared" si="2"/>
        <v>183509.88057922575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45363</v>
      </c>
      <c r="D19" s="2">
        <f>PMT(Başlangıç!$C$4*(1+Başlangıç!$C$7+Başlangıç!$C$8),$K$4,-Başlangıç!$C$3)</f>
        <v>5030.8027990773717</v>
      </c>
      <c r="E19" s="2">
        <f>I18*Başlangıç!$C$4</f>
        <v>2064.4861565162896</v>
      </c>
      <c r="F19" s="2">
        <f>E19*Başlangıç!$C$7</f>
        <v>103.22430782581449</v>
      </c>
      <c r="G19" s="2">
        <f>E19*Başlangıç!$C$8</f>
        <v>0</v>
      </c>
      <c r="H19" s="2">
        <f t="shared" si="1"/>
        <v>2863.0923347352677</v>
      </c>
      <c r="I19" s="2">
        <f t="shared" si="2"/>
        <v>180646.78824449048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45394</v>
      </c>
      <c r="D20" s="8">
        <f>PMT(Başlangıç!$C$4*(1+Başlangıç!$C$7+Başlangıç!$C$8),$K$4,-Başlangıç!$C$3)</f>
        <v>5030.8027990773717</v>
      </c>
      <c r="E20" s="8">
        <f>I19*Başlangıç!$C$4</f>
        <v>2032.2763677505179</v>
      </c>
      <c r="F20" s="8">
        <f>E20*Başlangıç!$C$7</f>
        <v>101.6138183875259</v>
      </c>
      <c r="G20" s="8">
        <f>E20*Başlangıç!$C$8</f>
        <v>0</v>
      </c>
      <c r="H20" s="8">
        <f t="shared" si="1"/>
        <v>2896.9126129393276</v>
      </c>
      <c r="I20" s="8">
        <f t="shared" si="2"/>
        <v>177749.87563155114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>PMT(Başlangıç!$C$4*(1+Başlangıç!$C$7+Başlangıç!$C$8),$K$4,-Başlangıç!$C$3)</f>
        <v>5030.8027990773717</v>
      </c>
      <c r="E21" s="2">
        <f>I20*Başlangıç!$C$4</f>
        <v>1999.6861008549504</v>
      </c>
      <c r="F21" s="2">
        <f>E21*Başlangıç!$C$7</f>
        <v>99.984305042747522</v>
      </c>
      <c r="G21" s="2">
        <f>E21*Başlangıç!$C$8</f>
        <v>0</v>
      </c>
      <c r="H21" s="2">
        <f t="shared" si="1"/>
        <v>2931.1323931796737</v>
      </c>
      <c r="I21" s="2">
        <f t="shared" si="2"/>
        <v>174818.74323837148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45455</v>
      </c>
      <c r="D22" s="8">
        <f>PMT(Başlangıç!$C$4*(1+Başlangıç!$C$7+Başlangıç!$C$8),$K$4,-Başlangıç!$C$3)</f>
        <v>5030.8027990773717</v>
      </c>
      <c r="E22" s="8">
        <f>I21*Başlangıç!$C$4</f>
        <v>1966.7108614316789</v>
      </c>
      <c r="F22" s="8">
        <f>E22*Başlangıç!$C$7</f>
        <v>98.335543071583956</v>
      </c>
      <c r="G22" s="8">
        <f>E22*Başlangıç!$C$8</f>
        <v>0</v>
      </c>
      <c r="H22" s="8">
        <f t="shared" si="1"/>
        <v>2965.756394574109</v>
      </c>
      <c r="I22" s="8">
        <f t="shared" si="2"/>
        <v>171852.98684379738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45485</v>
      </c>
      <c r="D23" s="2">
        <f>PMT(Başlangıç!$C$4*(1+Başlangıç!$C$7+Başlangıç!$C$8),$K$4,-Başlangıç!$C$3)</f>
        <v>5030.8027990773717</v>
      </c>
      <c r="E23" s="2">
        <f>I22*Başlangıç!$C$4</f>
        <v>1933.3461019927204</v>
      </c>
      <c r="F23" s="2">
        <f>E23*Başlangıç!$C$7</f>
        <v>96.667305099636025</v>
      </c>
      <c r="G23" s="2">
        <f>E23*Başlangıç!$C$8</f>
        <v>0</v>
      </c>
      <c r="H23" s="2">
        <f t="shared" si="1"/>
        <v>3000.7893919850153</v>
      </c>
      <c r="I23" s="2">
        <f t="shared" si="2"/>
        <v>168852.19745181236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45516</v>
      </c>
      <c r="D24" s="8">
        <f>PMT(Başlangıç!$C$4*(1+Başlangıç!$C$7+Başlangıç!$C$8),$K$4,-Başlangıç!$C$3)</f>
        <v>5030.8027990773717</v>
      </c>
      <c r="E24" s="8">
        <f>I23*Başlangıç!$C$4</f>
        <v>1899.5872213328889</v>
      </c>
      <c r="F24" s="8">
        <f>E24*Başlangıç!$C$7</f>
        <v>94.979361066644458</v>
      </c>
      <c r="G24" s="8">
        <f>E24*Başlangıç!$C$8</f>
        <v>0</v>
      </c>
      <c r="H24" s="8">
        <f t="shared" si="1"/>
        <v>3036.2362166778385</v>
      </c>
      <c r="I24" s="8">
        <f t="shared" si="2"/>
        <v>165815.96123513451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45547</v>
      </c>
      <c r="D25" s="2">
        <f>PMT(Başlangıç!$C$4*(1+Başlangıç!$C$7+Başlangıç!$C$8),$K$4,-Başlangıç!$C$3)</f>
        <v>5030.8027990773717</v>
      </c>
      <c r="E25" s="2">
        <f>I24*Başlangıç!$C$4</f>
        <v>1865.4295638952633</v>
      </c>
      <c r="F25" s="2">
        <f>E25*Başlangıç!$C$7</f>
        <v>93.271478194763176</v>
      </c>
      <c r="G25" s="2">
        <f>E25*Başlangıç!$C$8</f>
        <v>0</v>
      </c>
      <c r="H25" s="2">
        <f t="shared" si="1"/>
        <v>3072.1017569873447</v>
      </c>
      <c r="I25" s="2">
        <f t="shared" si="2"/>
        <v>162743.85947814718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>PMT(Başlangıç!$C$4*(1+Başlangıç!$C$7+Başlangıç!$C$8),$K$4,-Başlangıç!$C$3)</f>
        <v>5030.8027990773717</v>
      </c>
      <c r="E26" s="8">
        <f>I25*Başlangıç!$C$4</f>
        <v>1830.8684191291557</v>
      </c>
      <c r="F26" s="8">
        <f>E26*Başlangıç!$C$7</f>
        <v>91.543420956457794</v>
      </c>
      <c r="G26" s="8">
        <f>E26*Başlangıç!$C$8</f>
        <v>0</v>
      </c>
      <c r="H26" s="8">
        <f t="shared" si="1"/>
        <v>3108.390958991758</v>
      </c>
      <c r="I26" s="8">
        <f t="shared" si="2"/>
        <v>159635.46851915543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45608</v>
      </c>
      <c r="D27" s="2">
        <f>PMT(Başlangıç!$C$4*(1+Başlangıç!$C$7+Başlangıç!$C$8),$K$4,-Başlangıç!$C$3)</f>
        <v>5030.8027990773717</v>
      </c>
      <c r="E27" s="2">
        <f>I26*Başlangıç!$C$4</f>
        <v>1795.8990208404985</v>
      </c>
      <c r="F27" s="2">
        <f>E27*Başlangıç!$C$7</f>
        <v>89.794951042024934</v>
      </c>
      <c r="G27" s="2">
        <f>E27*Başlangıç!$C$8</f>
        <v>0</v>
      </c>
      <c r="H27" s="2">
        <f t="shared" si="1"/>
        <v>3145.1088271948483</v>
      </c>
      <c r="I27" s="2">
        <f t="shared" si="2"/>
        <v>156490.35969196059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45638</v>
      </c>
      <c r="D28" s="8">
        <f>PMT(Başlangıç!$C$4*(1+Başlangıç!$C$7+Başlangıç!$C$8),$K$4,-Başlangıç!$C$3)</f>
        <v>5030.8027990773717</v>
      </c>
      <c r="E28" s="8">
        <f>I27*Başlangıç!$C$4</f>
        <v>1760.5165465345565</v>
      </c>
      <c r="F28" s="8">
        <f>E28*Başlangıç!$C$7</f>
        <v>88.025827326727835</v>
      </c>
      <c r="G28" s="8">
        <f>E28*Başlangıç!$C$8</f>
        <v>0</v>
      </c>
      <c r="H28" s="8">
        <f t="shared" si="1"/>
        <v>3182.2604252160877</v>
      </c>
      <c r="I28" s="8">
        <f t="shared" si="2"/>
        <v>153308.09926674451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>PMT(Başlangıç!$C$4*(1+Başlangıç!$C$7+Başlangıç!$C$8),$K$4,-Başlangıç!$C$3)</f>
        <v>5030.8027990773717</v>
      </c>
      <c r="E29" s="2">
        <f>I28*Başlangıç!$C$4</f>
        <v>1724.7161167508757</v>
      </c>
      <c r="F29" s="2">
        <f>E29*Başlangıç!$C$7</f>
        <v>86.235805837543793</v>
      </c>
      <c r="G29" s="2">
        <f>E29*Başlangıç!$C$8</f>
        <v>0</v>
      </c>
      <c r="H29" s="2">
        <f t="shared" si="1"/>
        <v>3219.8508764889521</v>
      </c>
      <c r="I29" s="2">
        <f t="shared" si="2"/>
        <v>150088.24839025555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45700</v>
      </c>
      <c r="D30" s="8">
        <f>PMT(Başlangıç!$C$4*(1+Başlangıç!$C$7+Başlangıç!$C$8),$K$4,-Başlangıç!$C$3)</f>
        <v>5030.8027990773717</v>
      </c>
      <c r="E30" s="8">
        <f>I29*Başlangıç!$C$4</f>
        <v>1688.4927943903749</v>
      </c>
      <c r="F30" s="8">
        <f>E30*Başlangıç!$C$7</f>
        <v>84.424639719518751</v>
      </c>
      <c r="G30" s="8">
        <f>E30*Başlangıç!$C$8</f>
        <v>0</v>
      </c>
      <c r="H30" s="8">
        <f t="shared" si="1"/>
        <v>3257.8853649674779</v>
      </c>
      <c r="I30" s="8">
        <f t="shared" si="2"/>
        <v>146830.36302528807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45728</v>
      </c>
      <c r="D31" s="2">
        <f>PMT(Başlangıç!$C$4*(1+Başlangıç!$C$7+Başlangıç!$C$8),$K$4,-Başlangıç!$C$3)</f>
        <v>5030.8027990773717</v>
      </c>
      <c r="E31" s="2">
        <f>I30*Başlangıç!$C$4</f>
        <v>1651.8415840344908</v>
      </c>
      <c r="F31" s="2">
        <f>E31*Başlangıç!$C$7</f>
        <v>82.592079201724545</v>
      </c>
      <c r="G31" s="2">
        <f>E31*Başlangıç!$C$8</f>
        <v>0</v>
      </c>
      <c r="H31" s="2">
        <f t="shared" si="1"/>
        <v>3296.3691358411565</v>
      </c>
      <c r="I31" s="2">
        <f t="shared" si="2"/>
        <v>143533.99388944692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>PMT(Başlangıç!$C$4*(1+Başlangıç!$C$7+Başlangıç!$C$8),$K$4,-Başlangıç!$C$3)</f>
        <v>5030.8027990773717</v>
      </c>
      <c r="E32" s="8">
        <f>I31*Başlangıç!$C$4</f>
        <v>1614.7574312562779</v>
      </c>
      <c r="F32" s="8">
        <f>E32*Başlangıç!$C$7</f>
        <v>80.737871562813893</v>
      </c>
      <c r="G32" s="8">
        <f>E32*Başlangıç!$C$8</f>
        <v>0</v>
      </c>
      <c r="H32" s="8">
        <f t="shared" si="1"/>
        <v>3335.30749625828</v>
      </c>
      <c r="I32" s="8">
        <f t="shared" si="2"/>
        <v>140198.68639318863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45789</v>
      </c>
      <c r="D33" s="2">
        <f>PMT(Başlangıç!$C$4*(1+Başlangıç!$C$7+Başlangıç!$C$8),$K$4,-Başlangıç!$C$3)</f>
        <v>5030.8027990773717</v>
      </c>
      <c r="E33" s="2">
        <f>I32*Başlangıç!$C$4</f>
        <v>1577.2352219233721</v>
      </c>
      <c r="F33" s="2">
        <f>E33*Başlangıç!$C$7</f>
        <v>78.861761096168607</v>
      </c>
      <c r="G33" s="2">
        <f>E33*Başlangıç!$C$8</f>
        <v>0</v>
      </c>
      <c r="H33" s="2">
        <f t="shared" si="1"/>
        <v>3374.7058160578308</v>
      </c>
      <c r="I33" s="2">
        <f t="shared" si="2"/>
        <v>136823.9805771308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45820</v>
      </c>
      <c r="D34" s="8">
        <f>PMT(Başlangıç!$C$4*(1+Başlangıç!$C$7+Başlangıç!$C$8),$K$4,-Başlangıç!$C$3)</f>
        <v>5030.8027990773717</v>
      </c>
      <c r="E34" s="8">
        <f>I33*Başlangıç!$C$4</f>
        <v>1539.2697814927214</v>
      </c>
      <c r="F34" s="8">
        <f>E34*Başlangıç!$C$7</f>
        <v>76.963489074636072</v>
      </c>
      <c r="G34" s="8">
        <f>E34*Başlangıç!$C$8</f>
        <v>0</v>
      </c>
      <c r="H34" s="8">
        <f t="shared" si="1"/>
        <v>3414.5695285100142</v>
      </c>
      <c r="I34" s="8">
        <f t="shared" si="2"/>
        <v>133409.41104862079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>PMT(Başlangıç!$C$4*(1+Başlangıç!$C$7+Başlangıç!$C$8),$K$4,-Başlangıç!$C$3)</f>
        <v>5030.8027990773717</v>
      </c>
      <c r="E35" s="2">
        <f>I34*Başlangıç!$C$4</f>
        <v>1500.855874296984</v>
      </c>
      <c r="F35" s="2">
        <f>E35*Başlangıç!$C$7</f>
        <v>75.042793714849196</v>
      </c>
      <c r="G35" s="2">
        <f>E35*Başlangıç!$C$8</f>
        <v>0</v>
      </c>
      <c r="H35" s="2">
        <f t="shared" si="1"/>
        <v>3454.9041310655384</v>
      </c>
      <c r="I35" s="2">
        <f t="shared" si="2"/>
        <v>129954.50691755525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45881</v>
      </c>
      <c r="D36" s="8">
        <f>PMT(Başlangıç!$C$4*(1+Başlangıç!$C$7+Başlangıç!$C$8),$K$4,-Başlangıç!$C$3)</f>
        <v>5030.8027990773717</v>
      </c>
      <c r="E36" s="8">
        <f>I35*Başlangıç!$C$4</f>
        <v>1461.9882028224965</v>
      </c>
      <c r="F36" s="8">
        <f>E36*Başlangıç!$C$7</f>
        <v>73.099410141124835</v>
      </c>
      <c r="G36" s="8">
        <f>E36*Başlangıç!$C$8</f>
        <v>0</v>
      </c>
      <c r="H36" s="8">
        <f t="shared" si="1"/>
        <v>3495.7151861137504</v>
      </c>
      <c r="I36" s="8">
        <f t="shared" si="2"/>
        <v>126458.7917314415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45912</v>
      </c>
      <c r="D37" s="2">
        <f>PMT(Başlangıç!$C$4*(1+Başlangıç!$C$7+Başlangıç!$C$8),$K$4,-Başlangıç!$C$3)</f>
        <v>5030.8027990773717</v>
      </c>
      <c r="E37" s="2">
        <f>I36*Başlangıç!$C$4</f>
        <v>1422.6614069787167</v>
      </c>
      <c r="F37" s="2">
        <f>E37*Başlangıç!$C$7</f>
        <v>71.133070348935846</v>
      </c>
      <c r="G37" s="2">
        <f>E37*Başlangıç!$C$8</f>
        <v>0</v>
      </c>
      <c r="H37" s="2">
        <f t="shared" si="1"/>
        <v>3537.0083217497195</v>
      </c>
      <c r="I37" s="2">
        <f t="shared" si="2"/>
        <v>122921.78340969178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>PMT(Başlangıç!$C$4*(1+Başlangıç!$C$7+Başlangıç!$C$8),$K$4,-Başlangıç!$C$3)</f>
        <v>5030.8027990773717</v>
      </c>
      <c r="E38" s="8">
        <f>I37*Başlangıç!$C$4</f>
        <v>1382.8700633590324</v>
      </c>
      <c r="F38" s="8">
        <f>E38*Başlangıç!$C$7</f>
        <v>69.143503167951621</v>
      </c>
      <c r="G38" s="8">
        <f>E38*Başlangıç!$C$8</f>
        <v>0</v>
      </c>
      <c r="H38" s="8">
        <f t="shared" si="1"/>
        <v>3578.7892325503876</v>
      </c>
      <c r="I38" s="8">
        <f t="shared" si="2"/>
        <v>119342.99417714139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45973</v>
      </c>
      <c r="D39" s="2">
        <f>PMT(Başlangıç!$C$4*(1+Başlangıç!$C$7+Başlangıç!$C$8),$K$4,-Başlangıç!$C$3)</f>
        <v>5030.8027990773717</v>
      </c>
      <c r="E39" s="2">
        <f>I38*Başlangıç!$C$4</f>
        <v>1342.6086844928407</v>
      </c>
      <c r="F39" s="2">
        <f>E39*Başlangıç!$C$7</f>
        <v>67.13043422464203</v>
      </c>
      <c r="G39" s="2">
        <f>E39*Başlangıç!$C$8</f>
        <v>0</v>
      </c>
      <c r="H39" s="2">
        <f t="shared" si="1"/>
        <v>3621.0636803598891</v>
      </c>
      <c r="I39" s="2">
        <f t="shared" si="2"/>
        <v>115721.9304967815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46003</v>
      </c>
      <c r="D40" s="8">
        <f>PMT(Başlangıç!$C$4*(1+Başlangıç!$C$7+Başlangıç!$C$8),$K$4,-Başlangıç!$C$3)</f>
        <v>5030.8027990773717</v>
      </c>
      <c r="E40" s="8">
        <f>I39*Başlangıç!$C$4</f>
        <v>1301.8717180887918</v>
      </c>
      <c r="F40" s="8">
        <f>E40*Başlangıç!$C$7</f>
        <v>65.093585904439593</v>
      </c>
      <c r="G40" s="8">
        <f>E40*Başlangıç!$C$8</f>
        <v>0</v>
      </c>
      <c r="H40" s="8">
        <f t="shared" si="1"/>
        <v>3663.8374950841403</v>
      </c>
      <c r="I40" s="8">
        <f t="shared" si="2"/>
        <v>112058.09300169736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46034</v>
      </c>
      <c r="D41" s="2">
        <f>PMT(Başlangıç!$C$4*(1+Başlangıç!$C$7+Başlangıç!$C$8),$K$4,-Başlangıç!$C$3)</f>
        <v>5030.8027990773717</v>
      </c>
      <c r="E41" s="2">
        <f>I40*Başlangıç!$C$4</f>
        <v>1260.6535462690952</v>
      </c>
      <c r="F41" s="2">
        <f>E41*Başlangıç!$C$7</f>
        <v>63.032677313454762</v>
      </c>
      <c r="G41" s="2">
        <f>E41*Başlangıç!$C$8</f>
        <v>0</v>
      </c>
      <c r="H41" s="2">
        <f t="shared" si="1"/>
        <v>3707.1165754948215</v>
      </c>
      <c r="I41" s="2">
        <f t="shared" si="2"/>
        <v>108350.97642620254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46065</v>
      </c>
      <c r="D42" s="8">
        <f>PMT(Başlangıç!$C$4*(1+Başlangıç!$C$7+Başlangıç!$C$8),$K$4,-Başlangıç!$C$3)</f>
        <v>5030.8027990773717</v>
      </c>
      <c r="E42" s="8">
        <f>I41*Başlangıç!$C$4</f>
        <v>1218.9484847947786</v>
      </c>
      <c r="F42" s="8">
        <f>E42*Başlangıç!$C$7</f>
        <v>60.947424239738929</v>
      </c>
      <c r="G42" s="8">
        <f>E42*Başlangıç!$C$8</f>
        <v>0</v>
      </c>
      <c r="H42" s="8">
        <f t="shared" si="1"/>
        <v>3750.9068900428538</v>
      </c>
      <c r="I42" s="8">
        <f t="shared" si="2"/>
        <v>104600.06953615969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46093</v>
      </c>
      <c r="D43" s="2">
        <f>PMT(Başlangıç!$C$4*(1+Başlangıç!$C$7+Başlangıç!$C$8),$K$4,-Başlangıç!$C$3)</f>
        <v>5030.8027990773717</v>
      </c>
      <c r="E43" s="2">
        <f>I42*Başlangıç!$C$4</f>
        <v>1176.7507822817965</v>
      </c>
      <c r="F43" s="2">
        <f>E43*Başlangıç!$C$7</f>
        <v>58.837539114089829</v>
      </c>
      <c r="G43" s="2">
        <f>E43*Başlangıç!$C$8</f>
        <v>0</v>
      </c>
      <c r="H43" s="2">
        <f t="shared" si="1"/>
        <v>3795.2144776814853</v>
      </c>
      <c r="I43" s="2">
        <f t="shared" si="2"/>
        <v>100804.85505847821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>PMT(Başlangıç!$C$4*(1+Başlangıç!$C$7+Başlangıç!$C$8),$K$4,-Başlangıç!$C$3)</f>
        <v>5030.8027990773717</v>
      </c>
      <c r="E44" s="8">
        <f>I43*Başlangıç!$C$4</f>
        <v>1134.0546194078797</v>
      </c>
      <c r="F44" s="8">
        <f>E44*Başlangıç!$C$7</f>
        <v>56.702730970393986</v>
      </c>
      <c r="G44" s="8">
        <f>E44*Başlangıç!$C$8</f>
        <v>0</v>
      </c>
      <c r="H44" s="8">
        <f t="shared" si="1"/>
        <v>3840.045448699098</v>
      </c>
      <c r="I44" s="8">
        <f t="shared" si="2"/>
        <v>96964.809609779113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46154</v>
      </c>
      <c r="D45" s="2">
        <f>PMT(Başlangıç!$C$4*(1+Başlangıç!$C$7+Başlangıç!$C$8),$K$4,-Başlangıç!$C$3)</f>
        <v>5030.8027990773717</v>
      </c>
      <c r="E45" s="2">
        <f>I44*Başlangıç!$C$4</f>
        <v>1090.854108110015</v>
      </c>
      <c r="F45" s="2">
        <f>E45*Başlangıç!$C$7</f>
        <v>54.542705405500755</v>
      </c>
      <c r="G45" s="2">
        <f>E45*Başlangıç!$C$8</f>
        <v>0</v>
      </c>
      <c r="H45" s="2">
        <f t="shared" si="1"/>
        <v>3885.4059855618561</v>
      </c>
      <c r="I45" s="2">
        <f t="shared" si="2"/>
        <v>93079.403624217259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46185</v>
      </c>
      <c r="D46" s="8">
        <f>PMT(Başlangıç!$C$4*(1+Başlangıç!$C$7+Başlangıç!$C$8),$K$4,-Başlangıç!$C$3)</f>
        <v>5030.8027990773717</v>
      </c>
      <c r="E46" s="8">
        <f>I45*Başlangıç!$C$4</f>
        <v>1047.1432907724441</v>
      </c>
      <c r="F46" s="8">
        <f>E46*Başlangıç!$C$7</f>
        <v>52.357164538622207</v>
      </c>
      <c r="G46" s="8">
        <f>E46*Başlangıç!$C$8</f>
        <v>0</v>
      </c>
      <c r="H46" s="8">
        <f t="shared" si="1"/>
        <v>3931.3023437663055</v>
      </c>
      <c r="I46" s="8">
        <f t="shared" si="2"/>
        <v>89148.101280450952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>PMT(Başlangıç!$C$4*(1+Başlangıç!$C$7+Başlangıç!$C$8),$K$4,-Başlangıç!$C$3)</f>
        <v>5030.8027990773717</v>
      </c>
      <c r="E47" s="2">
        <f>I46*Başlangıç!$C$4</f>
        <v>1002.9161394050732</v>
      </c>
      <c r="F47" s="2">
        <f>E47*Başlangıç!$C$7</f>
        <v>50.145806970253659</v>
      </c>
      <c r="G47" s="2">
        <f>E47*Başlangıç!$C$8</f>
        <v>0</v>
      </c>
      <c r="H47" s="2">
        <f t="shared" si="1"/>
        <v>3977.7408527020448</v>
      </c>
      <c r="I47" s="2">
        <f t="shared" si="2"/>
        <v>85170.360427748907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46246</v>
      </c>
      <c r="D48" s="8">
        <f>PMT(Başlangıç!$C$4*(1+Başlangıç!$C$7+Başlangıç!$C$8),$K$4,-Başlangıç!$C$3)</f>
        <v>5030.8027990773717</v>
      </c>
      <c r="E48" s="8">
        <f>I47*Başlangıç!$C$4</f>
        <v>958.16655481217515</v>
      </c>
      <c r="F48" s="8">
        <f>E48*Başlangıç!$C$7</f>
        <v>47.908327740608762</v>
      </c>
      <c r="G48" s="8">
        <f>E48*Başlangıç!$C$8</f>
        <v>0</v>
      </c>
      <c r="H48" s="8">
        <f t="shared" si="1"/>
        <v>4024.7279165245877</v>
      </c>
      <c r="I48" s="8">
        <f t="shared" si="2"/>
        <v>81145.632511224321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>PMT(Başlangıç!$C$4*(1+Başlangıç!$C$7+Başlangıç!$C$8),$K$4,-Başlangıç!$C$3)</f>
        <v>5030.8027990773717</v>
      </c>
      <c r="E49" s="2">
        <f>I48*Başlangıç!$C$4</f>
        <v>912.88836575127357</v>
      </c>
      <c r="F49" s="2">
        <f>E49*Başlangıç!$C$7</f>
        <v>45.644418287563681</v>
      </c>
      <c r="G49" s="2">
        <f>E49*Başlangıç!$C$8</f>
        <v>0</v>
      </c>
      <c r="H49" s="2">
        <f t="shared" si="1"/>
        <v>4072.2700150385344</v>
      </c>
      <c r="I49" s="2">
        <f t="shared" si="2"/>
        <v>77073.362496185786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46307</v>
      </c>
      <c r="D50" s="8">
        <f>PMT(Başlangıç!$C$4*(1+Başlangıç!$C$7+Başlangıç!$C$8),$K$4,-Başlangıç!$C$3)</f>
        <v>5030.8027990773717</v>
      </c>
      <c r="E50" s="8">
        <f>I49*Başlangıç!$C$4</f>
        <v>867.0753280820901</v>
      </c>
      <c r="F50" s="8">
        <f>E50*Başlangıç!$C$7</f>
        <v>43.353766404104505</v>
      </c>
      <c r="G50" s="8">
        <f>E50*Başlangıç!$C$8</f>
        <v>0</v>
      </c>
      <c r="H50" s="8">
        <f t="shared" si="1"/>
        <v>4120.3737045911776</v>
      </c>
      <c r="I50" s="8">
        <f t="shared" si="2"/>
        <v>72952.988791594602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46338</v>
      </c>
      <c r="D51" s="2">
        <f>PMT(Başlangıç!$C$4*(1+Başlangıç!$C$7+Başlangıç!$C$8),$K$4,-Başlangıç!$C$3)</f>
        <v>5030.8027990773717</v>
      </c>
      <c r="E51" s="2">
        <f>I50*Başlangıç!$C$4</f>
        <v>820.72112390543919</v>
      </c>
      <c r="F51" s="2">
        <f>E51*Başlangıç!$C$7</f>
        <v>41.036056195271961</v>
      </c>
      <c r="G51" s="2">
        <f>E51*Başlangıç!$C$8</f>
        <v>0</v>
      </c>
      <c r="H51" s="2">
        <f t="shared" si="1"/>
        <v>4169.0456189766601</v>
      </c>
      <c r="I51" s="2">
        <f t="shared" si="2"/>
        <v>68783.943172617946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>PMT(Başlangıç!$C$4*(1+Başlangıç!$C$7+Başlangıç!$C$8),$K$4,-Başlangıç!$C$3)</f>
        <v>5030.8027990773717</v>
      </c>
      <c r="E52" s="8">
        <f>I51*Başlangıç!$C$4</f>
        <v>773.81936069195183</v>
      </c>
      <c r="F52" s="8">
        <f>E52*Başlangıç!$C$7</f>
        <v>38.690968034597596</v>
      </c>
      <c r="G52" s="8">
        <f>E52*Başlangıç!$C$8</f>
        <v>0</v>
      </c>
      <c r="H52" s="8">
        <f t="shared" si="1"/>
        <v>4218.2924703508215</v>
      </c>
      <c r="I52" s="8">
        <f t="shared" si="2"/>
        <v>64565.650702267129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46399</v>
      </c>
      <c r="D53" s="2">
        <f>PMT(Başlangıç!$C$4*(1+Başlangıç!$C$7+Başlangıç!$C$8),$K$4,-Başlangıç!$C$3)</f>
        <v>5030.8027990773717</v>
      </c>
      <c r="E53" s="2">
        <f>I52*Başlangıç!$C$4</f>
        <v>726.36357040050518</v>
      </c>
      <c r="F53" s="2">
        <f>E53*Başlangıç!$C$7</f>
        <v>36.318178520025263</v>
      </c>
      <c r="G53" s="2">
        <f>E53*Başlangıç!$C$8</f>
        <v>0</v>
      </c>
      <c r="H53" s="2">
        <f t="shared" si="1"/>
        <v>4268.1210501568412</v>
      </c>
      <c r="I53" s="2">
        <f t="shared" si="2"/>
        <v>60297.529652110286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46430</v>
      </c>
      <c r="D54" s="8">
        <f>PMT(Başlangıç!$C$4*(1+Başlangıç!$C$7+Başlangıç!$C$8),$K$4,-Başlangıç!$C$3)</f>
        <v>5030.8027990773717</v>
      </c>
      <c r="E54" s="8">
        <f>I53*Başlangıç!$C$4</f>
        <v>678.34720858624064</v>
      </c>
      <c r="F54" s="8">
        <f>E54*Başlangıç!$C$7</f>
        <v>33.917360429312033</v>
      </c>
      <c r="G54" s="8">
        <f>E54*Başlangıç!$C$8</f>
        <v>0</v>
      </c>
      <c r="H54" s="8">
        <f t="shared" si="1"/>
        <v>4318.5382300618194</v>
      </c>
      <c r="I54" s="8">
        <f t="shared" si="2"/>
        <v>55978.991422048464</v>
      </c>
    </row>
    <row r="55" spans="2:9" ht="17.5" customHeight="1" x14ac:dyDescent="0.45">
      <c r="B55" s="6">
        <f t="shared" si="0"/>
        <v>49</v>
      </c>
      <c r="C55" s="13">
        <f ca="1">IF(WEEKDAY(EDATE(Başlangıç!$C$6,B55))=7,EDATE(Başlangıç!$C$6,B55)+2,IF(WEEKDAY(EDATE(Başlangıç!$C$6,B55))=1,EDATE(Başlangıç!$C$6,B55)+1,EDATE(Başlangıç!$C$6,B55)))</f>
        <v>46458</v>
      </c>
      <c r="D55" s="2">
        <f>PMT(Başlangıç!$C$4*(1+Başlangıç!$C$7+Başlangıç!$C$8),$K$4,-Başlangıç!$C$3)</f>
        <v>5030.8027990773717</v>
      </c>
      <c r="E55" s="2">
        <f>I54*Başlangıç!$C$4</f>
        <v>629.76365349804519</v>
      </c>
      <c r="F55" s="2">
        <f>E55*Başlangıç!$C$7</f>
        <v>31.488182674902262</v>
      </c>
      <c r="G55" s="2">
        <f>E55*Başlangıç!$C$8</f>
        <v>0</v>
      </c>
      <c r="H55" s="2">
        <f t="shared" si="1"/>
        <v>4369.5509629044245</v>
      </c>
      <c r="I55" s="2">
        <f t="shared" si="2"/>
        <v>51609.44045914404</v>
      </c>
    </row>
    <row r="56" spans="2:9" ht="17.5" customHeight="1" x14ac:dyDescent="0.45">
      <c r="B56" s="7">
        <f t="shared" si="0"/>
        <v>50</v>
      </c>
      <c r="C56" s="14">
        <f ca="1">IF(WEEKDAY(EDATE(Başlangıç!$C$6,B56))=7,EDATE(Başlangıç!$C$6,B56)+2,IF(WEEKDAY(EDATE(Başlangıç!$C$6,B56))=1,EDATE(Başlangıç!$C$6,B56)+1,EDATE(Başlangıç!$C$6,B56)))</f>
        <v>46489</v>
      </c>
      <c r="D56" s="8">
        <f>PMT(Başlangıç!$C$4*(1+Başlangıç!$C$7+Başlangıç!$C$8),$K$4,-Başlangıç!$C$3)</f>
        <v>5030.8027990773717</v>
      </c>
      <c r="E56" s="8">
        <f>I55*Başlangıç!$C$4</f>
        <v>580.6062051653704</v>
      </c>
      <c r="F56" s="8">
        <f>E56*Başlangıç!$C$7</f>
        <v>29.030310258268521</v>
      </c>
      <c r="G56" s="8">
        <f>E56*Başlangıç!$C$8</f>
        <v>0</v>
      </c>
      <c r="H56" s="8">
        <f t="shared" si="1"/>
        <v>4421.1662836537325</v>
      </c>
      <c r="I56" s="8">
        <f t="shared" si="2"/>
        <v>47188.274175490311</v>
      </c>
    </row>
    <row r="57" spans="2:9" ht="17.5" customHeight="1" x14ac:dyDescent="0.45">
      <c r="B57" s="6">
        <f t="shared" si="0"/>
        <v>51</v>
      </c>
      <c r="C57" s="13">
        <f ca="1">IF(WEEKDAY(EDATE(Başlangıç!$C$6,B57))=7,EDATE(Başlangıç!$C$6,B57)+2,IF(WEEKDAY(EDATE(Başlangıç!$C$6,B57))=1,EDATE(Başlangıç!$C$6,B57)+1,EDATE(Başlangıç!$C$6,B57)))</f>
        <v>46519</v>
      </c>
      <c r="D57" s="2">
        <f>PMT(Başlangıç!$C$4*(1+Başlangıç!$C$7+Başlangıç!$C$8),$K$4,-Başlangıç!$C$3)</f>
        <v>5030.8027990773717</v>
      </c>
      <c r="E57" s="2">
        <f>I56*Başlangıç!$C$4</f>
        <v>530.86808447426597</v>
      </c>
      <c r="F57" s="2">
        <f>E57*Başlangıç!$C$7</f>
        <v>26.543404223713299</v>
      </c>
      <c r="G57" s="2">
        <f>E57*Başlangıç!$C$8</f>
        <v>0</v>
      </c>
      <c r="H57" s="2">
        <f t="shared" si="1"/>
        <v>4473.391310379393</v>
      </c>
      <c r="I57" s="2">
        <f t="shared" si="2"/>
        <v>42714.882865110922</v>
      </c>
    </row>
    <row r="58" spans="2:9" ht="17.5" customHeight="1" x14ac:dyDescent="0.45">
      <c r="B58" s="7">
        <f t="shared" si="0"/>
        <v>52</v>
      </c>
      <c r="C58" s="14">
        <f ca="1">IF(WEEKDAY(EDATE(Başlangıç!$C$6,B58))=7,EDATE(Başlangıç!$C$6,B58)+2,IF(WEEKDAY(EDATE(Başlangıç!$C$6,B58))=1,EDATE(Başlangıç!$C$6,B58)+1,EDATE(Başlangıç!$C$6,B58)))</f>
        <v>46552</v>
      </c>
      <c r="D58" s="8">
        <f>PMT(Başlangıç!$C$4*(1+Başlangıç!$C$7+Başlangıç!$C$8),$K$4,-Başlangıç!$C$3)</f>
        <v>5030.8027990773717</v>
      </c>
      <c r="E58" s="8">
        <f>I57*Başlangıç!$C$4</f>
        <v>480.54243223249784</v>
      </c>
      <c r="F58" s="8">
        <f>E58*Başlangıç!$C$7</f>
        <v>24.027121611624892</v>
      </c>
      <c r="G58" s="8">
        <f>E58*Başlangıç!$C$8</f>
        <v>0</v>
      </c>
      <c r="H58" s="8">
        <f t="shared" si="1"/>
        <v>4526.2332452332485</v>
      </c>
      <c r="I58" s="8">
        <f t="shared" si="2"/>
        <v>38188.649619877673</v>
      </c>
    </row>
    <row r="59" spans="2:9" ht="17.5" customHeight="1" x14ac:dyDescent="0.45">
      <c r="B59" s="6">
        <f t="shared" si="0"/>
        <v>53</v>
      </c>
      <c r="C59" s="13">
        <f ca="1">IF(WEEKDAY(EDATE(Başlangıç!$C$6,B59))=7,EDATE(Başlangıç!$C$6,B59)+2,IF(WEEKDAY(EDATE(Başlangıç!$C$6,B59))=1,EDATE(Başlangıç!$C$6,B59)+1,EDATE(Başlangıç!$C$6,B59)))</f>
        <v>46580</v>
      </c>
      <c r="D59" s="2">
        <f>PMT(Başlangıç!$C$4*(1+Başlangıç!$C$7+Başlangıç!$C$8),$K$4,-Başlangıç!$C$3)</f>
        <v>5030.8027990773717</v>
      </c>
      <c r="E59" s="2">
        <f>I58*Başlangıç!$C$4</f>
        <v>429.6223082236238</v>
      </c>
      <c r="F59" s="2">
        <f>E59*Başlangıç!$C$7</f>
        <v>21.481115411181193</v>
      </c>
      <c r="G59" s="2">
        <f>E59*Başlangıç!$C$8</f>
        <v>0</v>
      </c>
      <c r="H59" s="2">
        <f t="shared" si="1"/>
        <v>4579.6993754425666</v>
      </c>
      <c r="I59" s="2">
        <f t="shared" si="2"/>
        <v>33608.950244435109</v>
      </c>
    </row>
    <row r="60" spans="2:9" ht="17.5" customHeight="1" x14ac:dyDescent="0.45">
      <c r="B60" s="7">
        <f t="shared" si="0"/>
        <v>54</v>
      </c>
      <c r="C60" s="14">
        <f ca="1">IF(WEEKDAY(EDATE(Başlangıç!$C$6,B60))=7,EDATE(Başlangıç!$C$6,B60)+2,IF(WEEKDAY(EDATE(Başlangıç!$C$6,B60))=1,EDATE(Başlangıç!$C$6,B60)+1,EDATE(Başlangıç!$C$6,B60)))</f>
        <v>46611</v>
      </c>
      <c r="D60" s="8">
        <f>PMT(Başlangıç!$C$4*(1+Başlangıç!$C$7+Başlangıç!$C$8),$K$4,-Başlangıç!$C$3)</f>
        <v>5030.8027990773717</v>
      </c>
      <c r="E60" s="8">
        <f>I59*Başlangıç!$C$4</f>
        <v>378.10069024989497</v>
      </c>
      <c r="F60" s="8">
        <f>E60*Başlangıç!$C$7</f>
        <v>18.905034512494748</v>
      </c>
      <c r="G60" s="8">
        <f>E60*Başlangıç!$C$8</f>
        <v>0</v>
      </c>
      <c r="H60" s="8">
        <f t="shared" si="1"/>
        <v>4633.7970743149817</v>
      </c>
      <c r="I60" s="8">
        <f t="shared" si="2"/>
        <v>28975.153170120127</v>
      </c>
    </row>
    <row r="61" spans="2:9" ht="17.5" customHeight="1" x14ac:dyDescent="0.45">
      <c r="B61" s="6">
        <f t="shared" si="0"/>
        <v>55</v>
      </c>
      <c r="C61" s="13">
        <f ca="1">IF(WEEKDAY(EDATE(Başlangıç!$C$6,B61))=7,EDATE(Başlangıç!$C$6,B61)+2,IF(WEEKDAY(EDATE(Başlangıç!$C$6,B61))=1,EDATE(Başlangıç!$C$6,B61)+1,EDATE(Başlangıç!$C$6,B61)))</f>
        <v>46643</v>
      </c>
      <c r="D61" s="2">
        <f>PMT(Başlangıç!$C$4*(1+Başlangıç!$C$7+Başlangıç!$C$8),$K$4,-Başlangıç!$C$3)</f>
        <v>5030.8027990773717</v>
      </c>
      <c r="E61" s="2">
        <f>I60*Başlangıç!$C$4</f>
        <v>325.97047316385141</v>
      </c>
      <c r="F61" s="2">
        <f>E61*Başlangıç!$C$7</f>
        <v>16.298523658192572</v>
      </c>
      <c r="G61" s="2">
        <f>E61*Başlangıç!$C$8</f>
        <v>0</v>
      </c>
      <c r="H61" s="2">
        <f t="shared" si="1"/>
        <v>4688.5338022553278</v>
      </c>
      <c r="I61" s="2">
        <f t="shared" si="2"/>
        <v>24286.619367864798</v>
      </c>
    </row>
    <row r="62" spans="2:9" ht="17.5" customHeight="1" x14ac:dyDescent="0.45">
      <c r="B62" s="7">
        <f t="shared" si="0"/>
        <v>56</v>
      </c>
      <c r="C62" s="14">
        <f ca="1">IF(WEEKDAY(EDATE(Başlangıç!$C$6,B62))=7,EDATE(Başlangıç!$C$6,B62)+2,IF(WEEKDAY(EDATE(Başlangıç!$C$6,B62))=1,EDATE(Başlangıç!$C$6,B62)+1,EDATE(Başlangıç!$C$6,B62)))</f>
        <v>46672</v>
      </c>
      <c r="D62" s="8">
        <f>PMT(Başlangıç!$C$4*(1+Başlangıç!$C$7+Başlangıç!$C$8),$K$4,-Başlangıç!$C$3)</f>
        <v>5030.8027990773717</v>
      </c>
      <c r="E62" s="8">
        <f>I61*Başlangıç!$C$4</f>
        <v>273.22446788847896</v>
      </c>
      <c r="F62" s="8">
        <f>E62*Başlangıç!$C$7</f>
        <v>13.661223394423949</v>
      </c>
      <c r="G62" s="8">
        <f>E62*Başlangıç!$C$8</f>
        <v>0</v>
      </c>
      <c r="H62" s="8">
        <f t="shared" si="1"/>
        <v>4743.9171077944684</v>
      </c>
      <c r="I62" s="8">
        <f t="shared" si="2"/>
        <v>19542.702260070328</v>
      </c>
    </row>
    <row r="63" spans="2:9" ht="17.5" customHeight="1" x14ac:dyDescent="0.45">
      <c r="B63" s="6">
        <f t="shared" si="0"/>
        <v>57</v>
      </c>
      <c r="C63" s="13">
        <f ca="1">IF(WEEKDAY(EDATE(Başlangıç!$C$6,B63))=7,EDATE(Başlangıç!$C$6,B63)+2,IF(WEEKDAY(EDATE(Başlangıç!$C$6,B63))=1,EDATE(Başlangıç!$C$6,B63)+1,EDATE(Başlangıç!$C$6,B63)))</f>
        <v>46703</v>
      </c>
      <c r="D63" s="2">
        <f>PMT(Başlangıç!$C$4*(1+Başlangıç!$C$7+Başlangıç!$C$8),$K$4,-Başlangıç!$C$3)</f>
        <v>5030.8027990773717</v>
      </c>
      <c r="E63" s="2">
        <f>I62*Başlangıç!$C$4</f>
        <v>219.85540042579117</v>
      </c>
      <c r="F63" s="2">
        <f>E63*Başlangıç!$C$7</f>
        <v>10.992770021289559</v>
      </c>
      <c r="G63" s="2">
        <f>E63*Başlangıç!$C$8</f>
        <v>0</v>
      </c>
      <c r="H63" s="2">
        <f t="shared" si="1"/>
        <v>4799.9546286302912</v>
      </c>
      <c r="I63" s="2">
        <f t="shared" si="2"/>
        <v>14742.747631440037</v>
      </c>
    </row>
    <row r="64" spans="2:9" ht="17.5" customHeight="1" x14ac:dyDescent="0.45">
      <c r="B64" s="7">
        <f t="shared" si="0"/>
        <v>58</v>
      </c>
      <c r="C64" s="14">
        <f ca="1">IF(WEEKDAY(EDATE(Başlangıç!$C$6,B64))=7,EDATE(Başlangıç!$C$6,B64)+2,IF(WEEKDAY(EDATE(Başlangıç!$C$6,B64))=1,EDATE(Başlangıç!$C$6,B64)+1,EDATE(Başlangıç!$C$6,B64)))</f>
        <v>46734</v>
      </c>
      <c r="D64" s="8">
        <f>PMT(Başlangıç!$C$4*(1+Başlangıç!$C$7+Başlangıç!$C$8),$K$4,-Başlangıç!$C$3)</f>
        <v>5030.8027990773717</v>
      </c>
      <c r="E64" s="8">
        <f>I63*Başlangıç!$C$4</f>
        <v>165.85591085370041</v>
      </c>
      <c r="F64" s="8">
        <f>E64*Başlangıç!$C$7</f>
        <v>8.2927955426850204</v>
      </c>
      <c r="G64" s="8">
        <f>E64*Başlangıç!$C$8</f>
        <v>0</v>
      </c>
      <c r="H64" s="8">
        <f t="shared" si="1"/>
        <v>4856.6540926809867</v>
      </c>
      <c r="I64" s="8">
        <f t="shared" si="2"/>
        <v>9886.0935387590507</v>
      </c>
    </row>
    <row r="65" spans="2:9" ht="17.5" customHeight="1" x14ac:dyDescent="0.45">
      <c r="B65" s="6">
        <f t="shared" si="0"/>
        <v>59</v>
      </c>
      <c r="C65" s="13">
        <f ca="1">IF(WEEKDAY(EDATE(Başlangıç!$C$6,B65))=7,EDATE(Başlangıç!$C$6,B65)+2,IF(WEEKDAY(EDATE(Başlangıç!$C$6,B65))=1,EDATE(Başlangıç!$C$6,B65)+1,EDATE(Başlangıç!$C$6,B65)))</f>
        <v>46764</v>
      </c>
      <c r="D65" s="2">
        <f>PMT(Başlangıç!$C$4*(1+Başlangıç!$C$7+Başlangıç!$C$8),$K$4,-Başlangıç!$C$3)</f>
        <v>5030.8027990773717</v>
      </c>
      <c r="E65" s="2">
        <f>I64*Başlangıç!$C$4</f>
        <v>111.21855231103932</v>
      </c>
      <c r="F65" s="2">
        <f>E65*Başlangıç!$C$7</f>
        <v>5.5609276155519662</v>
      </c>
      <c r="G65" s="2">
        <f>E65*Başlangıç!$C$8</f>
        <v>0</v>
      </c>
      <c r="H65" s="2">
        <f t="shared" si="1"/>
        <v>4914.0233191507805</v>
      </c>
      <c r="I65" s="2">
        <f t="shared" si="2"/>
        <v>4972.0702196082702</v>
      </c>
    </row>
    <row r="66" spans="2:9" ht="17.5" customHeight="1" x14ac:dyDescent="0.45">
      <c r="B66" s="7">
        <f t="shared" si="0"/>
        <v>60</v>
      </c>
      <c r="C66" s="14">
        <f ca="1">IF(WEEKDAY(EDATE(Başlangıç!$C$6,B66))=7,EDATE(Başlangıç!$C$6,B66)+2,IF(WEEKDAY(EDATE(Başlangıç!$C$6,B66))=1,EDATE(Başlangıç!$C$6,B66)+1,EDATE(Başlangıç!$C$6,B66)))</f>
        <v>46797</v>
      </c>
      <c r="D66" s="8">
        <f>PMT(Başlangıç!$C$4*(1+Başlangıç!$C$7+Başlangıç!$C$8),$K$4,-Başlangıç!$C$3)</f>
        <v>5030.8027990773717</v>
      </c>
      <c r="E66" s="8">
        <f>I65*Başlangıç!$C$4</f>
        <v>55.935789970593035</v>
      </c>
      <c r="F66" s="8">
        <f>E66*Başlangıç!$C$7</f>
        <v>2.7967894985296518</v>
      </c>
      <c r="G66" s="8">
        <f>E66*Başlangıç!$C$8</f>
        <v>0</v>
      </c>
      <c r="H66" s="8">
        <f t="shared" si="1"/>
        <v>4972.0702196082493</v>
      </c>
      <c r="I66" s="8">
        <v>0</v>
      </c>
    </row>
    <row r="67" spans="2:9" ht="2.4" customHeight="1" x14ac:dyDescent="0.45"/>
    <row r="68" spans="2:9" s="4" customFormat="1" ht="24.95" customHeight="1" x14ac:dyDescent="0.45">
      <c r="B68" s="27" t="s">
        <v>16</v>
      </c>
      <c r="C68" s="28"/>
      <c r="D68" s="9">
        <f ca="1">SUM(D7:D66)</f>
        <v>286153.35115017829</v>
      </c>
      <c r="E68" s="9">
        <f t="shared" ref="E68:H68" ca="1" si="3">SUM(E7:E66)</f>
        <v>82050.810619217213</v>
      </c>
      <c r="F68" s="9">
        <f t="shared" ca="1" si="3"/>
        <v>4102.5405309608614</v>
      </c>
      <c r="G68" s="9">
        <f t="shared" ca="1" si="3"/>
        <v>0</v>
      </c>
      <c r="H68" s="9">
        <f t="shared" si="3"/>
        <v>200000.00000000003</v>
      </c>
      <c r="I68" s="16">
        <f ca="1">TODAY()</f>
        <v>44969</v>
      </c>
    </row>
    <row r="69" spans="2:9" ht="3.2" customHeight="1" x14ac:dyDescent="0.45"/>
    <row r="70" spans="2:9" x14ac:dyDescent="0.45">
      <c r="B70" s="26" t="s">
        <v>31</v>
      </c>
    </row>
  </sheetData>
  <sheetProtection algorithmName="SHA-512" hashValue="TW7V/Q1V7ZuL6JoyrL6MXzPVl9HdYEF2cGr9/7UH8UMSnhpAlJrba1JgooKKrAwoYRir7O1WF0u6gz3FmntnDw==" saltValue="I7QIMt2floF/Ggk985+mUg==" spinCount="100000" sheet="1" objects="1" scenarios="1"/>
  <mergeCells count="10">
    <mergeCell ref="B68:C68"/>
    <mergeCell ref="B2:I2"/>
    <mergeCell ref="B3:C3"/>
    <mergeCell ref="D3:E3"/>
    <mergeCell ref="F3:G3"/>
    <mergeCell ref="H3:I3"/>
    <mergeCell ref="B4:C4"/>
    <mergeCell ref="D4:E4"/>
    <mergeCell ref="F4:G4"/>
    <mergeCell ref="H4:I4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DFBD-E4E4-46C7-943F-DE4835A0FB03}">
  <sheetPr>
    <tabColor rgb="FF0D84D5"/>
    <pageSetUpPr fitToPage="1"/>
  </sheetPr>
  <dimension ref="B1:K7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34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44969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 ca="1">D68</f>
        <v>284328.85544645262</v>
      </c>
      <c r="I4" s="31"/>
      <c r="K4" s="15">
        <v>50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 ca="1">Başlangıç!$C$3*Başlangıç!$C$4*12*($C$12-Başlangıç!$C$6+1)/360/2/3</f>
        <v>2300</v>
      </c>
      <c r="F7" s="2">
        <f ca="1">E7*Başlangıç!$C$7</f>
        <v>115</v>
      </c>
      <c r="G7" s="2">
        <f ca="1">E7*Başlangıç!$C$8</f>
        <v>0</v>
      </c>
      <c r="H7" s="2">
        <v>0</v>
      </c>
      <c r="I7" s="2">
        <f>Başlangıç!$C$3</f>
        <v>200000</v>
      </c>
    </row>
    <row r="8" spans="2:11" ht="17.5" customHeight="1" x14ac:dyDescent="0.45">
      <c r="B8" s="7">
        <f t="shared" ref="B8:B66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45028</v>
      </c>
      <c r="D8" s="8">
        <v>0</v>
      </c>
      <c r="E8" s="8">
        <f ca="1">Başlangıç!$C$3*Başlangıç!$C$4*12*($C$12-Başlangıç!$C$6+1)/360/2/3</f>
        <v>2300</v>
      </c>
      <c r="F8" s="8">
        <f ca="1">E8*Başlangıç!$C$7</f>
        <v>115</v>
      </c>
      <c r="G8" s="8">
        <f ca="1">E8*Başlangıç!$C$8</f>
        <v>0</v>
      </c>
      <c r="H8" s="8">
        <v>0</v>
      </c>
      <c r="I8" s="8">
        <f>Başlangıç!$C$3</f>
        <v>200000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45058</v>
      </c>
      <c r="D9" s="2">
        <f ca="1">SUM($E$7:$G$18)/4</f>
        <v>7245</v>
      </c>
      <c r="E9" s="2">
        <f ca="1">Başlangıç!$C$3*Başlangıç!$C$4*12*($C$12-Başlangıç!$C$6+1)/360/2/3</f>
        <v>2300</v>
      </c>
      <c r="F9" s="2">
        <f ca="1">E9*Başlangıç!$C$7</f>
        <v>115</v>
      </c>
      <c r="G9" s="2">
        <f ca="1">E9*Başlangıç!$C$8</f>
        <v>0</v>
      </c>
      <c r="H9" s="2">
        <v>0</v>
      </c>
      <c r="I9" s="2">
        <f>Başlangıç!$C$3</f>
        <v>200000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45089</v>
      </c>
      <c r="D10" s="8">
        <v>0</v>
      </c>
      <c r="E10" s="8">
        <f ca="1">Başlangıç!$C$3*Başlangıç!$C$4*12*($C$12-Başlangıç!$C$6+1)/360/2/3</f>
        <v>2300</v>
      </c>
      <c r="F10" s="8">
        <f ca="1">E10*Başlangıç!$C$7</f>
        <v>115</v>
      </c>
      <c r="G10" s="8">
        <f ca="1">E10*Başlangıç!$C$8</f>
        <v>0</v>
      </c>
      <c r="H10" s="8">
        <v>0</v>
      </c>
      <c r="I10" s="8">
        <f>Başlangıç!$C$3</f>
        <v>200000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45119</v>
      </c>
      <c r="D11" s="2">
        <v>0</v>
      </c>
      <c r="E11" s="2">
        <f ca="1">Başlangıç!$C$3*Başlangıç!$C$4*12*($C$12-Başlangıç!$C$6+1)/360/2/3</f>
        <v>2300</v>
      </c>
      <c r="F11" s="2">
        <f ca="1">E11*Başlangıç!$C$7</f>
        <v>115</v>
      </c>
      <c r="G11" s="2">
        <f ca="1">E11*Başlangıç!$C$8</f>
        <v>0</v>
      </c>
      <c r="H11" s="2">
        <v>0</v>
      </c>
      <c r="I11" s="2">
        <f>Başlangıç!$C$3</f>
        <v>200000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ca="1">SUM($E$7:$G$18)/4</f>
        <v>7245</v>
      </c>
      <c r="E12" s="8">
        <f ca="1">Başlangıç!$C$3*Başlangıç!$C$4*12*($C$12-Başlangıç!$C$6+1)/360/2/3</f>
        <v>2300</v>
      </c>
      <c r="F12" s="8">
        <f ca="1">E12*Başlangıç!$C$7</f>
        <v>115</v>
      </c>
      <c r="G12" s="8">
        <f ca="1">E12*Başlangıç!$C$8</f>
        <v>0</v>
      </c>
      <c r="H12" s="8">
        <v>0</v>
      </c>
      <c r="I12" s="8">
        <f>Başlangıç!$C$3</f>
        <v>200000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45181</v>
      </c>
      <c r="D13" s="2">
        <v>0</v>
      </c>
      <c r="E13" s="2">
        <f ca="1">Başlangıç!$C$3*Başlangıç!$C$4*12*($C$12-Başlangıç!$C$6+1)/360/2/3</f>
        <v>2300</v>
      </c>
      <c r="F13" s="2">
        <f ca="1">E13*Başlangıç!$C$7</f>
        <v>115</v>
      </c>
      <c r="G13" s="2">
        <f ca="1">E13*Başlangıç!$C$8</f>
        <v>0</v>
      </c>
      <c r="H13" s="2">
        <v>0</v>
      </c>
      <c r="I13" s="2">
        <f>Başlangıç!$C$3</f>
        <v>200000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45211</v>
      </c>
      <c r="D14" s="8">
        <v>0</v>
      </c>
      <c r="E14" s="8">
        <f ca="1">Başlangıç!$C$3*Başlangıç!$C$4*12*($C$12-Başlangıç!$C$6+1)/360/2/3</f>
        <v>2300</v>
      </c>
      <c r="F14" s="8">
        <f ca="1">E14*Başlangıç!$C$7</f>
        <v>115</v>
      </c>
      <c r="G14" s="8">
        <f ca="1">E14*Başlangıç!$C$8</f>
        <v>0</v>
      </c>
      <c r="H14" s="8">
        <v>0</v>
      </c>
      <c r="I14" s="8">
        <f>Başlangıç!$C$3</f>
        <v>200000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ca="1">SUM($E$7:$G$18)/4</f>
        <v>7245</v>
      </c>
      <c r="E15" s="2">
        <f ca="1">Başlangıç!$C$3*Başlangıç!$C$4*12*($C$12-Başlangıç!$C$6+1)/360/2/3</f>
        <v>2300</v>
      </c>
      <c r="F15" s="2">
        <f ca="1">E15*Başlangıç!$C$7</f>
        <v>115</v>
      </c>
      <c r="G15" s="2">
        <f ca="1">E15*Başlangıç!$C$8</f>
        <v>0</v>
      </c>
      <c r="H15" s="2">
        <v>0</v>
      </c>
      <c r="I15" s="2">
        <f>Başlangıç!$C$3</f>
        <v>200000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45272</v>
      </c>
      <c r="D16" s="8">
        <v>0</v>
      </c>
      <c r="E16" s="8">
        <f ca="1">Başlangıç!$C$3*Başlangıç!$C$4*12*($C$12-Başlangıç!$C$6+1)/360/2/3</f>
        <v>2300</v>
      </c>
      <c r="F16" s="8">
        <f ca="1">E16*Başlangıç!$C$7</f>
        <v>115</v>
      </c>
      <c r="G16" s="8">
        <f ca="1">E16*Başlangıç!$C$8</f>
        <v>0</v>
      </c>
      <c r="H16" s="8">
        <v>0</v>
      </c>
      <c r="I16" s="8">
        <f>Başlangıç!$C$3</f>
        <v>200000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45303</v>
      </c>
      <c r="D17" s="2">
        <v>0</v>
      </c>
      <c r="E17" s="2">
        <f ca="1">Başlangıç!$C$3*Başlangıç!$C$4*12*($C$12-Başlangıç!$C$6+1)/360/2/3</f>
        <v>2300</v>
      </c>
      <c r="F17" s="2">
        <f ca="1">E17*Başlangıç!$C$7</f>
        <v>115</v>
      </c>
      <c r="G17" s="2">
        <f ca="1">E17*Başlangıç!$C$8</f>
        <v>0</v>
      </c>
      <c r="H17" s="2">
        <v>0</v>
      </c>
      <c r="I17" s="2">
        <f>Başlangıç!$C$3</f>
        <v>200000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45334</v>
      </c>
      <c r="D18" s="8">
        <f ca="1">SUM($E$7:$G$18)/4</f>
        <v>7245</v>
      </c>
      <c r="E18" s="8">
        <f ca="1">Başlangıç!$C$3*Başlangıç!$C$4*12*($C$12-Başlangıç!$C$6+1)/360/2/3</f>
        <v>2300</v>
      </c>
      <c r="F18" s="8">
        <f ca="1">E18*Başlangıç!$C$7</f>
        <v>115</v>
      </c>
      <c r="G18" s="8">
        <f ca="1">E18*Başlangıç!$C$8</f>
        <v>0</v>
      </c>
      <c r="H18" s="8">
        <v>0</v>
      </c>
      <c r="I18" s="8">
        <f>Başlangıç!$C$3</f>
        <v>200000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45363</v>
      </c>
      <c r="D19" s="2">
        <f>PMT(Başlangıç!$C$4*(1+Başlangıç!$C$7+Başlangıç!$C$8),$K$4,-Başlangıç!$C$3)</f>
        <v>5319.7678218010979</v>
      </c>
      <c r="E19" s="2">
        <f>I18*Başlangıç!$C$4</f>
        <v>2250</v>
      </c>
      <c r="F19" s="2">
        <f>E19*Başlangıç!$C$7</f>
        <v>112.5</v>
      </c>
      <c r="G19" s="2">
        <f>E19*Başlangıç!$C$8</f>
        <v>0</v>
      </c>
      <c r="H19" s="2">
        <f t="shared" ref="H19:H66" si="1">D19-E19-F19-G19</f>
        <v>2957.2678218010979</v>
      </c>
      <c r="I19" s="2">
        <f t="shared" ref="I19:I65" si="2">I18-H19</f>
        <v>197042.7321781989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45394</v>
      </c>
      <c r="D20" s="8">
        <f>PMT(Başlangıç!$C$4*(1+Başlangıç!$C$7+Başlangıç!$C$8),$K$4,-Başlangıç!$C$3)</f>
        <v>5319.7678218010979</v>
      </c>
      <c r="E20" s="8">
        <f>I19*Başlangıç!$C$4</f>
        <v>2216.7307370047374</v>
      </c>
      <c r="F20" s="8">
        <f>E20*Başlangıç!$C$7</f>
        <v>110.83653685023688</v>
      </c>
      <c r="G20" s="8">
        <f>E20*Başlangıç!$C$8</f>
        <v>0</v>
      </c>
      <c r="H20" s="8">
        <f t="shared" si="1"/>
        <v>2992.2005479461236</v>
      </c>
      <c r="I20" s="8">
        <f t="shared" si="2"/>
        <v>194050.53163025278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>PMT(Başlangıç!$C$4*(1+Başlangıç!$C$7+Başlangıç!$C$8),$K$4,-Başlangıç!$C$3)</f>
        <v>5319.7678218010979</v>
      </c>
      <c r="E21" s="2">
        <f>I20*Başlangıç!$C$4</f>
        <v>2183.0684808403439</v>
      </c>
      <c r="F21" s="2">
        <f>E21*Başlangıç!$C$7</f>
        <v>109.15342404201721</v>
      </c>
      <c r="G21" s="2">
        <f>E21*Başlangıç!$C$8</f>
        <v>0</v>
      </c>
      <c r="H21" s="2">
        <f t="shared" si="1"/>
        <v>3027.5459169187366</v>
      </c>
      <c r="I21" s="2">
        <f t="shared" si="2"/>
        <v>191022.98571333406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45455</v>
      </c>
      <c r="D22" s="8">
        <f>PMT(Başlangıç!$C$4*(1+Başlangıç!$C$7+Başlangıç!$C$8),$K$4,-Başlangıç!$C$3)</f>
        <v>5319.7678218010979</v>
      </c>
      <c r="E22" s="8">
        <f>I21*Başlangıç!$C$4</f>
        <v>2149.008589275008</v>
      </c>
      <c r="F22" s="8">
        <f>E22*Başlangıç!$C$7</f>
        <v>107.45042946375041</v>
      </c>
      <c r="G22" s="8">
        <f>E22*Başlangıç!$C$8</f>
        <v>0</v>
      </c>
      <c r="H22" s="8">
        <f t="shared" si="1"/>
        <v>3063.3088030623394</v>
      </c>
      <c r="I22" s="8">
        <f t="shared" si="2"/>
        <v>187959.67691027172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45485</v>
      </c>
      <c r="D23" s="2">
        <f>PMT(Başlangıç!$C$4*(1+Başlangıç!$C$7+Başlangıç!$C$8),$K$4,-Başlangıç!$C$3)</f>
        <v>5319.7678218010979</v>
      </c>
      <c r="E23" s="2">
        <f>I22*Başlangıç!$C$4</f>
        <v>2114.546365240557</v>
      </c>
      <c r="F23" s="2">
        <f>E23*Başlangıç!$C$7</f>
        <v>105.72731826202785</v>
      </c>
      <c r="G23" s="2">
        <f>E23*Başlangıç!$C$8</f>
        <v>0</v>
      </c>
      <c r="H23" s="2">
        <f t="shared" si="1"/>
        <v>3099.494138298513</v>
      </c>
      <c r="I23" s="2">
        <f t="shared" si="2"/>
        <v>184860.1827719732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45516</v>
      </c>
      <c r="D24" s="8">
        <f>PMT(Başlangıç!$C$4*(1+Başlangıç!$C$7+Başlangıç!$C$8),$K$4,-Başlangıç!$C$3)</f>
        <v>5319.7678218010979</v>
      </c>
      <c r="E24" s="8">
        <f>I23*Başlangıç!$C$4</f>
        <v>2079.6770561846984</v>
      </c>
      <c r="F24" s="8">
        <f>E24*Başlangıç!$C$7</f>
        <v>103.98385280923492</v>
      </c>
      <c r="G24" s="8">
        <f>E24*Başlangıç!$C$8</f>
        <v>0</v>
      </c>
      <c r="H24" s="8">
        <f t="shared" si="1"/>
        <v>3136.1069128071645</v>
      </c>
      <c r="I24" s="8">
        <f t="shared" si="2"/>
        <v>181724.07585916604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45547</v>
      </c>
      <c r="D25" s="2">
        <f>PMT(Başlangıç!$C$4*(1+Başlangıç!$C$7+Başlangıç!$C$8),$K$4,-Başlangıç!$C$3)</f>
        <v>5319.7678218010979</v>
      </c>
      <c r="E25" s="2">
        <f>I24*Başlangıç!$C$4</f>
        <v>2044.3958534156179</v>
      </c>
      <c r="F25" s="2">
        <f>E25*Başlangıç!$C$7</f>
        <v>102.2197926707809</v>
      </c>
      <c r="G25" s="2">
        <f>E25*Başlangıç!$C$8</f>
        <v>0</v>
      </c>
      <c r="H25" s="2">
        <f t="shared" si="1"/>
        <v>3173.1521757146988</v>
      </c>
      <c r="I25" s="2">
        <f t="shared" si="2"/>
        <v>178550.92368345134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>PMT(Başlangıç!$C$4*(1+Başlangıç!$C$7+Başlangıç!$C$8),$K$4,-Başlangıç!$C$3)</f>
        <v>5319.7678218010979</v>
      </c>
      <c r="E26" s="8">
        <f>I25*Başlangıç!$C$4</f>
        <v>2008.6978914388276</v>
      </c>
      <c r="F26" s="8">
        <f>E26*Başlangıç!$C$7</f>
        <v>100.43489457194138</v>
      </c>
      <c r="G26" s="8">
        <f>E26*Başlangıç!$C$8</f>
        <v>0</v>
      </c>
      <c r="H26" s="8">
        <f t="shared" si="1"/>
        <v>3210.6350357903293</v>
      </c>
      <c r="I26" s="8">
        <f t="shared" si="2"/>
        <v>175340.28864766101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45608</v>
      </c>
      <c r="D27" s="2">
        <f>PMT(Başlangıç!$C$4*(1+Başlangıç!$C$7+Başlangıç!$C$8),$K$4,-Başlangıç!$C$3)</f>
        <v>5319.7678218010979</v>
      </c>
      <c r="E27" s="2">
        <f>I26*Başlangıç!$C$4</f>
        <v>1972.5782472861863</v>
      </c>
      <c r="F27" s="2">
        <f>E27*Başlangıç!$C$7</f>
        <v>98.628912364309315</v>
      </c>
      <c r="G27" s="2">
        <f>E27*Başlangıç!$C$8</f>
        <v>0</v>
      </c>
      <c r="H27" s="2">
        <f t="shared" si="1"/>
        <v>3248.5606621506022</v>
      </c>
      <c r="I27" s="2">
        <f t="shared" si="2"/>
        <v>172091.7279855104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45638</v>
      </c>
      <c r="D28" s="8">
        <f>PMT(Başlangıç!$C$4*(1+Başlangıç!$C$7+Başlangıç!$C$8),$K$4,-Başlangıç!$C$3)</f>
        <v>5319.7678218010979</v>
      </c>
      <c r="E28" s="8">
        <f>I27*Başlangıç!$C$4</f>
        <v>1936.031939836992</v>
      </c>
      <c r="F28" s="8">
        <f>E28*Başlangıç!$C$7</f>
        <v>96.801596991849607</v>
      </c>
      <c r="G28" s="8">
        <f>E28*Başlangıç!$C$8</f>
        <v>0</v>
      </c>
      <c r="H28" s="8">
        <f t="shared" si="1"/>
        <v>3286.9342849722561</v>
      </c>
      <c r="I28" s="8">
        <f t="shared" si="2"/>
        <v>168804.79370053814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>PMT(Başlangıç!$C$4*(1+Başlangıç!$C$7+Başlangıç!$C$8),$K$4,-Başlangıç!$C$3)</f>
        <v>5319.7678218010979</v>
      </c>
      <c r="E29" s="2">
        <f>I28*Başlangıç!$C$4</f>
        <v>1899.053929131054</v>
      </c>
      <c r="F29" s="2">
        <f>E29*Başlangıç!$C$7</f>
        <v>94.952696456552701</v>
      </c>
      <c r="G29" s="2">
        <f>E29*Başlangıç!$C$8</f>
        <v>0</v>
      </c>
      <c r="H29" s="2">
        <f t="shared" si="1"/>
        <v>3325.7611962134911</v>
      </c>
      <c r="I29" s="2">
        <f t="shared" si="2"/>
        <v>165479.03250432466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45700</v>
      </c>
      <c r="D30" s="8">
        <f>PMT(Başlangıç!$C$4*(1+Başlangıç!$C$7+Başlangıç!$C$8),$K$4,-Başlangıç!$C$3)</f>
        <v>5319.7678218010979</v>
      </c>
      <c r="E30" s="8">
        <f>I29*Başlangıç!$C$4</f>
        <v>1861.6391156736522</v>
      </c>
      <c r="F30" s="8">
        <f>E30*Başlangıç!$C$7</f>
        <v>93.081955783682616</v>
      </c>
      <c r="G30" s="8">
        <f>E30*Başlangıç!$C$8</f>
        <v>0</v>
      </c>
      <c r="H30" s="8">
        <f t="shared" si="1"/>
        <v>3365.0467503437631</v>
      </c>
      <c r="I30" s="8">
        <f t="shared" si="2"/>
        <v>162113.9857539809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45728</v>
      </c>
      <c r="D31" s="2">
        <f>PMT(Başlangıç!$C$4*(1+Başlangıç!$C$7+Başlangıç!$C$8),$K$4,-Başlangıç!$C$3)</f>
        <v>5319.7678218010979</v>
      </c>
      <c r="E31" s="2">
        <f>I30*Başlangıç!$C$4</f>
        <v>1823.782339732285</v>
      </c>
      <c r="F31" s="2">
        <f>E31*Başlangıç!$C$7</f>
        <v>91.189116986614252</v>
      </c>
      <c r="G31" s="2">
        <f>E31*Başlangıç!$C$8</f>
        <v>0</v>
      </c>
      <c r="H31" s="2">
        <f t="shared" si="1"/>
        <v>3404.7963650821985</v>
      </c>
      <c r="I31" s="2">
        <f t="shared" si="2"/>
        <v>158709.1893888987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>PMT(Başlangıç!$C$4*(1+Başlangıç!$C$7+Başlangıç!$C$8),$K$4,-Başlangıç!$C$3)</f>
        <v>5319.7678218010979</v>
      </c>
      <c r="E32" s="8">
        <f>I31*Başlangıç!$C$4</f>
        <v>1785.4783806251103</v>
      </c>
      <c r="F32" s="8">
        <f>E32*Başlangıç!$C$7</f>
        <v>89.273919031255517</v>
      </c>
      <c r="G32" s="8">
        <f>E32*Başlangıç!$C$8</f>
        <v>0</v>
      </c>
      <c r="H32" s="8">
        <f t="shared" si="1"/>
        <v>3445.0155221447321</v>
      </c>
      <c r="I32" s="8">
        <f t="shared" si="2"/>
        <v>155264.17386675396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45789</v>
      </c>
      <c r="D33" s="2">
        <f>PMT(Başlangıç!$C$4*(1+Başlangıç!$C$7+Başlangıç!$C$8),$K$4,-Başlangıç!$C$3)</f>
        <v>5319.7678218010979</v>
      </c>
      <c r="E33" s="2">
        <f>I32*Başlangıç!$C$4</f>
        <v>1746.7219560009819</v>
      </c>
      <c r="F33" s="2">
        <f>E33*Başlangıç!$C$7</f>
        <v>87.336097800049103</v>
      </c>
      <c r="G33" s="2">
        <f>E33*Başlangıç!$C$8</f>
        <v>0</v>
      </c>
      <c r="H33" s="2">
        <f t="shared" si="1"/>
        <v>3485.709768000067</v>
      </c>
      <c r="I33" s="2">
        <f t="shared" si="2"/>
        <v>151778.4640987539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45820</v>
      </c>
      <c r="D34" s="8">
        <f>PMT(Başlangıç!$C$4*(1+Başlangıç!$C$7+Başlangıç!$C$8),$K$4,-Başlangıç!$C$3)</f>
        <v>5319.7678218010979</v>
      </c>
      <c r="E34" s="8">
        <f>I33*Başlangıç!$C$4</f>
        <v>1707.5077211109813</v>
      </c>
      <c r="F34" s="8">
        <f>E34*Başlangıç!$C$7</f>
        <v>85.375386055549072</v>
      </c>
      <c r="G34" s="8">
        <f>E34*Başlangıç!$C$8</f>
        <v>0</v>
      </c>
      <c r="H34" s="8">
        <f t="shared" si="1"/>
        <v>3526.8847146345679</v>
      </c>
      <c r="I34" s="8">
        <f t="shared" si="2"/>
        <v>148251.57938411934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>PMT(Başlangıç!$C$4*(1+Başlangıç!$C$7+Başlangıç!$C$8),$K$4,-Başlangıç!$C$3)</f>
        <v>5319.7678218010979</v>
      </c>
      <c r="E35" s="2">
        <f>I34*Başlangıç!$C$4</f>
        <v>1667.8302680713425</v>
      </c>
      <c r="F35" s="2">
        <f>E35*Başlangıç!$C$7</f>
        <v>83.391513403567131</v>
      </c>
      <c r="G35" s="2">
        <f>E35*Başlangıç!$C$8</f>
        <v>0</v>
      </c>
      <c r="H35" s="2">
        <f t="shared" si="1"/>
        <v>3568.5460403261886</v>
      </c>
      <c r="I35" s="2">
        <f t="shared" si="2"/>
        <v>144683.03334379315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45881</v>
      </c>
      <c r="D36" s="8">
        <f>PMT(Başlangıç!$C$4*(1+Başlangıç!$C$7+Başlangıç!$C$8),$K$4,-Başlangıç!$C$3)</f>
        <v>5319.7678218010979</v>
      </c>
      <c r="E36" s="8">
        <f>I35*Başlangıç!$C$4</f>
        <v>1627.6841251176729</v>
      </c>
      <c r="F36" s="8">
        <f>E36*Başlangıç!$C$7</f>
        <v>81.384206255883655</v>
      </c>
      <c r="G36" s="8">
        <f>E36*Başlangıç!$C$8</f>
        <v>0</v>
      </c>
      <c r="H36" s="8">
        <f t="shared" si="1"/>
        <v>3610.6994904275411</v>
      </c>
      <c r="I36" s="8">
        <f t="shared" si="2"/>
        <v>141072.33385336562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45912</v>
      </c>
      <c r="D37" s="2">
        <f>PMT(Başlangıç!$C$4*(1+Başlangıç!$C$7+Başlangıç!$C$8),$K$4,-Başlangıç!$C$3)</f>
        <v>5319.7678218010979</v>
      </c>
      <c r="E37" s="2">
        <f>I36*Başlangıç!$C$4</f>
        <v>1587.0637558503631</v>
      </c>
      <c r="F37" s="2">
        <f>E37*Başlangıç!$C$7</f>
        <v>79.353187792518156</v>
      </c>
      <c r="G37" s="2">
        <f>E37*Başlangıç!$C$8</f>
        <v>0</v>
      </c>
      <c r="H37" s="2">
        <f t="shared" si="1"/>
        <v>3653.3508781582168</v>
      </c>
      <c r="I37" s="2">
        <f t="shared" si="2"/>
        <v>137418.98297520741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>PMT(Başlangıç!$C$4*(1+Başlangıç!$C$7+Başlangıç!$C$8),$K$4,-Başlangıç!$C$3)</f>
        <v>5319.7678218010979</v>
      </c>
      <c r="E38" s="8">
        <f>I37*Başlangıç!$C$4</f>
        <v>1545.9635584710834</v>
      </c>
      <c r="F38" s="8">
        <f>E38*Başlangıç!$C$7</f>
        <v>77.298177923554178</v>
      </c>
      <c r="G38" s="8">
        <f>E38*Başlangıç!$C$8</f>
        <v>0</v>
      </c>
      <c r="H38" s="8">
        <f t="shared" si="1"/>
        <v>3696.5060854064604</v>
      </c>
      <c r="I38" s="8">
        <f t="shared" si="2"/>
        <v>133722.47688980095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45973</v>
      </c>
      <c r="D39" s="2">
        <f>PMT(Başlangıç!$C$4*(1+Başlangıç!$C$7+Başlangıç!$C$8),$K$4,-Başlangıç!$C$3)</f>
        <v>5319.7678218010979</v>
      </c>
      <c r="E39" s="2">
        <f>I38*Başlangıç!$C$4</f>
        <v>1504.3778650102606</v>
      </c>
      <c r="F39" s="2">
        <f>E39*Başlangıç!$C$7</f>
        <v>75.218893250513034</v>
      </c>
      <c r="G39" s="2">
        <f>E39*Başlangıç!$C$8</f>
        <v>0</v>
      </c>
      <c r="H39" s="2">
        <f t="shared" si="1"/>
        <v>3740.1710635403242</v>
      </c>
      <c r="I39" s="2">
        <f t="shared" si="2"/>
        <v>129982.30582626062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46003</v>
      </c>
      <c r="D40" s="8">
        <f>PMT(Başlangıç!$C$4*(1+Başlangıç!$C$7+Başlangıç!$C$8),$K$4,-Başlangıç!$C$3)</f>
        <v>5319.7678218010979</v>
      </c>
      <c r="E40" s="8">
        <f>I39*Başlangıç!$C$4</f>
        <v>1462.300940545432</v>
      </c>
      <c r="F40" s="8">
        <f>E40*Başlangıç!$C$7</f>
        <v>73.115047027271601</v>
      </c>
      <c r="G40" s="8">
        <f>E40*Başlangıç!$C$8</f>
        <v>0</v>
      </c>
      <c r="H40" s="8">
        <f t="shared" si="1"/>
        <v>3784.3518342283942</v>
      </c>
      <c r="I40" s="8">
        <f t="shared" si="2"/>
        <v>126197.95399203223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46034</v>
      </c>
      <c r="D41" s="2">
        <f>PMT(Başlangıç!$C$4*(1+Başlangıç!$C$7+Başlangıç!$C$8),$K$4,-Başlangıç!$C$3)</f>
        <v>5319.7678218010979</v>
      </c>
      <c r="E41" s="2">
        <f>I40*Başlangıç!$C$4</f>
        <v>1419.7269824103626</v>
      </c>
      <c r="F41" s="2">
        <f>E41*Başlangıç!$C$7</f>
        <v>70.986349120518128</v>
      </c>
      <c r="G41" s="2">
        <f>E41*Başlangıç!$C$8</f>
        <v>0</v>
      </c>
      <c r="H41" s="2">
        <f t="shared" si="1"/>
        <v>3829.0544902702172</v>
      </c>
      <c r="I41" s="2">
        <f t="shared" si="2"/>
        <v>122368.899501762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46065</v>
      </c>
      <c r="D42" s="8">
        <f>PMT(Başlangıç!$C$4*(1+Başlangıç!$C$7+Başlangıç!$C$8),$K$4,-Başlangıç!$C$3)</f>
        <v>5319.7678218010979</v>
      </c>
      <c r="E42" s="8">
        <f>I41*Başlangıç!$C$4</f>
        <v>1376.6501193948225</v>
      </c>
      <c r="F42" s="8">
        <f>E42*Başlangıç!$C$7</f>
        <v>68.832505969741121</v>
      </c>
      <c r="G42" s="8">
        <f>E42*Başlangıç!$C$8</f>
        <v>0</v>
      </c>
      <c r="H42" s="8">
        <f t="shared" si="1"/>
        <v>3874.2851964365341</v>
      </c>
      <c r="I42" s="8">
        <f t="shared" si="2"/>
        <v>118494.61430532546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46093</v>
      </c>
      <c r="D43" s="2">
        <f>PMT(Başlangıç!$C$4*(1+Başlangıç!$C$7+Başlangıç!$C$8),$K$4,-Başlangıç!$C$3)</f>
        <v>5319.7678218010979</v>
      </c>
      <c r="E43" s="2">
        <f>I42*Başlangıç!$C$4</f>
        <v>1333.0644109349114</v>
      </c>
      <c r="F43" s="2">
        <f>E43*Başlangıç!$C$7</f>
        <v>66.653220546745573</v>
      </c>
      <c r="G43" s="2">
        <f>E43*Başlangıç!$C$8</f>
        <v>0</v>
      </c>
      <c r="H43" s="2">
        <f t="shared" si="1"/>
        <v>3920.0501903194408</v>
      </c>
      <c r="I43" s="2">
        <f t="shared" si="2"/>
        <v>114574.56411500603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>PMT(Başlangıç!$C$4*(1+Başlangıç!$C$7+Başlangıç!$C$8),$K$4,-Başlangıç!$C$3)</f>
        <v>5319.7678218010979</v>
      </c>
      <c r="E44" s="8">
        <f>I43*Başlangıç!$C$4</f>
        <v>1288.9638462938178</v>
      </c>
      <c r="F44" s="8">
        <f>E44*Başlangıç!$C$7</f>
        <v>64.4481923146909</v>
      </c>
      <c r="G44" s="8">
        <f>E44*Başlangıç!$C$8</f>
        <v>0</v>
      </c>
      <c r="H44" s="8">
        <f t="shared" si="1"/>
        <v>3966.3557831925891</v>
      </c>
      <c r="I44" s="8">
        <f t="shared" si="2"/>
        <v>110608.20833181344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46154</v>
      </c>
      <c r="D45" s="2">
        <f>PMT(Başlangıç!$C$4*(1+Başlangıç!$C$7+Başlangıç!$C$8),$K$4,-Başlangıç!$C$3)</f>
        <v>5319.7678218010979</v>
      </c>
      <c r="E45" s="2">
        <f>I44*Başlangıç!$C$4</f>
        <v>1244.3423437329011</v>
      </c>
      <c r="F45" s="2">
        <f>E45*Başlangıç!$C$7</f>
        <v>62.217117186645055</v>
      </c>
      <c r="G45" s="2">
        <f>E45*Başlangıç!$C$8</f>
        <v>0</v>
      </c>
      <c r="H45" s="2">
        <f t="shared" si="1"/>
        <v>4013.2083608815519</v>
      </c>
      <c r="I45" s="2">
        <f t="shared" si="2"/>
        <v>106594.99997093188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46185</v>
      </c>
      <c r="D46" s="8">
        <f>PMT(Başlangıç!$C$4*(1+Başlangıç!$C$7+Başlangıç!$C$8),$K$4,-Başlangıç!$C$3)</f>
        <v>5319.7678218010979</v>
      </c>
      <c r="E46" s="8">
        <f>I45*Başlangıç!$C$4</f>
        <v>1199.1937496729836</v>
      </c>
      <c r="F46" s="8">
        <f>E46*Başlangıç!$C$7</f>
        <v>59.959687483649184</v>
      </c>
      <c r="G46" s="8">
        <f>E46*Başlangıç!$C$8</f>
        <v>0</v>
      </c>
      <c r="H46" s="8">
        <f t="shared" si="1"/>
        <v>4060.6143846444652</v>
      </c>
      <c r="I46" s="8">
        <f t="shared" si="2"/>
        <v>102534.38558628742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>PMT(Başlangıç!$C$4*(1+Başlangıç!$C$7+Başlangıç!$C$8),$K$4,-Başlangıç!$C$3)</f>
        <v>5319.7678218010979</v>
      </c>
      <c r="E47" s="2">
        <f>I46*Başlangıç!$C$4</f>
        <v>1153.5118378457335</v>
      </c>
      <c r="F47" s="2">
        <f>E47*Başlangıç!$C$7</f>
        <v>57.675591892286675</v>
      </c>
      <c r="G47" s="2">
        <f>E47*Başlangıç!$C$8</f>
        <v>0</v>
      </c>
      <c r="H47" s="2">
        <f t="shared" si="1"/>
        <v>4108.5803920630779</v>
      </c>
      <c r="I47" s="2">
        <f t="shared" si="2"/>
        <v>98425.805194224347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46246</v>
      </c>
      <c r="D48" s="8">
        <f>PMT(Başlangıç!$C$4*(1+Başlangıç!$C$7+Başlangıç!$C$8),$K$4,-Başlangıç!$C$3)</f>
        <v>5319.7678218010979</v>
      </c>
      <c r="E48" s="8">
        <f>I47*Başlangıç!$C$4</f>
        <v>1107.2903084350239</v>
      </c>
      <c r="F48" s="8">
        <f>E48*Başlangıç!$C$7</f>
        <v>55.3645154217512</v>
      </c>
      <c r="G48" s="8">
        <f>E48*Başlangıç!$C$8</f>
        <v>0</v>
      </c>
      <c r="H48" s="8">
        <f t="shared" si="1"/>
        <v>4157.1129979443231</v>
      </c>
      <c r="I48" s="8">
        <f t="shared" si="2"/>
        <v>94268.692196280026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>PMT(Başlangıç!$C$4*(1+Başlangıç!$C$7+Başlangıç!$C$8),$K$4,-Başlangıç!$C$3)</f>
        <v>5319.7678218010979</v>
      </c>
      <c r="E49" s="2">
        <f>I48*Başlangıç!$C$4</f>
        <v>1060.5227872081502</v>
      </c>
      <c r="F49" s="2">
        <f>E49*Başlangıç!$C$7</f>
        <v>53.026139360407512</v>
      </c>
      <c r="G49" s="2">
        <f>E49*Başlangıç!$C$8</f>
        <v>0</v>
      </c>
      <c r="H49" s="2">
        <f t="shared" si="1"/>
        <v>4206.2188952325396</v>
      </c>
      <c r="I49" s="2">
        <f t="shared" si="2"/>
        <v>90062.473301047488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46307</v>
      </c>
      <c r="D50" s="8">
        <f>PMT(Başlangıç!$C$4*(1+Başlangıç!$C$7+Başlangıç!$C$8),$K$4,-Başlangıç!$C$3)</f>
        <v>5319.7678218010979</v>
      </c>
      <c r="E50" s="8">
        <f>I49*Başlangıç!$C$4</f>
        <v>1013.2028246367842</v>
      </c>
      <c r="F50" s="8">
        <f>E50*Başlangıç!$C$7</f>
        <v>50.660141231839212</v>
      </c>
      <c r="G50" s="8">
        <f>E50*Başlangıç!$C$8</f>
        <v>0</v>
      </c>
      <c r="H50" s="8">
        <f t="shared" si="1"/>
        <v>4255.9048559324738</v>
      </c>
      <c r="I50" s="8">
        <f t="shared" si="2"/>
        <v>85806.568445115015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46338</v>
      </c>
      <c r="D51" s="2">
        <f>PMT(Başlangıç!$C$4*(1+Başlangıç!$C$7+Başlangıç!$C$8),$K$4,-Başlangıç!$C$3)</f>
        <v>5319.7678218010979</v>
      </c>
      <c r="E51" s="2">
        <f>I50*Başlangıç!$C$4</f>
        <v>965.32389500754391</v>
      </c>
      <c r="F51" s="2">
        <f>E51*Başlangıç!$C$7</f>
        <v>48.266194750377196</v>
      </c>
      <c r="G51" s="2">
        <f>E51*Başlangıç!$C$8</f>
        <v>0</v>
      </c>
      <c r="H51" s="2">
        <f t="shared" si="1"/>
        <v>4306.1777320431765</v>
      </c>
      <c r="I51" s="2">
        <f t="shared" si="2"/>
        <v>81500.390713071843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>PMT(Başlangıç!$C$4*(1+Başlangıç!$C$7+Başlangıç!$C$8),$K$4,-Başlangıç!$C$3)</f>
        <v>5319.7678218010979</v>
      </c>
      <c r="E52" s="8">
        <f>I51*Başlangıç!$C$4</f>
        <v>916.87939552205819</v>
      </c>
      <c r="F52" s="8">
        <f>E52*Başlangıç!$C$7</f>
        <v>45.843969776102909</v>
      </c>
      <c r="G52" s="8">
        <f>E52*Başlangıç!$C$8</f>
        <v>0</v>
      </c>
      <c r="H52" s="8">
        <f t="shared" si="1"/>
        <v>4357.0444565029366</v>
      </c>
      <c r="I52" s="8">
        <f t="shared" si="2"/>
        <v>77143.346256568911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46399</v>
      </c>
      <c r="D53" s="2">
        <f>PMT(Başlangıç!$C$4*(1+Başlangıç!$C$7+Başlangıç!$C$8),$K$4,-Başlangıç!$C$3)</f>
        <v>5319.7678218010979</v>
      </c>
      <c r="E53" s="2">
        <f>I52*Başlangıç!$C$4</f>
        <v>867.86264538640023</v>
      </c>
      <c r="F53" s="2">
        <f>E53*Başlangıç!$C$7</f>
        <v>43.393132269320013</v>
      </c>
      <c r="G53" s="2">
        <f>E53*Başlangıç!$C$8</f>
        <v>0</v>
      </c>
      <c r="H53" s="2">
        <f t="shared" si="1"/>
        <v>4408.5120441453782</v>
      </c>
      <c r="I53" s="2">
        <f t="shared" si="2"/>
        <v>72734.834212423535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46430</v>
      </c>
      <c r="D54" s="8">
        <f>PMT(Başlangıç!$C$4*(1+Başlangıç!$C$7+Başlangıç!$C$8),$K$4,-Başlangıç!$C$3)</f>
        <v>5319.7678218010979</v>
      </c>
      <c r="E54" s="8">
        <f>I53*Başlangıç!$C$4</f>
        <v>818.2668848897647</v>
      </c>
      <c r="F54" s="8">
        <f>E54*Başlangıç!$C$7</f>
        <v>40.913344244488236</v>
      </c>
      <c r="G54" s="8">
        <f>E54*Başlangıç!$C$8</f>
        <v>0</v>
      </c>
      <c r="H54" s="8">
        <f t="shared" si="1"/>
        <v>4460.587592666845</v>
      </c>
      <c r="I54" s="8">
        <f t="shared" si="2"/>
        <v>68274.246619756683</v>
      </c>
    </row>
    <row r="55" spans="2:9" ht="17.5" customHeight="1" x14ac:dyDescent="0.45">
      <c r="B55" s="6">
        <f t="shared" si="0"/>
        <v>49</v>
      </c>
      <c r="C55" s="13">
        <f ca="1">IF(WEEKDAY(EDATE(Başlangıç!$C$6,B55))=7,EDATE(Başlangıç!$C$6,B55)+2,IF(WEEKDAY(EDATE(Başlangıç!$C$6,B55))=1,EDATE(Başlangıç!$C$6,B55)+1,EDATE(Başlangıç!$C$6,B55)))</f>
        <v>46458</v>
      </c>
      <c r="D55" s="2">
        <f>PMT(Başlangıç!$C$4*(1+Başlangıç!$C$7+Başlangıç!$C$8),$K$4,-Başlangıç!$C$3)</f>
        <v>5319.7678218010979</v>
      </c>
      <c r="E55" s="2">
        <f>I54*Başlangıç!$C$4</f>
        <v>768.08527447226265</v>
      </c>
      <c r="F55" s="2">
        <f>E55*Başlangıç!$C$7</f>
        <v>38.404263723613134</v>
      </c>
      <c r="G55" s="2">
        <f>E55*Başlangıç!$C$8</f>
        <v>0</v>
      </c>
      <c r="H55" s="2">
        <f t="shared" si="1"/>
        <v>4513.278283605222</v>
      </c>
      <c r="I55" s="2">
        <f t="shared" si="2"/>
        <v>63760.968336151462</v>
      </c>
    </row>
    <row r="56" spans="2:9" ht="17.5" customHeight="1" x14ac:dyDescent="0.45">
      <c r="B56" s="7">
        <f t="shared" si="0"/>
        <v>50</v>
      </c>
      <c r="C56" s="14">
        <f ca="1">IF(WEEKDAY(EDATE(Başlangıç!$C$6,B56))=7,EDATE(Başlangıç!$C$6,B56)+2,IF(WEEKDAY(EDATE(Başlangıç!$C$6,B56))=1,EDATE(Başlangıç!$C$6,B56)+1,EDATE(Başlangıç!$C$6,B56)))</f>
        <v>46489</v>
      </c>
      <c r="D56" s="8">
        <f>PMT(Başlangıç!$C$4*(1+Başlangıç!$C$7+Başlangıç!$C$8),$K$4,-Başlangıç!$C$3)</f>
        <v>5319.7678218010979</v>
      </c>
      <c r="E56" s="8">
        <f>I55*Başlangıç!$C$4</f>
        <v>717.31089378170395</v>
      </c>
      <c r="F56" s="8">
        <f>E56*Başlangıç!$C$7</f>
        <v>35.865544689085198</v>
      </c>
      <c r="G56" s="8">
        <f>E56*Başlangıç!$C$8</f>
        <v>0</v>
      </c>
      <c r="H56" s="8">
        <f t="shared" si="1"/>
        <v>4566.5913833303084</v>
      </c>
      <c r="I56" s="8">
        <f t="shared" si="2"/>
        <v>59194.376952821156</v>
      </c>
    </row>
    <row r="57" spans="2:9" ht="17.5" customHeight="1" x14ac:dyDescent="0.45">
      <c r="B57" s="6">
        <f t="shared" si="0"/>
        <v>51</v>
      </c>
      <c r="C57" s="13">
        <f ca="1">IF(WEEKDAY(EDATE(Başlangıç!$C$6,B57))=7,EDATE(Başlangıç!$C$6,B57)+2,IF(WEEKDAY(EDATE(Başlangıç!$C$6,B57))=1,EDATE(Başlangıç!$C$6,B57)+1,EDATE(Başlangıç!$C$6,B57)))</f>
        <v>46519</v>
      </c>
      <c r="D57" s="2">
        <f>PMT(Başlangıç!$C$4*(1+Başlangıç!$C$7+Başlangıç!$C$8),$K$4,-Başlangıç!$C$3)</f>
        <v>5319.7678218010979</v>
      </c>
      <c r="E57" s="2">
        <f>I56*Başlangıç!$C$4</f>
        <v>665.93674071923795</v>
      </c>
      <c r="F57" s="2">
        <f>E57*Başlangıç!$C$7</f>
        <v>33.2968370359619</v>
      </c>
      <c r="G57" s="2">
        <f>E57*Başlangıç!$C$8</f>
        <v>0</v>
      </c>
      <c r="H57" s="2">
        <f t="shared" si="1"/>
        <v>4620.534244045898</v>
      </c>
      <c r="I57" s="2">
        <f t="shared" si="2"/>
        <v>54573.842708775257</v>
      </c>
    </row>
    <row r="58" spans="2:9" ht="17.5" customHeight="1" x14ac:dyDescent="0.45">
      <c r="B58" s="7">
        <f t="shared" si="0"/>
        <v>52</v>
      </c>
      <c r="C58" s="14">
        <f ca="1">IF(WEEKDAY(EDATE(Başlangıç!$C$6,B58))=7,EDATE(Başlangıç!$C$6,B58)+2,IF(WEEKDAY(EDATE(Başlangıç!$C$6,B58))=1,EDATE(Başlangıç!$C$6,B58)+1,EDATE(Başlangıç!$C$6,B58)))</f>
        <v>46552</v>
      </c>
      <c r="D58" s="8">
        <f>PMT(Başlangıç!$C$4*(1+Başlangıç!$C$7+Başlangıç!$C$8),$K$4,-Başlangıç!$C$3)</f>
        <v>5319.7678218010979</v>
      </c>
      <c r="E58" s="8">
        <f>I57*Başlangıç!$C$4</f>
        <v>613.95573047372159</v>
      </c>
      <c r="F58" s="8">
        <f>E58*Başlangıç!$C$7</f>
        <v>30.69778652368608</v>
      </c>
      <c r="G58" s="8">
        <f>E58*Başlangıç!$C$8</f>
        <v>0</v>
      </c>
      <c r="H58" s="8">
        <f t="shared" si="1"/>
        <v>4675.1143048036902</v>
      </c>
      <c r="I58" s="8">
        <f t="shared" si="2"/>
        <v>49898.728403971567</v>
      </c>
    </row>
    <row r="59" spans="2:9" ht="17.5" customHeight="1" x14ac:dyDescent="0.45">
      <c r="B59" s="6">
        <f t="shared" si="0"/>
        <v>53</v>
      </c>
      <c r="C59" s="13">
        <f ca="1">IF(WEEKDAY(EDATE(Başlangıç!$C$6,B59))=7,EDATE(Başlangıç!$C$6,B59)+2,IF(WEEKDAY(EDATE(Başlangıç!$C$6,B59))=1,EDATE(Başlangıç!$C$6,B59)+1,EDATE(Başlangıç!$C$6,B59)))</f>
        <v>46580</v>
      </c>
      <c r="D59" s="2">
        <f>PMT(Başlangıç!$C$4*(1+Başlangıç!$C$7+Başlangıç!$C$8),$K$4,-Başlangıç!$C$3)</f>
        <v>5319.7678218010979</v>
      </c>
      <c r="E59" s="2">
        <f>I58*Başlangıç!$C$4</f>
        <v>561.36069454468009</v>
      </c>
      <c r="F59" s="2">
        <f>E59*Başlangıç!$C$7</f>
        <v>28.068034727234007</v>
      </c>
      <c r="G59" s="2">
        <f>E59*Başlangıç!$C$8</f>
        <v>0</v>
      </c>
      <c r="H59" s="2">
        <f t="shared" si="1"/>
        <v>4730.3390925291842</v>
      </c>
      <c r="I59" s="2">
        <f t="shared" si="2"/>
        <v>45168.389311442384</v>
      </c>
    </row>
    <row r="60" spans="2:9" ht="17.5" customHeight="1" x14ac:dyDescent="0.45">
      <c r="B60" s="7">
        <f t="shared" si="0"/>
        <v>54</v>
      </c>
      <c r="C60" s="14">
        <f ca="1">IF(WEEKDAY(EDATE(Başlangıç!$C$6,B60))=7,EDATE(Başlangıç!$C$6,B60)+2,IF(WEEKDAY(EDATE(Başlangıç!$C$6,B60))=1,EDATE(Başlangıç!$C$6,B60)+1,EDATE(Başlangıç!$C$6,B60)))</f>
        <v>46611</v>
      </c>
      <c r="D60" s="8">
        <f>PMT(Başlangıç!$C$4*(1+Başlangıç!$C$7+Başlangıç!$C$8),$K$4,-Başlangıç!$C$3)</f>
        <v>5319.7678218010979</v>
      </c>
      <c r="E60" s="8">
        <f>I59*Başlangıç!$C$4</f>
        <v>508.14437975372681</v>
      </c>
      <c r="F60" s="8">
        <f>E60*Başlangıç!$C$7</f>
        <v>25.407218987686342</v>
      </c>
      <c r="G60" s="8">
        <f>E60*Başlangıç!$C$8</f>
        <v>0</v>
      </c>
      <c r="H60" s="8">
        <f t="shared" si="1"/>
        <v>4786.216223059685</v>
      </c>
      <c r="I60" s="8">
        <f t="shared" si="2"/>
        <v>40382.173088382697</v>
      </c>
    </row>
    <row r="61" spans="2:9" ht="17.5" customHeight="1" x14ac:dyDescent="0.45">
      <c r="B61" s="6">
        <f t="shared" si="0"/>
        <v>55</v>
      </c>
      <c r="C61" s="13">
        <f ca="1">IF(WEEKDAY(EDATE(Başlangıç!$C$6,B61))=7,EDATE(Başlangıç!$C$6,B61)+2,IF(WEEKDAY(EDATE(Başlangıç!$C$6,B61))=1,EDATE(Başlangıç!$C$6,B61)+1,EDATE(Başlangıç!$C$6,B61)))</f>
        <v>46643</v>
      </c>
      <c r="D61" s="2">
        <f>PMT(Başlangıç!$C$4*(1+Başlangıç!$C$7+Başlangıç!$C$8),$K$4,-Başlangıç!$C$3)</f>
        <v>5319.7678218010979</v>
      </c>
      <c r="E61" s="2">
        <f>I60*Başlangıç!$C$4</f>
        <v>454.29944724430533</v>
      </c>
      <c r="F61" s="2">
        <f>E61*Başlangıç!$C$7</f>
        <v>22.714972362215267</v>
      </c>
      <c r="G61" s="2">
        <f>E61*Başlangıç!$C$8</f>
        <v>0</v>
      </c>
      <c r="H61" s="2">
        <f t="shared" si="1"/>
        <v>4842.7534021945776</v>
      </c>
      <c r="I61" s="2">
        <f t="shared" si="2"/>
        <v>35539.419686188121</v>
      </c>
    </row>
    <row r="62" spans="2:9" ht="17.5" customHeight="1" x14ac:dyDescent="0.45">
      <c r="B62" s="7">
        <f t="shared" si="0"/>
        <v>56</v>
      </c>
      <c r="C62" s="14">
        <f ca="1">IF(WEEKDAY(EDATE(Başlangıç!$C$6,B62))=7,EDATE(Başlangıç!$C$6,B62)+2,IF(WEEKDAY(EDATE(Başlangıç!$C$6,B62))=1,EDATE(Başlangıç!$C$6,B62)+1,EDATE(Başlangıç!$C$6,B62)))</f>
        <v>46672</v>
      </c>
      <c r="D62" s="8">
        <f>PMT(Başlangıç!$C$4*(1+Başlangıç!$C$7+Başlangıç!$C$8),$K$4,-Başlangıç!$C$3)</f>
        <v>5319.7678218010979</v>
      </c>
      <c r="E62" s="8">
        <f>I61*Başlangıç!$C$4</f>
        <v>399.81847146961633</v>
      </c>
      <c r="F62" s="8">
        <f>E62*Başlangıç!$C$7</f>
        <v>19.990923573480817</v>
      </c>
      <c r="G62" s="8">
        <f>E62*Başlangıç!$C$8</f>
        <v>0</v>
      </c>
      <c r="H62" s="8">
        <f t="shared" si="1"/>
        <v>4899.9584267580003</v>
      </c>
      <c r="I62" s="8">
        <f t="shared" si="2"/>
        <v>30639.461259430122</v>
      </c>
    </row>
    <row r="63" spans="2:9" ht="17.5" customHeight="1" x14ac:dyDescent="0.45">
      <c r="B63" s="6">
        <f t="shared" si="0"/>
        <v>57</v>
      </c>
      <c r="C63" s="13">
        <f ca="1">IF(WEEKDAY(EDATE(Başlangıç!$C$6,B63))=7,EDATE(Başlangıç!$C$6,B63)+2,IF(WEEKDAY(EDATE(Başlangıç!$C$6,B63))=1,EDATE(Başlangıç!$C$6,B63)+1,EDATE(Başlangıç!$C$6,B63)))</f>
        <v>46703</v>
      </c>
      <c r="D63" s="2">
        <f>PMT(Başlangıç!$C$4*(1+Başlangıç!$C$7+Başlangıç!$C$8),$K$4,-Başlangıç!$C$3)</f>
        <v>5319.7678218010979</v>
      </c>
      <c r="E63" s="2">
        <f>I62*Başlangıç!$C$4</f>
        <v>344.69393916858883</v>
      </c>
      <c r="F63" s="2">
        <f>E63*Başlangıç!$C$7</f>
        <v>17.234696958429442</v>
      </c>
      <c r="G63" s="2">
        <f>E63*Başlangıç!$C$8</f>
        <v>0</v>
      </c>
      <c r="H63" s="2">
        <f t="shared" si="1"/>
        <v>4957.8391856740791</v>
      </c>
      <c r="I63" s="2">
        <f t="shared" si="2"/>
        <v>25681.622073756043</v>
      </c>
    </row>
    <row r="64" spans="2:9" ht="17.5" customHeight="1" x14ac:dyDescent="0.45">
      <c r="B64" s="7">
        <f t="shared" si="0"/>
        <v>58</v>
      </c>
      <c r="C64" s="14">
        <f ca="1">IF(WEEKDAY(EDATE(Başlangıç!$C$6,B64))=7,EDATE(Başlangıç!$C$6,B64)+2,IF(WEEKDAY(EDATE(Başlangıç!$C$6,B64))=1,EDATE(Başlangıç!$C$6,B64)+1,EDATE(Başlangıç!$C$6,B64)))</f>
        <v>46734</v>
      </c>
      <c r="D64" s="8">
        <f>PMT(Başlangıç!$C$4*(1+Başlangıç!$C$7+Başlangıç!$C$8),$K$4,-Başlangıç!$C$3)</f>
        <v>5319.7678218010979</v>
      </c>
      <c r="E64" s="8">
        <f>I63*Başlangıç!$C$4</f>
        <v>288.9182483297555</v>
      </c>
      <c r="F64" s="8">
        <f>E64*Başlangıç!$C$7</f>
        <v>14.445912416487776</v>
      </c>
      <c r="G64" s="8">
        <f>E64*Başlangıç!$C$8</f>
        <v>0</v>
      </c>
      <c r="H64" s="8">
        <f t="shared" si="1"/>
        <v>5016.4036610548546</v>
      </c>
      <c r="I64" s="8">
        <f t="shared" si="2"/>
        <v>20665.21841270119</v>
      </c>
    </row>
    <row r="65" spans="2:9" ht="17.5" customHeight="1" x14ac:dyDescent="0.45">
      <c r="B65" s="6">
        <f t="shared" si="0"/>
        <v>59</v>
      </c>
      <c r="C65" s="13">
        <f ca="1">IF(WEEKDAY(EDATE(Başlangıç!$C$6,B65))=7,EDATE(Başlangıç!$C$6,B65)+2,IF(WEEKDAY(EDATE(Başlangıç!$C$6,B65))=1,EDATE(Başlangıç!$C$6,B65)+1,EDATE(Başlangıç!$C$6,B65)))</f>
        <v>46764</v>
      </c>
      <c r="D65" s="2">
        <f>PMT(Başlangıç!$C$4*(1+Başlangıç!$C$7+Başlangıç!$C$8),$K$4,-Başlangıç!$C$3)</f>
        <v>5319.7678218010979</v>
      </c>
      <c r="E65" s="2">
        <f>I64*Başlangıç!$C$4</f>
        <v>232.48370714288836</v>
      </c>
      <c r="F65" s="2">
        <f>E65*Başlangıç!$C$7</f>
        <v>11.62418535714442</v>
      </c>
      <c r="G65" s="2">
        <f>E65*Başlangıç!$C$8</f>
        <v>0</v>
      </c>
      <c r="H65" s="2">
        <f t="shared" si="1"/>
        <v>5075.6599293010649</v>
      </c>
      <c r="I65" s="2">
        <f t="shared" si="2"/>
        <v>15589.558483400124</v>
      </c>
    </row>
    <row r="66" spans="2:9" ht="17.5" customHeight="1" x14ac:dyDescent="0.45">
      <c r="B66" s="7">
        <f t="shared" si="0"/>
        <v>60</v>
      </c>
      <c r="C66" s="14">
        <f ca="1">IF(WEEKDAY(EDATE(Başlangıç!$C$6,B66))=7,EDATE(Başlangıç!$C$6,B66)+2,IF(WEEKDAY(EDATE(Başlangıç!$C$6,B66))=1,EDATE(Başlangıç!$C$6,B66)+1,EDATE(Başlangıç!$C$6,B66)))</f>
        <v>46797</v>
      </c>
      <c r="D66" s="8">
        <f>PMT(Başlangıç!$C$4*(1+Başlangıç!$C$7+Başlangıç!$C$8),$K$4,-Başlangıç!$C$3)</f>
        <v>5319.7678218010979</v>
      </c>
      <c r="E66" s="8">
        <f>I65*Başlangıç!$C$4</f>
        <v>175.38253293825139</v>
      </c>
      <c r="F66" s="8">
        <f>E66*Başlangıç!$C$7</f>
        <v>8.7691266469125697</v>
      </c>
      <c r="G66" s="8">
        <f>E66*Başlangıç!$C$8</f>
        <v>0</v>
      </c>
      <c r="H66" s="8">
        <f t="shared" si="1"/>
        <v>5135.6161622159334</v>
      </c>
      <c r="I66" s="8">
        <v>0</v>
      </c>
    </row>
    <row r="67" spans="2:9" ht="2.4" customHeight="1" x14ac:dyDescent="0.45"/>
    <row r="68" spans="2:9" s="4" customFormat="1" ht="24.95" customHeight="1" x14ac:dyDescent="0.45">
      <c r="B68" s="27" t="s">
        <v>16</v>
      </c>
      <c r="C68" s="28"/>
      <c r="D68" s="9">
        <f ca="1">SUM(D7:D66)</f>
        <v>284328.85544645262</v>
      </c>
      <c r="E68" s="9">
        <f t="shared" ref="E68:H68" ca="1" si="3">SUM(E7:E66)</f>
        <v>90269.331207273179</v>
      </c>
      <c r="F68" s="9">
        <f t="shared" ca="1" si="3"/>
        <v>4513.4665603636604</v>
      </c>
      <c r="G68" s="9">
        <f t="shared" ca="1" si="3"/>
        <v>0</v>
      </c>
      <c r="H68" s="9">
        <f t="shared" si="3"/>
        <v>189546.05767881591</v>
      </c>
      <c r="I68" s="16">
        <f ca="1">TODAY()</f>
        <v>44969</v>
      </c>
    </row>
    <row r="69" spans="2:9" ht="3.2" customHeight="1" x14ac:dyDescent="0.45"/>
    <row r="70" spans="2:9" x14ac:dyDescent="0.45">
      <c r="B70" s="26" t="s">
        <v>31</v>
      </c>
    </row>
  </sheetData>
  <sheetProtection algorithmName="SHA-512" hashValue="iC1Oyc1h5NXuV7WY5kolgnknB6JeDyaWt9kJCceLbLHe/UDk8nUEkZl7z8jMoz8v7/+s1l27WRJapqQioPvsPw==" saltValue="gbrlrVi6JbDwlDuxR3puOw==" spinCount="100000" sheet="1" objects="1" scenarios="1"/>
  <mergeCells count="10">
    <mergeCell ref="B68:C68"/>
    <mergeCell ref="B2:I2"/>
    <mergeCell ref="B3:C3"/>
    <mergeCell ref="D3:E3"/>
    <mergeCell ref="F3:G3"/>
    <mergeCell ref="H3:I3"/>
    <mergeCell ref="B4:C4"/>
    <mergeCell ref="D4:E4"/>
    <mergeCell ref="F4:G4"/>
    <mergeCell ref="H4:I4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2EDE-5CF7-49CD-B061-511F29936988}">
  <sheetPr>
    <tabColor rgb="FF0A64A0"/>
    <pageSetUpPr fitToPage="1"/>
  </sheetPr>
  <dimension ref="B1:K13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25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44969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D128</f>
        <v>375168.88906783599</v>
      </c>
      <c r="I4" s="31"/>
      <c r="K4" s="15">
        <v>120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f>PMT(Başlangıç!C4*(1+Başlangıç!C7+Başlangıç!C8),K4,-Başlangıç!C3)</f>
        <v>3126.4074088986272</v>
      </c>
      <c r="E7" s="2">
        <f>Başlangıç!C3*Başlangıç!C4</f>
        <v>2250</v>
      </c>
      <c r="F7" s="2">
        <f>E7*Başlangıç!C7</f>
        <v>112.5</v>
      </c>
      <c r="G7" s="2">
        <f>E7*Başlangıç!C8</f>
        <v>0</v>
      </c>
      <c r="H7" s="2">
        <f>D7-E7-F7-G7</f>
        <v>763.90740889862718</v>
      </c>
      <c r="I7" s="2">
        <f>Başlangıç!C3-H7</f>
        <v>199236.09259110136</v>
      </c>
    </row>
    <row r="8" spans="2:11" ht="17.5" customHeight="1" x14ac:dyDescent="0.45">
      <c r="B8" s="7">
        <f t="shared" ref="B8:B119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45028</v>
      </c>
      <c r="D8" s="8">
        <f>$D$7</f>
        <v>3126.4074088986272</v>
      </c>
      <c r="E8" s="8">
        <f>I7*Başlangıç!$C$4</f>
        <v>2241.4060416498901</v>
      </c>
      <c r="F8" s="8">
        <f>E8*Başlangıç!$C$7</f>
        <v>112.07030208249451</v>
      </c>
      <c r="G8" s="8">
        <f>E8*Başlangıç!$C$8</f>
        <v>0</v>
      </c>
      <c r="H8" s="8">
        <f>D8-E8-F8-G8</f>
        <v>772.93106516624255</v>
      </c>
      <c r="I8" s="8">
        <f>I7-H8</f>
        <v>198463.16152593511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45058</v>
      </c>
      <c r="D9" s="2">
        <f t="shared" ref="D9:D72" si="1">$D$7</f>
        <v>3126.4074088986272</v>
      </c>
      <c r="E9" s="2">
        <f>I8*Başlangıç!$C$4</f>
        <v>2232.71056716677</v>
      </c>
      <c r="F9" s="2">
        <f>E9*Başlangıç!$C$7</f>
        <v>111.6355283583385</v>
      </c>
      <c r="G9" s="2">
        <f>E9*Başlangıç!$C$8</f>
        <v>0</v>
      </c>
      <c r="H9" s="2">
        <f t="shared" ref="H9:H57" si="2">D9-E9-F9-G9</f>
        <v>782.0613133735186</v>
      </c>
      <c r="I9" s="2">
        <f t="shared" ref="I9:I57" si="3">I8-H9</f>
        <v>197681.10021256158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45089</v>
      </c>
      <c r="D10" s="8">
        <f t="shared" si="1"/>
        <v>3126.4074088986272</v>
      </c>
      <c r="E10" s="8">
        <f>I9*Başlangıç!$C$4</f>
        <v>2223.9123773913175</v>
      </c>
      <c r="F10" s="8">
        <f>E10*Başlangıç!$C$7</f>
        <v>111.19561886956588</v>
      </c>
      <c r="G10" s="8">
        <f>E10*Başlangıç!$C$8</f>
        <v>0</v>
      </c>
      <c r="H10" s="8">
        <f t="shared" si="2"/>
        <v>791.29941263774379</v>
      </c>
      <c r="I10" s="8">
        <f t="shared" si="3"/>
        <v>196889.80079992383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45119</v>
      </c>
      <c r="D11" s="2">
        <f t="shared" si="1"/>
        <v>3126.4074088986272</v>
      </c>
      <c r="E11" s="2">
        <f>I10*Başlangıç!$C$4</f>
        <v>2215.0102589991429</v>
      </c>
      <c r="F11" s="2">
        <f>E11*Başlangıç!$C$7</f>
        <v>110.75051294995716</v>
      </c>
      <c r="G11" s="2">
        <f>E11*Başlangıç!$C$8</f>
        <v>0</v>
      </c>
      <c r="H11" s="2">
        <f t="shared" si="2"/>
        <v>800.64663694952708</v>
      </c>
      <c r="I11" s="2">
        <f t="shared" si="3"/>
        <v>196089.1541629743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t="shared" si="1"/>
        <v>3126.4074088986272</v>
      </c>
      <c r="E12" s="8">
        <f>I11*Başlangıç!$C$4</f>
        <v>2206.002984333461</v>
      </c>
      <c r="F12" s="8">
        <f>E12*Başlangıç!$C$7</f>
        <v>110.30014921667305</v>
      </c>
      <c r="G12" s="8">
        <f>E12*Başlangıç!$C$8</f>
        <v>0</v>
      </c>
      <c r="H12" s="8">
        <f t="shared" si="2"/>
        <v>810.10427534849316</v>
      </c>
      <c r="I12" s="8">
        <f t="shared" si="3"/>
        <v>195279.04988762582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45181</v>
      </c>
      <c r="D13" s="2">
        <f t="shared" si="1"/>
        <v>3126.4074088986272</v>
      </c>
      <c r="E13" s="2">
        <f>I12*Başlangıç!$C$4</f>
        <v>2196.8893112357905</v>
      </c>
      <c r="F13" s="2">
        <f>E13*Başlangıç!$C$7</f>
        <v>109.84446556178953</v>
      </c>
      <c r="G13" s="2">
        <f>E13*Başlangıç!$C$8</f>
        <v>0</v>
      </c>
      <c r="H13" s="2">
        <f t="shared" si="2"/>
        <v>819.67363210104713</v>
      </c>
      <c r="I13" s="2">
        <f t="shared" si="3"/>
        <v>194459.37625552478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45211</v>
      </c>
      <c r="D14" s="8">
        <f t="shared" si="1"/>
        <v>3126.4074088986272</v>
      </c>
      <c r="E14" s="8">
        <f>I13*Başlangıç!$C$4</f>
        <v>2187.6679828746537</v>
      </c>
      <c r="F14" s="8">
        <f>E14*Başlangıç!$C$7</f>
        <v>109.38339914373269</v>
      </c>
      <c r="G14" s="8">
        <f>E14*Başlangıç!$C$8</f>
        <v>0</v>
      </c>
      <c r="H14" s="8">
        <f t="shared" si="2"/>
        <v>829.35602688024073</v>
      </c>
      <c r="I14" s="8">
        <f t="shared" si="3"/>
        <v>193630.02022864454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si="1"/>
        <v>3126.4074088986272</v>
      </c>
      <c r="E15" s="2">
        <f>I14*Başlangıç!$C$4</f>
        <v>2178.337727572251</v>
      </c>
      <c r="F15" s="2">
        <f>E15*Başlangıç!$C$7</f>
        <v>108.91688637861256</v>
      </c>
      <c r="G15" s="2">
        <f>E15*Başlangıç!$C$8</f>
        <v>0</v>
      </c>
      <c r="H15" s="2">
        <f t="shared" si="2"/>
        <v>839.1527949477636</v>
      </c>
      <c r="I15" s="2">
        <f t="shared" si="3"/>
        <v>192790.86743369678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45272</v>
      </c>
      <c r="D16" s="8">
        <f t="shared" si="1"/>
        <v>3126.4074088986272</v>
      </c>
      <c r="E16" s="8">
        <f>I15*Başlangıç!$C$4</f>
        <v>2168.8972586290888</v>
      </c>
      <c r="F16" s="8">
        <f>E16*Başlangıç!$C$7</f>
        <v>108.44486293145445</v>
      </c>
      <c r="G16" s="8">
        <f>E16*Başlangıç!$C$8</f>
        <v>0</v>
      </c>
      <c r="H16" s="8">
        <f t="shared" si="2"/>
        <v>849.06528733808386</v>
      </c>
      <c r="I16" s="8">
        <f t="shared" si="3"/>
        <v>191941.80214635871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45303</v>
      </c>
      <c r="D17" s="2">
        <f t="shared" si="1"/>
        <v>3126.4074088986272</v>
      </c>
      <c r="E17" s="2">
        <f>I16*Başlangıç!$C$4</f>
        <v>2159.3452741465353</v>
      </c>
      <c r="F17" s="2">
        <f>E17*Başlangıç!$C$7</f>
        <v>107.96726370732677</v>
      </c>
      <c r="G17" s="2">
        <f>E17*Başlangıç!$C$8</f>
        <v>0</v>
      </c>
      <c r="H17" s="2">
        <f t="shared" si="2"/>
        <v>859.09487104476511</v>
      </c>
      <c r="I17" s="2">
        <f t="shared" si="3"/>
        <v>191082.70727531394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45334</v>
      </c>
      <c r="D18" s="8">
        <f t="shared" si="1"/>
        <v>3126.4074088986272</v>
      </c>
      <c r="E18" s="8">
        <f>I17*Başlangıç!$C$4</f>
        <v>2149.6804568472817</v>
      </c>
      <c r="F18" s="8">
        <f>E18*Başlangıç!$C$7</f>
        <v>107.48402284236408</v>
      </c>
      <c r="G18" s="8">
        <f>E18*Başlangıç!$C$8</f>
        <v>0</v>
      </c>
      <c r="H18" s="8">
        <f t="shared" si="2"/>
        <v>869.24292920898142</v>
      </c>
      <c r="I18" s="8">
        <f t="shared" si="3"/>
        <v>190213.46434610494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45363</v>
      </c>
      <c r="D19" s="2">
        <f t="shared" si="1"/>
        <v>3126.4074088986272</v>
      </c>
      <c r="E19" s="2">
        <f>I18*Başlangıç!$C$4</f>
        <v>2139.9014738936803</v>
      </c>
      <c r="F19" s="2">
        <f>E19*Başlangıç!$C$7</f>
        <v>106.99507369468402</v>
      </c>
      <c r="G19" s="2">
        <f>E19*Başlangıç!$C$8</f>
        <v>0</v>
      </c>
      <c r="H19" s="2">
        <f t="shared" si="2"/>
        <v>879.51086131026284</v>
      </c>
      <c r="I19" s="2">
        <f t="shared" si="3"/>
        <v>189333.95348479468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45394</v>
      </c>
      <c r="D20" s="8">
        <f t="shared" si="1"/>
        <v>3126.4074088986272</v>
      </c>
      <c r="E20" s="8">
        <f>I19*Başlangıç!$C$4</f>
        <v>2130.0069767039399</v>
      </c>
      <c r="F20" s="8">
        <f>E20*Başlangıç!$C$7</f>
        <v>106.500348835197</v>
      </c>
      <c r="G20" s="8">
        <f>E20*Başlangıç!$C$8</f>
        <v>0</v>
      </c>
      <c r="H20" s="8">
        <f t="shared" si="2"/>
        <v>889.90008335949028</v>
      </c>
      <c r="I20" s="8">
        <f t="shared" si="3"/>
        <v>188444.0534014352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 t="shared" si="1"/>
        <v>3126.4074088986272</v>
      </c>
      <c r="E21" s="2">
        <f>I20*Başlangıç!$C$4</f>
        <v>2119.9956007661458</v>
      </c>
      <c r="F21" s="2">
        <f>E21*Başlangıç!$C$7</f>
        <v>105.99978003830729</v>
      </c>
      <c r="G21" s="2">
        <f>E21*Başlangıç!$C$8</f>
        <v>0</v>
      </c>
      <c r="H21" s="2">
        <f t="shared" si="2"/>
        <v>900.41202809417405</v>
      </c>
      <c r="I21" s="2">
        <f t="shared" si="3"/>
        <v>187543.64137334103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45455</v>
      </c>
      <c r="D22" s="8">
        <f t="shared" si="1"/>
        <v>3126.4074088986272</v>
      </c>
      <c r="E22" s="8">
        <f>I21*Başlangıç!$C$4</f>
        <v>2109.8659654500866</v>
      </c>
      <c r="F22" s="8">
        <f>E22*Başlangıç!$C$7</f>
        <v>105.49329827250433</v>
      </c>
      <c r="G22" s="8">
        <f>E22*Başlangıç!$C$8</f>
        <v>0</v>
      </c>
      <c r="H22" s="8">
        <f t="shared" si="2"/>
        <v>911.0481451760362</v>
      </c>
      <c r="I22" s="8">
        <f t="shared" si="3"/>
        <v>186632.593228165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45485</v>
      </c>
      <c r="D23" s="2">
        <f t="shared" si="1"/>
        <v>3126.4074088986272</v>
      </c>
      <c r="E23" s="2">
        <f>I22*Başlangıç!$C$4</f>
        <v>2099.6166738168563</v>
      </c>
      <c r="F23" s="2">
        <f>E23*Başlangıç!$C$7</f>
        <v>104.98083369084281</v>
      </c>
      <c r="G23" s="2">
        <f>E23*Başlangıç!$C$8</f>
        <v>0</v>
      </c>
      <c r="H23" s="2">
        <f t="shared" si="2"/>
        <v>921.80990139092808</v>
      </c>
      <c r="I23" s="2">
        <f t="shared" si="3"/>
        <v>185710.78332677408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45516</v>
      </c>
      <c r="D24" s="8">
        <f t="shared" si="1"/>
        <v>3126.4074088986272</v>
      </c>
      <c r="E24" s="8">
        <f>I23*Başlangıç!$C$4</f>
        <v>2089.2463124262085</v>
      </c>
      <c r="F24" s="8">
        <f>E24*Başlangıç!$C$7</f>
        <v>104.46231562131044</v>
      </c>
      <c r="G24" s="8">
        <f>E24*Başlangıç!$C$8</f>
        <v>0</v>
      </c>
      <c r="H24" s="8">
        <f t="shared" si="2"/>
        <v>932.69878085110827</v>
      </c>
      <c r="I24" s="8">
        <f t="shared" si="3"/>
        <v>184778.08454592296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45547</v>
      </c>
      <c r="D25" s="2">
        <f t="shared" si="1"/>
        <v>3126.4074088986272</v>
      </c>
      <c r="E25" s="2">
        <f>I24*Başlangıç!$C$4</f>
        <v>2078.7534511416334</v>
      </c>
      <c r="F25" s="2">
        <f>E25*Başlangıç!$C$7</f>
        <v>103.93767255708167</v>
      </c>
      <c r="G25" s="2">
        <f>E25*Başlangıç!$C$8</f>
        <v>0</v>
      </c>
      <c r="H25" s="2">
        <f t="shared" si="2"/>
        <v>943.71628519991214</v>
      </c>
      <c r="I25" s="2">
        <f t="shared" si="3"/>
        <v>183834.36826072304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 t="shared" si="1"/>
        <v>3126.4074088986272</v>
      </c>
      <c r="E26" s="8">
        <f>I25*Başlangıç!$C$4</f>
        <v>2068.1366429331342</v>
      </c>
      <c r="F26" s="8">
        <f>E26*Başlangıç!$C$7</f>
        <v>103.40683214665671</v>
      </c>
      <c r="G26" s="8">
        <f>E26*Başlangıç!$C$8</f>
        <v>0</v>
      </c>
      <c r="H26" s="8">
        <f t="shared" si="2"/>
        <v>954.86393381883624</v>
      </c>
      <c r="I26" s="8">
        <f t="shared" si="3"/>
        <v>182879.50432690422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45608</v>
      </c>
      <c r="D27" s="2">
        <f t="shared" si="1"/>
        <v>3126.4074088986272</v>
      </c>
      <c r="E27" s="2">
        <f>I26*Başlangıç!$C$4</f>
        <v>2057.3944236776724</v>
      </c>
      <c r="F27" s="2">
        <f>E27*Başlangıç!$C$7</f>
        <v>102.86972118388363</v>
      </c>
      <c r="G27" s="2">
        <f>E27*Başlangıç!$C$8</f>
        <v>0</v>
      </c>
      <c r="H27" s="2">
        <f t="shared" si="2"/>
        <v>966.14326403707116</v>
      </c>
      <c r="I27" s="2">
        <f t="shared" si="3"/>
        <v>181913.36106286716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45638</v>
      </c>
      <c r="D28" s="8">
        <f t="shared" si="1"/>
        <v>3126.4074088986272</v>
      </c>
      <c r="E28" s="8">
        <f>I27*Başlangıç!$C$4</f>
        <v>2046.5253119572556</v>
      </c>
      <c r="F28" s="8">
        <f>E28*Başlangıç!$C$7</f>
        <v>102.32626559786279</v>
      </c>
      <c r="G28" s="8">
        <f>E28*Başlangıç!$C$8</f>
        <v>0</v>
      </c>
      <c r="H28" s="8">
        <f t="shared" si="2"/>
        <v>977.55583134350888</v>
      </c>
      <c r="I28" s="8">
        <f t="shared" si="3"/>
        <v>180935.80523152364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 t="shared" si="1"/>
        <v>3126.4074088986272</v>
      </c>
      <c r="E29" s="2">
        <f>I28*Başlangıç!$C$4</f>
        <v>2035.5278088546409</v>
      </c>
      <c r="F29" s="2">
        <f>E29*Başlangıç!$C$7</f>
        <v>101.77639044273205</v>
      </c>
      <c r="G29" s="2">
        <f>E29*Başlangıç!$C$8</f>
        <v>0</v>
      </c>
      <c r="H29" s="2">
        <f t="shared" si="2"/>
        <v>989.10320960125432</v>
      </c>
      <c r="I29" s="2">
        <f t="shared" si="3"/>
        <v>179946.70202192239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45700</v>
      </c>
      <c r="D30" s="8">
        <f t="shared" si="1"/>
        <v>3126.4074088986272</v>
      </c>
      <c r="E30" s="8">
        <f>I29*Başlangıç!$C$4</f>
        <v>2024.4003977466268</v>
      </c>
      <c r="F30" s="8">
        <f>E30*Başlangıç!$C$7</f>
        <v>101.22001988733135</v>
      </c>
      <c r="G30" s="8">
        <f>E30*Başlangıç!$C$8</f>
        <v>0</v>
      </c>
      <c r="H30" s="8">
        <f t="shared" si="2"/>
        <v>1000.786991264669</v>
      </c>
      <c r="I30" s="8">
        <f t="shared" si="3"/>
        <v>178945.91503065772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45728</v>
      </c>
      <c r="D31" s="2">
        <f t="shared" si="1"/>
        <v>3126.4074088986272</v>
      </c>
      <c r="E31" s="2">
        <f>I30*Başlangıç!$C$4</f>
        <v>2013.1415440948992</v>
      </c>
      <c r="F31" s="2">
        <f>E31*Başlangıç!$C$7</f>
        <v>100.65707720474497</v>
      </c>
      <c r="G31" s="2">
        <f>E31*Başlangıç!$C$8</f>
        <v>0</v>
      </c>
      <c r="H31" s="2">
        <f t="shared" si="2"/>
        <v>1012.608787598983</v>
      </c>
      <c r="I31" s="2">
        <f t="shared" si="3"/>
        <v>177933.30624305873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 t="shared" si="1"/>
        <v>3126.4074088986272</v>
      </c>
      <c r="E32" s="8">
        <f>I31*Başlangıç!$C$4</f>
        <v>2001.7496952344106</v>
      </c>
      <c r="F32" s="8">
        <f>E32*Başlangıç!$C$7</f>
        <v>100.08748476172053</v>
      </c>
      <c r="G32" s="8">
        <f>E32*Başlangıç!$C$8</f>
        <v>0</v>
      </c>
      <c r="H32" s="8">
        <f t="shared" si="2"/>
        <v>1024.570228902496</v>
      </c>
      <c r="I32" s="8">
        <f t="shared" si="3"/>
        <v>176908.73601415622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45789</v>
      </c>
      <c r="D33" s="2">
        <f t="shared" si="1"/>
        <v>3126.4074088986272</v>
      </c>
      <c r="E33" s="2">
        <f>I32*Başlangıç!$C$4</f>
        <v>1990.2232801592575</v>
      </c>
      <c r="F33" s="2">
        <f>E33*Başlangıç!$C$7</f>
        <v>99.511164007962876</v>
      </c>
      <c r="G33" s="2">
        <f>E33*Başlangıç!$C$8</f>
        <v>0</v>
      </c>
      <c r="H33" s="2">
        <f t="shared" si="2"/>
        <v>1036.6729647314069</v>
      </c>
      <c r="I33" s="2">
        <f t="shared" si="3"/>
        <v>175872.06304942482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45820</v>
      </c>
      <c r="D34" s="8">
        <f t="shared" si="1"/>
        <v>3126.4074088986272</v>
      </c>
      <c r="E34" s="8">
        <f>I33*Başlangıç!$C$4</f>
        <v>1978.5607093060291</v>
      </c>
      <c r="F34" s="8">
        <f>E34*Başlangıç!$C$7</f>
        <v>98.928035465301463</v>
      </c>
      <c r="G34" s="8">
        <f>E34*Başlangıç!$C$8</f>
        <v>0</v>
      </c>
      <c r="H34" s="8">
        <f t="shared" si="2"/>
        <v>1048.9186641272966</v>
      </c>
      <c r="I34" s="8">
        <f t="shared" si="3"/>
        <v>174823.14438529752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 t="shared" si="1"/>
        <v>3126.4074088986272</v>
      </c>
      <c r="E35" s="2">
        <f>I34*Başlangıç!$C$4</f>
        <v>1966.7603743345971</v>
      </c>
      <c r="F35" s="2">
        <f>E35*Başlangıç!$C$7</f>
        <v>98.338018716729863</v>
      </c>
      <c r="G35" s="2">
        <f>E35*Başlangıç!$C$8</f>
        <v>0</v>
      </c>
      <c r="H35" s="2">
        <f t="shared" si="2"/>
        <v>1061.3090158473001</v>
      </c>
      <c r="I35" s="2">
        <f t="shared" si="3"/>
        <v>173761.83536945021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45881</v>
      </c>
      <c r="D36" s="8">
        <f t="shared" si="1"/>
        <v>3126.4074088986272</v>
      </c>
      <c r="E36" s="8">
        <f>I35*Başlangıç!$C$4</f>
        <v>1954.8206479063149</v>
      </c>
      <c r="F36" s="8">
        <f>E36*Başlangıç!$C$7</f>
        <v>97.741032395315756</v>
      </c>
      <c r="G36" s="8">
        <f>E36*Başlangıç!$C$8</f>
        <v>0</v>
      </c>
      <c r="H36" s="8">
        <f t="shared" si="2"/>
        <v>1073.8457285969967</v>
      </c>
      <c r="I36" s="8">
        <f t="shared" si="3"/>
        <v>172687.98964085322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45912</v>
      </c>
      <c r="D37" s="2">
        <f t="shared" si="1"/>
        <v>3126.4074088986272</v>
      </c>
      <c r="E37" s="2">
        <f>I36*Başlangıç!$C$4</f>
        <v>1942.7398834595988</v>
      </c>
      <c r="F37" s="2">
        <f>E37*Başlangıç!$C$7</f>
        <v>97.136994172979939</v>
      </c>
      <c r="G37" s="2">
        <f>E37*Başlangıç!$C$8</f>
        <v>0</v>
      </c>
      <c r="H37" s="2">
        <f t="shared" si="2"/>
        <v>1086.5305312660485</v>
      </c>
      <c r="I37" s="2">
        <f t="shared" si="3"/>
        <v>171601.45910958719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 t="shared" si="1"/>
        <v>3126.4074088986272</v>
      </c>
      <c r="E38" s="8">
        <f>I37*Başlangıç!$C$4</f>
        <v>1930.5164149828558</v>
      </c>
      <c r="F38" s="8">
        <f>E38*Başlangıç!$C$7</f>
        <v>96.525820749142795</v>
      </c>
      <c r="G38" s="8">
        <f>E38*Başlangıç!$C$8</f>
        <v>0</v>
      </c>
      <c r="H38" s="8">
        <f t="shared" si="2"/>
        <v>1099.3651731666284</v>
      </c>
      <c r="I38" s="8">
        <f t="shared" si="3"/>
        <v>170502.09393642057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45973</v>
      </c>
      <c r="D39" s="2">
        <f t="shared" si="1"/>
        <v>3126.4074088986272</v>
      </c>
      <c r="E39" s="2">
        <f>I38*Başlangıç!$C$4</f>
        <v>1918.1485567847312</v>
      </c>
      <c r="F39" s="2">
        <f>E39*Başlangıç!$C$7</f>
        <v>95.907427839236561</v>
      </c>
      <c r="G39" s="2">
        <f>E39*Başlangıç!$C$8</f>
        <v>0</v>
      </c>
      <c r="H39" s="2">
        <f t="shared" si="2"/>
        <v>1112.3514242746594</v>
      </c>
      <c r="I39" s="2">
        <f t="shared" si="3"/>
        <v>169389.74251214592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46003</v>
      </c>
      <c r="D40" s="8">
        <f t="shared" si="1"/>
        <v>3126.4074088986272</v>
      </c>
      <c r="E40" s="8">
        <f>I39*Başlangıç!$C$4</f>
        <v>1905.6346032616416</v>
      </c>
      <c r="F40" s="8">
        <f>E40*Başlangıç!$C$7</f>
        <v>95.281730163082088</v>
      </c>
      <c r="G40" s="8">
        <f>E40*Başlangıç!$C$8</f>
        <v>0</v>
      </c>
      <c r="H40" s="8">
        <f t="shared" si="2"/>
        <v>1125.4910754739035</v>
      </c>
      <c r="I40" s="8">
        <f t="shared" si="3"/>
        <v>168264.25143667203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46034</v>
      </c>
      <c r="D41" s="2">
        <f t="shared" si="1"/>
        <v>3126.4074088986272</v>
      </c>
      <c r="E41" s="2">
        <f>I40*Başlangıç!$C$4</f>
        <v>1892.9728286625602</v>
      </c>
      <c r="F41" s="2">
        <f>E41*Başlangıç!$C$7</f>
        <v>94.64864143312802</v>
      </c>
      <c r="G41" s="2">
        <f>E41*Başlangıç!$C$8</f>
        <v>0</v>
      </c>
      <c r="H41" s="2">
        <f t="shared" si="2"/>
        <v>1138.785938802939</v>
      </c>
      <c r="I41" s="2">
        <f t="shared" si="3"/>
        <v>167125.4654978691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46065</v>
      </c>
      <c r="D42" s="8">
        <f t="shared" si="1"/>
        <v>3126.4074088986272</v>
      </c>
      <c r="E42" s="8">
        <f>I41*Başlangıç!$C$4</f>
        <v>1880.1614868510273</v>
      </c>
      <c r="F42" s="8">
        <f>E42*Başlangıç!$C$7</f>
        <v>94.008074342551367</v>
      </c>
      <c r="G42" s="8">
        <f>E42*Başlangıç!$C$8</f>
        <v>0</v>
      </c>
      <c r="H42" s="8">
        <f t="shared" si="2"/>
        <v>1152.2378477050484</v>
      </c>
      <c r="I42" s="8">
        <f t="shared" si="3"/>
        <v>165973.22765016404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46093</v>
      </c>
      <c r="D43" s="2">
        <f t="shared" si="1"/>
        <v>3126.4074088986272</v>
      </c>
      <c r="E43" s="2">
        <f>I42*Başlangıç!$C$4</f>
        <v>1867.1988110643454</v>
      </c>
      <c r="F43" s="2">
        <f>E43*Başlangıç!$C$7</f>
        <v>93.359940553217271</v>
      </c>
      <c r="G43" s="2">
        <f>E43*Başlangıç!$C$8</f>
        <v>0</v>
      </c>
      <c r="H43" s="2">
        <f t="shared" si="2"/>
        <v>1165.8486572810646</v>
      </c>
      <c r="I43" s="2">
        <f t="shared" si="3"/>
        <v>164807.37899288299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 t="shared" si="1"/>
        <v>3126.4074088986272</v>
      </c>
      <c r="E44" s="8">
        <f>I43*Başlangıç!$C$4</f>
        <v>1854.0830136699335</v>
      </c>
      <c r="F44" s="8">
        <f>E44*Başlangıç!$C$7</f>
        <v>92.704150683496678</v>
      </c>
      <c r="G44" s="8">
        <f>E44*Başlangıç!$C$8</f>
        <v>0</v>
      </c>
      <c r="H44" s="8">
        <f t="shared" si="2"/>
        <v>1179.620244545197</v>
      </c>
      <c r="I44" s="8">
        <f t="shared" si="3"/>
        <v>163627.7587483378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46154</v>
      </c>
      <c r="D45" s="2">
        <f t="shared" si="1"/>
        <v>3126.4074088986272</v>
      </c>
      <c r="E45" s="2">
        <f>I44*Başlangıç!$C$4</f>
        <v>1840.8122859188002</v>
      </c>
      <c r="F45" s="2">
        <f>E45*Başlangıç!$C$7</f>
        <v>92.040614295940017</v>
      </c>
      <c r="G45" s="2">
        <f>E45*Başlangıç!$C$8</f>
        <v>0</v>
      </c>
      <c r="H45" s="2">
        <f t="shared" si="2"/>
        <v>1193.554508683887</v>
      </c>
      <c r="I45" s="2">
        <f t="shared" si="3"/>
        <v>162434.20423965392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46185</v>
      </c>
      <c r="D46" s="8">
        <f t="shared" si="1"/>
        <v>3126.4074088986272</v>
      </c>
      <c r="E46" s="8">
        <f>I45*Başlangıç!$C$4</f>
        <v>1827.3847976961065</v>
      </c>
      <c r="F46" s="8">
        <f>E46*Başlangıç!$C$7</f>
        <v>91.369239884805324</v>
      </c>
      <c r="G46" s="8">
        <f>E46*Başlangıç!$C$8</f>
        <v>0</v>
      </c>
      <c r="H46" s="8">
        <f t="shared" si="2"/>
        <v>1207.6533713177155</v>
      </c>
      <c r="I46" s="8">
        <f t="shared" si="3"/>
        <v>161226.5508683362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 t="shared" si="1"/>
        <v>3126.4074088986272</v>
      </c>
      <c r="E47" s="2">
        <f>I46*Başlangıç!$C$4</f>
        <v>1813.7986972687822</v>
      </c>
      <c r="F47" s="2">
        <f>E47*Başlangıç!$C$7</f>
        <v>90.68993486343912</v>
      </c>
      <c r="G47" s="2">
        <f>E47*Başlangıç!$C$8</f>
        <v>0</v>
      </c>
      <c r="H47" s="2">
        <f t="shared" si="2"/>
        <v>1221.9187767664059</v>
      </c>
      <c r="I47" s="2">
        <f t="shared" si="3"/>
        <v>160004.6320915698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46246</v>
      </c>
      <c r="D48" s="8">
        <f t="shared" si="1"/>
        <v>3126.4074088986272</v>
      </c>
      <c r="E48" s="8">
        <f>I47*Başlangıç!$C$4</f>
        <v>1800.0521110301602</v>
      </c>
      <c r="F48" s="8">
        <f>E48*Başlangıç!$C$7</f>
        <v>90.002605551508012</v>
      </c>
      <c r="G48" s="8">
        <f>E48*Başlangıç!$C$8</f>
        <v>0</v>
      </c>
      <c r="H48" s="8">
        <f t="shared" si="2"/>
        <v>1236.3526923169591</v>
      </c>
      <c r="I48" s="8">
        <f t="shared" si="3"/>
        <v>158768.27939925285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 t="shared" si="1"/>
        <v>3126.4074088986272</v>
      </c>
      <c r="E49" s="2">
        <f>I48*Başlangıç!$C$4</f>
        <v>1786.1431432415945</v>
      </c>
      <c r="F49" s="2">
        <f>E49*Başlangıç!$C$7</f>
        <v>89.307157162079733</v>
      </c>
      <c r="G49" s="2">
        <f>E49*Başlangıç!$C$8</f>
        <v>0</v>
      </c>
      <c r="H49" s="2">
        <f t="shared" si="2"/>
        <v>1250.957108494953</v>
      </c>
      <c r="I49" s="2">
        <f t="shared" si="3"/>
        <v>157517.3222907579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46307</v>
      </c>
      <c r="D50" s="8">
        <f t="shared" si="1"/>
        <v>3126.4074088986272</v>
      </c>
      <c r="E50" s="8">
        <f>I49*Başlangıç!$C$4</f>
        <v>1772.0698757710263</v>
      </c>
      <c r="F50" s="8">
        <f>E50*Başlangıç!$C$7</f>
        <v>88.603493788551319</v>
      </c>
      <c r="G50" s="8">
        <f>E50*Başlangıç!$C$8</f>
        <v>0</v>
      </c>
      <c r="H50" s="8">
        <f t="shared" si="2"/>
        <v>1265.7340393390496</v>
      </c>
      <c r="I50" s="8">
        <f t="shared" si="3"/>
        <v>156251.58825141884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46338</v>
      </c>
      <c r="D51" s="2">
        <f t="shared" si="1"/>
        <v>3126.4074088986272</v>
      </c>
      <c r="E51" s="2">
        <f>I50*Başlangıç!$C$4</f>
        <v>1757.8303678284619</v>
      </c>
      <c r="F51" s="2">
        <f>E51*Başlangıç!$C$7</f>
        <v>87.891518391423105</v>
      </c>
      <c r="G51" s="2">
        <f>E51*Başlangıç!$C$8</f>
        <v>0</v>
      </c>
      <c r="H51" s="2">
        <f t="shared" si="2"/>
        <v>1280.6855226787422</v>
      </c>
      <c r="I51" s="2">
        <f t="shared" si="3"/>
        <v>154970.9027287401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 t="shared" si="1"/>
        <v>3126.4074088986272</v>
      </c>
      <c r="E52" s="8">
        <f>I51*Başlangıç!$C$4</f>
        <v>1743.422655698326</v>
      </c>
      <c r="F52" s="8">
        <f>E52*Başlangıç!$C$7</f>
        <v>87.17113278491631</v>
      </c>
      <c r="G52" s="8">
        <f>E52*Başlangıç!$C$8</f>
        <v>0</v>
      </c>
      <c r="H52" s="8">
        <f t="shared" si="2"/>
        <v>1295.8136204153848</v>
      </c>
      <c r="I52" s="8">
        <f t="shared" si="3"/>
        <v>153675.08910832473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46399</v>
      </c>
      <c r="D53" s="2">
        <f t="shared" si="1"/>
        <v>3126.4074088986272</v>
      </c>
      <c r="E53" s="2">
        <f>I52*Başlangıç!$C$4</f>
        <v>1728.844752468653</v>
      </c>
      <c r="F53" s="2">
        <f>E53*Başlangıç!$C$7</f>
        <v>86.442237623432661</v>
      </c>
      <c r="G53" s="2">
        <f>E53*Başlangıç!$C$8</f>
        <v>0</v>
      </c>
      <c r="H53" s="2">
        <f t="shared" si="2"/>
        <v>1311.1204188065415</v>
      </c>
      <c r="I53" s="2">
        <f t="shared" si="3"/>
        <v>152363.96868951819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46430</v>
      </c>
      <c r="D54" s="8">
        <f t="shared" si="1"/>
        <v>3126.4074088986272</v>
      </c>
      <c r="E54" s="8">
        <f>I53*Başlangıç!$C$4</f>
        <v>1714.0946477570797</v>
      </c>
      <c r="F54" s="8">
        <f>E54*Başlangıç!$C$7</f>
        <v>85.704732387853994</v>
      </c>
      <c r="G54" s="8">
        <f>E54*Başlangıç!$C$8</f>
        <v>0</v>
      </c>
      <c r="H54" s="8">
        <f t="shared" si="2"/>
        <v>1326.6080287536936</v>
      </c>
      <c r="I54" s="8">
        <f t="shared" si="3"/>
        <v>151037.36066076451</v>
      </c>
    </row>
    <row r="55" spans="2:9" ht="17.5" customHeight="1" x14ac:dyDescent="0.45">
      <c r="B55" s="6">
        <f t="shared" si="0"/>
        <v>49</v>
      </c>
      <c r="C55" s="13">
        <f ca="1">IF(WEEKDAY(EDATE(Başlangıç!$C$6,B55))=7,EDATE(Başlangıç!$C$6,B55)+2,IF(WEEKDAY(EDATE(Başlangıç!$C$6,B55))=1,EDATE(Başlangıç!$C$6,B55)+1,EDATE(Başlangıç!$C$6,B55)))</f>
        <v>46458</v>
      </c>
      <c r="D55" s="2">
        <f t="shared" si="1"/>
        <v>3126.4074088986272</v>
      </c>
      <c r="E55" s="2">
        <f>I54*Başlangıç!$C$4</f>
        <v>1699.1703074336006</v>
      </c>
      <c r="F55" s="2">
        <f>E55*Başlangıç!$C$7</f>
        <v>84.958515371680036</v>
      </c>
      <c r="G55" s="2">
        <f>E55*Başlangıç!$C$8</f>
        <v>0</v>
      </c>
      <c r="H55" s="2">
        <f t="shared" si="2"/>
        <v>1342.2785860933466</v>
      </c>
      <c r="I55" s="2">
        <f t="shared" si="3"/>
        <v>149695.08207467117</v>
      </c>
    </row>
    <row r="56" spans="2:9" ht="17.5" customHeight="1" x14ac:dyDescent="0.45">
      <c r="B56" s="7">
        <f t="shared" si="0"/>
        <v>50</v>
      </c>
      <c r="C56" s="14">
        <f ca="1">IF(WEEKDAY(EDATE(Başlangıç!$C$6,B56))=7,EDATE(Başlangıç!$C$6,B56)+2,IF(WEEKDAY(EDATE(Başlangıç!$C$6,B56))=1,EDATE(Başlangıç!$C$6,B56)+1,EDATE(Başlangıç!$C$6,B56)))</f>
        <v>46489</v>
      </c>
      <c r="D56" s="8">
        <f t="shared" si="1"/>
        <v>3126.4074088986272</v>
      </c>
      <c r="E56" s="8">
        <f>I55*Başlangıç!$C$4</f>
        <v>1684.0696733400505</v>
      </c>
      <c r="F56" s="8">
        <f>E56*Başlangıç!$C$7</f>
        <v>84.20348366700253</v>
      </c>
      <c r="G56" s="8">
        <f>E56*Başlangıç!$C$8</f>
        <v>0</v>
      </c>
      <c r="H56" s="8">
        <f t="shared" si="2"/>
        <v>1358.1342518915742</v>
      </c>
      <c r="I56" s="8">
        <f t="shared" si="3"/>
        <v>148336.94782277959</v>
      </c>
    </row>
    <row r="57" spans="2:9" ht="17.5" customHeight="1" x14ac:dyDescent="0.45">
      <c r="B57" s="6">
        <f t="shared" si="0"/>
        <v>51</v>
      </c>
      <c r="C57" s="13">
        <f ca="1">IF(WEEKDAY(EDATE(Başlangıç!$C$6,B57))=7,EDATE(Başlangıç!$C$6,B57)+2,IF(WEEKDAY(EDATE(Başlangıç!$C$6,B57))=1,EDATE(Başlangıç!$C$6,B57)+1,EDATE(Başlangıç!$C$6,B57)))</f>
        <v>46519</v>
      </c>
      <c r="D57" s="2">
        <f t="shared" si="1"/>
        <v>3126.4074088986272</v>
      </c>
      <c r="E57" s="2">
        <f>I56*Başlangıç!$C$4</f>
        <v>1668.7906630062703</v>
      </c>
      <c r="F57" s="2">
        <f>E57*Başlangıç!$C$7</f>
        <v>83.439533150313522</v>
      </c>
      <c r="G57" s="2">
        <f>E57*Başlangıç!$C$8</f>
        <v>0</v>
      </c>
      <c r="H57" s="2">
        <f t="shared" si="2"/>
        <v>1374.1772127420434</v>
      </c>
      <c r="I57" s="2">
        <f t="shared" si="3"/>
        <v>146962.77061003755</v>
      </c>
    </row>
    <row r="58" spans="2:9" ht="17.5" customHeight="1" x14ac:dyDescent="0.45">
      <c r="B58" s="7">
        <f t="shared" si="0"/>
        <v>52</v>
      </c>
      <c r="C58" s="14">
        <f ca="1">IF(WEEKDAY(EDATE(Başlangıç!$C$6,B58))=7,EDATE(Başlangıç!$C$6,B58)+2,IF(WEEKDAY(EDATE(Başlangıç!$C$6,B58))=1,EDATE(Başlangıç!$C$6,B58)+1,EDATE(Başlangıç!$C$6,B58)))</f>
        <v>46552</v>
      </c>
      <c r="D58" s="8">
        <f t="shared" si="1"/>
        <v>3126.4074088986272</v>
      </c>
      <c r="E58" s="8">
        <f>I57*Başlangıç!$C$4</f>
        <v>1653.3311693629223</v>
      </c>
      <c r="F58" s="8">
        <f>E58*Başlangıç!$C$7</f>
        <v>82.666558468146121</v>
      </c>
      <c r="G58" s="8">
        <f>E58*Başlangıç!$C$8</f>
        <v>0</v>
      </c>
      <c r="H58" s="8">
        <f t="shared" ref="H58:H121" si="4">D58-E58-F58-G58</f>
        <v>1390.4096810675587</v>
      </c>
      <c r="I58" s="8">
        <f t="shared" ref="I58:I121" si="5">I57-H58</f>
        <v>145572.36092896998</v>
      </c>
    </row>
    <row r="59" spans="2:9" ht="17.5" customHeight="1" x14ac:dyDescent="0.45">
      <c r="B59" s="6">
        <f t="shared" si="0"/>
        <v>53</v>
      </c>
      <c r="C59" s="13">
        <f ca="1">IF(WEEKDAY(EDATE(Başlangıç!$C$6,B59))=7,EDATE(Başlangıç!$C$6,B59)+2,IF(WEEKDAY(EDATE(Başlangıç!$C$6,B59))=1,EDATE(Başlangıç!$C$6,B59)+1,EDATE(Başlangıç!$C$6,B59)))</f>
        <v>46580</v>
      </c>
      <c r="D59" s="2">
        <f t="shared" si="1"/>
        <v>3126.4074088986272</v>
      </c>
      <c r="E59" s="2">
        <f>I58*Başlangıç!$C$4</f>
        <v>1637.6890604509122</v>
      </c>
      <c r="F59" s="2">
        <f>E59*Başlangıç!$C$7</f>
        <v>81.884453022545614</v>
      </c>
      <c r="G59" s="2">
        <f>E59*Başlangıç!$C$8</f>
        <v>0</v>
      </c>
      <c r="H59" s="2">
        <f t="shared" si="4"/>
        <v>1406.8338954251694</v>
      </c>
      <c r="I59" s="2">
        <f t="shared" si="5"/>
        <v>144165.52703354481</v>
      </c>
    </row>
    <row r="60" spans="2:9" ht="17.5" customHeight="1" x14ac:dyDescent="0.45">
      <c r="B60" s="7">
        <f t="shared" si="0"/>
        <v>54</v>
      </c>
      <c r="C60" s="14">
        <f ca="1">IF(WEEKDAY(EDATE(Başlangıç!$C$6,B60))=7,EDATE(Başlangıç!$C$6,B60)+2,IF(WEEKDAY(EDATE(Başlangıç!$C$6,B60))=1,EDATE(Başlangıç!$C$6,B60)+1,EDATE(Başlangıç!$C$6,B60)))</f>
        <v>46611</v>
      </c>
      <c r="D60" s="8">
        <f t="shared" si="1"/>
        <v>3126.4074088986272</v>
      </c>
      <c r="E60" s="8">
        <f>I59*Başlangıç!$C$4</f>
        <v>1621.862179127379</v>
      </c>
      <c r="F60" s="8">
        <f>E60*Başlangıç!$C$7</f>
        <v>81.093108956368951</v>
      </c>
      <c r="G60" s="8">
        <f>E60*Başlangıç!$C$8</f>
        <v>0</v>
      </c>
      <c r="H60" s="8">
        <f t="shared" si="4"/>
        <v>1423.4521208148792</v>
      </c>
      <c r="I60" s="8">
        <f t="shared" si="5"/>
        <v>142742.07491272994</v>
      </c>
    </row>
    <row r="61" spans="2:9" ht="17.5" customHeight="1" x14ac:dyDescent="0.45">
      <c r="B61" s="6">
        <f t="shared" si="0"/>
        <v>55</v>
      </c>
      <c r="C61" s="13">
        <f ca="1">IF(WEEKDAY(EDATE(Başlangıç!$C$6,B61))=7,EDATE(Başlangıç!$C$6,B61)+2,IF(WEEKDAY(EDATE(Başlangıç!$C$6,B61))=1,EDATE(Başlangıç!$C$6,B61)+1,EDATE(Başlangıç!$C$6,B61)))</f>
        <v>46643</v>
      </c>
      <c r="D61" s="2">
        <f t="shared" si="1"/>
        <v>3126.4074088986272</v>
      </c>
      <c r="E61" s="2">
        <f>I60*Başlangıç!$C$4</f>
        <v>1605.8483427682118</v>
      </c>
      <c r="F61" s="2">
        <f>E61*Başlangıç!$C$7</f>
        <v>80.292417138410599</v>
      </c>
      <c r="G61" s="2">
        <f>E61*Başlangıç!$C$8</f>
        <v>0</v>
      </c>
      <c r="H61" s="2">
        <f t="shared" si="4"/>
        <v>1440.2666489920048</v>
      </c>
      <c r="I61" s="2">
        <f t="shared" si="5"/>
        <v>141301.80826373794</v>
      </c>
    </row>
    <row r="62" spans="2:9" ht="17.5" customHeight="1" x14ac:dyDescent="0.45">
      <c r="B62" s="7">
        <f t="shared" si="0"/>
        <v>56</v>
      </c>
      <c r="C62" s="14">
        <f ca="1">IF(WEEKDAY(EDATE(Başlangıç!$C$6,B62))=7,EDATE(Başlangıç!$C$6,B62)+2,IF(WEEKDAY(EDATE(Başlangıç!$C$6,B62))=1,EDATE(Başlangıç!$C$6,B62)+1,EDATE(Başlangıç!$C$6,B62)))</f>
        <v>46672</v>
      </c>
      <c r="D62" s="8">
        <f t="shared" si="1"/>
        <v>3126.4074088986272</v>
      </c>
      <c r="E62" s="8">
        <f>I61*Başlangıç!$C$4</f>
        <v>1589.6453429670519</v>
      </c>
      <c r="F62" s="8">
        <f>E62*Başlangıç!$C$7</f>
        <v>79.482267148352605</v>
      </c>
      <c r="G62" s="8">
        <f>E62*Başlangıç!$C$8</f>
        <v>0</v>
      </c>
      <c r="H62" s="8">
        <f t="shared" si="4"/>
        <v>1457.2797987832228</v>
      </c>
      <c r="I62" s="8">
        <f t="shared" si="5"/>
        <v>139844.52846495472</v>
      </c>
    </row>
    <row r="63" spans="2:9" ht="17.5" customHeight="1" x14ac:dyDescent="0.45">
      <c r="B63" s="6">
        <f t="shared" si="0"/>
        <v>57</v>
      </c>
      <c r="C63" s="13">
        <f ca="1">IF(WEEKDAY(EDATE(Başlangıç!$C$6,B63))=7,EDATE(Başlangıç!$C$6,B63)+2,IF(WEEKDAY(EDATE(Başlangıç!$C$6,B63))=1,EDATE(Başlangıç!$C$6,B63)+1,EDATE(Başlangıç!$C$6,B63)))</f>
        <v>46703</v>
      </c>
      <c r="D63" s="2">
        <f t="shared" si="1"/>
        <v>3126.4074088986272</v>
      </c>
      <c r="E63" s="2">
        <f>I62*Başlangıç!$C$4</f>
        <v>1573.2509452307406</v>
      </c>
      <c r="F63" s="2">
        <f>E63*Başlangıç!$C$7</f>
        <v>78.662547261537043</v>
      </c>
      <c r="G63" s="2">
        <f>E63*Başlangıç!$C$8</f>
        <v>0</v>
      </c>
      <c r="H63" s="2">
        <f t="shared" si="4"/>
        <v>1474.4939164063494</v>
      </c>
      <c r="I63" s="2">
        <f t="shared" si="5"/>
        <v>138370.03454854837</v>
      </c>
    </row>
    <row r="64" spans="2:9" ht="17.5" customHeight="1" x14ac:dyDescent="0.45">
      <c r="B64" s="7">
        <f t="shared" si="0"/>
        <v>58</v>
      </c>
      <c r="C64" s="14">
        <f ca="1">IF(WEEKDAY(EDATE(Başlangıç!$C$6,B64))=7,EDATE(Başlangıç!$C$6,B64)+2,IF(WEEKDAY(EDATE(Başlangıç!$C$6,B64))=1,EDATE(Başlangıç!$C$6,B64)+1,EDATE(Başlangıç!$C$6,B64)))</f>
        <v>46734</v>
      </c>
      <c r="D64" s="8">
        <f t="shared" si="1"/>
        <v>3126.4074088986272</v>
      </c>
      <c r="E64" s="8">
        <f>I63*Başlangıç!$C$4</f>
        <v>1556.6628886711692</v>
      </c>
      <c r="F64" s="8">
        <f>E64*Başlangıç!$C$7</f>
        <v>77.833144433558459</v>
      </c>
      <c r="G64" s="8">
        <f>E64*Başlangıç!$C$8</f>
        <v>0</v>
      </c>
      <c r="H64" s="8">
        <f t="shared" si="4"/>
        <v>1491.9113757938994</v>
      </c>
      <c r="I64" s="8">
        <f t="shared" si="5"/>
        <v>136878.12317275448</v>
      </c>
    </row>
    <row r="65" spans="2:9" ht="17.5" customHeight="1" x14ac:dyDescent="0.45">
      <c r="B65" s="6">
        <f t="shared" si="0"/>
        <v>59</v>
      </c>
      <c r="C65" s="13">
        <f ca="1">IF(WEEKDAY(EDATE(Başlangıç!$C$6,B65))=7,EDATE(Başlangıç!$C$6,B65)+2,IF(WEEKDAY(EDATE(Başlangıç!$C$6,B65))=1,EDATE(Başlangıç!$C$6,B65)+1,EDATE(Başlangıç!$C$6,B65)))</f>
        <v>46764</v>
      </c>
      <c r="D65" s="2">
        <f t="shared" si="1"/>
        <v>3126.4074088986272</v>
      </c>
      <c r="E65" s="2">
        <f>I64*Başlangıç!$C$4</f>
        <v>1539.8788856934877</v>
      </c>
      <c r="F65" s="2">
        <f>E65*Başlangıç!$C$7</f>
        <v>76.993944284674399</v>
      </c>
      <c r="G65" s="2">
        <f>E65*Başlangıç!$C$8</f>
        <v>0</v>
      </c>
      <c r="H65" s="2">
        <f t="shared" si="4"/>
        <v>1509.534578920465</v>
      </c>
      <c r="I65" s="2">
        <f t="shared" si="5"/>
        <v>135368.58859383402</v>
      </c>
    </row>
    <row r="66" spans="2:9" ht="17.5" customHeight="1" x14ac:dyDescent="0.45">
      <c r="B66" s="7">
        <f t="shared" si="0"/>
        <v>60</v>
      </c>
      <c r="C66" s="14">
        <f ca="1">IF(WEEKDAY(EDATE(Başlangıç!$C$6,B66))=7,EDATE(Başlangıç!$C$6,B66)+2,IF(WEEKDAY(EDATE(Başlangıç!$C$6,B66))=1,EDATE(Başlangıç!$C$6,B66)+1,EDATE(Başlangıç!$C$6,B66)))</f>
        <v>46797</v>
      </c>
      <c r="D66" s="8">
        <f t="shared" si="1"/>
        <v>3126.4074088986272</v>
      </c>
      <c r="E66" s="8">
        <f>I65*Başlangıç!$C$4</f>
        <v>1522.8966216806327</v>
      </c>
      <c r="F66" s="8">
        <f>E66*Başlangıç!$C$7</f>
        <v>76.144831084031637</v>
      </c>
      <c r="G66" s="8">
        <f>E66*Başlangıç!$C$8</f>
        <v>0</v>
      </c>
      <c r="H66" s="8">
        <f t="shared" si="4"/>
        <v>1527.3659561339628</v>
      </c>
      <c r="I66" s="8">
        <f t="shared" si="5"/>
        <v>133841.22263770006</v>
      </c>
    </row>
    <row r="67" spans="2:9" ht="17.5" customHeight="1" x14ac:dyDescent="0.45">
      <c r="B67" s="6">
        <f t="shared" si="0"/>
        <v>61</v>
      </c>
      <c r="C67" s="13">
        <f ca="1">IF(WEEKDAY(EDATE(Başlangıç!$C$6,B67))=7,EDATE(Başlangıç!$C$6,B67)+2,IF(WEEKDAY(EDATE(Başlangıç!$C$6,B67))=1,EDATE(Başlangıç!$C$6,B67)+1,EDATE(Başlangıç!$C$6,B67)))</f>
        <v>46825</v>
      </c>
      <c r="D67" s="2">
        <f t="shared" si="1"/>
        <v>3126.4074088986272</v>
      </c>
      <c r="E67" s="2">
        <f>I66*Başlangıç!$C$4</f>
        <v>1505.7137546741255</v>
      </c>
      <c r="F67" s="2">
        <f>E67*Başlangıç!$C$7</f>
        <v>75.285687733706283</v>
      </c>
      <c r="G67" s="2">
        <f>E67*Başlangıç!$C$8</f>
        <v>0</v>
      </c>
      <c r="H67" s="2">
        <f t="shared" si="4"/>
        <v>1545.4079664907954</v>
      </c>
      <c r="I67" s="2">
        <f t="shared" si="5"/>
        <v>132295.81467120926</v>
      </c>
    </row>
    <row r="68" spans="2:9" ht="17.5" customHeight="1" x14ac:dyDescent="0.45">
      <c r="B68" s="7">
        <f t="shared" si="0"/>
        <v>62</v>
      </c>
      <c r="C68" s="14">
        <f ca="1">IF(WEEKDAY(EDATE(Başlangıç!$C$6,B68))=7,EDATE(Başlangıç!$C$6,B68)+2,IF(WEEKDAY(EDATE(Başlangıç!$C$6,B68))=1,EDATE(Başlangıç!$C$6,B68)+1,EDATE(Başlangıç!$C$6,B68)))</f>
        <v>46855</v>
      </c>
      <c r="D68" s="8">
        <f t="shared" si="1"/>
        <v>3126.4074088986272</v>
      </c>
      <c r="E68" s="8">
        <f>I67*Başlangıç!$C$4</f>
        <v>1488.3279150511041</v>
      </c>
      <c r="F68" s="8">
        <f>E68*Başlangıç!$C$7</f>
        <v>74.416395752555204</v>
      </c>
      <c r="G68" s="8">
        <f>E68*Başlangıç!$C$8</f>
        <v>0</v>
      </c>
      <c r="H68" s="8">
        <f t="shared" si="4"/>
        <v>1563.6630980949678</v>
      </c>
      <c r="I68" s="8">
        <f t="shared" si="5"/>
        <v>130732.15157311429</v>
      </c>
    </row>
    <row r="69" spans="2:9" ht="17.5" customHeight="1" x14ac:dyDescent="0.45">
      <c r="B69" s="6">
        <f t="shared" si="0"/>
        <v>63</v>
      </c>
      <c r="C69" s="13">
        <f ca="1">IF(WEEKDAY(EDATE(Başlangıç!$C$6,B69))=7,EDATE(Başlangıç!$C$6,B69)+2,IF(WEEKDAY(EDATE(Başlangıç!$C$6,B69))=1,EDATE(Başlangıç!$C$6,B69)+1,EDATE(Başlangıç!$C$6,B69)))</f>
        <v>46885</v>
      </c>
      <c r="D69" s="2">
        <f t="shared" si="1"/>
        <v>3126.4074088986272</v>
      </c>
      <c r="E69" s="2">
        <f>I68*Başlangıç!$C$4</f>
        <v>1470.7367051975357</v>
      </c>
      <c r="F69" s="2">
        <f>E69*Başlangıç!$C$7</f>
        <v>73.536835259876781</v>
      </c>
      <c r="G69" s="2">
        <f>E69*Başlangıç!$C$8</f>
        <v>0</v>
      </c>
      <c r="H69" s="2">
        <f t="shared" si="4"/>
        <v>1582.1338684412146</v>
      </c>
      <c r="I69" s="2">
        <f t="shared" si="5"/>
        <v>129150.01770467307</v>
      </c>
    </row>
    <row r="70" spans="2:9" ht="17.5" customHeight="1" x14ac:dyDescent="0.45">
      <c r="B70" s="7">
        <f t="shared" si="0"/>
        <v>64</v>
      </c>
      <c r="C70" s="14">
        <f ca="1">IF(WEEKDAY(EDATE(Başlangıç!$C$6,B70))=7,EDATE(Başlangıç!$C$6,B70)+2,IF(WEEKDAY(EDATE(Başlangıç!$C$6,B70))=1,EDATE(Başlangıç!$C$6,B70)+1,EDATE(Başlangıç!$C$6,B70)))</f>
        <v>46916</v>
      </c>
      <c r="D70" s="8">
        <f t="shared" si="1"/>
        <v>3126.4074088986272</v>
      </c>
      <c r="E70" s="8">
        <f>I69*Başlangıç!$C$4</f>
        <v>1452.9376991775719</v>
      </c>
      <c r="F70" s="8">
        <f>E70*Başlangıç!$C$7</f>
        <v>72.646884958878601</v>
      </c>
      <c r="G70" s="8">
        <f>E70*Başlangıç!$C$8</f>
        <v>0</v>
      </c>
      <c r="H70" s="8">
        <f t="shared" si="4"/>
        <v>1600.8228247621767</v>
      </c>
      <c r="I70" s="8">
        <f t="shared" si="5"/>
        <v>127549.19487991089</v>
      </c>
    </row>
    <row r="71" spans="2:9" ht="17.5" customHeight="1" x14ac:dyDescent="0.45">
      <c r="B71" s="6">
        <f t="shared" si="0"/>
        <v>65</v>
      </c>
      <c r="C71" s="13">
        <f ca="1">IF(WEEKDAY(EDATE(Başlangıç!$C$6,B71))=7,EDATE(Başlangıç!$C$6,B71)+2,IF(WEEKDAY(EDATE(Başlangıç!$C$6,B71))=1,EDATE(Başlangıç!$C$6,B71)+1,EDATE(Başlangıç!$C$6,B71)))</f>
        <v>46946</v>
      </c>
      <c r="D71" s="2">
        <f t="shared" si="1"/>
        <v>3126.4074088986272</v>
      </c>
      <c r="E71" s="2">
        <f>I70*Başlangıç!$C$4</f>
        <v>1434.9284423989975</v>
      </c>
      <c r="F71" s="2">
        <f>E71*Başlangıç!$C$7</f>
        <v>71.746422119949884</v>
      </c>
      <c r="G71" s="2">
        <f>E71*Başlangıç!$C$8</f>
        <v>0</v>
      </c>
      <c r="H71" s="2">
        <f t="shared" si="4"/>
        <v>1619.7325443796799</v>
      </c>
      <c r="I71" s="2">
        <f t="shared" si="5"/>
        <v>125929.46233553122</v>
      </c>
    </row>
    <row r="72" spans="2:9" ht="17.5" customHeight="1" x14ac:dyDescent="0.45">
      <c r="B72" s="7">
        <f t="shared" si="0"/>
        <v>66</v>
      </c>
      <c r="C72" s="14">
        <f ca="1">IF(WEEKDAY(EDATE(Başlangıç!$C$6,B72))=7,EDATE(Başlangıç!$C$6,B72)+2,IF(WEEKDAY(EDATE(Başlangıç!$C$6,B72))=1,EDATE(Başlangıç!$C$6,B72)+1,EDATE(Başlangıç!$C$6,B72)))</f>
        <v>46979</v>
      </c>
      <c r="D72" s="8">
        <f t="shared" si="1"/>
        <v>3126.4074088986272</v>
      </c>
      <c r="E72" s="8">
        <f>I71*Başlangıç!$C$4</f>
        <v>1416.7064512747261</v>
      </c>
      <c r="F72" s="8">
        <f>E72*Başlangıç!$C$7</f>
        <v>70.835322563736312</v>
      </c>
      <c r="G72" s="8">
        <f>E72*Başlangıç!$C$8</f>
        <v>0</v>
      </c>
      <c r="H72" s="8">
        <f t="shared" si="4"/>
        <v>1638.8656350601648</v>
      </c>
      <c r="I72" s="8">
        <f t="shared" si="5"/>
        <v>124290.59670047105</v>
      </c>
    </row>
    <row r="73" spans="2:9" ht="17.5" customHeight="1" x14ac:dyDescent="0.45">
      <c r="B73" s="6">
        <f t="shared" si="0"/>
        <v>67</v>
      </c>
      <c r="C73" s="13">
        <f ca="1">IF(WEEKDAY(EDATE(Başlangıç!$C$6,B73))=7,EDATE(Başlangıç!$C$6,B73)+2,IF(WEEKDAY(EDATE(Başlangıç!$C$6,B73))=1,EDATE(Başlangıç!$C$6,B73)+1,EDATE(Başlangıç!$C$6,B73)))</f>
        <v>47008</v>
      </c>
      <c r="D73" s="2">
        <f t="shared" ref="D73:D126" si="6">$D$7</f>
        <v>3126.4074088986272</v>
      </c>
      <c r="E73" s="2">
        <f>I72*Başlangıç!$C$4</f>
        <v>1398.2692128802994</v>
      </c>
      <c r="F73" s="2">
        <f>E73*Başlangıç!$C$7</f>
        <v>69.913460644014975</v>
      </c>
      <c r="G73" s="2">
        <f>E73*Başlangıç!$C$8</f>
        <v>0</v>
      </c>
      <c r="H73" s="2">
        <f t="shared" si="4"/>
        <v>1658.2247353743128</v>
      </c>
      <c r="I73" s="2">
        <f t="shared" si="5"/>
        <v>122632.37196509674</v>
      </c>
    </row>
    <row r="74" spans="2:9" ht="17.5" customHeight="1" x14ac:dyDescent="0.45">
      <c r="B74" s="7">
        <f t="shared" si="0"/>
        <v>68</v>
      </c>
      <c r="C74" s="14">
        <f ca="1">IF(WEEKDAY(EDATE(Başlangıç!$C$6,B74))=7,EDATE(Başlangıç!$C$6,B74)+2,IF(WEEKDAY(EDATE(Başlangıç!$C$6,B74))=1,EDATE(Başlangıç!$C$6,B74)+1,EDATE(Başlangıç!$C$6,B74)))</f>
        <v>47038</v>
      </c>
      <c r="D74" s="8">
        <f t="shared" si="6"/>
        <v>3126.4074088986272</v>
      </c>
      <c r="E74" s="8">
        <f>I73*Başlangıç!$C$4</f>
        <v>1379.6141846073383</v>
      </c>
      <c r="F74" s="8">
        <f>E74*Başlangıç!$C$7</f>
        <v>68.980709230366912</v>
      </c>
      <c r="G74" s="8">
        <f>E74*Başlangıç!$C$8</f>
        <v>0</v>
      </c>
      <c r="H74" s="8">
        <f t="shared" si="4"/>
        <v>1677.8125150609219</v>
      </c>
      <c r="I74" s="8">
        <f t="shared" si="5"/>
        <v>120954.55945003581</v>
      </c>
    </row>
    <row r="75" spans="2:9" ht="17.5" customHeight="1" x14ac:dyDescent="0.45">
      <c r="B75" s="6">
        <f t="shared" si="0"/>
        <v>69</v>
      </c>
      <c r="C75" s="13">
        <f ca="1">IF(WEEKDAY(EDATE(Başlangıç!$C$6,B75))=7,EDATE(Başlangıç!$C$6,B75)+2,IF(WEEKDAY(EDATE(Başlangıç!$C$6,B75))=1,EDATE(Başlangıç!$C$6,B75)+1,EDATE(Başlangıç!$C$6,B75)))</f>
        <v>47070</v>
      </c>
      <c r="D75" s="2">
        <f t="shared" si="6"/>
        <v>3126.4074088986272</v>
      </c>
      <c r="E75" s="2">
        <f>I74*Başlangıç!$C$4</f>
        <v>1360.7387938129029</v>
      </c>
      <c r="F75" s="2">
        <f>E75*Başlangıç!$C$7</f>
        <v>68.036939690645156</v>
      </c>
      <c r="G75" s="2">
        <f>E75*Başlangıç!$C$8</f>
        <v>0</v>
      </c>
      <c r="H75" s="2">
        <f t="shared" si="4"/>
        <v>1697.6316753950791</v>
      </c>
      <c r="I75" s="2">
        <f t="shared" si="5"/>
        <v>119256.92777464073</v>
      </c>
    </row>
    <row r="76" spans="2:9" ht="17.5" customHeight="1" x14ac:dyDescent="0.45">
      <c r="B76" s="7">
        <f t="shared" si="0"/>
        <v>70</v>
      </c>
      <c r="C76" s="14">
        <f ca="1">IF(WEEKDAY(EDATE(Başlangıç!$C$6,B76))=7,EDATE(Başlangıç!$C$6,B76)+2,IF(WEEKDAY(EDATE(Başlangıç!$C$6,B76))=1,EDATE(Başlangıç!$C$6,B76)+1,EDATE(Başlangıç!$C$6,B76)))</f>
        <v>47099</v>
      </c>
      <c r="D76" s="8">
        <f t="shared" si="6"/>
        <v>3126.4074088986272</v>
      </c>
      <c r="E76" s="8">
        <f>I75*Başlangıç!$C$4</f>
        <v>1341.6404374647082</v>
      </c>
      <c r="F76" s="8">
        <f>E76*Başlangıç!$C$7</f>
        <v>67.082021873235405</v>
      </c>
      <c r="G76" s="8">
        <f>E76*Başlangıç!$C$8</f>
        <v>0</v>
      </c>
      <c r="H76" s="8">
        <f t="shared" si="4"/>
        <v>1717.6849495606837</v>
      </c>
      <c r="I76" s="8">
        <f t="shared" si="5"/>
        <v>117539.24282508004</v>
      </c>
    </row>
    <row r="77" spans="2:9" ht="17.5" customHeight="1" x14ac:dyDescent="0.45">
      <c r="B77" s="6">
        <f t="shared" si="0"/>
        <v>71</v>
      </c>
      <c r="C77" s="13">
        <f ca="1">IF(WEEKDAY(EDATE(Başlangıç!$C$6,B77))=7,EDATE(Başlangıç!$C$6,B77)+2,IF(WEEKDAY(EDATE(Başlangıç!$C$6,B77))=1,EDATE(Başlangıç!$C$6,B77)+1,EDATE(Başlangıç!$C$6,B77)))</f>
        <v>47130</v>
      </c>
      <c r="D77" s="2">
        <f t="shared" si="6"/>
        <v>3126.4074088986272</v>
      </c>
      <c r="E77" s="2">
        <f>I76*Başlangıç!$C$4</f>
        <v>1322.3164817821505</v>
      </c>
      <c r="F77" s="2">
        <f>E77*Başlangıç!$C$7</f>
        <v>66.115824089107534</v>
      </c>
      <c r="G77" s="2">
        <f>E77*Başlangıç!$C$8</f>
        <v>0</v>
      </c>
      <c r="H77" s="2">
        <f t="shared" si="4"/>
        <v>1737.9751030273692</v>
      </c>
      <c r="I77" s="2">
        <f t="shared" si="5"/>
        <v>115801.26772205267</v>
      </c>
    </row>
    <row r="78" spans="2:9" ht="17.5" customHeight="1" x14ac:dyDescent="0.45">
      <c r="B78" s="7">
        <f t="shared" si="0"/>
        <v>72</v>
      </c>
      <c r="C78" s="14">
        <f ca="1">IF(WEEKDAY(EDATE(Başlangıç!$C$6,B78))=7,EDATE(Başlangıç!$C$6,B78)+2,IF(WEEKDAY(EDATE(Başlangıç!$C$6,B78))=1,EDATE(Başlangıç!$C$6,B78)+1,EDATE(Başlangıç!$C$6,B78)))</f>
        <v>47161</v>
      </c>
      <c r="D78" s="8">
        <f t="shared" si="6"/>
        <v>3126.4074088986272</v>
      </c>
      <c r="E78" s="8">
        <f>I77*Başlangıç!$C$4</f>
        <v>1302.7642618730924</v>
      </c>
      <c r="F78" s="8">
        <f>E78*Başlangıç!$C$7</f>
        <v>65.138213093654628</v>
      </c>
      <c r="G78" s="8">
        <f>E78*Başlangıç!$C$8</f>
        <v>0</v>
      </c>
      <c r="H78" s="8">
        <f t="shared" si="4"/>
        <v>1758.50493393188</v>
      </c>
      <c r="I78" s="8">
        <f t="shared" si="5"/>
        <v>114042.76278812079</v>
      </c>
    </row>
    <row r="79" spans="2:9" ht="17.5" customHeight="1" x14ac:dyDescent="0.45">
      <c r="B79" s="6">
        <f t="shared" si="0"/>
        <v>73</v>
      </c>
      <c r="C79" s="13">
        <f ca="1">IF(WEEKDAY(EDATE(Başlangıç!$C$6,B79))=7,EDATE(Başlangıç!$C$6,B79)+2,IF(WEEKDAY(EDATE(Başlangıç!$C$6,B79))=1,EDATE(Başlangıç!$C$6,B79)+1,EDATE(Başlangıç!$C$6,B79)))</f>
        <v>47189</v>
      </c>
      <c r="D79" s="2">
        <f t="shared" si="6"/>
        <v>3126.4074088986272</v>
      </c>
      <c r="E79" s="2">
        <f>I78*Başlangıç!$C$4</f>
        <v>1282.9810813663589</v>
      </c>
      <c r="F79" s="2">
        <f>E79*Başlangıç!$C$7</f>
        <v>64.149054068317952</v>
      </c>
      <c r="G79" s="2">
        <f>E79*Başlangıç!$C$8</f>
        <v>0</v>
      </c>
      <c r="H79" s="2">
        <f t="shared" si="4"/>
        <v>1779.2772734639502</v>
      </c>
      <c r="I79" s="2">
        <f t="shared" si="5"/>
        <v>112263.48551465684</v>
      </c>
    </row>
    <row r="80" spans="2:9" ht="17.5" customHeight="1" x14ac:dyDescent="0.45">
      <c r="B80" s="7">
        <f t="shared" si="0"/>
        <v>74</v>
      </c>
      <c r="C80" s="14">
        <f ca="1">IF(WEEKDAY(EDATE(Başlangıç!$C$6,B80))=7,EDATE(Başlangıç!$C$6,B80)+2,IF(WEEKDAY(EDATE(Başlangıç!$C$6,B80))=1,EDATE(Başlangıç!$C$6,B80)+1,EDATE(Başlangıç!$C$6,B80)))</f>
        <v>47220</v>
      </c>
      <c r="D80" s="8">
        <f t="shared" si="6"/>
        <v>3126.4074088986272</v>
      </c>
      <c r="E80" s="8">
        <f>I79*Başlangıç!$C$4</f>
        <v>1262.9642120398894</v>
      </c>
      <c r="F80" s="8">
        <f>E80*Başlangıç!$C$7</f>
        <v>63.148210601994471</v>
      </c>
      <c r="G80" s="8">
        <f>E80*Başlangıç!$C$8</f>
        <v>0</v>
      </c>
      <c r="H80" s="8">
        <f t="shared" si="4"/>
        <v>1800.2949862567434</v>
      </c>
      <c r="I80" s="8">
        <f t="shared" si="5"/>
        <v>110463.1905284001</v>
      </c>
    </row>
    <row r="81" spans="2:9" ht="17.5" customHeight="1" x14ac:dyDescent="0.45">
      <c r="B81" s="6">
        <f t="shared" si="0"/>
        <v>75</v>
      </c>
      <c r="C81" s="13">
        <f ca="1">IF(WEEKDAY(EDATE(Başlangıç!$C$6,B81))=7,EDATE(Başlangıç!$C$6,B81)+2,IF(WEEKDAY(EDATE(Başlangıç!$C$6,B81))=1,EDATE(Başlangıç!$C$6,B81)+1,EDATE(Başlangıç!$C$6,B81)))</f>
        <v>47252</v>
      </c>
      <c r="D81" s="2">
        <f t="shared" si="6"/>
        <v>3126.4074088986272</v>
      </c>
      <c r="E81" s="2">
        <f>I80*Başlangıç!$C$4</f>
        <v>1242.7108934445012</v>
      </c>
      <c r="F81" s="2">
        <f>E81*Başlangıç!$C$7</f>
        <v>62.135544672225059</v>
      </c>
      <c r="G81" s="2">
        <f>E81*Başlangıç!$C$8</f>
        <v>0</v>
      </c>
      <c r="H81" s="2">
        <f t="shared" si="4"/>
        <v>1821.560970781901</v>
      </c>
      <c r="I81" s="2">
        <f t="shared" si="5"/>
        <v>108641.6295576182</v>
      </c>
    </row>
    <row r="82" spans="2:9" ht="17.5" customHeight="1" x14ac:dyDescent="0.45">
      <c r="B82" s="7">
        <f t="shared" si="0"/>
        <v>76</v>
      </c>
      <c r="C82" s="14">
        <f ca="1">IF(WEEKDAY(EDATE(Başlangıç!$C$6,B82))=7,EDATE(Başlangıç!$C$6,B82)+2,IF(WEEKDAY(EDATE(Başlangıç!$C$6,B82))=1,EDATE(Başlangıç!$C$6,B82)+1,EDATE(Başlangıç!$C$6,B82)))</f>
        <v>47281</v>
      </c>
      <c r="D82" s="8">
        <f t="shared" si="6"/>
        <v>3126.4074088986272</v>
      </c>
      <c r="E82" s="8">
        <f>I81*Başlangıç!$C$4</f>
        <v>1222.2183325232047</v>
      </c>
      <c r="F82" s="8">
        <f>E82*Başlangıç!$C$7</f>
        <v>61.11091662616024</v>
      </c>
      <c r="G82" s="8">
        <f>E82*Başlangıç!$C$8</f>
        <v>0</v>
      </c>
      <c r="H82" s="8">
        <f t="shared" si="4"/>
        <v>1843.0781597492623</v>
      </c>
      <c r="I82" s="8">
        <f t="shared" si="5"/>
        <v>106798.55139786894</v>
      </c>
    </row>
    <row r="83" spans="2:9" ht="17.5" customHeight="1" x14ac:dyDescent="0.45">
      <c r="B83" s="6">
        <f t="shared" si="0"/>
        <v>77</v>
      </c>
      <c r="C83" s="13">
        <f ca="1">IF(WEEKDAY(EDATE(Başlangıç!$C$6,B83))=7,EDATE(Başlangıç!$C$6,B83)+2,IF(WEEKDAY(EDATE(Başlangıç!$C$6,B83))=1,EDATE(Başlangıç!$C$6,B83)+1,EDATE(Başlangıç!$C$6,B83)))</f>
        <v>47311</v>
      </c>
      <c r="D83" s="2">
        <f t="shared" si="6"/>
        <v>3126.4074088986272</v>
      </c>
      <c r="E83" s="2">
        <f>I82*Başlangıç!$C$4</f>
        <v>1201.4837032260255</v>
      </c>
      <c r="F83" s="2">
        <f>E83*Başlangıç!$C$7</f>
        <v>60.074185161301273</v>
      </c>
      <c r="G83" s="2">
        <f>E83*Başlangıç!$C$8</f>
        <v>0</v>
      </c>
      <c r="H83" s="2">
        <f t="shared" si="4"/>
        <v>1864.8495205113004</v>
      </c>
      <c r="I83" s="2">
        <f t="shared" si="5"/>
        <v>104933.70187735764</v>
      </c>
    </row>
    <row r="84" spans="2:9" ht="17.5" customHeight="1" x14ac:dyDescent="0.45">
      <c r="B84" s="7">
        <f t="shared" si="0"/>
        <v>78</v>
      </c>
      <c r="C84" s="14">
        <f ca="1">IF(WEEKDAY(EDATE(Başlangıç!$C$6,B84))=7,EDATE(Başlangıç!$C$6,B84)+2,IF(WEEKDAY(EDATE(Başlangıç!$C$6,B84))=1,EDATE(Başlangıç!$C$6,B84)+1,EDATE(Başlangıç!$C$6,B84)))</f>
        <v>47343</v>
      </c>
      <c r="D84" s="8">
        <f t="shared" si="6"/>
        <v>3126.4074088986272</v>
      </c>
      <c r="E84" s="8">
        <f>I83*Başlangıç!$C$4</f>
        <v>1180.5041461202734</v>
      </c>
      <c r="F84" s="8">
        <f>E84*Başlangıç!$C$7</f>
        <v>59.025207306013669</v>
      </c>
      <c r="G84" s="8">
        <f>E84*Başlangıç!$C$8</f>
        <v>0</v>
      </c>
      <c r="H84" s="8">
        <f t="shared" si="4"/>
        <v>1886.8780554723401</v>
      </c>
      <c r="I84" s="8">
        <f t="shared" si="5"/>
        <v>103046.82382188531</v>
      </c>
    </row>
    <row r="85" spans="2:9" ht="17.5" customHeight="1" x14ac:dyDescent="0.45">
      <c r="B85" s="6">
        <f t="shared" si="0"/>
        <v>79</v>
      </c>
      <c r="C85" s="13">
        <f ca="1">IF(WEEKDAY(EDATE(Başlangıç!$C$6,B85))=7,EDATE(Başlangıç!$C$6,B85)+2,IF(WEEKDAY(EDATE(Başlangıç!$C$6,B85))=1,EDATE(Başlangıç!$C$6,B85)+1,EDATE(Başlangıç!$C$6,B85)))</f>
        <v>47373</v>
      </c>
      <c r="D85" s="2">
        <f t="shared" si="6"/>
        <v>3126.4074088986272</v>
      </c>
      <c r="E85" s="2">
        <f>I84*Başlangıç!$C$4</f>
        <v>1159.2767679962096</v>
      </c>
      <c r="F85" s="2">
        <f>E85*Başlangıç!$C$7</f>
        <v>57.963838399810484</v>
      </c>
      <c r="G85" s="2">
        <f>E85*Başlangıç!$C$8</f>
        <v>0</v>
      </c>
      <c r="H85" s="2">
        <f t="shared" si="4"/>
        <v>1909.166802502607</v>
      </c>
      <c r="I85" s="2">
        <f t="shared" si="5"/>
        <v>101137.65701938271</v>
      </c>
    </row>
    <row r="86" spans="2:9" ht="17.5" customHeight="1" x14ac:dyDescent="0.45">
      <c r="B86" s="7">
        <f t="shared" si="0"/>
        <v>80</v>
      </c>
      <c r="C86" s="14">
        <f ca="1">IF(WEEKDAY(EDATE(Başlangıç!$C$6,B86))=7,EDATE(Başlangıç!$C$6,B86)+2,IF(WEEKDAY(EDATE(Başlangıç!$C$6,B86))=1,EDATE(Başlangıç!$C$6,B86)+1,EDATE(Başlangıç!$C$6,B86)))</f>
        <v>47403</v>
      </c>
      <c r="D86" s="8">
        <f t="shared" si="6"/>
        <v>3126.4074088986272</v>
      </c>
      <c r="E86" s="8">
        <f>I85*Başlangıç!$C$4</f>
        <v>1137.7986414680554</v>
      </c>
      <c r="F86" s="8">
        <f>E86*Başlangıç!$C$7</f>
        <v>56.889932073402775</v>
      </c>
      <c r="G86" s="8">
        <f>E86*Başlangıç!$C$8</f>
        <v>0</v>
      </c>
      <c r="H86" s="8">
        <f t="shared" si="4"/>
        <v>1931.7188353571689</v>
      </c>
      <c r="I86" s="8">
        <f t="shared" si="5"/>
        <v>99205.938184025537</v>
      </c>
    </row>
    <row r="87" spans="2:9" ht="17.5" customHeight="1" x14ac:dyDescent="0.45">
      <c r="B87" s="6">
        <f t="shared" si="0"/>
        <v>81</v>
      </c>
      <c r="C87" s="13">
        <f ca="1">IF(WEEKDAY(EDATE(Başlangıç!$C$6,B87))=7,EDATE(Başlangıç!$C$6,B87)+2,IF(WEEKDAY(EDATE(Başlangıç!$C$6,B87))=1,EDATE(Başlangıç!$C$6,B87)+1,EDATE(Başlangıç!$C$6,B87)))</f>
        <v>47434</v>
      </c>
      <c r="D87" s="2">
        <f t="shared" si="6"/>
        <v>3126.4074088986272</v>
      </c>
      <c r="E87" s="2">
        <f>I86*Başlangıç!$C$4</f>
        <v>1116.0668045702873</v>
      </c>
      <c r="F87" s="2">
        <f>E87*Başlangıç!$C$7</f>
        <v>55.803340228514372</v>
      </c>
      <c r="G87" s="2">
        <f>E87*Başlangıç!$C$8</f>
        <v>0</v>
      </c>
      <c r="H87" s="2">
        <f t="shared" si="4"/>
        <v>1954.5372640998255</v>
      </c>
      <c r="I87" s="2">
        <f t="shared" si="5"/>
        <v>97251.400919925713</v>
      </c>
    </row>
    <row r="88" spans="2:9" ht="17.5" customHeight="1" x14ac:dyDescent="0.45">
      <c r="B88" s="7">
        <f t="shared" si="0"/>
        <v>82</v>
      </c>
      <c r="C88" s="14">
        <f ca="1">IF(WEEKDAY(EDATE(Başlangıç!$C$6,B88))=7,EDATE(Başlangıç!$C$6,B88)+2,IF(WEEKDAY(EDATE(Başlangıç!$C$6,B88))=1,EDATE(Başlangıç!$C$6,B88)+1,EDATE(Başlangıç!$C$6,B88)))</f>
        <v>47464</v>
      </c>
      <c r="D88" s="8">
        <f t="shared" si="6"/>
        <v>3126.4074088986272</v>
      </c>
      <c r="E88" s="8">
        <f>I87*Başlangıç!$C$4</f>
        <v>1094.0782603491643</v>
      </c>
      <c r="F88" s="8">
        <f>E88*Başlangıç!$C$7</f>
        <v>54.70391301745822</v>
      </c>
      <c r="G88" s="8">
        <f>E88*Başlangıç!$C$8</f>
        <v>0</v>
      </c>
      <c r="H88" s="8">
        <f t="shared" si="4"/>
        <v>1977.6252355320046</v>
      </c>
      <c r="I88" s="8">
        <f t="shared" si="5"/>
        <v>95273.77568439371</v>
      </c>
    </row>
    <row r="89" spans="2:9" ht="17.5" customHeight="1" x14ac:dyDescent="0.45">
      <c r="B89" s="6">
        <f t="shared" si="0"/>
        <v>83</v>
      </c>
      <c r="C89" s="13">
        <f ca="1">IF(WEEKDAY(EDATE(Başlangıç!$C$6,B89))=7,EDATE(Başlangıç!$C$6,B89)+2,IF(WEEKDAY(EDATE(Başlangıç!$C$6,B89))=1,EDATE(Başlangıç!$C$6,B89)+1,EDATE(Başlangıç!$C$6,B89)))</f>
        <v>47497</v>
      </c>
      <c r="D89" s="2">
        <f t="shared" si="6"/>
        <v>3126.4074088986272</v>
      </c>
      <c r="E89" s="2">
        <f>I88*Başlangıç!$C$4</f>
        <v>1071.8299764494293</v>
      </c>
      <c r="F89" s="2">
        <f>E89*Başlangıç!$C$7</f>
        <v>53.591498822471465</v>
      </c>
      <c r="G89" s="2">
        <f>E89*Başlangıç!$C$8</f>
        <v>0</v>
      </c>
      <c r="H89" s="2">
        <f t="shared" si="4"/>
        <v>2000.9859336267261</v>
      </c>
      <c r="I89" s="2">
        <f t="shared" si="5"/>
        <v>93272.789750766984</v>
      </c>
    </row>
    <row r="90" spans="2:9" ht="17.5" customHeight="1" x14ac:dyDescent="0.45">
      <c r="B90" s="7">
        <f t="shared" si="0"/>
        <v>84</v>
      </c>
      <c r="C90" s="14">
        <f ca="1">IF(WEEKDAY(EDATE(Başlangıç!$C$6,B90))=7,EDATE(Başlangıç!$C$6,B90)+2,IF(WEEKDAY(EDATE(Başlangıç!$C$6,B90))=1,EDATE(Başlangıç!$C$6,B90)+1,EDATE(Başlangıç!$C$6,B90)))</f>
        <v>47526</v>
      </c>
      <c r="D90" s="8">
        <f t="shared" si="6"/>
        <v>3126.4074088986272</v>
      </c>
      <c r="E90" s="8">
        <f>I89*Başlangıç!$C$4</f>
        <v>1049.3188846961286</v>
      </c>
      <c r="F90" s="8">
        <f>E90*Başlangıç!$C$7</f>
        <v>52.465944234806436</v>
      </c>
      <c r="G90" s="8">
        <f>E90*Başlangıç!$C$8</f>
        <v>0</v>
      </c>
      <c r="H90" s="8">
        <f t="shared" si="4"/>
        <v>2024.6225799676924</v>
      </c>
      <c r="I90" s="8">
        <f t="shared" si="5"/>
        <v>91248.167170799294</v>
      </c>
    </row>
    <row r="91" spans="2:9" ht="17.5" customHeight="1" x14ac:dyDescent="0.45">
      <c r="B91" s="6">
        <f t="shared" si="0"/>
        <v>85</v>
      </c>
      <c r="C91" s="13">
        <f ca="1">IF(WEEKDAY(EDATE(Başlangıç!$C$6,B91))=7,EDATE(Başlangıç!$C$6,B91)+2,IF(WEEKDAY(EDATE(Başlangıç!$C$6,B91))=1,EDATE(Başlangıç!$C$6,B91)+1,EDATE(Başlangıç!$C$6,B91)))</f>
        <v>47554</v>
      </c>
      <c r="D91" s="2">
        <f t="shared" si="6"/>
        <v>3126.4074088986272</v>
      </c>
      <c r="E91" s="2">
        <f>I90*Başlangıç!$C$4</f>
        <v>1026.541880671492</v>
      </c>
      <c r="F91" s="2">
        <f>E91*Başlangıç!$C$7</f>
        <v>51.327094033574603</v>
      </c>
      <c r="G91" s="2">
        <f>E91*Başlangıç!$C$8</f>
        <v>0</v>
      </c>
      <c r="H91" s="2">
        <f t="shared" si="4"/>
        <v>2048.5384341935605</v>
      </c>
      <c r="I91" s="2">
        <f t="shared" si="5"/>
        <v>89199.628736605737</v>
      </c>
    </row>
    <row r="92" spans="2:9" ht="17.5" customHeight="1" x14ac:dyDescent="0.45">
      <c r="B92" s="7">
        <f t="shared" si="0"/>
        <v>86</v>
      </c>
      <c r="C92" s="14">
        <f ca="1">IF(WEEKDAY(EDATE(Başlangıç!$C$6,B92))=7,EDATE(Başlangıç!$C$6,B92)+2,IF(WEEKDAY(EDATE(Başlangıç!$C$6,B92))=1,EDATE(Başlangıç!$C$6,B92)+1,EDATE(Başlangıç!$C$6,B92)))</f>
        <v>47585</v>
      </c>
      <c r="D92" s="8">
        <f t="shared" si="6"/>
        <v>3126.4074088986272</v>
      </c>
      <c r="E92" s="8">
        <f>I91*Başlangıç!$C$4</f>
        <v>1003.4958232868145</v>
      </c>
      <c r="F92" s="8">
        <f>E92*Başlangıç!$C$7</f>
        <v>50.174791164340725</v>
      </c>
      <c r="G92" s="8">
        <f>E92*Başlangıç!$C$8</f>
        <v>0</v>
      </c>
      <c r="H92" s="8">
        <f t="shared" si="4"/>
        <v>2072.7367944474722</v>
      </c>
      <c r="I92" s="8">
        <f t="shared" si="5"/>
        <v>87126.891942158269</v>
      </c>
    </row>
    <row r="93" spans="2:9" ht="17.5" customHeight="1" x14ac:dyDescent="0.45">
      <c r="B93" s="6">
        <f t="shared" si="0"/>
        <v>87</v>
      </c>
      <c r="C93" s="13">
        <f ca="1">IF(WEEKDAY(EDATE(Başlangıç!$C$6,B93))=7,EDATE(Başlangıç!$C$6,B93)+2,IF(WEEKDAY(EDATE(Başlangıç!$C$6,B93))=1,EDATE(Başlangıç!$C$6,B93)+1,EDATE(Başlangıç!$C$6,B93)))</f>
        <v>47616</v>
      </c>
      <c r="D93" s="2">
        <f t="shared" si="6"/>
        <v>3126.4074088986272</v>
      </c>
      <c r="E93" s="2">
        <f>I92*Başlangıç!$C$4</f>
        <v>980.17753434928045</v>
      </c>
      <c r="F93" s="2">
        <f>E93*Başlangıç!$C$7</f>
        <v>49.008876717464027</v>
      </c>
      <c r="G93" s="2">
        <f>E93*Başlangıç!$C$8</f>
        <v>0</v>
      </c>
      <c r="H93" s="2">
        <f t="shared" si="4"/>
        <v>2097.2209978318829</v>
      </c>
      <c r="I93" s="2">
        <f t="shared" si="5"/>
        <v>85029.670944326383</v>
      </c>
    </row>
    <row r="94" spans="2:9" ht="17.5" customHeight="1" x14ac:dyDescent="0.45">
      <c r="B94" s="7">
        <f t="shared" si="0"/>
        <v>88</v>
      </c>
      <c r="C94" s="14">
        <f ca="1">IF(WEEKDAY(EDATE(Başlangıç!$C$6,B94))=7,EDATE(Başlangıç!$C$6,B94)+2,IF(WEEKDAY(EDATE(Başlangıç!$C$6,B94))=1,EDATE(Başlangıç!$C$6,B94)+1,EDATE(Başlangıç!$C$6,B94)))</f>
        <v>47646</v>
      </c>
      <c r="D94" s="8">
        <f t="shared" si="6"/>
        <v>3126.4074088986272</v>
      </c>
      <c r="E94" s="8">
        <f>I93*Başlangıç!$C$4</f>
        <v>956.58379812367173</v>
      </c>
      <c r="F94" s="8">
        <f>E94*Başlangıç!$C$7</f>
        <v>47.829189906183586</v>
      </c>
      <c r="G94" s="8">
        <f>E94*Başlangıç!$C$8</f>
        <v>0</v>
      </c>
      <c r="H94" s="8">
        <f t="shared" si="4"/>
        <v>2121.9944208687716</v>
      </c>
      <c r="I94" s="8">
        <f t="shared" si="5"/>
        <v>82907.676523457616</v>
      </c>
    </row>
    <row r="95" spans="2:9" ht="17.5" customHeight="1" x14ac:dyDescent="0.45">
      <c r="B95" s="6">
        <f t="shared" si="0"/>
        <v>89</v>
      </c>
      <c r="C95" s="13">
        <f ca="1">IF(WEEKDAY(EDATE(Başlangıç!$C$6,B95))=7,EDATE(Başlangıç!$C$6,B95)+2,IF(WEEKDAY(EDATE(Başlangıç!$C$6,B95))=1,EDATE(Başlangıç!$C$6,B95)+1,EDATE(Başlangıç!$C$6,B95)))</f>
        <v>47676</v>
      </c>
      <c r="D95" s="2">
        <f t="shared" si="6"/>
        <v>3126.4074088986272</v>
      </c>
      <c r="E95" s="2">
        <f>I94*Başlangıç!$C$4</f>
        <v>932.71136088889818</v>
      </c>
      <c r="F95" s="2">
        <f>E95*Başlangıç!$C$7</f>
        <v>46.635568044444909</v>
      </c>
      <c r="G95" s="2">
        <f>E95*Başlangıç!$C$8</f>
        <v>0</v>
      </c>
      <c r="H95" s="2">
        <f t="shared" si="4"/>
        <v>2147.0604799652842</v>
      </c>
      <c r="I95" s="2">
        <f t="shared" si="5"/>
        <v>80760.616043492337</v>
      </c>
    </row>
    <row r="96" spans="2:9" ht="17.5" customHeight="1" x14ac:dyDescent="0.45">
      <c r="B96" s="7">
        <f t="shared" si="0"/>
        <v>90</v>
      </c>
      <c r="C96" s="14">
        <f ca="1">IF(WEEKDAY(EDATE(Başlangıç!$C$6,B96))=7,EDATE(Başlangıç!$C$6,B96)+2,IF(WEEKDAY(EDATE(Başlangıç!$C$6,B96))=1,EDATE(Başlangıç!$C$6,B96)+1,EDATE(Başlangıç!$C$6,B96)))</f>
        <v>47707</v>
      </c>
      <c r="D96" s="8">
        <f t="shared" si="6"/>
        <v>3126.4074088986272</v>
      </c>
      <c r="E96" s="8">
        <f>I95*Başlangıç!$C$4</f>
        <v>908.55693048928879</v>
      </c>
      <c r="F96" s="8">
        <f>E96*Başlangıç!$C$7</f>
        <v>45.427846524464442</v>
      </c>
      <c r="G96" s="8">
        <f>E96*Başlangıç!$C$8</f>
        <v>0</v>
      </c>
      <c r="H96" s="8">
        <f t="shared" si="4"/>
        <v>2172.4226318848741</v>
      </c>
      <c r="I96" s="8">
        <f t="shared" si="5"/>
        <v>78588.19341160747</v>
      </c>
    </row>
    <row r="97" spans="2:9" ht="17.5" customHeight="1" x14ac:dyDescent="0.45">
      <c r="B97" s="6">
        <f t="shared" si="0"/>
        <v>91</v>
      </c>
      <c r="C97" s="13">
        <f ca="1">IF(WEEKDAY(EDATE(Başlangıç!$C$6,B97))=7,EDATE(Başlangıç!$C$6,B97)+2,IF(WEEKDAY(EDATE(Başlangıç!$C$6,B97))=1,EDATE(Başlangıç!$C$6,B97)+1,EDATE(Başlangıç!$C$6,B97)))</f>
        <v>47738</v>
      </c>
      <c r="D97" s="2">
        <f t="shared" si="6"/>
        <v>3126.4074088986272</v>
      </c>
      <c r="E97" s="2">
        <f>I96*Başlangıç!$C$4</f>
        <v>884.117175880584</v>
      </c>
      <c r="F97" s="2">
        <f>E97*Başlangıç!$C$7</f>
        <v>44.205858794029204</v>
      </c>
      <c r="G97" s="2">
        <f>E97*Başlangıç!$C$8</f>
        <v>0</v>
      </c>
      <c r="H97" s="2">
        <f t="shared" si="4"/>
        <v>2198.084374224014</v>
      </c>
      <c r="I97" s="2">
        <f t="shared" si="5"/>
        <v>76390.10903738346</v>
      </c>
    </row>
    <row r="98" spans="2:9" ht="17.5" customHeight="1" x14ac:dyDescent="0.45">
      <c r="B98" s="7">
        <f t="shared" si="0"/>
        <v>92</v>
      </c>
      <c r="C98" s="14">
        <f ca="1">IF(WEEKDAY(EDATE(Başlangıç!$C$6,B98))=7,EDATE(Başlangıç!$C$6,B98)+2,IF(WEEKDAY(EDATE(Başlangıç!$C$6,B98))=1,EDATE(Başlangıç!$C$6,B98)+1,EDATE(Başlangıç!$C$6,B98)))</f>
        <v>47770</v>
      </c>
      <c r="D98" s="8">
        <f t="shared" si="6"/>
        <v>3126.4074088986272</v>
      </c>
      <c r="E98" s="8">
        <f>I97*Başlangıç!$C$4</f>
        <v>859.38872667056387</v>
      </c>
      <c r="F98" s="8">
        <f>E98*Başlangıç!$C$7</f>
        <v>42.969436333528193</v>
      </c>
      <c r="G98" s="8">
        <f>E98*Başlangıç!$C$8</f>
        <v>0</v>
      </c>
      <c r="H98" s="8">
        <f t="shared" si="4"/>
        <v>2224.049245894535</v>
      </c>
      <c r="I98" s="8">
        <f t="shared" si="5"/>
        <v>74166.059791488922</v>
      </c>
    </row>
    <row r="99" spans="2:9" ht="17.5" customHeight="1" x14ac:dyDescent="0.45">
      <c r="B99" s="6">
        <f t="shared" si="0"/>
        <v>93</v>
      </c>
      <c r="C99" s="13">
        <f ca="1">IF(WEEKDAY(EDATE(Başlangıç!$C$6,B99))=7,EDATE(Başlangıç!$C$6,B99)+2,IF(WEEKDAY(EDATE(Başlangıç!$C$6,B99))=1,EDATE(Başlangıç!$C$6,B99)+1,EDATE(Başlangıç!$C$6,B99)))</f>
        <v>47799</v>
      </c>
      <c r="D99" s="2">
        <f t="shared" si="6"/>
        <v>3126.4074088986272</v>
      </c>
      <c r="E99" s="2">
        <f>I98*Başlangıç!$C$4</f>
        <v>834.36817265425032</v>
      </c>
      <c r="F99" s="2">
        <f>E99*Başlangıç!$C$7</f>
        <v>41.718408632712517</v>
      </c>
      <c r="G99" s="2">
        <f>E99*Başlangıç!$C$8</f>
        <v>0</v>
      </c>
      <c r="H99" s="2">
        <f t="shared" si="4"/>
        <v>2250.3208276116643</v>
      </c>
      <c r="I99" s="2">
        <f t="shared" si="5"/>
        <v>71915.738963877258</v>
      </c>
    </row>
    <row r="100" spans="2:9" ht="17.5" customHeight="1" x14ac:dyDescent="0.45">
      <c r="B100" s="7">
        <f t="shared" si="0"/>
        <v>94</v>
      </c>
      <c r="C100" s="14">
        <f ca="1">IF(WEEKDAY(EDATE(Başlangıç!$C$6,B100))=7,EDATE(Başlangıç!$C$6,B100)+2,IF(WEEKDAY(EDATE(Başlangıç!$C$6,B100))=1,EDATE(Başlangıç!$C$6,B100)+1,EDATE(Başlangıç!$C$6,B100)))</f>
        <v>47829</v>
      </c>
      <c r="D100" s="8">
        <f t="shared" si="6"/>
        <v>3126.4074088986272</v>
      </c>
      <c r="E100" s="8">
        <f>I99*Başlangıç!$C$4</f>
        <v>809.05206334361912</v>
      </c>
      <c r="F100" s="8">
        <f>E100*Başlangıç!$C$7</f>
        <v>40.45260316718096</v>
      </c>
      <c r="G100" s="8">
        <f>E100*Başlangıç!$C$8</f>
        <v>0</v>
      </c>
      <c r="H100" s="8">
        <f t="shared" si="4"/>
        <v>2276.9027423878274</v>
      </c>
      <c r="I100" s="8">
        <f t="shared" si="5"/>
        <v>69638.83622148943</v>
      </c>
    </row>
    <row r="101" spans="2:9" ht="17.5" customHeight="1" x14ac:dyDescent="0.45">
      <c r="B101" s="6">
        <f t="shared" si="0"/>
        <v>95</v>
      </c>
      <c r="C101" s="13">
        <f ca="1">IF(WEEKDAY(EDATE(Başlangıç!$C$6,B101))=7,EDATE(Başlangıç!$C$6,B101)+2,IF(WEEKDAY(EDATE(Başlangıç!$C$6,B101))=1,EDATE(Başlangıç!$C$6,B101)+1,EDATE(Başlangıç!$C$6,B101)))</f>
        <v>47861</v>
      </c>
      <c r="D101" s="2">
        <f t="shared" si="6"/>
        <v>3126.4074088986272</v>
      </c>
      <c r="E101" s="2">
        <f>I100*Başlangıç!$C$4</f>
        <v>783.43690749175607</v>
      </c>
      <c r="F101" s="2">
        <f>E101*Başlangıç!$C$7</f>
        <v>39.171845374587804</v>
      </c>
      <c r="G101" s="2">
        <f>E101*Başlangıç!$C$8</f>
        <v>0</v>
      </c>
      <c r="H101" s="2">
        <f t="shared" si="4"/>
        <v>2303.7986560322834</v>
      </c>
      <c r="I101" s="2">
        <f t="shared" si="5"/>
        <v>67335.03756545714</v>
      </c>
    </row>
    <row r="102" spans="2:9" ht="17.5" customHeight="1" x14ac:dyDescent="0.45">
      <c r="B102" s="7">
        <f t="shared" si="0"/>
        <v>96</v>
      </c>
      <c r="C102" s="14">
        <f ca="1">IF(WEEKDAY(EDATE(Başlangıç!$C$6,B102))=7,EDATE(Başlangıç!$C$6,B102)+2,IF(WEEKDAY(EDATE(Başlangıç!$C$6,B102))=1,EDATE(Başlangıç!$C$6,B102)+1,EDATE(Başlangıç!$C$6,B102)))</f>
        <v>47891</v>
      </c>
      <c r="D102" s="8">
        <f t="shared" si="6"/>
        <v>3126.4074088986272</v>
      </c>
      <c r="E102" s="8">
        <f>I101*Başlangıç!$C$4</f>
        <v>757.51917261139283</v>
      </c>
      <c r="F102" s="8">
        <f>E102*Başlangıç!$C$7</f>
        <v>37.875958630569642</v>
      </c>
      <c r="G102" s="8">
        <f>E102*Başlangıç!$C$8</f>
        <v>0</v>
      </c>
      <c r="H102" s="8">
        <f t="shared" si="4"/>
        <v>2331.012277656665</v>
      </c>
      <c r="I102" s="8">
        <f t="shared" si="5"/>
        <v>65004.025287800476</v>
      </c>
    </row>
    <row r="103" spans="2:9" ht="17.5" customHeight="1" x14ac:dyDescent="0.45">
      <c r="B103" s="6">
        <f t="shared" si="0"/>
        <v>97</v>
      </c>
      <c r="C103" s="13">
        <f ca="1">IF(WEEKDAY(EDATE(Başlangıç!$C$6,B103))=7,EDATE(Başlangıç!$C$6,B103)+2,IF(WEEKDAY(EDATE(Başlangıç!$C$6,B103))=1,EDATE(Başlangıç!$C$6,B103)+1,EDATE(Başlangıç!$C$6,B103)))</f>
        <v>47919</v>
      </c>
      <c r="D103" s="2">
        <f t="shared" si="6"/>
        <v>3126.4074088986272</v>
      </c>
      <c r="E103" s="2">
        <f>I102*Başlangıç!$C$4</f>
        <v>731.29528448775534</v>
      </c>
      <c r="F103" s="2">
        <f>E103*Başlangıç!$C$7</f>
        <v>36.564764224387766</v>
      </c>
      <c r="G103" s="2">
        <f>E103*Başlangıç!$C$8</f>
        <v>0</v>
      </c>
      <c r="H103" s="2">
        <f t="shared" si="4"/>
        <v>2358.5473601864842</v>
      </c>
      <c r="I103" s="2">
        <f t="shared" si="5"/>
        <v>62645.477927613989</v>
      </c>
    </row>
    <row r="104" spans="2:9" ht="17.5" customHeight="1" x14ac:dyDescent="0.45">
      <c r="B104" s="7">
        <f t="shared" si="0"/>
        <v>98</v>
      </c>
      <c r="C104" s="14">
        <f ca="1">IF(WEEKDAY(EDATE(Başlangıç!$C$6,B104))=7,EDATE(Başlangıç!$C$6,B104)+2,IF(WEEKDAY(EDATE(Başlangıç!$C$6,B104))=1,EDATE(Başlangıç!$C$6,B104)+1,EDATE(Başlangıç!$C$6,B104)))</f>
        <v>47952</v>
      </c>
      <c r="D104" s="8">
        <f t="shared" si="6"/>
        <v>3126.4074088986272</v>
      </c>
      <c r="E104" s="8">
        <f>I103*Başlangıç!$C$4</f>
        <v>704.76162668565735</v>
      </c>
      <c r="F104" s="8">
        <f>E104*Başlangıç!$C$7</f>
        <v>35.238081334282867</v>
      </c>
      <c r="G104" s="8">
        <f>E104*Başlangıç!$C$8</f>
        <v>0</v>
      </c>
      <c r="H104" s="8">
        <f t="shared" si="4"/>
        <v>2386.4077008786867</v>
      </c>
      <c r="I104" s="8">
        <f t="shared" si="5"/>
        <v>60259.070226735304</v>
      </c>
    </row>
    <row r="105" spans="2:9" ht="17.5" customHeight="1" x14ac:dyDescent="0.45">
      <c r="B105" s="6">
        <f t="shared" si="0"/>
        <v>99</v>
      </c>
      <c r="C105" s="13">
        <f ca="1">IF(WEEKDAY(EDATE(Başlangıç!$C$6,B105))=7,EDATE(Başlangıç!$C$6,B105)+2,IF(WEEKDAY(EDATE(Başlangıç!$C$6,B105))=1,EDATE(Başlangıç!$C$6,B105)+1,EDATE(Başlangıç!$C$6,B105)))</f>
        <v>47980</v>
      </c>
      <c r="D105" s="2">
        <f t="shared" si="6"/>
        <v>3126.4074088986272</v>
      </c>
      <c r="E105" s="2">
        <f>I104*Başlangıç!$C$4</f>
        <v>677.91454005077219</v>
      </c>
      <c r="F105" s="2">
        <f>E105*Başlangıç!$C$7</f>
        <v>33.895727002538614</v>
      </c>
      <c r="G105" s="2">
        <f>E105*Başlangıç!$C$8</f>
        <v>0</v>
      </c>
      <c r="H105" s="2">
        <f t="shared" si="4"/>
        <v>2414.5971418453164</v>
      </c>
      <c r="I105" s="2">
        <f t="shared" si="5"/>
        <v>57844.473084889985</v>
      </c>
    </row>
    <row r="106" spans="2:9" ht="17.5" customHeight="1" x14ac:dyDescent="0.45">
      <c r="B106" s="7">
        <f t="shared" si="0"/>
        <v>100</v>
      </c>
      <c r="C106" s="14">
        <f ca="1">IF(WEEKDAY(EDATE(Başlangıç!$C$6,B106))=7,EDATE(Başlangıç!$C$6,B106)+2,IF(WEEKDAY(EDATE(Başlangıç!$C$6,B106))=1,EDATE(Başlangıç!$C$6,B106)+1,EDATE(Başlangıç!$C$6,B106)))</f>
        <v>48011</v>
      </c>
      <c r="D106" s="8">
        <f t="shared" si="6"/>
        <v>3126.4074088986272</v>
      </c>
      <c r="E106" s="8">
        <f>I105*Başlangıç!$C$4</f>
        <v>650.75032220501237</v>
      </c>
      <c r="F106" s="8">
        <f>E106*Başlangıç!$C$7</f>
        <v>32.537516110250621</v>
      </c>
      <c r="G106" s="8">
        <f>E106*Başlangıç!$C$8</f>
        <v>0</v>
      </c>
      <c r="H106" s="8">
        <f t="shared" si="4"/>
        <v>2443.1195705833643</v>
      </c>
      <c r="I106" s="8">
        <f t="shared" si="5"/>
        <v>55401.353514306618</v>
      </c>
    </row>
    <row r="107" spans="2:9" ht="17.5" customHeight="1" x14ac:dyDescent="0.45">
      <c r="B107" s="6">
        <f t="shared" si="0"/>
        <v>101</v>
      </c>
      <c r="C107" s="13">
        <f ca="1">IF(WEEKDAY(EDATE(Başlangıç!$C$6,B107))=7,EDATE(Başlangıç!$C$6,B107)+2,IF(WEEKDAY(EDATE(Başlangıç!$C$6,B107))=1,EDATE(Başlangıç!$C$6,B107)+1,EDATE(Başlangıç!$C$6,B107)))</f>
        <v>48043</v>
      </c>
      <c r="D107" s="2">
        <f t="shared" si="6"/>
        <v>3126.4074088986272</v>
      </c>
      <c r="E107" s="2">
        <f>I106*Başlangıç!$C$4</f>
        <v>623.26522703594947</v>
      </c>
      <c r="F107" s="2">
        <f>E107*Başlangıç!$C$7</f>
        <v>31.163261351797473</v>
      </c>
      <c r="G107" s="2">
        <f>E107*Başlangıç!$C$8</f>
        <v>0</v>
      </c>
      <c r="H107" s="2">
        <f t="shared" si="4"/>
        <v>2471.97892051088</v>
      </c>
      <c r="I107" s="2">
        <f t="shared" si="5"/>
        <v>52929.374593795736</v>
      </c>
    </row>
    <row r="108" spans="2:9" ht="17.5" customHeight="1" x14ac:dyDescent="0.45">
      <c r="B108" s="7">
        <f t="shared" si="0"/>
        <v>102</v>
      </c>
      <c r="C108" s="14">
        <f ca="1">IF(WEEKDAY(EDATE(Başlangıç!$C$6,B108))=7,EDATE(Başlangıç!$C$6,B108)+2,IF(WEEKDAY(EDATE(Başlangıç!$C$6,B108))=1,EDATE(Başlangıç!$C$6,B108)+1,EDATE(Başlangıç!$C$6,B108)))</f>
        <v>48072</v>
      </c>
      <c r="D108" s="8">
        <f t="shared" si="6"/>
        <v>3126.4074088986272</v>
      </c>
      <c r="E108" s="8">
        <f>I107*Başlangıç!$C$4</f>
        <v>595.45546418020206</v>
      </c>
      <c r="F108" s="8">
        <f>E108*Başlangıç!$C$7</f>
        <v>29.772773209010104</v>
      </c>
      <c r="G108" s="8">
        <f>E108*Başlangıç!$C$8</f>
        <v>0</v>
      </c>
      <c r="H108" s="8">
        <f t="shared" si="4"/>
        <v>2501.179171509415</v>
      </c>
      <c r="I108" s="8">
        <f t="shared" si="5"/>
        <v>50428.195422286321</v>
      </c>
    </row>
    <row r="109" spans="2:9" ht="17.5" customHeight="1" x14ac:dyDescent="0.45">
      <c r="B109" s="6">
        <f t="shared" si="0"/>
        <v>103</v>
      </c>
      <c r="C109" s="13">
        <f ca="1">IF(WEEKDAY(EDATE(Başlangıç!$C$6,B109))=7,EDATE(Başlangıç!$C$6,B109)+2,IF(WEEKDAY(EDATE(Başlangıç!$C$6,B109))=1,EDATE(Başlangıç!$C$6,B109)+1,EDATE(Başlangıç!$C$6,B109)))</f>
        <v>48103</v>
      </c>
      <c r="D109" s="2">
        <f t="shared" si="6"/>
        <v>3126.4074088986272</v>
      </c>
      <c r="E109" s="2">
        <f>I108*Başlangıç!$C$4</f>
        <v>567.31719850072113</v>
      </c>
      <c r="F109" s="2">
        <f>E109*Başlangıç!$C$7</f>
        <v>28.365859925036059</v>
      </c>
      <c r="G109" s="2">
        <f>E109*Başlangıç!$C$8</f>
        <v>0</v>
      </c>
      <c r="H109" s="2">
        <f t="shared" si="4"/>
        <v>2530.7243504728699</v>
      </c>
      <c r="I109" s="2">
        <f t="shared" si="5"/>
        <v>47897.471071813452</v>
      </c>
    </row>
    <row r="110" spans="2:9" ht="17.5" customHeight="1" x14ac:dyDescent="0.45">
      <c r="B110" s="7">
        <f t="shared" si="0"/>
        <v>104</v>
      </c>
      <c r="C110" s="14">
        <f ca="1">IF(WEEKDAY(EDATE(Başlangıç!$C$6,B110))=7,EDATE(Başlangıç!$C$6,B110)+2,IF(WEEKDAY(EDATE(Başlangıç!$C$6,B110))=1,EDATE(Başlangıç!$C$6,B110)+1,EDATE(Başlangıç!$C$6,B110)))</f>
        <v>48134</v>
      </c>
      <c r="D110" s="8">
        <f t="shared" si="6"/>
        <v>3126.4074088986272</v>
      </c>
      <c r="E110" s="8">
        <f>I109*Başlangıç!$C$4</f>
        <v>538.84654955790131</v>
      </c>
      <c r="F110" s="8">
        <f>E110*Başlangıç!$C$7</f>
        <v>26.942327477895066</v>
      </c>
      <c r="G110" s="8">
        <f>E110*Başlangıç!$C$8</f>
        <v>0</v>
      </c>
      <c r="H110" s="8">
        <f t="shared" si="4"/>
        <v>2560.6185318628309</v>
      </c>
      <c r="I110" s="8">
        <f t="shared" si="5"/>
        <v>45336.852539950618</v>
      </c>
    </row>
    <row r="111" spans="2:9" ht="17.5" customHeight="1" x14ac:dyDescent="0.45">
      <c r="B111" s="6">
        <f t="shared" si="0"/>
        <v>105</v>
      </c>
      <c r="C111" s="13">
        <f ca="1">IF(WEEKDAY(EDATE(Başlangıç!$C$6,B111))=7,EDATE(Başlangıç!$C$6,B111)+2,IF(WEEKDAY(EDATE(Başlangıç!$C$6,B111))=1,EDATE(Başlangıç!$C$6,B111)+1,EDATE(Başlangıç!$C$6,B111)))</f>
        <v>48164</v>
      </c>
      <c r="D111" s="2">
        <f t="shared" si="6"/>
        <v>3126.4074088986272</v>
      </c>
      <c r="E111" s="2">
        <f>I110*Başlangıç!$C$4</f>
        <v>510.03959107444444</v>
      </c>
      <c r="F111" s="2">
        <f>E111*Başlangıç!$C$7</f>
        <v>25.501979553722222</v>
      </c>
      <c r="G111" s="2">
        <f>E111*Başlangıç!$C$8</f>
        <v>0</v>
      </c>
      <c r="H111" s="2">
        <f t="shared" si="4"/>
        <v>2590.8658382704602</v>
      </c>
      <c r="I111" s="2">
        <f t="shared" si="5"/>
        <v>42745.986701680158</v>
      </c>
    </row>
    <row r="112" spans="2:9" ht="17.5" customHeight="1" x14ac:dyDescent="0.45">
      <c r="B112" s="7">
        <f t="shared" si="0"/>
        <v>106</v>
      </c>
      <c r="C112" s="14">
        <f ca="1">IF(WEEKDAY(EDATE(Başlangıç!$C$6,B112))=7,EDATE(Başlangıç!$C$6,B112)+2,IF(WEEKDAY(EDATE(Başlangıç!$C$6,B112))=1,EDATE(Başlangıç!$C$6,B112)+1,EDATE(Başlangıç!$C$6,B112)))</f>
        <v>48194</v>
      </c>
      <c r="D112" s="8">
        <f t="shared" si="6"/>
        <v>3126.4074088986272</v>
      </c>
      <c r="E112" s="8">
        <f>I111*Başlangıç!$C$4</f>
        <v>480.89235039390178</v>
      </c>
      <c r="F112" s="8">
        <f>E112*Başlangıç!$C$7</f>
        <v>24.044617519695091</v>
      </c>
      <c r="G112" s="8">
        <f>E112*Başlangıç!$C$8</f>
        <v>0</v>
      </c>
      <c r="H112" s="8">
        <f t="shared" si="4"/>
        <v>2621.4704409850301</v>
      </c>
      <c r="I112" s="8">
        <f t="shared" si="5"/>
        <v>40124.516260695127</v>
      </c>
    </row>
    <row r="113" spans="2:9" ht="17.5" customHeight="1" x14ac:dyDescent="0.45">
      <c r="B113" s="6">
        <f t="shared" si="0"/>
        <v>107</v>
      </c>
      <c r="C113" s="13">
        <f ca="1">IF(WEEKDAY(EDATE(Başlangıç!$C$6,B113))=7,EDATE(Başlangıç!$C$6,B113)+2,IF(WEEKDAY(EDATE(Başlangıç!$C$6,B113))=1,EDATE(Başlangıç!$C$6,B113)+1,EDATE(Başlangıç!$C$6,B113)))</f>
        <v>48225</v>
      </c>
      <c r="D113" s="2">
        <f t="shared" si="6"/>
        <v>3126.4074088986272</v>
      </c>
      <c r="E113" s="2">
        <f>I112*Başlangıç!$C$4</f>
        <v>451.40080793282016</v>
      </c>
      <c r="F113" s="2">
        <f>E113*Başlangıç!$C$7</f>
        <v>22.570040396641009</v>
      </c>
      <c r="G113" s="2">
        <f>E113*Başlangıç!$C$8</f>
        <v>0</v>
      </c>
      <c r="H113" s="2">
        <f t="shared" si="4"/>
        <v>2652.436560569166</v>
      </c>
      <c r="I113" s="2">
        <f t="shared" si="5"/>
        <v>37472.079700125963</v>
      </c>
    </row>
    <row r="114" spans="2:9" ht="17.5" customHeight="1" x14ac:dyDescent="0.45">
      <c r="B114" s="7">
        <f t="shared" si="0"/>
        <v>108</v>
      </c>
      <c r="C114" s="14">
        <f ca="1">IF(WEEKDAY(EDATE(Başlangıç!$C$6,B114))=7,EDATE(Başlangıç!$C$6,B114)+2,IF(WEEKDAY(EDATE(Başlangıç!$C$6,B114))=1,EDATE(Başlangıç!$C$6,B114)+1,EDATE(Başlangıç!$C$6,B114)))</f>
        <v>48256</v>
      </c>
      <c r="D114" s="8">
        <f t="shared" si="6"/>
        <v>3126.4074088986272</v>
      </c>
      <c r="E114" s="8">
        <f>I113*Başlangıç!$C$4</f>
        <v>421.56089662641705</v>
      </c>
      <c r="F114" s="8">
        <f>E114*Başlangıç!$C$7</f>
        <v>21.078044831320852</v>
      </c>
      <c r="G114" s="8">
        <f>E114*Başlangıç!$C$8</f>
        <v>0</v>
      </c>
      <c r="H114" s="8">
        <f t="shared" si="4"/>
        <v>2683.7684674408893</v>
      </c>
      <c r="I114" s="8">
        <f t="shared" si="5"/>
        <v>34788.311232685075</v>
      </c>
    </row>
    <row r="115" spans="2:9" ht="17.5" customHeight="1" x14ac:dyDescent="0.45">
      <c r="B115" s="6">
        <f t="shared" si="0"/>
        <v>109</v>
      </c>
      <c r="C115" s="13">
        <f ca="1">IF(WEEKDAY(EDATE(Başlangıç!$C$6,B115))=7,EDATE(Başlangıç!$C$6,B115)+2,IF(WEEKDAY(EDATE(Başlangıç!$C$6,B115))=1,EDATE(Başlangıç!$C$6,B115)+1,EDATE(Başlangıç!$C$6,B115)))</f>
        <v>48285</v>
      </c>
      <c r="D115" s="2">
        <f t="shared" si="6"/>
        <v>3126.4074088986272</v>
      </c>
      <c r="E115" s="2">
        <f>I114*Başlangıç!$C$4</f>
        <v>391.3685013677071</v>
      </c>
      <c r="F115" s="2">
        <f>E115*Başlangıç!$C$7</f>
        <v>19.568425068385356</v>
      </c>
      <c r="G115" s="2">
        <f>E115*Başlangıç!$C$8</f>
        <v>0</v>
      </c>
      <c r="H115" s="2">
        <f t="shared" si="4"/>
        <v>2715.4704824625346</v>
      </c>
      <c r="I115" s="2">
        <f t="shared" si="5"/>
        <v>32072.840750222542</v>
      </c>
    </row>
    <row r="116" spans="2:9" ht="17.5" customHeight="1" x14ac:dyDescent="0.45">
      <c r="B116" s="7">
        <f t="shared" si="0"/>
        <v>110</v>
      </c>
      <c r="C116" s="14">
        <f ca="1">IF(WEEKDAY(EDATE(Başlangıç!$C$6,B116))=7,EDATE(Başlangıç!$C$6,B116)+2,IF(WEEKDAY(EDATE(Başlangıç!$C$6,B116))=1,EDATE(Başlangıç!$C$6,B116)+1,EDATE(Başlangıç!$C$6,B116)))</f>
        <v>48316</v>
      </c>
      <c r="D116" s="8">
        <f t="shared" si="6"/>
        <v>3126.4074088986272</v>
      </c>
      <c r="E116" s="8">
        <f>I115*Başlangıç!$C$4</f>
        <v>360.81945844000359</v>
      </c>
      <c r="F116" s="8">
        <f>E116*Başlangıç!$C$7</f>
        <v>18.040972922000179</v>
      </c>
      <c r="G116" s="8">
        <f>E116*Başlangıç!$C$8</f>
        <v>0</v>
      </c>
      <c r="H116" s="8">
        <f t="shared" si="4"/>
        <v>2747.5469775366237</v>
      </c>
      <c r="I116" s="8">
        <f t="shared" si="5"/>
        <v>29325.293772685916</v>
      </c>
    </row>
    <row r="117" spans="2:9" ht="17.5" customHeight="1" x14ac:dyDescent="0.45">
      <c r="B117" s="6">
        <f t="shared" si="0"/>
        <v>111</v>
      </c>
      <c r="C117" s="13">
        <f ca="1">IF(WEEKDAY(EDATE(Başlangıç!$C$6,B117))=7,EDATE(Başlangıç!$C$6,B117)+2,IF(WEEKDAY(EDATE(Başlangıç!$C$6,B117))=1,EDATE(Başlangıç!$C$6,B117)+1,EDATE(Başlangıç!$C$6,B117)))</f>
        <v>48346</v>
      </c>
      <c r="D117" s="2">
        <f t="shared" si="6"/>
        <v>3126.4074088986272</v>
      </c>
      <c r="E117" s="2">
        <f>I116*Başlangıç!$C$4</f>
        <v>329.90955494271657</v>
      </c>
      <c r="F117" s="2">
        <f>E117*Başlangıç!$C$7</f>
        <v>16.49547774713583</v>
      </c>
      <c r="G117" s="2">
        <f>E117*Başlangıç!$C$8</f>
        <v>0</v>
      </c>
      <c r="H117" s="2">
        <f t="shared" si="4"/>
        <v>2780.0023762087749</v>
      </c>
      <c r="I117" s="2">
        <f t="shared" si="5"/>
        <v>26545.291396477143</v>
      </c>
    </row>
    <row r="118" spans="2:9" ht="17.5" customHeight="1" x14ac:dyDescent="0.45">
      <c r="B118" s="7">
        <f t="shared" si="0"/>
        <v>112</v>
      </c>
      <c r="C118" s="14">
        <f ca="1">IF(WEEKDAY(EDATE(Başlangıç!$C$6,B118))=7,EDATE(Başlangıç!$C$6,B118)+2,IF(WEEKDAY(EDATE(Başlangıç!$C$6,B118))=1,EDATE(Başlangıç!$C$6,B118)+1,EDATE(Başlangıç!$C$6,B118)))</f>
        <v>48379</v>
      </c>
      <c r="D118" s="8">
        <f t="shared" si="6"/>
        <v>3126.4074088986272</v>
      </c>
      <c r="E118" s="8">
        <f>I117*Başlangıç!$C$4</f>
        <v>298.63452821036788</v>
      </c>
      <c r="F118" s="8">
        <f>E118*Başlangıç!$C$7</f>
        <v>14.931726410518394</v>
      </c>
      <c r="G118" s="8">
        <f>E118*Başlangıç!$C$8</f>
        <v>0</v>
      </c>
      <c r="H118" s="8">
        <f t="shared" si="4"/>
        <v>2812.8411542777408</v>
      </c>
      <c r="I118" s="8">
        <f t="shared" si="5"/>
        <v>23732.450242199404</v>
      </c>
    </row>
    <row r="119" spans="2:9" ht="17.5" customHeight="1" x14ac:dyDescent="0.45">
      <c r="B119" s="6">
        <f t="shared" si="0"/>
        <v>113</v>
      </c>
      <c r="C119" s="13">
        <f ca="1">IF(WEEKDAY(EDATE(Başlangıç!$C$6,B119))=7,EDATE(Başlangıç!$C$6,B119)+2,IF(WEEKDAY(EDATE(Başlangıç!$C$6,B119))=1,EDATE(Başlangıç!$C$6,B119)+1,EDATE(Başlangıç!$C$6,B119)))</f>
        <v>48407</v>
      </c>
      <c r="D119" s="2">
        <f t="shared" si="6"/>
        <v>3126.4074088986272</v>
      </c>
      <c r="E119" s="2">
        <f>I118*Başlangıç!$C$4</f>
        <v>266.99006522474326</v>
      </c>
      <c r="F119" s="2">
        <f>E119*Başlangıç!$C$7</f>
        <v>13.349503261237164</v>
      </c>
      <c r="G119" s="2">
        <f>E119*Başlangıç!$C$8</f>
        <v>0</v>
      </c>
      <c r="H119" s="2">
        <f t="shared" si="4"/>
        <v>2846.0678404126465</v>
      </c>
      <c r="I119" s="2">
        <f t="shared" si="5"/>
        <v>20886.382401786759</v>
      </c>
    </row>
    <row r="120" spans="2:9" ht="17.5" customHeight="1" x14ac:dyDescent="0.45">
      <c r="B120" s="7">
        <f t="shared" ref="B120:B126" si="7">SUM(B119)+1</f>
        <v>114</v>
      </c>
      <c r="C120" s="14">
        <f ca="1">IF(WEEKDAY(EDATE(Başlangıç!$C$6,B120))=7,EDATE(Başlangıç!$C$6,B120)+2,IF(WEEKDAY(EDATE(Başlangıç!$C$6,B120))=1,EDATE(Başlangıç!$C$6,B120)+1,EDATE(Başlangıç!$C$6,B120)))</f>
        <v>48438</v>
      </c>
      <c r="D120" s="8">
        <f t="shared" si="6"/>
        <v>3126.4074088986272</v>
      </c>
      <c r="E120" s="8">
        <f>I119*Başlangıç!$C$4</f>
        <v>234.97180202010102</v>
      </c>
      <c r="F120" s="8">
        <f>E120*Başlangıç!$C$7</f>
        <v>11.748590101005052</v>
      </c>
      <c r="G120" s="8">
        <f>E120*Başlangıç!$C$8</f>
        <v>0</v>
      </c>
      <c r="H120" s="8">
        <f t="shared" si="4"/>
        <v>2879.687016777521</v>
      </c>
      <c r="I120" s="8">
        <f t="shared" si="5"/>
        <v>18006.69538500924</v>
      </c>
    </row>
    <row r="121" spans="2:9" ht="17.5" customHeight="1" x14ac:dyDescent="0.45">
      <c r="B121" s="6">
        <f t="shared" si="7"/>
        <v>115</v>
      </c>
      <c r="C121" s="13">
        <f ca="1">IF(WEEKDAY(EDATE(Başlangıç!$C$6,B121))=7,EDATE(Başlangıç!$C$6,B121)+2,IF(WEEKDAY(EDATE(Başlangıç!$C$6,B121))=1,EDATE(Başlangıç!$C$6,B121)+1,EDATE(Başlangıç!$C$6,B121)))</f>
        <v>48470</v>
      </c>
      <c r="D121" s="2">
        <f t="shared" si="6"/>
        <v>3126.4074088986272</v>
      </c>
      <c r="E121" s="2">
        <f>I120*Başlangıç!$C$4</f>
        <v>202.57532308135393</v>
      </c>
      <c r="F121" s="2">
        <f>E121*Başlangıç!$C$7</f>
        <v>10.128766154067698</v>
      </c>
      <c r="G121" s="2">
        <f>E121*Başlangıç!$C$8</f>
        <v>0</v>
      </c>
      <c r="H121" s="2">
        <f t="shared" si="4"/>
        <v>2913.7033196632055</v>
      </c>
      <c r="I121" s="2">
        <f t="shared" si="5"/>
        <v>15092.992065346034</v>
      </c>
    </row>
    <row r="122" spans="2:9" ht="17.5" customHeight="1" x14ac:dyDescent="0.45">
      <c r="B122" s="7">
        <f t="shared" si="7"/>
        <v>116</v>
      </c>
      <c r="C122" s="14">
        <f ca="1">IF(WEEKDAY(EDATE(Başlangıç!$C$6,B122))=7,EDATE(Başlangıç!$C$6,B122)+2,IF(WEEKDAY(EDATE(Başlangıç!$C$6,B122))=1,EDATE(Başlangıç!$C$6,B122)+1,EDATE(Başlangıç!$C$6,B122)))</f>
        <v>48499</v>
      </c>
      <c r="D122" s="8">
        <f t="shared" si="6"/>
        <v>3126.4074088986272</v>
      </c>
      <c r="E122" s="8">
        <f>I121*Başlangıç!$C$4</f>
        <v>169.79616073514288</v>
      </c>
      <c r="F122" s="8">
        <f>E122*Başlangıç!$C$7</f>
        <v>8.4898080367571449</v>
      </c>
      <c r="G122" s="8">
        <f>E122*Başlangıç!$C$8</f>
        <v>0</v>
      </c>
      <c r="H122" s="8">
        <f t="shared" ref="H122:H126" si="8">D122-E122-F122-G122</f>
        <v>2948.1214401267271</v>
      </c>
      <c r="I122" s="8">
        <f t="shared" ref="I122:I125" si="9">I121-H122</f>
        <v>12144.870625219308</v>
      </c>
    </row>
    <row r="123" spans="2:9" ht="17.5" customHeight="1" x14ac:dyDescent="0.45">
      <c r="B123" s="6">
        <f t="shared" si="7"/>
        <v>117</v>
      </c>
      <c r="C123" s="13">
        <f ca="1">IF(WEEKDAY(EDATE(Başlangıç!$C$6,B123))=7,EDATE(Başlangıç!$C$6,B123)+2,IF(WEEKDAY(EDATE(Başlangıç!$C$6,B123))=1,EDATE(Başlangıç!$C$6,B123)+1,EDATE(Başlangıç!$C$6,B123)))</f>
        <v>48530</v>
      </c>
      <c r="D123" s="2">
        <f t="shared" si="6"/>
        <v>3126.4074088986272</v>
      </c>
      <c r="E123" s="2">
        <f>I122*Başlangıç!$C$4</f>
        <v>136.62979453371722</v>
      </c>
      <c r="F123" s="2">
        <f>E123*Başlangıç!$C$7</f>
        <v>6.8314897266858612</v>
      </c>
      <c r="G123" s="2">
        <f>E123*Başlangıç!$C$8</f>
        <v>0</v>
      </c>
      <c r="H123" s="2">
        <f t="shared" si="8"/>
        <v>2982.9461246382239</v>
      </c>
      <c r="I123" s="2">
        <f t="shared" si="9"/>
        <v>9161.9245005810844</v>
      </c>
    </row>
    <row r="124" spans="2:9" ht="17.5" customHeight="1" x14ac:dyDescent="0.45">
      <c r="B124" s="7">
        <f t="shared" si="7"/>
        <v>118</v>
      </c>
      <c r="C124" s="14">
        <f ca="1">IF(WEEKDAY(EDATE(Başlangıç!$C$6,B124))=7,EDATE(Başlangıç!$C$6,B124)+2,IF(WEEKDAY(EDATE(Başlangıç!$C$6,B124))=1,EDATE(Başlangıç!$C$6,B124)+1,EDATE(Başlangıç!$C$6,B124)))</f>
        <v>48561</v>
      </c>
      <c r="D124" s="8">
        <f t="shared" si="6"/>
        <v>3126.4074088986272</v>
      </c>
      <c r="E124" s="8">
        <f>I123*Başlangıç!$C$4</f>
        <v>103.0716506315372</v>
      </c>
      <c r="F124" s="8">
        <f>E124*Başlangıç!$C$7</f>
        <v>5.15358253157686</v>
      </c>
      <c r="G124" s="8">
        <f>E124*Başlangıç!$C$8</f>
        <v>0</v>
      </c>
      <c r="H124" s="8">
        <f t="shared" si="8"/>
        <v>3018.1821757355133</v>
      </c>
      <c r="I124" s="8">
        <f t="shared" si="9"/>
        <v>6143.7423248455707</v>
      </c>
    </row>
    <row r="125" spans="2:9" ht="17.5" customHeight="1" x14ac:dyDescent="0.45">
      <c r="B125" s="6">
        <f t="shared" si="7"/>
        <v>119</v>
      </c>
      <c r="C125" s="13">
        <f ca="1">IF(WEEKDAY(EDATE(Başlangıç!$C$6,B125))=7,EDATE(Başlangıç!$C$6,B125)+2,IF(WEEKDAY(EDATE(Başlangıç!$C$6,B125))=1,EDATE(Başlangıç!$C$6,B125)+1,EDATE(Başlangıç!$C$6,B125)))</f>
        <v>48591</v>
      </c>
      <c r="D125" s="2">
        <f t="shared" si="6"/>
        <v>3126.4074088986272</v>
      </c>
      <c r="E125" s="2">
        <f>I124*Başlangıç!$C$4</f>
        <v>69.117101154512667</v>
      </c>
      <c r="F125" s="2">
        <f>E125*Başlangıç!$C$7</f>
        <v>3.4558550577256337</v>
      </c>
      <c r="G125" s="2">
        <f>E125*Başlangıç!$C$8</f>
        <v>0</v>
      </c>
      <c r="H125" s="2">
        <f t="shared" si="8"/>
        <v>3053.8344526863889</v>
      </c>
      <c r="I125" s="2">
        <f t="shared" si="9"/>
        <v>3089.9078721591818</v>
      </c>
    </row>
    <row r="126" spans="2:9" ht="17.5" customHeight="1" x14ac:dyDescent="0.45">
      <c r="B126" s="7">
        <f t="shared" si="7"/>
        <v>120</v>
      </c>
      <c r="C126" s="14">
        <f ca="1">IF(WEEKDAY(EDATE(Başlangıç!$C$6,B126))=7,EDATE(Başlangıç!$C$6,B126)+2,IF(WEEKDAY(EDATE(Başlangıç!$C$6,B126))=1,EDATE(Başlangıç!$C$6,B126)+1,EDATE(Başlangıç!$C$6,B126)))</f>
        <v>48624</v>
      </c>
      <c r="D126" s="8">
        <f t="shared" si="6"/>
        <v>3126.4074088986272</v>
      </c>
      <c r="E126" s="8">
        <f>I125*Başlangıç!$C$4</f>
        <v>34.761463561790791</v>
      </c>
      <c r="F126" s="8">
        <f>E126*Başlangıç!$C$7</f>
        <v>1.7380731780895395</v>
      </c>
      <c r="G126" s="8">
        <f>E126*Başlangıç!$C$8</f>
        <v>0</v>
      </c>
      <c r="H126" s="8">
        <f t="shared" si="8"/>
        <v>3089.9078721587471</v>
      </c>
      <c r="I126" s="8">
        <v>0</v>
      </c>
    </row>
    <row r="127" spans="2:9" customFormat="1" ht="2.4" customHeight="1" x14ac:dyDescent="0.45"/>
    <row r="128" spans="2:9" s="4" customFormat="1" ht="24.95" customHeight="1" x14ac:dyDescent="0.45">
      <c r="B128" s="27" t="s">
        <v>16</v>
      </c>
      <c r="C128" s="28"/>
      <c r="D128" s="9">
        <f>SUM(D7:D126)</f>
        <v>375168.88906783599</v>
      </c>
      <c r="E128" s="9">
        <f t="shared" ref="E128:H128" si="10">SUM(E7:E126)</f>
        <v>166827.5133979386</v>
      </c>
      <c r="F128" s="9">
        <f t="shared" si="10"/>
        <v>8341.3756698969319</v>
      </c>
      <c r="G128" s="9">
        <f t="shared" si="10"/>
        <v>0</v>
      </c>
      <c r="H128" s="9">
        <f t="shared" si="10"/>
        <v>199999.99999999971</v>
      </c>
      <c r="I128" s="16">
        <f ca="1">TODAY()</f>
        <v>44969</v>
      </c>
    </row>
    <row r="129" spans="2:2" ht="3.2" customHeight="1" x14ac:dyDescent="0.45"/>
    <row r="130" spans="2:2" x14ac:dyDescent="0.45">
      <c r="B130" s="26" t="s">
        <v>31</v>
      </c>
    </row>
  </sheetData>
  <sheetProtection algorithmName="SHA-512" hashValue="/HuqSLrmgnXbzLLKzELEhaySYK+wZ6O+bvYC3wTDcknGFywfBMftwRvZmn4Jh/SdCf8Mi+RbWyBO7PHZtgV7GA==" saltValue="ZTnqH9zoaec4IG8s0Z749Q==" spinCount="100000" sheet="1" objects="1" scenarios="1"/>
  <mergeCells count="10">
    <mergeCell ref="B128:C128"/>
    <mergeCell ref="B2:I2"/>
    <mergeCell ref="B4:C4"/>
    <mergeCell ref="D4:E4"/>
    <mergeCell ref="F4:G4"/>
    <mergeCell ref="H4:I4"/>
    <mergeCell ref="B3:C3"/>
    <mergeCell ref="D3:E3"/>
    <mergeCell ref="F3:G3"/>
    <mergeCell ref="H3:I3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9ED8-1D35-49FC-A5F3-60EE1784350B}">
  <sheetPr>
    <tabColor rgb="FF0D84D5"/>
    <pageSetUpPr fitToPage="1"/>
  </sheetPr>
  <dimension ref="B1:K13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35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44969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 ca="1">D128</f>
        <v>379516.81144704693</v>
      </c>
      <c r="I4" s="31"/>
      <c r="K4" s="15">
        <v>114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 ca="1">Başlangıç!$C$3*Başlangıç!$C$4*12*($C$12-Başlangıç!$C$6+1)/360/2/3</f>
        <v>2300</v>
      </c>
      <c r="F7" s="2">
        <f ca="1">E7*Başlangıç!$C$7</f>
        <v>115</v>
      </c>
      <c r="G7" s="2">
        <f ca="1">E7*Başlangıç!$C$8</f>
        <v>0</v>
      </c>
      <c r="H7" s="2">
        <v>0</v>
      </c>
      <c r="I7" s="2">
        <f>Başlangıç!$C$3</f>
        <v>200000</v>
      </c>
    </row>
    <row r="8" spans="2:11" ht="17.5" customHeight="1" x14ac:dyDescent="0.45">
      <c r="B8" s="7">
        <f t="shared" ref="B8:B71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45028</v>
      </c>
      <c r="D8" s="8">
        <v>0</v>
      </c>
      <c r="E8" s="8">
        <f ca="1">Başlangıç!$C$3*Başlangıç!$C$4*12*($C$12-Başlangıç!$C$6+1)/360/2/3</f>
        <v>2300</v>
      </c>
      <c r="F8" s="8">
        <f ca="1">E8*Başlangıç!$C$7</f>
        <v>115</v>
      </c>
      <c r="G8" s="8">
        <f ca="1">E8*Başlangıç!$C$8</f>
        <v>0</v>
      </c>
      <c r="H8" s="8">
        <v>0</v>
      </c>
      <c r="I8" s="8">
        <f>Başlangıç!$C$3</f>
        <v>200000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45058</v>
      </c>
      <c r="D9" s="2">
        <f ca="1">SUM($E$7:$F$12)/2</f>
        <v>7245</v>
      </c>
      <c r="E9" s="2">
        <f ca="1">Başlangıç!$C$3*Başlangıç!$C$4*12*($C$12-Başlangıç!$C$6+1)/360/2/3</f>
        <v>2300</v>
      </c>
      <c r="F9" s="2">
        <f ca="1">E9*Başlangıç!$C$7</f>
        <v>115</v>
      </c>
      <c r="G9" s="2">
        <f ca="1">E9*Başlangıç!$C$8</f>
        <v>0</v>
      </c>
      <c r="H9" s="2">
        <v>0</v>
      </c>
      <c r="I9" s="2">
        <f>Başlangıç!$C$3</f>
        <v>200000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45089</v>
      </c>
      <c r="D10" s="8">
        <v>0</v>
      </c>
      <c r="E10" s="8">
        <f ca="1">Başlangıç!$C$3*Başlangıç!$C$4*12*($C$12-Başlangıç!$C$6+1)/360/2/3</f>
        <v>2300</v>
      </c>
      <c r="F10" s="8">
        <f ca="1">E10*Başlangıç!$C$7</f>
        <v>115</v>
      </c>
      <c r="G10" s="8">
        <f ca="1">E10*Başlangıç!$C$8</f>
        <v>0</v>
      </c>
      <c r="H10" s="8">
        <v>0</v>
      </c>
      <c r="I10" s="8">
        <f>Başlangıç!$C$3</f>
        <v>200000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45119</v>
      </c>
      <c r="D11" s="2">
        <v>0</v>
      </c>
      <c r="E11" s="2">
        <f ca="1">Başlangıç!$C$3*Başlangıç!$C$4*12*($C$12-Başlangıç!$C$6+1)/360/2/3</f>
        <v>2300</v>
      </c>
      <c r="F11" s="2">
        <f ca="1">E11*Başlangıç!$C$7</f>
        <v>115</v>
      </c>
      <c r="G11" s="2">
        <f ca="1">E11*Başlangıç!$C$8</f>
        <v>0</v>
      </c>
      <c r="H11" s="2">
        <v>0</v>
      </c>
      <c r="I11" s="2">
        <f>Başlangıç!$C$3</f>
        <v>200000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ca="1">SUM($E$7:$F$12)/2</f>
        <v>7245</v>
      </c>
      <c r="E12" s="8">
        <f ca="1">Başlangıç!$C$3*Başlangıç!$C$4*12*($C$12-Başlangıç!$C$6+1)/360/2/3</f>
        <v>2300</v>
      </c>
      <c r="F12" s="8">
        <f ca="1">E12*Başlangıç!$C$7</f>
        <v>115</v>
      </c>
      <c r="G12" s="8">
        <f ca="1">E12*Başlangıç!$C$8</f>
        <v>0</v>
      </c>
      <c r="H12" s="8">
        <v>0</v>
      </c>
      <c r="I12" s="8">
        <f>Başlangıç!$C$3</f>
        <v>200000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45181</v>
      </c>
      <c r="D13" s="2">
        <f>PMT(Başlangıç!$C$4*(1+Başlangıç!$C$7+Başlangıç!$C$8),$K$4,-Başlangıç!$C$3)</f>
        <v>3201.9895740968955</v>
      </c>
      <c r="E13" s="2">
        <f>I12*Başlangıç!$C$4</f>
        <v>2250</v>
      </c>
      <c r="F13" s="2">
        <f>E13*Başlangıç!$C$7</f>
        <v>112.5</v>
      </c>
      <c r="G13" s="2">
        <f>E13*Başlangıç!$C$8</f>
        <v>0</v>
      </c>
      <c r="H13" s="2">
        <f>D13-E13-F13-G13</f>
        <v>839.48957409689547</v>
      </c>
      <c r="I13" s="2">
        <f>I12-H13</f>
        <v>199160.51042590311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45211</v>
      </c>
      <c r="D14" s="8">
        <f>PMT(Başlangıç!$C$4*(1+Başlangıç!$C$7+Başlangıç!$C$8),$K$4,-Başlangıç!$C$3)</f>
        <v>3201.9895740968955</v>
      </c>
      <c r="E14" s="8">
        <f>I13*Başlangıç!$C$4</f>
        <v>2240.5557422914098</v>
      </c>
      <c r="F14" s="8">
        <f>E14*Başlangıç!$C$7</f>
        <v>112.0277871145705</v>
      </c>
      <c r="G14" s="8">
        <f>E14*Başlangıç!$C$8</f>
        <v>0</v>
      </c>
      <c r="H14" s="8">
        <f>D14-E14-F14-G14</f>
        <v>849.40604469091511</v>
      </c>
      <c r="I14" s="8">
        <f>I13-H14</f>
        <v>198311.10438121218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>PMT(Başlangıç!$C$4*(1+Başlangıç!$C$7+Başlangıç!$C$8),$K$4,-Başlangıç!$C$3)</f>
        <v>3201.9895740968955</v>
      </c>
      <c r="E15" s="2">
        <f>I14*Başlangıç!$C$4</f>
        <v>2230.999924288637</v>
      </c>
      <c r="F15" s="2">
        <f>E15*Başlangıç!$C$7</f>
        <v>111.54999621443186</v>
      </c>
      <c r="G15" s="2">
        <f>E15*Başlangıç!$C$8</f>
        <v>0</v>
      </c>
      <c r="H15" s="2">
        <f t="shared" ref="H15" si="1">D15-E15-F15-G15</f>
        <v>859.43965359382662</v>
      </c>
      <c r="I15" s="2">
        <f t="shared" ref="I15" si="2">I14-H15</f>
        <v>197451.66472761836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45272</v>
      </c>
      <c r="D16" s="8">
        <f>PMT(Başlangıç!$C$4*(1+Başlangıç!$C$7+Başlangıç!$C$8),$K$4,-Başlangıç!$C$3)</f>
        <v>3201.9895740968955</v>
      </c>
      <c r="E16" s="8">
        <f>I15*Başlangıç!$C$4</f>
        <v>2221.3312281857065</v>
      </c>
      <c r="F16" s="8">
        <f>E16*Başlangıç!$C$7</f>
        <v>111.06656140928533</v>
      </c>
      <c r="G16" s="8">
        <f>E16*Başlangıç!$C$8</f>
        <v>0</v>
      </c>
      <c r="H16" s="8">
        <f t="shared" ref="H16:H79" si="3">D16-E16-F16-G16</f>
        <v>869.59178450190359</v>
      </c>
      <c r="I16" s="8">
        <f t="shared" ref="I16:I79" si="4">I15-H16</f>
        <v>196582.07294311645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45303</v>
      </c>
      <c r="D17" s="2">
        <f>PMT(Başlangıç!$C$4*(1+Başlangıç!$C$7+Başlangıç!$C$8),$K$4,-Başlangıç!$C$3)</f>
        <v>3201.9895740968955</v>
      </c>
      <c r="E17" s="2">
        <f>I16*Başlangıç!$C$4</f>
        <v>2211.5483206100598</v>
      </c>
      <c r="F17" s="2">
        <f>E17*Başlangıç!$C$7</f>
        <v>110.577416030503</v>
      </c>
      <c r="G17" s="2">
        <f>E17*Başlangıç!$C$8</f>
        <v>0</v>
      </c>
      <c r="H17" s="2">
        <f t="shared" si="3"/>
        <v>879.8638374563327</v>
      </c>
      <c r="I17" s="2">
        <f t="shared" si="4"/>
        <v>195702.20910566012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45334</v>
      </c>
      <c r="D18" s="8">
        <f>PMT(Başlangıç!$C$4*(1+Başlangıç!$C$7+Başlangıç!$C$8),$K$4,-Başlangıç!$C$3)</f>
        <v>3201.9895740968955</v>
      </c>
      <c r="E18" s="8">
        <f>I17*Başlangıç!$C$4</f>
        <v>2201.6498524386761</v>
      </c>
      <c r="F18" s="8">
        <f>E18*Başlangıç!$C$7</f>
        <v>110.08249262193381</v>
      </c>
      <c r="G18" s="8">
        <f>E18*Başlangıç!$C$8</f>
        <v>0</v>
      </c>
      <c r="H18" s="8">
        <f t="shared" si="3"/>
        <v>890.25722903628548</v>
      </c>
      <c r="I18" s="8">
        <f t="shared" si="4"/>
        <v>194811.95187662385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45363</v>
      </c>
      <c r="D19" s="2">
        <f>PMT(Başlangıç!$C$4*(1+Başlangıç!$C$7+Başlangıç!$C$8),$K$4,-Başlangıç!$C$3)</f>
        <v>3201.9895740968955</v>
      </c>
      <c r="E19" s="2">
        <f>I18*Başlangıç!$C$4</f>
        <v>2191.6344586120181</v>
      </c>
      <c r="F19" s="2">
        <f>E19*Başlangıç!$C$7</f>
        <v>109.5817229306009</v>
      </c>
      <c r="G19" s="2">
        <f>E19*Başlangıç!$C$8</f>
        <v>0</v>
      </c>
      <c r="H19" s="2">
        <f t="shared" si="3"/>
        <v>900.77339255427648</v>
      </c>
      <c r="I19" s="2">
        <f t="shared" si="4"/>
        <v>193911.17848406956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45394</v>
      </c>
      <c r="D20" s="8">
        <f>PMT(Başlangıç!$C$4*(1+Başlangıç!$C$7+Başlangıç!$C$8),$K$4,-Başlangıç!$C$3)</f>
        <v>3201.9895740968955</v>
      </c>
      <c r="E20" s="8">
        <f>I19*Başlangıç!$C$4</f>
        <v>2181.5007579457824</v>
      </c>
      <c r="F20" s="8">
        <f>E20*Başlangıç!$C$7</f>
        <v>109.07503789728912</v>
      </c>
      <c r="G20" s="8">
        <f>E20*Başlangıç!$C$8</f>
        <v>0</v>
      </c>
      <c r="H20" s="8">
        <f t="shared" si="3"/>
        <v>911.41377825382392</v>
      </c>
      <c r="I20" s="8">
        <f t="shared" si="4"/>
        <v>192999.76470581573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>PMT(Başlangıç!$C$4*(1+Başlangıç!$C$7+Başlangıç!$C$8),$K$4,-Başlangıç!$C$3)</f>
        <v>3201.9895740968955</v>
      </c>
      <c r="E21" s="2">
        <f>I20*Başlangıç!$C$4</f>
        <v>2171.2473529404269</v>
      </c>
      <c r="F21" s="2">
        <f>E21*Başlangıç!$C$7</f>
        <v>108.56236764702135</v>
      </c>
      <c r="G21" s="2">
        <f>E21*Başlangıç!$C$8</f>
        <v>0</v>
      </c>
      <c r="H21" s="2">
        <f t="shared" si="3"/>
        <v>922.17985350944718</v>
      </c>
      <c r="I21" s="2">
        <f t="shared" si="4"/>
        <v>192077.58485230629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45455</v>
      </c>
      <c r="D22" s="8">
        <f>PMT(Başlangıç!$C$4*(1+Başlangıç!$C$7+Başlangıç!$C$8),$K$4,-Başlangıç!$C$3)</f>
        <v>3201.9895740968955</v>
      </c>
      <c r="E22" s="8">
        <f>I21*Başlangıç!$C$4</f>
        <v>2160.8728295884457</v>
      </c>
      <c r="F22" s="8">
        <f>E22*Başlangıç!$C$7</f>
        <v>108.04364147942229</v>
      </c>
      <c r="G22" s="8">
        <f>E22*Başlangıç!$C$8</f>
        <v>0</v>
      </c>
      <c r="H22" s="8">
        <f t="shared" si="3"/>
        <v>933.07310302902749</v>
      </c>
      <c r="I22" s="8">
        <f t="shared" si="4"/>
        <v>191144.51174927727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45485</v>
      </c>
      <c r="D23" s="2">
        <f>PMT(Başlangıç!$C$4*(1+Başlangıç!$C$7+Başlangıç!$C$8),$K$4,-Başlangıç!$C$3)</f>
        <v>3201.9895740968955</v>
      </c>
      <c r="E23" s="2">
        <f>I22*Başlangıç!$C$4</f>
        <v>2150.3757571793694</v>
      </c>
      <c r="F23" s="2">
        <f>E23*Başlangıç!$C$7</f>
        <v>107.51878785896848</v>
      </c>
      <c r="G23" s="2">
        <f>E23*Başlangıç!$C$8</f>
        <v>0</v>
      </c>
      <c r="H23" s="2">
        <f t="shared" si="3"/>
        <v>944.09502905855754</v>
      </c>
      <c r="I23" s="2">
        <f t="shared" si="4"/>
        <v>190200.41672021872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45516</v>
      </c>
      <c r="D24" s="8">
        <f>PMT(Başlangıç!$C$4*(1+Başlangıç!$C$7+Başlangıç!$C$8),$K$4,-Başlangıç!$C$3)</f>
        <v>3201.9895740968955</v>
      </c>
      <c r="E24" s="8">
        <f>I23*Başlangıç!$C$4</f>
        <v>2139.7546881024605</v>
      </c>
      <c r="F24" s="8">
        <f>E24*Başlangıç!$C$7</f>
        <v>106.98773440512304</v>
      </c>
      <c r="G24" s="8">
        <f>E24*Başlangıç!$C$8</f>
        <v>0</v>
      </c>
      <c r="H24" s="8">
        <f t="shared" si="3"/>
        <v>955.2471515893119</v>
      </c>
      <c r="I24" s="8">
        <f t="shared" si="4"/>
        <v>189245.16956862941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45547</v>
      </c>
      <c r="D25" s="2">
        <f>PMT(Başlangıç!$C$4*(1+Başlangıç!$C$7+Başlangıç!$C$8),$K$4,-Başlangıç!$C$3)</f>
        <v>3201.9895740968955</v>
      </c>
      <c r="E25" s="2">
        <f>I24*Başlangıç!$C$4</f>
        <v>2129.0081576470807</v>
      </c>
      <c r="F25" s="2">
        <f>E25*Başlangıç!$C$7</f>
        <v>106.45040788235404</v>
      </c>
      <c r="G25" s="2">
        <f>E25*Başlangıç!$C$8</f>
        <v>0</v>
      </c>
      <c r="H25" s="2">
        <f t="shared" si="3"/>
        <v>966.53100856746073</v>
      </c>
      <c r="I25" s="2">
        <f t="shared" si="4"/>
        <v>188278.63856006195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>PMT(Başlangıç!$C$4*(1+Başlangıç!$C$7+Başlangıç!$C$8),$K$4,-Başlangıç!$C$3)</f>
        <v>3201.9895740968955</v>
      </c>
      <c r="E26" s="8">
        <f>I25*Başlangıç!$C$4</f>
        <v>2118.1346838006971</v>
      </c>
      <c r="F26" s="8">
        <f>E26*Başlangıç!$C$7</f>
        <v>105.90673419003485</v>
      </c>
      <c r="G26" s="8">
        <f>E26*Başlangıç!$C$8</f>
        <v>0</v>
      </c>
      <c r="H26" s="8">
        <f t="shared" si="3"/>
        <v>977.94815610616354</v>
      </c>
      <c r="I26" s="8">
        <f t="shared" si="4"/>
        <v>187300.69040395578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45608</v>
      </c>
      <c r="D27" s="2">
        <f>PMT(Başlangıç!$C$4*(1+Başlangıç!$C$7+Başlangıç!$C$8),$K$4,-Başlangıç!$C$3)</f>
        <v>3201.9895740968955</v>
      </c>
      <c r="E27" s="2">
        <f>I26*Başlangıç!$C$4</f>
        <v>2107.1327670445025</v>
      </c>
      <c r="F27" s="2">
        <f>E27*Başlangıç!$C$7</f>
        <v>105.35663835222513</v>
      </c>
      <c r="G27" s="2">
        <f>E27*Başlangıç!$C$8</f>
        <v>0</v>
      </c>
      <c r="H27" s="2">
        <f t="shared" si="3"/>
        <v>989.50016870016782</v>
      </c>
      <c r="I27" s="2">
        <f t="shared" si="4"/>
        <v>186311.19023525561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45638</v>
      </c>
      <c r="D28" s="8">
        <f>PMT(Başlangıç!$C$4*(1+Başlangıç!$C$7+Başlangıç!$C$8),$K$4,-Başlangıç!$C$3)</f>
        <v>3201.9895740968955</v>
      </c>
      <c r="E28" s="8">
        <f>I27*Başlangıç!$C$4</f>
        <v>2096.0008901466254</v>
      </c>
      <c r="F28" s="8">
        <f>E28*Başlangıç!$C$7</f>
        <v>104.80004450733128</v>
      </c>
      <c r="G28" s="8">
        <f>E28*Başlangıç!$C$8</f>
        <v>0</v>
      </c>
      <c r="H28" s="8">
        <f t="shared" si="3"/>
        <v>1001.1886394429389</v>
      </c>
      <c r="I28" s="8">
        <f t="shared" si="4"/>
        <v>185310.00159581268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>PMT(Başlangıç!$C$4*(1+Başlangıç!$C$7+Başlangıç!$C$8),$K$4,-Başlangıç!$C$3)</f>
        <v>3201.9895740968955</v>
      </c>
      <c r="E29" s="2">
        <f>I28*Başlangıç!$C$4</f>
        <v>2084.7375179528926</v>
      </c>
      <c r="F29" s="2">
        <f>E29*Başlangıç!$C$7</f>
        <v>104.23687589764464</v>
      </c>
      <c r="G29" s="2">
        <f>E29*Başlangıç!$C$8</f>
        <v>0</v>
      </c>
      <c r="H29" s="2">
        <f t="shared" si="3"/>
        <v>1013.0151802463582</v>
      </c>
      <c r="I29" s="2">
        <f t="shared" si="4"/>
        <v>184296.98641556632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45700</v>
      </c>
      <c r="D30" s="8">
        <f>PMT(Başlangıç!$C$4*(1+Başlangıç!$C$7+Başlangıç!$C$8),$K$4,-Başlangıç!$C$3)</f>
        <v>3201.9895740968955</v>
      </c>
      <c r="E30" s="8">
        <f>I29*Başlangıç!$C$4</f>
        <v>2073.3410971751209</v>
      </c>
      <c r="F30" s="8">
        <f>E30*Başlangıç!$C$7</f>
        <v>103.66705485875605</v>
      </c>
      <c r="G30" s="8">
        <f>E30*Başlangıç!$C$8</f>
        <v>0</v>
      </c>
      <c r="H30" s="8">
        <f t="shared" si="3"/>
        <v>1024.9814220630185</v>
      </c>
      <c r="I30" s="8">
        <f t="shared" si="4"/>
        <v>183272.0049935033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45728</v>
      </c>
      <c r="D31" s="2">
        <f>PMT(Başlangıç!$C$4*(1+Başlangıç!$C$7+Başlangıç!$C$8),$K$4,-Başlangıç!$C$3)</f>
        <v>3201.9895740968955</v>
      </c>
      <c r="E31" s="2">
        <f>I30*Başlangıç!$C$4</f>
        <v>2061.810056176912</v>
      </c>
      <c r="F31" s="2">
        <f>E31*Başlangıç!$C$7</f>
        <v>103.0905028088456</v>
      </c>
      <c r="G31" s="2">
        <f>E31*Başlangıç!$C$8</f>
        <v>0</v>
      </c>
      <c r="H31" s="2">
        <f t="shared" si="3"/>
        <v>1037.089015111138</v>
      </c>
      <c r="I31" s="2">
        <f t="shared" si="4"/>
        <v>182234.91597839218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>PMT(Başlangıç!$C$4*(1+Başlangıç!$C$7+Başlangıç!$C$8),$K$4,-Başlangıç!$C$3)</f>
        <v>3201.9895740968955</v>
      </c>
      <c r="E32" s="8">
        <f>I31*Başlangıç!$C$4</f>
        <v>2050.142804756912</v>
      </c>
      <c r="F32" s="8">
        <f>E32*Başlangıç!$C$7</f>
        <v>102.5071402378456</v>
      </c>
      <c r="G32" s="8">
        <f>E32*Başlangıç!$C$8</f>
        <v>0</v>
      </c>
      <c r="H32" s="8">
        <f t="shared" si="3"/>
        <v>1049.3396291021379</v>
      </c>
      <c r="I32" s="8">
        <f t="shared" si="4"/>
        <v>181185.57634929003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45789</v>
      </c>
      <c r="D33" s="2">
        <f>PMT(Başlangıç!$C$4*(1+Başlangıç!$C$7+Başlangıç!$C$8),$K$4,-Başlangıç!$C$3)</f>
        <v>3201.9895740968955</v>
      </c>
      <c r="E33" s="2">
        <f>I32*Başlangıç!$C$4</f>
        <v>2038.3377339295128</v>
      </c>
      <c r="F33" s="2">
        <f>E33*Başlangıç!$C$7</f>
        <v>101.91688669647564</v>
      </c>
      <c r="G33" s="2">
        <f>E33*Başlangıç!$C$8</f>
        <v>0</v>
      </c>
      <c r="H33" s="2">
        <f t="shared" si="3"/>
        <v>1061.7349534709072</v>
      </c>
      <c r="I33" s="2">
        <f t="shared" si="4"/>
        <v>180123.84139581912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45820</v>
      </c>
      <c r="D34" s="8">
        <f>PMT(Başlangıç!$C$4*(1+Başlangıç!$C$7+Başlangıç!$C$8),$K$4,-Başlangıç!$C$3)</f>
        <v>3201.9895740968955</v>
      </c>
      <c r="E34" s="8">
        <f>I33*Başlangıç!$C$4</f>
        <v>2026.3932157029651</v>
      </c>
      <c r="F34" s="8">
        <f>E34*Başlangıç!$C$7</f>
        <v>101.31966078514826</v>
      </c>
      <c r="G34" s="8">
        <f>E34*Başlangıç!$C$8</f>
        <v>0</v>
      </c>
      <c r="H34" s="8">
        <f t="shared" si="3"/>
        <v>1074.2766976087821</v>
      </c>
      <c r="I34" s="8">
        <f t="shared" si="4"/>
        <v>179049.56469821034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>PMT(Başlangıç!$C$4*(1+Başlangıç!$C$7+Başlangıç!$C$8),$K$4,-Başlangıç!$C$3)</f>
        <v>3201.9895740968955</v>
      </c>
      <c r="E35" s="2">
        <f>I34*Başlangıç!$C$4</f>
        <v>2014.3076028548662</v>
      </c>
      <c r="F35" s="2">
        <f>E35*Başlangıç!$C$7</f>
        <v>100.71538014274331</v>
      </c>
      <c r="G35" s="2">
        <f>E35*Başlangıç!$C$8</f>
        <v>0</v>
      </c>
      <c r="H35" s="2">
        <f t="shared" si="3"/>
        <v>1086.966591099286</v>
      </c>
      <c r="I35" s="2">
        <f t="shared" si="4"/>
        <v>177962.59810711106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45881</v>
      </c>
      <c r="D36" s="8">
        <f>PMT(Başlangıç!$C$4*(1+Başlangıç!$C$7+Başlangıç!$C$8),$K$4,-Başlangıç!$C$3)</f>
        <v>3201.9895740968955</v>
      </c>
      <c r="E36" s="8">
        <f>I35*Başlangıç!$C$4</f>
        <v>2002.0792287049994</v>
      </c>
      <c r="F36" s="8">
        <f>E36*Başlangıç!$C$7</f>
        <v>100.10396143524997</v>
      </c>
      <c r="G36" s="8">
        <f>E36*Başlangıç!$C$8</f>
        <v>0</v>
      </c>
      <c r="H36" s="8">
        <f t="shared" si="3"/>
        <v>1099.8063839566462</v>
      </c>
      <c r="I36" s="8">
        <f t="shared" si="4"/>
        <v>176862.7917231544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45912</v>
      </c>
      <c r="D37" s="2">
        <f>PMT(Başlangıç!$C$4*(1+Başlangıç!$C$7+Başlangıç!$C$8),$K$4,-Başlangıç!$C$3)</f>
        <v>3201.9895740968955</v>
      </c>
      <c r="E37" s="2">
        <f>I36*Başlangıç!$C$4</f>
        <v>1989.706406885487</v>
      </c>
      <c r="F37" s="2">
        <f>E37*Başlangıç!$C$7</f>
        <v>99.485320344274356</v>
      </c>
      <c r="G37" s="2">
        <f>E37*Başlangıç!$C$8</f>
        <v>0</v>
      </c>
      <c r="H37" s="2">
        <f t="shared" si="3"/>
        <v>1112.797846867134</v>
      </c>
      <c r="I37" s="2">
        <f t="shared" si="4"/>
        <v>175749.99387628728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>PMT(Başlangıç!$C$4*(1+Başlangıç!$C$7+Başlangıç!$C$8),$K$4,-Başlangıç!$C$3)</f>
        <v>3201.9895740968955</v>
      </c>
      <c r="E38" s="8">
        <f>I37*Başlangıç!$C$4</f>
        <v>1977.1874311082317</v>
      </c>
      <c r="F38" s="8">
        <f>E38*Başlangıç!$C$7</f>
        <v>98.859371555411599</v>
      </c>
      <c r="G38" s="8">
        <f>E38*Başlangıç!$C$8</f>
        <v>0</v>
      </c>
      <c r="H38" s="8">
        <f t="shared" si="3"/>
        <v>1125.9427714332521</v>
      </c>
      <c r="I38" s="8">
        <f t="shared" si="4"/>
        <v>174624.05110485404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45973</v>
      </c>
      <c r="D39" s="2">
        <f>PMT(Başlangıç!$C$4*(1+Başlangıç!$C$7+Başlangıç!$C$8),$K$4,-Başlangıç!$C$3)</f>
        <v>3201.9895740968955</v>
      </c>
      <c r="E39" s="2">
        <f>I38*Başlangıç!$C$4</f>
        <v>1964.5205749296078</v>
      </c>
      <c r="F39" s="2">
        <f>E39*Başlangıç!$C$7</f>
        <v>98.226028746480395</v>
      </c>
      <c r="G39" s="2">
        <f>E39*Başlangıç!$C$8</f>
        <v>0</v>
      </c>
      <c r="H39" s="2">
        <f t="shared" si="3"/>
        <v>1139.2429704208073</v>
      </c>
      <c r="I39" s="2">
        <f t="shared" si="4"/>
        <v>173484.80813443323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46003</v>
      </c>
      <c r="D40" s="8">
        <f>PMT(Başlangıç!$C$4*(1+Başlangıç!$C$7+Başlangıç!$C$8),$K$4,-Başlangıç!$C$3)</f>
        <v>3201.9895740968955</v>
      </c>
      <c r="E40" s="8">
        <f>I39*Başlangıç!$C$4</f>
        <v>1951.7040915123737</v>
      </c>
      <c r="F40" s="8">
        <f>E40*Başlangıç!$C$7</f>
        <v>97.58520457561869</v>
      </c>
      <c r="G40" s="8">
        <f>E40*Başlangıç!$C$8</f>
        <v>0</v>
      </c>
      <c r="H40" s="8">
        <f t="shared" si="3"/>
        <v>1152.7002780089031</v>
      </c>
      <c r="I40" s="8">
        <f t="shared" si="4"/>
        <v>172332.10785642432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46034</v>
      </c>
      <c r="D41" s="2">
        <f>PMT(Başlangıç!$C$4*(1+Başlangıç!$C$7+Başlangıç!$C$8),$K$4,-Başlangıç!$C$3)</f>
        <v>3201.9895740968955</v>
      </c>
      <c r="E41" s="2">
        <f>I40*Başlangıç!$C$4</f>
        <v>1938.7362133847735</v>
      </c>
      <c r="F41" s="2">
        <f>E41*Başlangıç!$C$7</f>
        <v>96.936810669238682</v>
      </c>
      <c r="G41" s="2">
        <f>E41*Başlangıç!$C$8</f>
        <v>0</v>
      </c>
      <c r="H41" s="2">
        <f t="shared" si="3"/>
        <v>1166.3165500428834</v>
      </c>
      <c r="I41" s="2">
        <f t="shared" si="4"/>
        <v>171165.79130638143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46065</v>
      </c>
      <c r="D42" s="8">
        <f>PMT(Başlangıç!$C$4*(1+Başlangıç!$C$7+Başlangıç!$C$8),$K$4,-Başlangıç!$C$3)</f>
        <v>3201.9895740968955</v>
      </c>
      <c r="E42" s="8">
        <f>I41*Başlangıç!$C$4</f>
        <v>1925.6151521967911</v>
      </c>
      <c r="F42" s="8">
        <f>E42*Başlangıç!$C$7</f>
        <v>96.280757609839554</v>
      </c>
      <c r="G42" s="8">
        <f>E42*Başlangıç!$C$8</f>
        <v>0</v>
      </c>
      <c r="H42" s="8">
        <f t="shared" si="3"/>
        <v>1180.0936642902648</v>
      </c>
      <c r="I42" s="8">
        <f t="shared" si="4"/>
        <v>169985.69764209117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46093</v>
      </c>
      <c r="D43" s="2">
        <f>PMT(Başlangıç!$C$4*(1+Başlangıç!$C$7+Başlangıç!$C$8),$K$4,-Başlangıç!$C$3)</f>
        <v>3201.9895740968955</v>
      </c>
      <c r="E43" s="2">
        <f>I42*Başlangıç!$C$4</f>
        <v>1912.3390984735256</v>
      </c>
      <c r="F43" s="2">
        <f>E43*Başlangıç!$C$7</f>
        <v>95.616954923676289</v>
      </c>
      <c r="G43" s="2">
        <f>E43*Başlangıç!$C$8</f>
        <v>0</v>
      </c>
      <c r="H43" s="2">
        <f t="shared" si="3"/>
        <v>1194.0335206996936</v>
      </c>
      <c r="I43" s="2">
        <f t="shared" si="4"/>
        <v>168791.66412139148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>PMT(Başlangıç!$C$4*(1+Başlangıç!$C$7+Başlangıç!$C$8),$K$4,-Başlangıç!$C$3)</f>
        <v>3201.9895740968955</v>
      </c>
      <c r="E44" s="8">
        <f>I43*Başlangıç!$C$4</f>
        <v>1898.9062213656541</v>
      </c>
      <c r="F44" s="8">
        <f>E44*Başlangıç!$C$7</f>
        <v>94.945311068282706</v>
      </c>
      <c r="G44" s="8">
        <f>E44*Başlangıç!$C$8</f>
        <v>0</v>
      </c>
      <c r="H44" s="8">
        <f t="shared" si="3"/>
        <v>1208.1380416629586</v>
      </c>
      <c r="I44" s="8">
        <f t="shared" si="4"/>
        <v>167583.52607972853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46154</v>
      </c>
      <c r="D45" s="2">
        <f>PMT(Başlangıç!$C$4*(1+Başlangıç!$C$7+Başlangıç!$C$8),$K$4,-Başlangıç!$C$3)</f>
        <v>3201.9895740968955</v>
      </c>
      <c r="E45" s="2">
        <f>I44*Başlangıç!$C$4</f>
        <v>1885.314668396946</v>
      </c>
      <c r="F45" s="2">
        <f>E45*Başlangıç!$C$7</f>
        <v>94.265733419847308</v>
      </c>
      <c r="G45" s="2">
        <f>E45*Başlangıç!$C$8</f>
        <v>0</v>
      </c>
      <c r="H45" s="2">
        <f t="shared" si="3"/>
        <v>1222.4091722801022</v>
      </c>
      <c r="I45" s="2">
        <f t="shared" si="4"/>
        <v>166361.11690744842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46185</v>
      </c>
      <c r="D46" s="8">
        <f>PMT(Başlangıç!$C$4*(1+Başlangıç!$C$7+Başlangıç!$C$8),$K$4,-Başlangıç!$C$3)</f>
        <v>3201.9895740968955</v>
      </c>
      <c r="E46" s="8">
        <f>I45*Başlangıç!$C$4</f>
        <v>1871.5625652087947</v>
      </c>
      <c r="F46" s="8">
        <f>E46*Başlangıç!$C$7</f>
        <v>93.57812826043974</v>
      </c>
      <c r="G46" s="8">
        <f>E46*Başlangıç!$C$8</f>
        <v>0</v>
      </c>
      <c r="H46" s="8">
        <f t="shared" si="3"/>
        <v>1236.8488806276609</v>
      </c>
      <c r="I46" s="8">
        <f t="shared" si="4"/>
        <v>165124.26802682076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>PMT(Başlangıç!$C$4*(1+Başlangıç!$C$7+Başlangıç!$C$8),$K$4,-Başlangıç!$C$3)</f>
        <v>3201.9895740968955</v>
      </c>
      <c r="E47" s="2">
        <f>I46*Başlangıç!$C$4</f>
        <v>1857.6480153017335</v>
      </c>
      <c r="F47" s="2">
        <f>E47*Başlangıç!$C$7</f>
        <v>92.882400765086686</v>
      </c>
      <c r="G47" s="2">
        <f>E47*Başlangıç!$C$8</f>
        <v>0</v>
      </c>
      <c r="H47" s="2">
        <f t="shared" si="3"/>
        <v>1251.4591580300753</v>
      </c>
      <c r="I47" s="2">
        <f t="shared" si="4"/>
        <v>163872.80886879069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46246</v>
      </c>
      <c r="D48" s="8">
        <f>PMT(Başlangıç!$C$4*(1+Başlangıç!$C$7+Başlangıç!$C$8),$K$4,-Başlangıç!$C$3)</f>
        <v>3201.9895740968955</v>
      </c>
      <c r="E48" s="8">
        <f>I47*Başlangıç!$C$4</f>
        <v>1843.5690997738952</v>
      </c>
      <c r="F48" s="8">
        <f>E48*Başlangıç!$C$7</f>
        <v>92.178454988694767</v>
      </c>
      <c r="G48" s="8">
        <f>E48*Başlangıç!$C$8</f>
        <v>0</v>
      </c>
      <c r="H48" s="8">
        <f t="shared" si="3"/>
        <v>1266.2420193343055</v>
      </c>
      <c r="I48" s="8">
        <f t="shared" si="4"/>
        <v>162606.56684945637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>PMT(Başlangıç!$C$4*(1+Başlangıç!$C$7+Başlangıç!$C$8),$K$4,-Başlangıç!$C$3)</f>
        <v>3201.9895740968955</v>
      </c>
      <c r="E49" s="2">
        <f>I48*Başlangıç!$C$4</f>
        <v>1829.3238770563842</v>
      </c>
      <c r="F49" s="2">
        <f>E49*Başlangıç!$C$7</f>
        <v>91.466193852819217</v>
      </c>
      <c r="G49" s="2">
        <f>E49*Başlangıç!$C$8</f>
        <v>0</v>
      </c>
      <c r="H49" s="2">
        <f t="shared" si="3"/>
        <v>1281.199503187692</v>
      </c>
      <c r="I49" s="2">
        <f t="shared" si="4"/>
        <v>161325.36734626867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46307</v>
      </c>
      <c r="D50" s="8">
        <f>PMT(Başlangıç!$C$4*(1+Başlangıç!$C$7+Başlangıç!$C$8),$K$4,-Başlangıç!$C$3)</f>
        <v>3201.9895740968955</v>
      </c>
      <c r="E50" s="8">
        <f>I49*Başlangıç!$C$4</f>
        <v>1814.9103826455225</v>
      </c>
      <c r="F50" s="8">
        <f>E50*Başlangıç!$C$7</f>
        <v>90.745519132276129</v>
      </c>
      <c r="G50" s="8">
        <f>E50*Başlangıç!$C$8</f>
        <v>0</v>
      </c>
      <c r="H50" s="8">
        <f t="shared" si="3"/>
        <v>1296.3336723190969</v>
      </c>
      <c r="I50" s="8">
        <f t="shared" si="4"/>
        <v>160029.03367394957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46338</v>
      </c>
      <c r="D51" s="2">
        <f>PMT(Başlangıç!$C$4*(1+Başlangıç!$C$7+Başlangıç!$C$8),$K$4,-Başlangıç!$C$3)</f>
        <v>3201.9895740968955</v>
      </c>
      <c r="E51" s="2">
        <f>I50*Başlangıç!$C$4</f>
        <v>1800.3266288319326</v>
      </c>
      <c r="F51" s="2">
        <f>E51*Başlangıç!$C$7</f>
        <v>90.016331441596634</v>
      </c>
      <c r="G51" s="2">
        <f>E51*Başlangıç!$C$8</f>
        <v>0</v>
      </c>
      <c r="H51" s="2">
        <f t="shared" si="3"/>
        <v>1311.6466138233664</v>
      </c>
      <c r="I51" s="2">
        <f t="shared" si="4"/>
        <v>158717.3870601262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>PMT(Başlangıç!$C$4*(1+Başlangıç!$C$7+Başlangıç!$C$8),$K$4,-Başlangıç!$C$3)</f>
        <v>3201.9895740968955</v>
      </c>
      <c r="E52" s="8">
        <f>I51*Başlangıç!$C$4</f>
        <v>1785.5706044264198</v>
      </c>
      <c r="F52" s="8">
        <f>E52*Başlangıç!$C$7</f>
        <v>89.278530221320992</v>
      </c>
      <c r="G52" s="8">
        <f>E52*Başlangıç!$C$8</f>
        <v>0</v>
      </c>
      <c r="H52" s="8">
        <f t="shared" si="3"/>
        <v>1327.1404394491547</v>
      </c>
      <c r="I52" s="8">
        <f t="shared" si="4"/>
        <v>157390.24662067706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46399</v>
      </c>
      <c r="D53" s="2">
        <f>PMT(Başlangıç!$C$4*(1+Başlangıç!$C$7+Başlangıç!$C$8),$K$4,-Başlangıç!$C$3)</f>
        <v>3201.9895740968955</v>
      </c>
      <c r="E53" s="2">
        <f>I52*Başlangıç!$C$4</f>
        <v>1770.6402744826169</v>
      </c>
      <c r="F53" s="2">
        <f>E53*Başlangıç!$C$7</f>
        <v>88.532013724130849</v>
      </c>
      <c r="G53" s="2">
        <f>E53*Başlangıç!$C$8</f>
        <v>0</v>
      </c>
      <c r="H53" s="2">
        <f t="shared" si="3"/>
        <v>1342.8172858901478</v>
      </c>
      <c r="I53" s="2">
        <f t="shared" si="4"/>
        <v>156047.42933478692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46430</v>
      </c>
      <c r="D54" s="8">
        <f>PMT(Başlangıç!$C$4*(1+Başlangıç!$C$7+Başlangıç!$C$8),$K$4,-Başlangıç!$C$3)</f>
        <v>3201.9895740968955</v>
      </c>
      <c r="E54" s="8">
        <f>I53*Başlangıç!$C$4</f>
        <v>1755.5335800163527</v>
      </c>
      <c r="F54" s="8">
        <f>E54*Başlangıç!$C$7</f>
        <v>87.776679000817637</v>
      </c>
      <c r="G54" s="8">
        <f>E54*Başlangıç!$C$8</f>
        <v>0</v>
      </c>
      <c r="H54" s="8">
        <f t="shared" si="3"/>
        <v>1358.679315079725</v>
      </c>
      <c r="I54" s="8">
        <f t="shared" si="4"/>
        <v>154688.75001970719</v>
      </c>
    </row>
    <row r="55" spans="2:9" ht="17.5" customHeight="1" x14ac:dyDescent="0.45">
      <c r="B55" s="6">
        <f t="shared" si="0"/>
        <v>49</v>
      </c>
      <c r="C55" s="13">
        <f ca="1">IF(WEEKDAY(EDATE(Başlangıç!$C$6,B55))=7,EDATE(Başlangıç!$C$6,B55)+2,IF(WEEKDAY(EDATE(Başlangıç!$C$6,B55))=1,EDATE(Başlangıç!$C$6,B55)+1,EDATE(Başlangıç!$C$6,B55)))</f>
        <v>46458</v>
      </c>
      <c r="D55" s="2">
        <f>PMT(Başlangıç!$C$4*(1+Başlangıç!$C$7+Başlangıç!$C$8),$K$4,-Başlangıç!$C$3)</f>
        <v>3201.9895740968955</v>
      </c>
      <c r="E55" s="2">
        <f>I54*Başlangıç!$C$4</f>
        <v>1740.2484377217058</v>
      </c>
      <c r="F55" s="2">
        <f>E55*Başlangıç!$C$7</f>
        <v>87.012421886085292</v>
      </c>
      <c r="G55" s="2">
        <f>E55*Başlangıç!$C$8</f>
        <v>0</v>
      </c>
      <c r="H55" s="2">
        <f t="shared" si="3"/>
        <v>1374.7287144891043</v>
      </c>
      <c r="I55" s="2">
        <f t="shared" si="4"/>
        <v>153314.02130521808</v>
      </c>
    </row>
    <row r="56" spans="2:9" ht="17.5" customHeight="1" x14ac:dyDescent="0.45">
      <c r="B56" s="7">
        <f t="shared" si="0"/>
        <v>50</v>
      </c>
      <c r="C56" s="14">
        <f ca="1">IF(WEEKDAY(EDATE(Başlangıç!$C$6,B56))=7,EDATE(Başlangıç!$C$6,B56)+2,IF(WEEKDAY(EDATE(Başlangıç!$C$6,B56))=1,EDATE(Başlangıç!$C$6,B56)+1,EDATE(Başlangıç!$C$6,B56)))</f>
        <v>46489</v>
      </c>
      <c r="D56" s="8">
        <f>PMT(Başlangıç!$C$4*(1+Başlangıç!$C$7+Başlangıç!$C$8),$K$4,-Başlangıç!$C$3)</f>
        <v>3201.9895740968955</v>
      </c>
      <c r="E56" s="8">
        <f>I55*Başlangıç!$C$4</f>
        <v>1724.7827396837033</v>
      </c>
      <c r="F56" s="8">
        <f>E56*Başlangıç!$C$7</f>
        <v>86.239136984185166</v>
      </c>
      <c r="G56" s="8">
        <f>E56*Başlangıç!$C$8</f>
        <v>0</v>
      </c>
      <c r="H56" s="8">
        <f t="shared" si="3"/>
        <v>1390.9676974290069</v>
      </c>
      <c r="I56" s="8">
        <f t="shared" si="4"/>
        <v>151923.05360778907</v>
      </c>
    </row>
    <row r="57" spans="2:9" ht="17.5" customHeight="1" x14ac:dyDescent="0.45">
      <c r="B57" s="6">
        <f t="shared" si="0"/>
        <v>51</v>
      </c>
      <c r="C57" s="13">
        <f ca="1">IF(WEEKDAY(EDATE(Başlangıç!$C$6,B57))=7,EDATE(Başlangıç!$C$6,B57)+2,IF(WEEKDAY(EDATE(Başlangıç!$C$6,B57))=1,EDATE(Başlangıç!$C$6,B57)+1,EDATE(Başlangıç!$C$6,B57)))</f>
        <v>46519</v>
      </c>
      <c r="D57" s="2">
        <f>PMT(Başlangıç!$C$4*(1+Başlangıç!$C$7+Başlangıç!$C$8),$K$4,-Başlangıç!$C$3)</f>
        <v>3201.9895740968955</v>
      </c>
      <c r="E57" s="2">
        <f>I56*Başlangıç!$C$4</f>
        <v>1709.134353087627</v>
      </c>
      <c r="F57" s="2">
        <f>E57*Başlangıç!$C$7</f>
        <v>85.45671765438135</v>
      </c>
      <c r="G57" s="2">
        <f>E57*Başlangıç!$C$8</f>
        <v>0</v>
      </c>
      <c r="H57" s="2">
        <f t="shared" si="3"/>
        <v>1407.398503354887</v>
      </c>
      <c r="I57" s="2">
        <f t="shared" si="4"/>
        <v>150515.65510443418</v>
      </c>
    </row>
    <row r="58" spans="2:9" ht="17.5" customHeight="1" x14ac:dyDescent="0.45">
      <c r="B58" s="7">
        <f t="shared" si="0"/>
        <v>52</v>
      </c>
      <c r="C58" s="14">
        <f ca="1">IF(WEEKDAY(EDATE(Başlangıç!$C$6,B58))=7,EDATE(Başlangıç!$C$6,B58)+2,IF(WEEKDAY(EDATE(Başlangıç!$C$6,B58))=1,EDATE(Başlangıç!$C$6,B58)+1,EDATE(Başlangıç!$C$6,B58)))</f>
        <v>46552</v>
      </c>
      <c r="D58" s="8">
        <f>PMT(Başlangıç!$C$4*(1+Başlangıç!$C$7+Başlangıç!$C$8),$K$4,-Başlangıç!$C$3)</f>
        <v>3201.9895740968955</v>
      </c>
      <c r="E58" s="8">
        <f>I57*Başlangıç!$C$4</f>
        <v>1693.3011199248845</v>
      </c>
      <c r="F58" s="8">
        <f>E58*Başlangıç!$C$7</f>
        <v>84.665055996244234</v>
      </c>
      <c r="G58" s="8">
        <f>E58*Başlangıç!$C$8</f>
        <v>0</v>
      </c>
      <c r="H58" s="8">
        <f t="shared" si="3"/>
        <v>1424.0233981757667</v>
      </c>
      <c r="I58" s="8">
        <f t="shared" si="4"/>
        <v>149091.6317062584</v>
      </c>
    </row>
    <row r="59" spans="2:9" ht="17.5" customHeight="1" x14ac:dyDescent="0.45">
      <c r="B59" s="6">
        <f t="shared" si="0"/>
        <v>53</v>
      </c>
      <c r="C59" s="13">
        <f ca="1">IF(WEEKDAY(EDATE(Başlangıç!$C$6,B59))=7,EDATE(Başlangıç!$C$6,B59)+2,IF(WEEKDAY(EDATE(Başlangıç!$C$6,B59))=1,EDATE(Başlangıç!$C$6,B59)+1,EDATE(Başlangıç!$C$6,B59)))</f>
        <v>46580</v>
      </c>
      <c r="D59" s="2">
        <f>PMT(Başlangıç!$C$4*(1+Başlangıç!$C$7+Başlangıç!$C$8),$K$4,-Başlangıç!$C$3)</f>
        <v>3201.9895740968955</v>
      </c>
      <c r="E59" s="2">
        <f>I58*Başlangıç!$C$4</f>
        <v>1677.280856695407</v>
      </c>
      <c r="F59" s="2">
        <f>E59*Başlangıç!$C$7</f>
        <v>83.864042834770359</v>
      </c>
      <c r="G59" s="2">
        <f>E59*Başlangıç!$C$8</f>
        <v>0</v>
      </c>
      <c r="H59" s="2">
        <f t="shared" si="3"/>
        <v>1440.8446745667181</v>
      </c>
      <c r="I59" s="2">
        <f t="shared" si="4"/>
        <v>147650.78703169167</v>
      </c>
    </row>
    <row r="60" spans="2:9" ht="17.5" customHeight="1" x14ac:dyDescent="0.45">
      <c r="B60" s="7">
        <f t="shared" si="0"/>
        <v>54</v>
      </c>
      <c r="C60" s="14">
        <f ca="1">IF(WEEKDAY(EDATE(Başlangıç!$C$6,B60))=7,EDATE(Başlangıç!$C$6,B60)+2,IF(WEEKDAY(EDATE(Başlangıç!$C$6,B60))=1,EDATE(Başlangıç!$C$6,B60)+1,EDATE(Başlangıç!$C$6,B60)))</f>
        <v>46611</v>
      </c>
      <c r="D60" s="8">
        <f>PMT(Başlangıç!$C$4*(1+Başlangıç!$C$7+Başlangıç!$C$8),$K$4,-Başlangıç!$C$3)</f>
        <v>3201.9895740968955</v>
      </c>
      <c r="E60" s="8">
        <f>I59*Başlangıç!$C$4</f>
        <v>1661.0713541065311</v>
      </c>
      <c r="F60" s="8">
        <f>E60*Başlangıç!$C$7</f>
        <v>83.053567705326557</v>
      </c>
      <c r="G60" s="8">
        <f>E60*Başlangıç!$C$8</f>
        <v>0</v>
      </c>
      <c r="H60" s="8">
        <f t="shared" si="3"/>
        <v>1457.8646522850379</v>
      </c>
      <c r="I60" s="8">
        <f t="shared" si="4"/>
        <v>146192.92237940663</v>
      </c>
    </row>
    <row r="61" spans="2:9" ht="17.5" customHeight="1" x14ac:dyDescent="0.45">
      <c r="B61" s="6">
        <f t="shared" si="0"/>
        <v>55</v>
      </c>
      <c r="C61" s="13">
        <f ca="1">IF(WEEKDAY(EDATE(Başlangıç!$C$6,B61))=7,EDATE(Başlangıç!$C$6,B61)+2,IF(WEEKDAY(EDATE(Başlangıç!$C$6,B61))=1,EDATE(Başlangıç!$C$6,B61)+1,EDATE(Başlangıç!$C$6,B61)))</f>
        <v>46643</v>
      </c>
      <c r="D61" s="2">
        <f>PMT(Başlangıç!$C$4*(1+Başlangıç!$C$7+Başlangıç!$C$8),$K$4,-Başlangıç!$C$3)</f>
        <v>3201.9895740968955</v>
      </c>
      <c r="E61" s="2">
        <f>I60*Başlangıç!$C$4</f>
        <v>1644.6703767683246</v>
      </c>
      <c r="F61" s="2">
        <f>E61*Başlangıç!$C$7</f>
        <v>82.233518838416231</v>
      </c>
      <c r="G61" s="2">
        <f>E61*Başlangıç!$C$8</f>
        <v>0</v>
      </c>
      <c r="H61" s="2">
        <f t="shared" si="3"/>
        <v>1475.0856784901546</v>
      </c>
      <c r="I61" s="2">
        <f t="shared" si="4"/>
        <v>144717.83670091649</v>
      </c>
    </row>
    <row r="62" spans="2:9" ht="17.5" customHeight="1" x14ac:dyDescent="0.45">
      <c r="B62" s="7">
        <f t="shared" si="0"/>
        <v>56</v>
      </c>
      <c r="C62" s="14">
        <f ca="1">IF(WEEKDAY(EDATE(Başlangıç!$C$6,B62))=7,EDATE(Başlangıç!$C$6,B62)+2,IF(WEEKDAY(EDATE(Başlangıç!$C$6,B62))=1,EDATE(Başlangıç!$C$6,B62)+1,EDATE(Başlangıç!$C$6,B62)))</f>
        <v>46672</v>
      </c>
      <c r="D62" s="8">
        <f>PMT(Başlangıç!$C$4*(1+Başlangıç!$C$7+Başlangıç!$C$8),$K$4,-Başlangıç!$C$3)</f>
        <v>3201.9895740968955</v>
      </c>
      <c r="E62" s="8">
        <f>I61*Başlangıç!$C$4</f>
        <v>1628.0756628853105</v>
      </c>
      <c r="F62" s="8">
        <f>E62*Başlangıç!$C$7</f>
        <v>81.403783144265532</v>
      </c>
      <c r="G62" s="8">
        <f>E62*Başlangıç!$C$8</f>
        <v>0</v>
      </c>
      <c r="H62" s="8">
        <f t="shared" si="3"/>
        <v>1492.5101280673193</v>
      </c>
      <c r="I62" s="8">
        <f t="shared" si="4"/>
        <v>143225.32657284918</v>
      </c>
    </row>
    <row r="63" spans="2:9" ht="17.5" customHeight="1" x14ac:dyDescent="0.45">
      <c r="B63" s="6">
        <f t="shared" si="0"/>
        <v>57</v>
      </c>
      <c r="C63" s="13">
        <f ca="1">IF(WEEKDAY(EDATE(Başlangıç!$C$6,B63))=7,EDATE(Başlangıç!$C$6,B63)+2,IF(WEEKDAY(EDATE(Başlangıç!$C$6,B63))=1,EDATE(Başlangıç!$C$6,B63)+1,EDATE(Başlangıç!$C$6,B63)))</f>
        <v>46703</v>
      </c>
      <c r="D63" s="2">
        <f>PMT(Başlangıç!$C$4*(1+Başlangıç!$C$7+Başlangıç!$C$8),$K$4,-Başlangıç!$C$3)</f>
        <v>3201.9895740968955</v>
      </c>
      <c r="E63" s="2">
        <f>I62*Başlangıç!$C$4</f>
        <v>1611.2849239445532</v>
      </c>
      <c r="F63" s="2">
        <f>E63*Başlangıç!$C$7</f>
        <v>80.564246197227661</v>
      </c>
      <c r="G63" s="2">
        <f>E63*Başlangıç!$C$8</f>
        <v>0</v>
      </c>
      <c r="H63" s="2">
        <f t="shared" si="3"/>
        <v>1510.1404039551146</v>
      </c>
      <c r="I63" s="2">
        <f t="shared" si="4"/>
        <v>141715.18616889406</v>
      </c>
    </row>
    <row r="64" spans="2:9" ht="17.5" customHeight="1" x14ac:dyDescent="0.45">
      <c r="B64" s="7">
        <f t="shared" si="0"/>
        <v>58</v>
      </c>
      <c r="C64" s="14">
        <f ca="1">IF(WEEKDAY(EDATE(Başlangıç!$C$6,B64))=7,EDATE(Başlangıç!$C$6,B64)+2,IF(WEEKDAY(EDATE(Başlangıç!$C$6,B64))=1,EDATE(Başlangıç!$C$6,B64)+1,EDATE(Başlangıç!$C$6,B64)))</f>
        <v>46734</v>
      </c>
      <c r="D64" s="8">
        <f>PMT(Başlangıç!$C$4*(1+Başlangıç!$C$7+Başlangıç!$C$8),$K$4,-Başlangıç!$C$3)</f>
        <v>3201.9895740968955</v>
      </c>
      <c r="E64" s="8">
        <f>I63*Başlangıç!$C$4</f>
        <v>1594.2958444000581</v>
      </c>
      <c r="F64" s="8">
        <f>E64*Başlangıç!$C$7</f>
        <v>79.714792220002906</v>
      </c>
      <c r="G64" s="8">
        <f>E64*Başlangıç!$C$8</f>
        <v>0</v>
      </c>
      <c r="H64" s="8">
        <f t="shared" si="3"/>
        <v>1527.9789374768345</v>
      </c>
      <c r="I64" s="8">
        <f t="shared" si="4"/>
        <v>140187.20723141721</v>
      </c>
    </row>
    <row r="65" spans="2:9" ht="17.5" customHeight="1" x14ac:dyDescent="0.45">
      <c r="B65" s="6">
        <f t="shared" si="0"/>
        <v>59</v>
      </c>
      <c r="C65" s="13">
        <f ca="1">IF(WEEKDAY(EDATE(Başlangıç!$C$6,B65))=7,EDATE(Başlangıç!$C$6,B65)+2,IF(WEEKDAY(EDATE(Başlangıç!$C$6,B65))=1,EDATE(Başlangıç!$C$6,B65)+1,EDATE(Başlangıç!$C$6,B65)))</f>
        <v>46764</v>
      </c>
      <c r="D65" s="2">
        <f>PMT(Başlangıç!$C$4*(1+Başlangıç!$C$7+Başlangıç!$C$8),$K$4,-Başlangıç!$C$3)</f>
        <v>3201.9895740968955</v>
      </c>
      <c r="E65" s="2">
        <f>I64*Başlangıç!$C$4</f>
        <v>1577.1060813534436</v>
      </c>
      <c r="F65" s="2">
        <f>E65*Başlangıç!$C$7</f>
        <v>78.855304067672193</v>
      </c>
      <c r="G65" s="2">
        <f>E65*Başlangıç!$C$8</f>
        <v>0</v>
      </c>
      <c r="H65" s="2">
        <f t="shared" si="3"/>
        <v>1546.0281886757796</v>
      </c>
      <c r="I65" s="2">
        <f t="shared" si="4"/>
        <v>138641.17904274142</v>
      </c>
    </row>
    <row r="66" spans="2:9" ht="17.5" customHeight="1" x14ac:dyDescent="0.45">
      <c r="B66" s="7">
        <f t="shared" si="0"/>
        <v>60</v>
      </c>
      <c r="C66" s="14">
        <f ca="1">IF(WEEKDAY(EDATE(Başlangıç!$C$6,B66))=7,EDATE(Başlangıç!$C$6,B66)+2,IF(WEEKDAY(EDATE(Başlangıç!$C$6,B66))=1,EDATE(Başlangıç!$C$6,B66)+1,EDATE(Başlangıç!$C$6,B66)))</f>
        <v>46797</v>
      </c>
      <c r="D66" s="8">
        <f>PMT(Başlangıç!$C$4*(1+Başlangıç!$C$7+Başlangıç!$C$8),$K$4,-Başlangıç!$C$3)</f>
        <v>3201.9895740968955</v>
      </c>
      <c r="E66" s="8">
        <f>I65*Başlangıç!$C$4</f>
        <v>1559.7132642308409</v>
      </c>
      <c r="F66" s="8">
        <f>E66*Başlangıç!$C$7</f>
        <v>77.985663211542047</v>
      </c>
      <c r="G66" s="8">
        <f>E66*Başlangıç!$C$8</f>
        <v>0</v>
      </c>
      <c r="H66" s="8">
        <f t="shared" si="3"/>
        <v>1564.2906466545126</v>
      </c>
      <c r="I66" s="8">
        <f t="shared" si="4"/>
        <v>137076.8883960869</v>
      </c>
    </row>
    <row r="67" spans="2:9" ht="17.5" customHeight="1" x14ac:dyDescent="0.45">
      <c r="B67" s="6">
        <f t="shared" si="0"/>
        <v>61</v>
      </c>
      <c r="C67" s="13">
        <f ca="1">IF(WEEKDAY(EDATE(Başlangıç!$C$6,B67))=7,EDATE(Başlangıç!$C$6,B67)+2,IF(WEEKDAY(EDATE(Başlangıç!$C$6,B67))=1,EDATE(Başlangıç!$C$6,B67)+1,EDATE(Başlangıç!$C$6,B67)))</f>
        <v>46825</v>
      </c>
      <c r="D67" s="2">
        <f>PMT(Başlangıç!$C$4*(1+Başlangıç!$C$7+Başlangıç!$C$8),$K$4,-Başlangıç!$C$3)</f>
        <v>3201.9895740968955</v>
      </c>
      <c r="E67" s="2">
        <f>I66*Başlangıç!$C$4</f>
        <v>1542.1149944559775</v>
      </c>
      <c r="F67" s="2">
        <f>E67*Başlangıç!$C$7</f>
        <v>77.105749722798876</v>
      </c>
      <c r="G67" s="2">
        <f>E67*Başlangıç!$C$8</f>
        <v>0</v>
      </c>
      <c r="H67" s="2">
        <f t="shared" si="3"/>
        <v>1582.7688299181191</v>
      </c>
      <c r="I67" s="2">
        <f t="shared" si="4"/>
        <v>135494.11956616878</v>
      </c>
    </row>
    <row r="68" spans="2:9" ht="17.5" customHeight="1" x14ac:dyDescent="0.45">
      <c r="B68" s="7">
        <f t="shared" si="0"/>
        <v>62</v>
      </c>
      <c r="C68" s="14">
        <f ca="1">IF(WEEKDAY(EDATE(Başlangıç!$C$6,B68))=7,EDATE(Başlangıç!$C$6,B68)+2,IF(WEEKDAY(EDATE(Başlangıç!$C$6,B68))=1,EDATE(Başlangıç!$C$6,B68)+1,EDATE(Başlangıç!$C$6,B68)))</f>
        <v>46855</v>
      </c>
      <c r="D68" s="8">
        <f>PMT(Başlangıç!$C$4*(1+Başlangıç!$C$7+Başlangıç!$C$8),$K$4,-Başlangıç!$C$3)</f>
        <v>3201.9895740968955</v>
      </c>
      <c r="E68" s="8">
        <f>I67*Başlangıç!$C$4</f>
        <v>1524.3088451193987</v>
      </c>
      <c r="F68" s="8">
        <f>E68*Başlangıç!$C$7</f>
        <v>76.215442255969933</v>
      </c>
      <c r="G68" s="8">
        <f>E68*Başlangıç!$C$8</f>
        <v>0</v>
      </c>
      <c r="H68" s="8">
        <f t="shared" si="3"/>
        <v>1601.4652867215268</v>
      </c>
      <c r="I68" s="8">
        <f t="shared" si="4"/>
        <v>133892.65427944725</v>
      </c>
    </row>
    <row r="69" spans="2:9" ht="17.5" customHeight="1" x14ac:dyDescent="0.45">
      <c r="B69" s="6">
        <f t="shared" si="0"/>
        <v>63</v>
      </c>
      <c r="C69" s="13">
        <f ca="1">IF(WEEKDAY(EDATE(Başlangıç!$C$6,B69))=7,EDATE(Başlangıç!$C$6,B69)+2,IF(WEEKDAY(EDATE(Başlangıç!$C$6,B69))=1,EDATE(Başlangıç!$C$6,B69)+1,EDATE(Başlangıç!$C$6,B69)))</f>
        <v>46885</v>
      </c>
      <c r="D69" s="2">
        <f>PMT(Başlangıç!$C$4*(1+Başlangıç!$C$7+Başlangıç!$C$8),$K$4,-Başlangıç!$C$3)</f>
        <v>3201.9895740968955</v>
      </c>
      <c r="E69" s="2">
        <f>I68*Başlangıç!$C$4</f>
        <v>1506.2923606437814</v>
      </c>
      <c r="F69" s="2">
        <f>E69*Başlangıç!$C$7</f>
        <v>75.314618032189074</v>
      </c>
      <c r="G69" s="2">
        <f>E69*Başlangıç!$C$8</f>
        <v>0</v>
      </c>
      <c r="H69" s="2">
        <f t="shared" si="3"/>
        <v>1620.3825954209249</v>
      </c>
      <c r="I69" s="2">
        <f t="shared" si="4"/>
        <v>132272.27168402632</v>
      </c>
    </row>
    <row r="70" spans="2:9" ht="17.5" customHeight="1" x14ac:dyDescent="0.45">
      <c r="B70" s="7">
        <f t="shared" si="0"/>
        <v>64</v>
      </c>
      <c r="C70" s="14">
        <f ca="1">IF(WEEKDAY(EDATE(Başlangıç!$C$6,B70))=7,EDATE(Başlangıç!$C$6,B70)+2,IF(WEEKDAY(EDATE(Başlangıç!$C$6,B70))=1,EDATE(Başlangıç!$C$6,B70)+1,EDATE(Başlangıç!$C$6,B70)))</f>
        <v>46916</v>
      </c>
      <c r="D70" s="8">
        <f>PMT(Başlangıç!$C$4*(1+Başlangıç!$C$7+Başlangıç!$C$8),$K$4,-Başlangıç!$C$3)</f>
        <v>3201.9895740968955</v>
      </c>
      <c r="E70" s="8">
        <f>I69*Başlangıç!$C$4</f>
        <v>1488.0630564452961</v>
      </c>
      <c r="F70" s="8">
        <f>E70*Başlangıç!$C$7</f>
        <v>74.403152822264801</v>
      </c>
      <c r="G70" s="8">
        <f>E70*Başlangıç!$C$8</f>
        <v>0</v>
      </c>
      <c r="H70" s="8">
        <f t="shared" si="3"/>
        <v>1639.5233648293347</v>
      </c>
      <c r="I70" s="8">
        <f t="shared" si="4"/>
        <v>130632.74831919698</v>
      </c>
    </row>
    <row r="71" spans="2:9" ht="17.5" customHeight="1" x14ac:dyDescent="0.45">
      <c r="B71" s="6">
        <f t="shared" si="0"/>
        <v>65</v>
      </c>
      <c r="C71" s="13">
        <f ca="1">IF(WEEKDAY(EDATE(Başlangıç!$C$6,B71))=7,EDATE(Başlangıç!$C$6,B71)+2,IF(WEEKDAY(EDATE(Başlangıç!$C$6,B71))=1,EDATE(Başlangıç!$C$6,B71)+1,EDATE(Başlangıç!$C$6,B71)))</f>
        <v>46946</v>
      </c>
      <c r="D71" s="2">
        <f>PMT(Başlangıç!$C$4*(1+Başlangıç!$C$7+Başlangıç!$C$8),$K$4,-Başlangıç!$C$3)</f>
        <v>3201.9895740968955</v>
      </c>
      <c r="E71" s="2">
        <f>I70*Başlangıç!$C$4</f>
        <v>1469.618418590966</v>
      </c>
      <c r="F71" s="2">
        <f>E71*Başlangıç!$C$7</f>
        <v>73.480920929548304</v>
      </c>
      <c r="G71" s="2">
        <f>E71*Başlangıç!$C$8</f>
        <v>0</v>
      </c>
      <c r="H71" s="2">
        <f t="shared" si="3"/>
        <v>1658.8902345763811</v>
      </c>
      <c r="I71" s="2">
        <f t="shared" si="4"/>
        <v>128973.8580846206</v>
      </c>
    </row>
    <row r="72" spans="2:9" ht="17.5" customHeight="1" x14ac:dyDescent="0.45">
      <c r="B72" s="7">
        <f t="shared" ref="B72:B119" si="5">SUM(B71)+1</f>
        <v>66</v>
      </c>
      <c r="C72" s="14">
        <f ca="1">IF(WEEKDAY(EDATE(Başlangıç!$C$6,B72))=7,EDATE(Başlangıç!$C$6,B72)+2,IF(WEEKDAY(EDATE(Başlangıç!$C$6,B72))=1,EDATE(Başlangıç!$C$6,B72)+1,EDATE(Başlangıç!$C$6,B72)))</f>
        <v>46979</v>
      </c>
      <c r="D72" s="8">
        <f>PMT(Başlangıç!$C$4*(1+Başlangıç!$C$7+Başlangıç!$C$8),$K$4,-Başlangıç!$C$3)</f>
        <v>3201.9895740968955</v>
      </c>
      <c r="E72" s="8">
        <f>I71*Başlangıç!$C$4</f>
        <v>1450.9559034519816</v>
      </c>
      <c r="F72" s="8">
        <f>E72*Başlangıç!$C$7</f>
        <v>72.547795172599081</v>
      </c>
      <c r="G72" s="8">
        <f>E72*Başlangıç!$C$8</f>
        <v>0</v>
      </c>
      <c r="H72" s="8">
        <f t="shared" si="3"/>
        <v>1678.4858754723148</v>
      </c>
      <c r="I72" s="8">
        <f t="shared" si="4"/>
        <v>127295.37220914829</v>
      </c>
    </row>
    <row r="73" spans="2:9" ht="17.5" customHeight="1" x14ac:dyDescent="0.45">
      <c r="B73" s="6">
        <f t="shared" si="5"/>
        <v>67</v>
      </c>
      <c r="C73" s="13">
        <f ca="1">IF(WEEKDAY(EDATE(Başlangıç!$C$6,B73))=7,EDATE(Başlangıç!$C$6,B73)+2,IF(WEEKDAY(EDATE(Başlangıç!$C$6,B73))=1,EDATE(Başlangıç!$C$6,B73)+1,EDATE(Başlangıç!$C$6,B73)))</f>
        <v>47008</v>
      </c>
      <c r="D73" s="2">
        <f>PMT(Başlangıç!$C$4*(1+Başlangıç!$C$7+Başlangıç!$C$8),$K$4,-Başlangıç!$C$3)</f>
        <v>3201.9895740968955</v>
      </c>
      <c r="E73" s="2">
        <f>I72*Başlangıç!$C$4</f>
        <v>1432.0729373529182</v>
      </c>
      <c r="F73" s="2">
        <f>E73*Başlangıç!$C$7</f>
        <v>71.603646867645907</v>
      </c>
      <c r="G73" s="2">
        <f>E73*Başlangıç!$C$8</f>
        <v>0</v>
      </c>
      <c r="H73" s="2">
        <f t="shared" si="3"/>
        <v>1698.3129898763314</v>
      </c>
      <c r="I73" s="2">
        <f t="shared" si="4"/>
        <v>125597.05921927196</v>
      </c>
    </row>
    <row r="74" spans="2:9" ht="17.5" customHeight="1" x14ac:dyDescent="0.45">
      <c r="B74" s="7">
        <f t="shared" si="5"/>
        <v>68</v>
      </c>
      <c r="C74" s="14">
        <f ca="1">IF(WEEKDAY(EDATE(Başlangıç!$C$6,B74))=7,EDATE(Başlangıç!$C$6,B74)+2,IF(WEEKDAY(EDATE(Başlangıç!$C$6,B74))=1,EDATE(Başlangıç!$C$6,B74)+1,EDATE(Başlangıç!$C$6,B74)))</f>
        <v>47038</v>
      </c>
      <c r="D74" s="8">
        <f>PMT(Başlangıç!$C$4*(1+Başlangıç!$C$7+Başlangıç!$C$8),$K$4,-Başlangıç!$C$3)</f>
        <v>3201.9895740968955</v>
      </c>
      <c r="E74" s="8">
        <f>I73*Başlangıç!$C$4</f>
        <v>1412.9669162168095</v>
      </c>
      <c r="F74" s="8">
        <f>E74*Başlangıç!$C$7</f>
        <v>70.648345810840482</v>
      </c>
      <c r="G74" s="8">
        <f>E74*Başlangıç!$C$8</f>
        <v>0</v>
      </c>
      <c r="H74" s="8">
        <f t="shared" si="3"/>
        <v>1718.3743120692454</v>
      </c>
      <c r="I74" s="8">
        <f t="shared" si="4"/>
        <v>123878.68490720271</v>
      </c>
    </row>
    <row r="75" spans="2:9" ht="17.5" customHeight="1" x14ac:dyDescent="0.45">
      <c r="B75" s="6">
        <f t="shared" si="5"/>
        <v>69</v>
      </c>
      <c r="C75" s="13">
        <f ca="1">IF(WEEKDAY(EDATE(Başlangıç!$C$6,B75))=7,EDATE(Başlangıç!$C$6,B75)+2,IF(WEEKDAY(EDATE(Başlangıç!$C$6,B75))=1,EDATE(Başlangıç!$C$6,B75)+1,EDATE(Başlangıç!$C$6,B75)))</f>
        <v>47070</v>
      </c>
      <c r="D75" s="2">
        <f>PMT(Başlangıç!$C$4*(1+Başlangıç!$C$7+Başlangıç!$C$8),$K$4,-Başlangıç!$C$3)</f>
        <v>3201.9895740968955</v>
      </c>
      <c r="E75" s="2">
        <f>I74*Başlangıç!$C$4</f>
        <v>1393.6352052060304</v>
      </c>
      <c r="F75" s="2">
        <f>E75*Başlangıç!$C$7</f>
        <v>69.681760260301516</v>
      </c>
      <c r="G75" s="2">
        <f>E75*Başlangıç!$C$8</f>
        <v>0</v>
      </c>
      <c r="H75" s="2">
        <f t="shared" si="3"/>
        <v>1738.6726086305637</v>
      </c>
      <c r="I75" s="2">
        <f t="shared" si="4"/>
        <v>122140.01229857215</v>
      </c>
    </row>
    <row r="76" spans="2:9" ht="17.5" customHeight="1" x14ac:dyDescent="0.45">
      <c r="B76" s="7">
        <f t="shared" si="5"/>
        <v>70</v>
      </c>
      <c r="C76" s="14">
        <f ca="1">IF(WEEKDAY(EDATE(Başlangıç!$C$6,B76))=7,EDATE(Başlangıç!$C$6,B76)+2,IF(WEEKDAY(EDATE(Başlangıç!$C$6,B76))=1,EDATE(Başlangıç!$C$6,B76)+1,EDATE(Başlangıç!$C$6,B76)))</f>
        <v>47099</v>
      </c>
      <c r="D76" s="8">
        <f>PMT(Başlangıç!$C$4*(1+Başlangıç!$C$7+Başlangıç!$C$8),$K$4,-Başlangıç!$C$3)</f>
        <v>3201.9895740968955</v>
      </c>
      <c r="E76" s="8">
        <f>I75*Başlangıç!$C$4</f>
        <v>1374.0751383589368</v>
      </c>
      <c r="F76" s="8">
        <f>E76*Başlangıç!$C$7</f>
        <v>68.703756917946848</v>
      </c>
      <c r="G76" s="8">
        <f>E76*Başlangıç!$C$8</f>
        <v>0</v>
      </c>
      <c r="H76" s="8">
        <f t="shared" si="3"/>
        <v>1759.2106788200119</v>
      </c>
      <c r="I76" s="8">
        <f t="shared" si="4"/>
        <v>120380.80161975214</v>
      </c>
    </row>
    <row r="77" spans="2:9" ht="17.5" customHeight="1" x14ac:dyDescent="0.45">
      <c r="B77" s="6">
        <f t="shared" si="5"/>
        <v>71</v>
      </c>
      <c r="C77" s="13">
        <f ca="1">IF(WEEKDAY(EDATE(Başlangıç!$C$6,B77))=7,EDATE(Başlangıç!$C$6,B77)+2,IF(WEEKDAY(EDATE(Başlangıç!$C$6,B77))=1,EDATE(Başlangıç!$C$6,B77)+1,EDATE(Başlangıç!$C$6,B77)))</f>
        <v>47130</v>
      </c>
      <c r="D77" s="2">
        <f>PMT(Başlangıç!$C$4*(1+Başlangıç!$C$7+Başlangıç!$C$8),$K$4,-Başlangıç!$C$3)</f>
        <v>3201.9895740968955</v>
      </c>
      <c r="E77" s="2">
        <f>I76*Başlangıç!$C$4</f>
        <v>1354.2840182222114</v>
      </c>
      <c r="F77" s="2">
        <f>E77*Başlangıç!$C$7</f>
        <v>67.714200911110581</v>
      </c>
      <c r="G77" s="2">
        <f>E77*Başlangıç!$C$8</f>
        <v>0</v>
      </c>
      <c r="H77" s="2">
        <f t="shared" si="3"/>
        <v>1779.9913549635735</v>
      </c>
      <c r="I77" s="2">
        <f t="shared" si="4"/>
        <v>118600.81026478857</v>
      </c>
    </row>
    <row r="78" spans="2:9" ht="17.5" customHeight="1" x14ac:dyDescent="0.45">
      <c r="B78" s="7">
        <f t="shared" si="5"/>
        <v>72</v>
      </c>
      <c r="C78" s="14">
        <f ca="1">IF(WEEKDAY(EDATE(Başlangıç!$C$6,B78))=7,EDATE(Başlangıç!$C$6,B78)+2,IF(WEEKDAY(EDATE(Başlangıç!$C$6,B78))=1,EDATE(Başlangıç!$C$6,B78)+1,EDATE(Başlangıç!$C$6,B78)))</f>
        <v>47161</v>
      </c>
      <c r="D78" s="8">
        <f>PMT(Başlangıç!$C$4*(1+Başlangıç!$C$7+Başlangıç!$C$8),$K$4,-Başlangıç!$C$3)</f>
        <v>3201.9895740968955</v>
      </c>
      <c r="E78" s="8">
        <f>I77*Başlangıç!$C$4</f>
        <v>1334.2591154788713</v>
      </c>
      <c r="F78" s="8">
        <f>E78*Başlangıç!$C$7</f>
        <v>66.712955773943563</v>
      </c>
      <c r="G78" s="8">
        <f>E78*Başlangıç!$C$8</f>
        <v>0</v>
      </c>
      <c r="H78" s="8">
        <f t="shared" si="3"/>
        <v>1801.0175028440806</v>
      </c>
      <c r="I78" s="8">
        <f t="shared" si="4"/>
        <v>116799.79276194448</v>
      </c>
    </row>
    <row r="79" spans="2:9" ht="17.5" customHeight="1" x14ac:dyDescent="0.45">
      <c r="B79" s="6">
        <f t="shared" si="5"/>
        <v>73</v>
      </c>
      <c r="C79" s="13">
        <f ca="1">IF(WEEKDAY(EDATE(Başlangıç!$C$6,B79))=7,EDATE(Başlangıç!$C$6,B79)+2,IF(WEEKDAY(EDATE(Başlangıç!$C$6,B79))=1,EDATE(Başlangıç!$C$6,B79)+1,EDATE(Başlangıç!$C$6,B79)))</f>
        <v>47189</v>
      </c>
      <c r="D79" s="2">
        <f>PMT(Başlangıç!$C$4*(1+Başlangıç!$C$7+Başlangıç!$C$8),$K$4,-Başlangıç!$C$3)</f>
        <v>3201.9895740968955</v>
      </c>
      <c r="E79" s="2">
        <f>I78*Başlangıç!$C$4</f>
        <v>1313.9976685718755</v>
      </c>
      <c r="F79" s="2">
        <f>E79*Başlangıç!$C$7</f>
        <v>65.699883428593779</v>
      </c>
      <c r="G79" s="2">
        <f>E79*Başlangıç!$C$8</f>
        <v>0</v>
      </c>
      <c r="H79" s="2">
        <f t="shared" si="3"/>
        <v>1822.2920220964263</v>
      </c>
      <c r="I79" s="2">
        <f t="shared" si="4"/>
        <v>114977.50073984805</v>
      </c>
    </row>
    <row r="80" spans="2:9" ht="17.5" customHeight="1" x14ac:dyDescent="0.45">
      <c r="B80" s="7">
        <f t="shared" si="5"/>
        <v>74</v>
      </c>
      <c r="C80" s="14">
        <f ca="1">IF(WEEKDAY(EDATE(Başlangıç!$C$6,B80))=7,EDATE(Başlangıç!$C$6,B80)+2,IF(WEEKDAY(EDATE(Başlangıç!$C$6,B80))=1,EDATE(Başlangıç!$C$6,B80)+1,EDATE(Başlangıç!$C$6,B80)))</f>
        <v>47220</v>
      </c>
      <c r="D80" s="8">
        <f>PMT(Başlangıç!$C$4*(1+Başlangıç!$C$7+Başlangıç!$C$8),$K$4,-Başlangıç!$C$3)</f>
        <v>3201.9895740968955</v>
      </c>
      <c r="E80" s="8">
        <f>I79*Başlangıç!$C$4</f>
        <v>1293.4968833232906</v>
      </c>
      <c r="F80" s="8">
        <f>E80*Başlangıç!$C$7</f>
        <v>64.674844166164533</v>
      </c>
      <c r="G80" s="8">
        <f>E80*Başlangıç!$C$8</f>
        <v>0</v>
      </c>
      <c r="H80" s="8">
        <f t="shared" ref="H80:H126" si="6">D80-E80-F80-G80</f>
        <v>1843.8178466074403</v>
      </c>
      <c r="I80" s="8">
        <f t="shared" ref="I80:I125" si="7">I79-H80</f>
        <v>113133.68289324061</v>
      </c>
    </row>
    <row r="81" spans="2:9" ht="17.5" customHeight="1" x14ac:dyDescent="0.45">
      <c r="B81" s="6">
        <f t="shared" si="5"/>
        <v>75</v>
      </c>
      <c r="C81" s="13">
        <f ca="1">IF(WEEKDAY(EDATE(Başlangıç!$C$6,B81))=7,EDATE(Başlangıç!$C$6,B81)+2,IF(WEEKDAY(EDATE(Başlangıç!$C$6,B81))=1,EDATE(Başlangıç!$C$6,B81)+1,EDATE(Başlangıç!$C$6,B81)))</f>
        <v>47252</v>
      </c>
      <c r="D81" s="2">
        <f>PMT(Başlangıç!$C$4*(1+Başlangıç!$C$7+Başlangıç!$C$8),$K$4,-Başlangıç!$C$3)</f>
        <v>3201.9895740968955</v>
      </c>
      <c r="E81" s="2">
        <f>I80*Başlangıç!$C$4</f>
        <v>1272.7539325489568</v>
      </c>
      <c r="F81" s="2">
        <f>E81*Başlangıç!$C$7</f>
        <v>63.637696627447838</v>
      </c>
      <c r="G81" s="2">
        <f>E81*Başlangıç!$C$8</f>
        <v>0</v>
      </c>
      <c r="H81" s="2">
        <f t="shared" si="6"/>
        <v>1865.5979449204908</v>
      </c>
      <c r="I81" s="2">
        <f t="shared" si="7"/>
        <v>111268.08494832012</v>
      </c>
    </row>
    <row r="82" spans="2:9" ht="17.5" customHeight="1" x14ac:dyDescent="0.45">
      <c r="B82" s="7">
        <f t="shared" si="5"/>
        <v>76</v>
      </c>
      <c r="C82" s="14">
        <f ca="1">IF(WEEKDAY(EDATE(Başlangıç!$C$6,B82))=7,EDATE(Başlangıç!$C$6,B82)+2,IF(WEEKDAY(EDATE(Başlangıç!$C$6,B82))=1,EDATE(Başlangıç!$C$6,B82)+1,EDATE(Başlangıç!$C$6,B82)))</f>
        <v>47281</v>
      </c>
      <c r="D82" s="8">
        <f>PMT(Başlangıç!$C$4*(1+Başlangıç!$C$7+Başlangıç!$C$8),$K$4,-Başlangıç!$C$3)</f>
        <v>3201.9895740968955</v>
      </c>
      <c r="E82" s="8">
        <f>I81*Başlangıç!$C$4</f>
        <v>1251.7659556686012</v>
      </c>
      <c r="F82" s="8">
        <f>E82*Başlangıç!$C$7</f>
        <v>62.588297783430065</v>
      </c>
      <c r="G82" s="8">
        <f>E82*Başlangıç!$C$8</f>
        <v>0</v>
      </c>
      <c r="H82" s="8">
        <f t="shared" si="6"/>
        <v>1887.6353206448641</v>
      </c>
      <c r="I82" s="8">
        <f t="shared" si="7"/>
        <v>109380.44962767525</v>
      </c>
    </row>
    <row r="83" spans="2:9" ht="17.5" customHeight="1" x14ac:dyDescent="0.45">
      <c r="B83" s="6">
        <f t="shared" si="5"/>
        <v>77</v>
      </c>
      <c r="C83" s="13">
        <f ca="1">IF(WEEKDAY(EDATE(Başlangıç!$C$6,B83))=7,EDATE(Başlangıç!$C$6,B83)+2,IF(WEEKDAY(EDATE(Başlangıç!$C$6,B83))=1,EDATE(Başlangıç!$C$6,B83)+1,EDATE(Başlangıç!$C$6,B83)))</f>
        <v>47311</v>
      </c>
      <c r="D83" s="2">
        <f>PMT(Başlangıç!$C$4*(1+Başlangıç!$C$7+Başlangıç!$C$8),$K$4,-Başlangıç!$C$3)</f>
        <v>3201.9895740968955</v>
      </c>
      <c r="E83" s="2">
        <f>I82*Başlangıç!$C$4</f>
        <v>1230.5300583113465</v>
      </c>
      <c r="F83" s="2">
        <f>E83*Başlangıç!$C$7</f>
        <v>61.526502915567328</v>
      </c>
      <c r="G83" s="2">
        <f>E83*Başlangıç!$C$8</f>
        <v>0</v>
      </c>
      <c r="H83" s="2">
        <f t="shared" si="6"/>
        <v>1909.9330128699817</v>
      </c>
      <c r="I83" s="2">
        <f t="shared" si="7"/>
        <v>107470.51661480527</v>
      </c>
    </row>
    <row r="84" spans="2:9" ht="17.5" customHeight="1" x14ac:dyDescent="0.45">
      <c r="B84" s="7">
        <f t="shared" si="5"/>
        <v>78</v>
      </c>
      <c r="C84" s="14">
        <f ca="1">IF(WEEKDAY(EDATE(Başlangıç!$C$6,B84))=7,EDATE(Başlangıç!$C$6,B84)+2,IF(WEEKDAY(EDATE(Başlangıç!$C$6,B84))=1,EDATE(Başlangıç!$C$6,B84)+1,EDATE(Başlangıç!$C$6,B84)))</f>
        <v>47343</v>
      </c>
      <c r="D84" s="8">
        <f>PMT(Başlangıç!$C$4*(1+Başlangıç!$C$7+Başlangıç!$C$8),$K$4,-Başlangıç!$C$3)</f>
        <v>3201.9895740968955</v>
      </c>
      <c r="E84" s="8">
        <f>I83*Başlangıç!$C$4</f>
        <v>1209.0433119165591</v>
      </c>
      <c r="F84" s="8">
        <f>E84*Başlangıç!$C$7</f>
        <v>60.452165595827957</v>
      </c>
      <c r="G84" s="8">
        <f>E84*Başlangıç!$C$8</f>
        <v>0</v>
      </c>
      <c r="H84" s="8">
        <f t="shared" si="6"/>
        <v>1932.4940965845085</v>
      </c>
      <c r="I84" s="8">
        <f t="shared" si="7"/>
        <v>105538.02251822077</v>
      </c>
    </row>
    <row r="85" spans="2:9" ht="17.5" customHeight="1" x14ac:dyDescent="0.45">
      <c r="B85" s="6">
        <f t="shared" si="5"/>
        <v>79</v>
      </c>
      <c r="C85" s="13">
        <f ca="1">IF(WEEKDAY(EDATE(Başlangıç!$C$6,B85))=7,EDATE(Başlangıç!$C$6,B85)+2,IF(WEEKDAY(EDATE(Başlangıç!$C$6,B85))=1,EDATE(Başlangıç!$C$6,B85)+1,EDATE(Başlangıç!$C$6,B85)))</f>
        <v>47373</v>
      </c>
      <c r="D85" s="2">
        <f>PMT(Başlangıç!$C$4*(1+Başlangıç!$C$7+Başlangıç!$C$8),$K$4,-Başlangıç!$C$3)</f>
        <v>3201.9895740968955</v>
      </c>
      <c r="E85" s="2">
        <f>I84*Başlangıç!$C$4</f>
        <v>1187.3027533299835</v>
      </c>
      <c r="F85" s="2">
        <f>E85*Başlangıç!$C$7</f>
        <v>59.36513766649918</v>
      </c>
      <c r="G85" s="2">
        <f>E85*Başlangıç!$C$8</f>
        <v>0</v>
      </c>
      <c r="H85" s="2">
        <f t="shared" si="6"/>
        <v>1955.3216831004129</v>
      </c>
      <c r="I85" s="2">
        <f t="shared" si="7"/>
        <v>103582.70083512035</v>
      </c>
    </row>
    <row r="86" spans="2:9" ht="17.5" customHeight="1" x14ac:dyDescent="0.45">
      <c r="B86" s="7">
        <f t="shared" si="5"/>
        <v>80</v>
      </c>
      <c r="C86" s="14">
        <f ca="1">IF(WEEKDAY(EDATE(Başlangıç!$C$6,B86))=7,EDATE(Başlangıç!$C$6,B86)+2,IF(WEEKDAY(EDATE(Başlangıç!$C$6,B86))=1,EDATE(Başlangıç!$C$6,B86)+1,EDATE(Başlangıç!$C$6,B86)))</f>
        <v>47403</v>
      </c>
      <c r="D86" s="8">
        <f>PMT(Başlangıç!$C$4*(1+Başlangıç!$C$7+Başlangıç!$C$8),$K$4,-Başlangıç!$C$3)</f>
        <v>3201.9895740968955</v>
      </c>
      <c r="E86" s="8">
        <f>I85*Başlangıç!$C$4</f>
        <v>1165.3053843951041</v>
      </c>
      <c r="F86" s="8">
        <f>E86*Başlangıç!$C$7</f>
        <v>58.265269219755204</v>
      </c>
      <c r="G86" s="8">
        <f>E86*Başlangıç!$C$8</f>
        <v>0</v>
      </c>
      <c r="H86" s="8">
        <f t="shared" si="6"/>
        <v>1978.4189204820361</v>
      </c>
      <c r="I86" s="8">
        <f t="shared" si="7"/>
        <v>101604.28191463831</v>
      </c>
    </row>
    <row r="87" spans="2:9" ht="17.5" customHeight="1" x14ac:dyDescent="0.45">
      <c r="B87" s="6">
        <f t="shared" si="5"/>
        <v>81</v>
      </c>
      <c r="C87" s="13">
        <f ca="1">IF(WEEKDAY(EDATE(Başlangıç!$C$6,B87))=7,EDATE(Başlangıç!$C$6,B87)+2,IF(WEEKDAY(EDATE(Başlangıç!$C$6,B87))=1,EDATE(Başlangıç!$C$6,B87)+1,EDATE(Başlangıç!$C$6,B87)))</f>
        <v>47434</v>
      </c>
      <c r="D87" s="2">
        <f>PMT(Başlangıç!$C$4*(1+Başlangıç!$C$7+Başlangıç!$C$8),$K$4,-Başlangıç!$C$3)</f>
        <v>3201.9895740968955</v>
      </c>
      <c r="E87" s="2">
        <f>I86*Başlangıç!$C$4</f>
        <v>1143.0481715396809</v>
      </c>
      <c r="F87" s="2">
        <f>E87*Başlangıç!$C$7</f>
        <v>57.152408576984044</v>
      </c>
      <c r="G87" s="2">
        <f>E87*Başlangıç!$C$8</f>
        <v>0</v>
      </c>
      <c r="H87" s="2">
        <f t="shared" si="6"/>
        <v>2001.7889939802305</v>
      </c>
      <c r="I87" s="2">
        <f t="shared" si="7"/>
        <v>99602.492920658085</v>
      </c>
    </row>
    <row r="88" spans="2:9" ht="17.5" customHeight="1" x14ac:dyDescent="0.45">
      <c r="B88" s="7">
        <f t="shared" si="5"/>
        <v>82</v>
      </c>
      <c r="C88" s="14">
        <f ca="1">IF(WEEKDAY(EDATE(Başlangıç!$C$6,B88))=7,EDATE(Başlangıç!$C$6,B88)+2,IF(WEEKDAY(EDATE(Başlangıç!$C$6,B88))=1,EDATE(Başlangıç!$C$6,B88)+1,EDATE(Başlangıç!$C$6,B88)))</f>
        <v>47464</v>
      </c>
      <c r="D88" s="8">
        <f>PMT(Başlangıç!$C$4*(1+Başlangıç!$C$7+Başlangıç!$C$8),$K$4,-Başlangıç!$C$3)</f>
        <v>3201.9895740968955</v>
      </c>
      <c r="E88" s="8">
        <f>I87*Başlangıç!$C$4</f>
        <v>1120.5280453574035</v>
      </c>
      <c r="F88" s="8">
        <f>E88*Başlangıç!$C$7</f>
        <v>56.026402267870175</v>
      </c>
      <c r="G88" s="8">
        <f>E88*Başlangıç!$C$8</f>
        <v>0</v>
      </c>
      <c r="H88" s="8">
        <f t="shared" si="6"/>
        <v>2025.4351264716215</v>
      </c>
      <c r="I88" s="8">
        <f t="shared" si="7"/>
        <v>97577.057794186461</v>
      </c>
    </row>
    <row r="89" spans="2:9" ht="17.5" customHeight="1" x14ac:dyDescent="0.45">
      <c r="B89" s="6">
        <f t="shared" si="5"/>
        <v>83</v>
      </c>
      <c r="C89" s="13">
        <f ca="1">IF(WEEKDAY(EDATE(Başlangıç!$C$6,B89))=7,EDATE(Başlangıç!$C$6,B89)+2,IF(WEEKDAY(EDATE(Başlangıç!$C$6,B89))=1,EDATE(Başlangıç!$C$6,B89)+1,EDATE(Başlangıç!$C$6,B89)))</f>
        <v>47497</v>
      </c>
      <c r="D89" s="2">
        <f>PMT(Başlangıç!$C$4*(1+Başlangıç!$C$7+Başlangıç!$C$8),$K$4,-Başlangıç!$C$3)</f>
        <v>3201.9895740968955</v>
      </c>
      <c r="E89" s="2">
        <f>I88*Başlangıç!$C$4</f>
        <v>1097.7419001845976</v>
      </c>
      <c r="F89" s="2">
        <f>E89*Başlangıç!$C$7</f>
        <v>54.887095009229881</v>
      </c>
      <c r="G89" s="2">
        <f>E89*Başlangıç!$C$8</f>
        <v>0</v>
      </c>
      <c r="H89" s="2">
        <f t="shared" si="6"/>
        <v>2049.3605789030676</v>
      </c>
      <c r="I89" s="2">
        <f t="shared" si="7"/>
        <v>95527.697215283391</v>
      </c>
    </row>
    <row r="90" spans="2:9" ht="17.5" customHeight="1" x14ac:dyDescent="0.45">
      <c r="B90" s="7">
        <f t="shared" si="5"/>
        <v>84</v>
      </c>
      <c r="C90" s="14">
        <f ca="1">IF(WEEKDAY(EDATE(Başlangıç!$C$6,B90))=7,EDATE(Başlangıç!$C$6,B90)+2,IF(WEEKDAY(EDATE(Başlangıç!$C$6,B90))=1,EDATE(Başlangıç!$C$6,B90)+1,EDATE(Başlangıç!$C$6,B90)))</f>
        <v>47526</v>
      </c>
      <c r="D90" s="8">
        <f>PMT(Başlangıç!$C$4*(1+Başlangıç!$C$7+Başlangıç!$C$8),$K$4,-Başlangıç!$C$3)</f>
        <v>3201.9895740968955</v>
      </c>
      <c r="E90" s="8">
        <f>I89*Başlangıç!$C$4</f>
        <v>1074.6865936719382</v>
      </c>
      <c r="F90" s="8">
        <f>E90*Başlangıç!$C$7</f>
        <v>53.734329683596911</v>
      </c>
      <c r="G90" s="8">
        <f>E90*Başlangıç!$C$8</f>
        <v>0</v>
      </c>
      <c r="H90" s="8">
        <f t="shared" si="6"/>
        <v>2073.5686507413602</v>
      </c>
      <c r="I90" s="8">
        <f t="shared" si="7"/>
        <v>93454.128564542028</v>
      </c>
    </row>
    <row r="91" spans="2:9" ht="17.5" customHeight="1" x14ac:dyDescent="0.45">
      <c r="B91" s="6">
        <f t="shared" si="5"/>
        <v>85</v>
      </c>
      <c r="C91" s="13">
        <f ca="1">IF(WEEKDAY(EDATE(Başlangıç!$C$6,B91))=7,EDATE(Başlangıç!$C$6,B91)+2,IF(WEEKDAY(EDATE(Başlangıç!$C$6,B91))=1,EDATE(Başlangıç!$C$6,B91)+1,EDATE(Başlangıç!$C$6,B91)))</f>
        <v>47554</v>
      </c>
      <c r="D91" s="2">
        <f>PMT(Başlangıç!$C$4*(1+Başlangıç!$C$7+Başlangıç!$C$8),$K$4,-Başlangıç!$C$3)</f>
        <v>3201.9895740968955</v>
      </c>
      <c r="E91" s="2">
        <f>I90*Başlangıç!$C$4</f>
        <v>1051.3589463510978</v>
      </c>
      <c r="F91" s="2">
        <f>E91*Başlangıç!$C$7</f>
        <v>52.567947317554889</v>
      </c>
      <c r="G91" s="2">
        <f>E91*Başlangıç!$C$8</f>
        <v>0</v>
      </c>
      <c r="H91" s="2">
        <f t="shared" si="6"/>
        <v>2098.0626804282429</v>
      </c>
      <c r="I91" s="2">
        <f t="shared" si="7"/>
        <v>91356.065884113792</v>
      </c>
    </row>
    <row r="92" spans="2:9" ht="17.5" customHeight="1" x14ac:dyDescent="0.45">
      <c r="B92" s="7">
        <f t="shared" si="5"/>
        <v>86</v>
      </c>
      <c r="C92" s="14">
        <f ca="1">IF(WEEKDAY(EDATE(Başlangıç!$C$6,B92))=7,EDATE(Başlangıç!$C$6,B92)+2,IF(WEEKDAY(EDATE(Başlangıç!$C$6,B92))=1,EDATE(Başlangıç!$C$6,B92)+1,EDATE(Başlangıç!$C$6,B92)))</f>
        <v>47585</v>
      </c>
      <c r="D92" s="8">
        <f>PMT(Başlangıç!$C$4*(1+Başlangıç!$C$7+Başlangıç!$C$8),$K$4,-Başlangıç!$C$3)</f>
        <v>3201.9895740968955</v>
      </c>
      <c r="E92" s="8">
        <f>I91*Başlangıç!$C$4</f>
        <v>1027.75574119628</v>
      </c>
      <c r="F92" s="8">
        <f>E92*Başlangıç!$C$7</f>
        <v>51.387787059814002</v>
      </c>
      <c r="G92" s="8">
        <f>E92*Başlangıç!$C$8</f>
        <v>0</v>
      </c>
      <c r="H92" s="8">
        <f t="shared" si="6"/>
        <v>2122.8460458408013</v>
      </c>
      <c r="I92" s="8">
        <f t="shared" si="7"/>
        <v>89233.219838272984</v>
      </c>
    </row>
    <row r="93" spans="2:9" ht="17.5" customHeight="1" x14ac:dyDescent="0.45">
      <c r="B93" s="6">
        <f t="shared" si="5"/>
        <v>87</v>
      </c>
      <c r="C93" s="13">
        <f ca="1">IF(WEEKDAY(EDATE(Başlangıç!$C$6,B93))=7,EDATE(Başlangıç!$C$6,B93)+2,IF(WEEKDAY(EDATE(Başlangıç!$C$6,B93))=1,EDATE(Başlangıç!$C$6,B93)+1,EDATE(Başlangıç!$C$6,B93)))</f>
        <v>47616</v>
      </c>
      <c r="D93" s="2">
        <f>PMT(Başlangıç!$C$4*(1+Başlangıç!$C$7+Başlangıç!$C$8),$K$4,-Başlangıç!$C$3)</f>
        <v>3201.9895740968955</v>
      </c>
      <c r="E93" s="2">
        <f>I92*Başlangıç!$C$4</f>
        <v>1003.873723180571</v>
      </c>
      <c r="F93" s="2">
        <f>E93*Başlangıç!$C$7</f>
        <v>50.193686159028552</v>
      </c>
      <c r="G93" s="2">
        <f>E93*Başlangıç!$C$8</f>
        <v>0</v>
      </c>
      <c r="H93" s="2">
        <f t="shared" si="6"/>
        <v>2147.9221647572958</v>
      </c>
      <c r="I93" s="2">
        <f t="shared" si="7"/>
        <v>87085.297673515684</v>
      </c>
    </row>
    <row r="94" spans="2:9" ht="17.5" customHeight="1" x14ac:dyDescent="0.45">
      <c r="B94" s="7">
        <f t="shared" si="5"/>
        <v>88</v>
      </c>
      <c r="C94" s="14">
        <f ca="1">IF(WEEKDAY(EDATE(Başlangıç!$C$6,B94))=7,EDATE(Başlangıç!$C$6,B94)+2,IF(WEEKDAY(EDATE(Başlangıç!$C$6,B94))=1,EDATE(Başlangıç!$C$6,B94)+1,EDATE(Başlangıç!$C$6,B94)))</f>
        <v>47646</v>
      </c>
      <c r="D94" s="8">
        <f>PMT(Başlangıç!$C$4*(1+Başlangıç!$C$7+Başlangıç!$C$8),$K$4,-Başlangıç!$C$3)</f>
        <v>3201.9895740968955</v>
      </c>
      <c r="E94" s="8">
        <f>I93*Başlangıç!$C$4</f>
        <v>979.70959882705142</v>
      </c>
      <c r="F94" s="8">
        <f>E94*Başlangıç!$C$7</f>
        <v>48.985479941352573</v>
      </c>
      <c r="G94" s="8">
        <f>E94*Başlangıç!$C$8</f>
        <v>0</v>
      </c>
      <c r="H94" s="8">
        <f t="shared" si="6"/>
        <v>2173.2944953284914</v>
      </c>
      <c r="I94" s="8">
        <f t="shared" si="7"/>
        <v>84912.003178187195</v>
      </c>
    </row>
    <row r="95" spans="2:9" ht="17.5" customHeight="1" x14ac:dyDescent="0.45">
      <c r="B95" s="6">
        <f t="shared" si="5"/>
        <v>89</v>
      </c>
      <c r="C95" s="13">
        <f ca="1">IF(WEEKDAY(EDATE(Başlangıç!$C$6,B95))=7,EDATE(Başlangıç!$C$6,B95)+2,IF(WEEKDAY(EDATE(Başlangıç!$C$6,B95))=1,EDATE(Başlangıç!$C$6,B95)+1,EDATE(Başlangıç!$C$6,B95)))</f>
        <v>47676</v>
      </c>
      <c r="D95" s="2">
        <f>PMT(Başlangıç!$C$4*(1+Başlangıç!$C$7+Başlangıç!$C$8),$K$4,-Başlangıç!$C$3)</f>
        <v>3201.9895740968955</v>
      </c>
      <c r="E95" s="2">
        <f>I94*Başlangıç!$C$4</f>
        <v>955.26003575460595</v>
      </c>
      <c r="F95" s="2">
        <f>E95*Başlangıç!$C$7</f>
        <v>47.763001787730303</v>
      </c>
      <c r="G95" s="2">
        <f>E95*Başlangıç!$C$8</f>
        <v>0</v>
      </c>
      <c r="H95" s="2">
        <f t="shared" si="6"/>
        <v>2198.9665365545593</v>
      </c>
      <c r="I95" s="2">
        <f t="shared" si="7"/>
        <v>82713.036641632629</v>
      </c>
    </row>
    <row r="96" spans="2:9" ht="17.5" customHeight="1" x14ac:dyDescent="0.45">
      <c r="B96" s="7">
        <f t="shared" si="5"/>
        <v>90</v>
      </c>
      <c r="C96" s="14">
        <f ca="1">IF(WEEKDAY(EDATE(Başlangıç!$C$6,B96))=7,EDATE(Başlangıç!$C$6,B96)+2,IF(WEEKDAY(EDATE(Başlangıç!$C$6,B96))=1,EDATE(Başlangıç!$C$6,B96)+1,EDATE(Başlangıç!$C$6,B96)))</f>
        <v>47707</v>
      </c>
      <c r="D96" s="8">
        <f>PMT(Başlangıç!$C$4*(1+Başlangıç!$C$7+Başlangıç!$C$8),$K$4,-Başlangıç!$C$3)</f>
        <v>3201.9895740968955</v>
      </c>
      <c r="E96" s="8">
        <f>I95*Başlangıç!$C$4</f>
        <v>930.52166221836706</v>
      </c>
      <c r="F96" s="8">
        <f>E96*Başlangıç!$C$7</f>
        <v>46.526083110918357</v>
      </c>
      <c r="G96" s="8">
        <f>E96*Başlangıç!$C$8</f>
        <v>0</v>
      </c>
      <c r="H96" s="8">
        <f t="shared" si="6"/>
        <v>2224.9418287676099</v>
      </c>
      <c r="I96" s="8">
        <f t="shared" si="7"/>
        <v>80488.09481286502</v>
      </c>
    </row>
    <row r="97" spans="2:9" ht="17.5" customHeight="1" x14ac:dyDescent="0.45">
      <c r="B97" s="6">
        <f t="shared" si="5"/>
        <v>91</v>
      </c>
      <c r="C97" s="13">
        <f ca="1">IF(WEEKDAY(EDATE(Başlangıç!$C$6,B97))=7,EDATE(Başlangıç!$C$6,B97)+2,IF(WEEKDAY(EDATE(Başlangıç!$C$6,B97))=1,EDATE(Başlangıç!$C$6,B97)+1,EDATE(Başlangıç!$C$6,B97)))</f>
        <v>47738</v>
      </c>
      <c r="D97" s="2">
        <f>PMT(Başlangıç!$C$4*(1+Başlangıç!$C$7+Başlangıç!$C$8),$K$4,-Başlangıç!$C$3)</f>
        <v>3201.9895740968955</v>
      </c>
      <c r="E97" s="2">
        <f>I96*Başlangıç!$C$4</f>
        <v>905.4910666447314</v>
      </c>
      <c r="F97" s="2">
        <f>E97*Başlangıç!$C$7</f>
        <v>45.274553332236572</v>
      </c>
      <c r="G97" s="2">
        <f>E97*Başlangıç!$C$8</f>
        <v>0</v>
      </c>
      <c r="H97" s="2">
        <f t="shared" si="6"/>
        <v>2251.2239541199274</v>
      </c>
      <c r="I97" s="2">
        <f t="shared" si="7"/>
        <v>78236.870858745096</v>
      </c>
    </row>
    <row r="98" spans="2:9" ht="17.5" customHeight="1" x14ac:dyDescent="0.45">
      <c r="B98" s="7">
        <f t="shared" si="5"/>
        <v>92</v>
      </c>
      <c r="C98" s="14">
        <f ca="1">IF(WEEKDAY(EDATE(Başlangıç!$C$6,B98))=7,EDATE(Başlangıç!$C$6,B98)+2,IF(WEEKDAY(EDATE(Başlangıç!$C$6,B98))=1,EDATE(Başlangıç!$C$6,B98)+1,EDATE(Başlangıç!$C$6,B98)))</f>
        <v>47770</v>
      </c>
      <c r="D98" s="8">
        <f>PMT(Başlangıç!$C$4*(1+Başlangıç!$C$7+Başlangıç!$C$8),$K$4,-Başlangıç!$C$3)</f>
        <v>3201.9895740968955</v>
      </c>
      <c r="E98" s="8">
        <f>I97*Başlangıç!$C$4</f>
        <v>880.16479716088236</v>
      </c>
      <c r="F98" s="8">
        <f>E98*Başlangıç!$C$7</f>
        <v>44.008239858044121</v>
      </c>
      <c r="G98" s="8">
        <f>E98*Başlangıç!$C$8</f>
        <v>0</v>
      </c>
      <c r="H98" s="8">
        <f t="shared" si="6"/>
        <v>2277.8165370779693</v>
      </c>
      <c r="I98" s="8">
        <f t="shared" si="7"/>
        <v>75959.054321667121</v>
      </c>
    </row>
    <row r="99" spans="2:9" ht="17.5" customHeight="1" x14ac:dyDescent="0.45">
      <c r="B99" s="6">
        <f t="shared" si="5"/>
        <v>93</v>
      </c>
      <c r="C99" s="13">
        <f ca="1">IF(WEEKDAY(EDATE(Başlangıç!$C$6,B99))=7,EDATE(Başlangıç!$C$6,B99)+2,IF(WEEKDAY(EDATE(Başlangıç!$C$6,B99))=1,EDATE(Başlangıç!$C$6,B99)+1,EDATE(Başlangıç!$C$6,B99)))</f>
        <v>47799</v>
      </c>
      <c r="D99" s="2">
        <f>PMT(Başlangıç!$C$4*(1+Başlangıç!$C$7+Başlangıç!$C$8),$K$4,-Başlangıç!$C$3)</f>
        <v>3201.9895740968955</v>
      </c>
      <c r="E99" s="2">
        <f>I98*Başlangıç!$C$4</f>
        <v>854.5393611187551</v>
      </c>
      <c r="F99" s="2">
        <f>E99*Başlangıç!$C$7</f>
        <v>42.72696805593776</v>
      </c>
      <c r="G99" s="2">
        <f>E99*Başlangıç!$C$8</f>
        <v>0</v>
      </c>
      <c r="H99" s="2">
        <f t="shared" si="6"/>
        <v>2304.7232449222024</v>
      </c>
      <c r="I99" s="2">
        <f t="shared" si="7"/>
        <v>73654.331076744915</v>
      </c>
    </row>
    <row r="100" spans="2:9" ht="17.5" customHeight="1" x14ac:dyDescent="0.45">
      <c r="B100" s="7">
        <f t="shared" si="5"/>
        <v>94</v>
      </c>
      <c r="C100" s="14">
        <f ca="1">IF(WEEKDAY(EDATE(Başlangıç!$C$6,B100))=7,EDATE(Başlangıç!$C$6,B100)+2,IF(WEEKDAY(EDATE(Başlangıç!$C$6,B100))=1,EDATE(Başlangıç!$C$6,B100)+1,EDATE(Başlangıç!$C$6,B100)))</f>
        <v>47829</v>
      </c>
      <c r="D100" s="8">
        <f>PMT(Başlangıç!$C$4*(1+Başlangıç!$C$7+Başlangıç!$C$8),$K$4,-Başlangıç!$C$3)</f>
        <v>3201.9895740968955</v>
      </c>
      <c r="E100" s="8">
        <f>I99*Başlangıç!$C$4</f>
        <v>828.61122461338027</v>
      </c>
      <c r="F100" s="8">
        <f>E100*Başlangıç!$C$7</f>
        <v>41.430561230669014</v>
      </c>
      <c r="G100" s="8">
        <f>E100*Başlangıç!$C$8</f>
        <v>0</v>
      </c>
      <c r="H100" s="8">
        <f t="shared" si="6"/>
        <v>2331.9477882528463</v>
      </c>
      <c r="I100" s="8">
        <f t="shared" si="7"/>
        <v>71322.38328849207</v>
      </c>
    </row>
    <row r="101" spans="2:9" ht="17.5" customHeight="1" x14ac:dyDescent="0.45">
      <c r="B101" s="6">
        <f t="shared" si="5"/>
        <v>95</v>
      </c>
      <c r="C101" s="13">
        <f ca="1">IF(WEEKDAY(EDATE(Başlangıç!$C$6,B101))=7,EDATE(Başlangıç!$C$6,B101)+2,IF(WEEKDAY(EDATE(Başlangıç!$C$6,B101))=1,EDATE(Başlangıç!$C$6,B101)+1,EDATE(Başlangıç!$C$6,B101)))</f>
        <v>47861</v>
      </c>
      <c r="D101" s="2">
        <f>PMT(Başlangıç!$C$4*(1+Başlangıç!$C$7+Başlangıç!$C$8),$K$4,-Başlangıç!$C$3)</f>
        <v>3201.9895740968955</v>
      </c>
      <c r="E101" s="2">
        <f>I100*Başlangıç!$C$4</f>
        <v>802.37681199553572</v>
      </c>
      <c r="F101" s="2">
        <f>E101*Başlangıç!$C$7</f>
        <v>40.118840599776789</v>
      </c>
      <c r="G101" s="2">
        <f>E101*Başlangıç!$C$8</f>
        <v>0</v>
      </c>
      <c r="H101" s="2">
        <f t="shared" si="6"/>
        <v>2359.4939215015829</v>
      </c>
      <c r="I101" s="2">
        <f t="shared" si="7"/>
        <v>68962.889366990494</v>
      </c>
    </row>
    <row r="102" spans="2:9" ht="17.5" customHeight="1" x14ac:dyDescent="0.45">
      <c r="B102" s="7">
        <f t="shared" si="5"/>
        <v>96</v>
      </c>
      <c r="C102" s="14">
        <f ca="1">IF(WEEKDAY(EDATE(Başlangıç!$C$6,B102))=7,EDATE(Başlangıç!$C$6,B102)+2,IF(WEEKDAY(EDATE(Başlangıç!$C$6,B102))=1,EDATE(Başlangıç!$C$6,B102)+1,EDATE(Başlangıç!$C$6,B102)))</f>
        <v>47891</v>
      </c>
      <c r="D102" s="8">
        <f>PMT(Başlangıç!$C$4*(1+Başlangıç!$C$7+Başlangıç!$C$8),$K$4,-Başlangıç!$C$3)</f>
        <v>3201.9895740968955</v>
      </c>
      <c r="E102" s="8">
        <f>I101*Başlangıç!$C$4</f>
        <v>775.83250537864308</v>
      </c>
      <c r="F102" s="8">
        <f>E102*Başlangıç!$C$7</f>
        <v>38.791625268932158</v>
      </c>
      <c r="G102" s="8">
        <f>E102*Başlangıç!$C$8</f>
        <v>0</v>
      </c>
      <c r="H102" s="8">
        <f t="shared" si="6"/>
        <v>2387.3654434493205</v>
      </c>
      <c r="I102" s="8">
        <f t="shared" si="7"/>
        <v>66575.523923541172</v>
      </c>
    </row>
    <row r="103" spans="2:9" ht="17.5" customHeight="1" x14ac:dyDescent="0.45">
      <c r="B103" s="6">
        <f t="shared" si="5"/>
        <v>97</v>
      </c>
      <c r="C103" s="13">
        <f ca="1">IF(WEEKDAY(EDATE(Başlangıç!$C$6,B103))=7,EDATE(Başlangıç!$C$6,B103)+2,IF(WEEKDAY(EDATE(Başlangıç!$C$6,B103))=1,EDATE(Başlangıç!$C$6,B103)+1,EDATE(Başlangıç!$C$6,B103)))</f>
        <v>47919</v>
      </c>
      <c r="D103" s="2">
        <f>PMT(Başlangıç!$C$4*(1+Başlangıç!$C$7+Başlangıç!$C$8),$K$4,-Başlangıç!$C$3)</f>
        <v>3201.9895740968955</v>
      </c>
      <c r="E103" s="2">
        <f>I102*Başlangıç!$C$4</f>
        <v>748.97464413983812</v>
      </c>
      <c r="F103" s="2">
        <f>E103*Başlangıç!$C$7</f>
        <v>37.448732206991906</v>
      </c>
      <c r="G103" s="2">
        <f>E103*Başlangıç!$C$8</f>
        <v>0</v>
      </c>
      <c r="H103" s="2">
        <f t="shared" si="6"/>
        <v>2415.5661977500658</v>
      </c>
      <c r="I103" s="2">
        <f t="shared" si="7"/>
        <v>64159.957725791108</v>
      </c>
    </row>
    <row r="104" spans="2:9" ht="17.5" customHeight="1" x14ac:dyDescent="0.45">
      <c r="B104" s="7">
        <f t="shared" si="5"/>
        <v>98</v>
      </c>
      <c r="C104" s="14">
        <f ca="1">IF(WEEKDAY(EDATE(Başlangıç!$C$6,B104))=7,EDATE(Başlangıç!$C$6,B104)+2,IF(WEEKDAY(EDATE(Başlangıç!$C$6,B104))=1,EDATE(Başlangıç!$C$6,B104)+1,EDATE(Başlangıç!$C$6,B104)))</f>
        <v>47952</v>
      </c>
      <c r="D104" s="8">
        <f>PMT(Başlangıç!$C$4*(1+Başlangıç!$C$7+Başlangıç!$C$8),$K$4,-Başlangıç!$C$3)</f>
        <v>3201.9895740968955</v>
      </c>
      <c r="E104" s="8">
        <f>I103*Başlangıç!$C$4</f>
        <v>721.7995244151499</v>
      </c>
      <c r="F104" s="8">
        <f>E104*Başlangıç!$C$7</f>
        <v>36.089976220757499</v>
      </c>
      <c r="G104" s="8">
        <f>E104*Başlangıç!$C$8</f>
        <v>0</v>
      </c>
      <c r="H104" s="8">
        <f t="shared" si="6"/>
        <v>2444.1000734609884</v>
      </c>
      <c r="I104" s="8">
        <f t="shared" si="7"/>
        <v>61715.857652330116</v>
      </c>
    </row>
    <row r="105" spans="2:9" ht="17.5" customHeight="1" x14ac:dyDescent="0.45">
      <c r="B105" s="6">
        <f t="shared" si="5"/>
        <v>99</v>
      </c>
      <c r="C105" s="13">
        <f ca="1">IF(WEEKDAY(EDATE(Başlangıç!$C$6,B105))=7,EDATE(Başlangıç!$C$6,B105)+2,IF(WEEKDAY(EDATE(Başlangıç!$C$6,B105))=1,EDATE(Başlangıç!$C$6,B105)+1,EDATE(Başlangıç!$C$6,B105)))</f>
        <v>47980</v>
      </c>
      <c r="D105" s="2">
        <f>PMT(Başlangıç!$C$4*(1+Başlangıç!$C$7+Başlangıç!$C$8),$K$4,-Başlangıç!$C$3)</f>
        <v>3201.9895740968955</v>
      </c>
      <c r="E105" s="2">
        <f>I104*Başlangıç!$C$4</f>
        <v>694.30339858871378</v>
      </c>
      <c r="F105" s="2">
        <f>E105*Başlangıç!$C$7</f>
        <v>34.715169929435689</v>
      </c>
      <c r="G105" s="2">
        <f>E105*Başlangıç!$C$8</f>
        <v>0</v>
      </c>
      <c r="H105" s="2">
        <f t="shared" si="6"/>
        <v>2472.9710055787459</v>
      </c>
      <c r="I105" s="2">
        <f t="shared" si="7"/>
        <v>59242.886646751373</v>
      </c>
    </row>
    <row r="106" spans="2:9" ht="17.5" customHeight="1" x14ac:dyDescent="0.45">
      <c r="B106" s="7">
        <f t="shared" si="5"/>
        <v>100</v>
      </c>
      <c r="C106" s="14">
        <f ca="1">IF(WEEKDAY(EDATE(Başlangıç!$C$6,B106))=7,EDATE(Başlangıç!$C$6,B106)+2,IF(WEEKDAY(EDATE(Başlangıç!$C$6,B106))=1,EDATE(Başlangıç!$C$6,B106)+1,EDATE(Başlangıç!$C$6,B106)))</f>
        <v>48011</v>
      </c>
      <c r="D106" s="8">
        <f>PMT(Başlangıç!$C$4*(1+Başlangıç!$C$7+Başlangıç!$C$8),$K$4,-Başlangıç!$C$3)</f>
        <v>3201.9895740968955</v>
      </c>
      <c r="E106" s="8">
        <f>I105*Başlangıç!$C$4</f>
        <v>666.48247477595294</v>
      </c>
      <c r="F106" s="8">
        <f>E106*Başlangıç!$C$7</f>
        <v>33.324123738797645</v>
      </c>
      <c r="G106" s="8">
        <f>E106*Başlangıç!$C$8</f>
        <v>0</v>
      </c>
      <c r="H106" s="8">
        <f t="shared" si="6"/>
        <v>2502.182975582145</v>
      </c>
      <c r="I106" s="8">
        <f t="shared" si="7"/>
        <v>56740.703671169227</v>
      </c>
    </row>
    <row r="107" spans="2:9" ht="17.5" customHeight="1" x14ac:dyDescent="0.45">
      <c r="B107" s="6">
        <f t="shared" si="5"/>
        <v>101</v>
      </c>
      <c r="C107" s="13">
        <f ca="1">IF(WEEKDAY(EDATE(Başlangıç!$C$6,B107))=7,EDATE(Başlangıç!$C$6,B107)+2,IF(WEEKDAY(EDATE(Başlangıç!$C$6,B107))=1,EDATE(Başlangıç!$C$6,B107)+1,EDATE(Başlangıç!$C$6,B107)))</f>
        <v>48043</v>
      </c>
      <c r="D107" s="2">
        <f>PMT(Başlangıç!$C$4*(1+Başlangıç!$C$7+Başlangıç!$C$8),$K$4,-Başlangıç!$C$3)</f>
        <v>3201.9895740968955</v>
      </c>
      <c r="E107" s="2">
        <f>I106*Başlangıç!$C$4</f>
        <v>638.33291630065378</v>
      </c>
      <c r="F107" s="2">
        <f>E107*Başlangıç!$C$7</f>
        <v>31.916645815032691</v>
      </c>
      <c r="G107" s="2">
        <f>E107*Başlangıç!$C$8</f>
        <v>0</v>
      </c>
      <c r="H107" s="2">
        <f t="shared" si="6"/>
        <v>2531.7400119812091</v>
      </c>
      <c r="I107" s="2">
        <f t="shared" si="7"/>
        <v>54208.963659188019</v>
      </c>
    </row>
    <row r="108" spans="2:9" ht="17.5" customHeight="1" x14ac:dyDescent="0.45">
      <c r="B108" s="7">
        <f t="shared" si="5"/>
        <v>102</v>
      </c>
      <c r="C108" s="14">
        <f ca="1">IF(WEEKDAY(EDATE(Başlangıç!$C$6,B108))=7,EDATE(Başlangıç!$C$6,B108)+2,IF(WEEKDAY(EDATE(Başlangıç!$C$6,B108))=1,EDATE(Başlangıç!$C$6,B108)+1,EDATE(Başlangıç!$C$6,B108)))</f>
        <v>48072</v>
      </c>
      <c r="D108" s="8">
        <f>PMT(Başlangıç!$C$4*(1+Başlangıç!$C$7+Başlangıç!$C$8),$K$4,-Başlangıç!$C$3)</f>
        <v>3201.9895740968955</v>
      </c>
      <c r="E108" s="8">
        <f>I107*Başlangıç!$C$4</f>
        <v>609.85084116586518</v>
      </c>
      <c r="F108" s="8">
        <f>E108*Başlangıç!$C$7</f>
        <v>30.49254205829326</v>
      </c>
      <c r="G108" s="8">
        <f>E108*Başlangıç!$C$8</f>
        <v>0</v>
      </c>
      <c r="H108" s="8">
        <f t="shared" si="6"/>
        <v>2561.646190872737</v>
      </c>
      <c r="I108" s="8">
        <f t="shared" si="7"/>
        <v>51647.317468315283</v>
      </c>
    </row>
    <row r="109" spans="2:9" ht="17.5" customHeight="1" x14ac:dyDescent="0.45">
      <c r="B109" s="6">
        <f t="shared" si="5"/>
        <v>103</v>
      </c>
      <c r="C109" s="13">
        <f ca="1">IF(WEEKDAY(EDATE(Başlangıç!$C$6,B109))=7,EDATE(Başlangıç!$C$6,B109)+2,IF(WEEKDAY(EDATE(Başlangıç!$C$6,B109))=1,EDATE(Başlangıç!$C$6,B109)+1,EDATE(Başlangıç!$C$6,B109)))</f>
        <v>48103</v>
      </c>
      <c r="D109" s="2">
        <f>PMT(Başlangıç!$C$4*(1+Başlangıç!$C$7+Başlangıç!$C$8),$K$4,-Başlangıç!$C$3)</f>
        <v>3201.9895740968955</v>
      </c>
      <c r="E109" s="2">
        <f>I108*Başlangıç!$C$4</f>
        <v>581.03232151854695</v>
      </c>
      <c r="F109" s="2">
        <f>E109*Başlangıç!$C$7</f>
        <v>29.051616075927349</v>
      </c>
      <c r="G109" s="2">
        <f>E109*Başlangıç!$C$8</f>
        <v>0</v>
      </c>
      <c r="H109" s="2">
        <f t="shared" si="6"/>
        <v>2591.9056365024212</v>
      </c>
      <c r="I109" s="2">
        <f t="shared" si="7"/>
        <v>49055.41183181286</v>
      </c>
    </row>
    <row r="110" spans="2:9" ht="17.5" customHeight="1" x14ac:dyDescent="0.45">
      <c r="B110" s="7">
        <f t="shared" si="5"/>
        <v>104</v>
      </c>
      <c r="C110" s="14">
        <f ca="1">IF(WEEKDAY(EDATE(Başlangıç!$C$6,B110))=7,EDATE(Başlangıç!$C$6,B110)+2,IF(WEEKDAY(EDATE(Başlangıç!$C$6,B110))=1,EDATE(Başlangıç!$C$6,B110)+1,EDATE(Başlangıç!$C$6,B110)))</f>
        <v>48134</v>
      </c>
      <c r="D110" s="8">
        <f>PMT(Başlangıç!$C$4*(1+Başlangıç!$C$7+Başlangıç!$C$8),$K$4,-Başlangıç!$C$3)</f>
        <v>3201.9895740968955</v>
      </c>
      <c r="E110" s="8">
        <f>I109*Başlangıç!$C$4</f>
        <v>551.87338310789471</v>
      </c>
      <c r="F110" s="8">
        <f>E110*Başlangıç!$C$7</f>
        <v>27.593669155394736</v>
      </c>
      <c r="G110" s="8">
        <f>E110*Başlangıç!$C$8</f>
        <v>0</v>
      </c>
      <c r="H110" s="8">
        <f t="shared" si="6"/>
        <v>2622.5225218336059</v>
      </c>
      <c r="I110" s="8">
        <f t="shared" si="7"/>
        <v>46432.889309979255</v>
      </c>
    </row>
    <row r="111" spans="2:9" ht="17.5" customHeight="1" x14ac:dyDescent="0.45">
      <c r="B111" s="6">
        <f t="shared" si="5"/>
        <v>105</v>
      </c>
      <c r="C111" s="13">
        <f ca="1">IF(WEEKDAY(EDATE(Başlangıç!$C$6,B111))=7,EDATE(Başlangıç!$C$6,B111)+2,IF(WEEKDAY(EDATE(Başlangıç!$C$6,B111))=1,EDATE(Başlangıç!$C$6,B111)+1,EDATE(Başlangıç!$C$6,B111)))</f>
        <v>48164</v>
      </c>
      <c r="D111" s="2">
        <f>PMT(Başlangıç!$C$4*(1+Başlangıç!$C$7+Başlangıç!$C$8),$K$4,-Başlangıç!$C$3)</f>
        <v>3201.9895740968955</v>
      </c>
      <c r="E111" s="2">
        <f>I110*Başlangıç!$C$4</f>
        <v>522.37000473726664</v>
      </c>
      <c r="F111" s="2">
        <f>E111*Başlangıç!$C$7</f>
        <v>26.118500236863333</v>
      </c>
      <c r="G111" s="2">
        <f>E111*Başlangıç!$C$8</f>
        <v>0</v>
      </c>
      <c r="H111" s="2">
        <f t="shared" si="6"/>
        <v>2653.5010691227653</v>
      </c>
      <c r="I111" s="2">
        <f t="shared" si="7"/>
        <v>43779.38824085649</v>
      </c>
    </row>
    <row r="112" spans="2:9" ht="17.5" customHeight="1" x14ac:dyDescent="0.45">
      <c r="B112" s="7">
        <f t="shared" si="5"/>
        <v>106</v>
      </c>
      <c r="C112" s="14">
        <f ca="1">IF(WEEKDAY(EDATE(Başlangıç!$C$6,B112))=7,EDATE(Başlangıç!$C$6,B112)+2,IF(WEEKDAY(EDATE(Başlangıç!$C$6,B112))=1,EDATE(Başlangıç!$C$6,B112)+1,EDATE(Başlangıç!$C$6,B112)))</f>
        <v>48194</v>
      </c>
      <c r="D112" s="8">
        <f>PMT(Başlangıç!$C$4*(1+Başlangıç!$C$7+Başlangıç!$C$8),$K$4,-Başlangıç!$C$3)</f>
        <v>3201.9895740968955</v>
      </c>
      <c r="E112" s="8">
        <f>I111*Başlangıç!$C$4</f>
        <v>492.51811770963548</v>
      </c>
      <c r="F112" s="8">
        <f>E112*Başlangıç!$C$7</f>
        <v>24.625905885481775</v>
      </c>
      <c r="G112" s="8">
        <f>E112*Başlangıç!$C$8</f>
        <v>0</v>
      </c>
      <c r="H112" s="8">
        <f t="shared" si="6"/>
        <v>2684.8455505017782</v>
      </c>
      <c r="I112" s="8">
        <f t="shared" si="7"/>
        <v>41094.542690354712</v>
      </c>
    </row>
    <row r="113" spans="2:9" ht="17.5" customHeight="1" x14ac:dyDescent="0.45">
      <c r="B113" s="6">
        <f t="shared" si="5"/>
        <v>107</v>
      </c>
      <c r="C113" s="13">
        <f ca="1">IF(WEEKDAY(EDATE(Başlangıç!$C$6,B113))=7,EDATE(Başlangıç!$C$6,B113)+2,IF(WEEKDAY(EDATE(Başlangıç!$C$6,B113))=1,EDATE(Başlangıç!$C$6,B113)+1,EDATE(Başlangıç!$C$6,B113)))</f>
        <v>48225</v>
      </c>
      <c r="D113" s="2">
        <f>PMT(Başlangıç!$C$4*(1+Başlangıç!$C$7+Başlangıç!$C$8),$K$4,-Başlangıç!$C$3)</f>
        <v>3201.9895740968955</v>
      </c>
      <c r="E113" s="2">
        <f>I112*Başlangıç!$C$4</f>
        <v>462.31360526649047</v>
      </c>
      <c r="F113" s="2">
        <f>E113*Başlangıç!$C$7</f>
        <v>23.115680263324524</v>
      </c>
      <c r="G113" s="2">
        <f>E113*Başlangıç!$C$8</f>
        <v>0</v>
      </c>
      <c r="H113" s="2">
        <f t="shared" si="6"/>
        <v>2716.5602885670805</v>
      </c>
      <c r="I113" s="2">
        <f t="shared" si="7"/>
        <v>38377.982401787631</v>
      </c>
    </row>
    <row r="114" spans="2:9" ht="17.5" customHeight="1" x14ac:dyDescent="0.45">
      <c r="B114" s="7">
        <f t="shared" si="5"/>
        <v>108</v>
      </c>
      <c r="C114" s="14">
        <f ca="1">IF(WEEKDAY(EDATE(Başlangıç!$C$6,B114))=7,EDATE(Başlangıç!$C$6,B114)+2,IF(WEEKDAY(EDATE(Başlangıç!$C$6,B114))=1,EDATE(Başlangıç!$C$6,B114)+1,EDATE(Başlangıç!$C$6,B114)))</f>
        <v>48256</v>
      </c>
      <c r="D114" s="8">
        <f>PMT(Başlangıç!$C$4*(1+Başlangıç!$C$7+Başlangıç!$C$8),$K$4,-Başlangıç!$C$3)</f>
        <v>3201.9895740968955</v>
      </c>
      <c r="E114" s="8">
        <f>I113*Başlangıç!$C$4</f>
        <v>431.75230202011085</v>
      </c>
      <c r="F114" s="8">
        <f>E114*Başlangıç!$C$7</f>
        <v>21.587615101005543</v>
      </c>
      <c r="G114" s="8">
        <f>E114*Başlangıç!$C$8</f>
        <v>0</v>
      </c>
      <c r="H114" s="8">
        <f t="shared" si="6"/>
        <v>2748.6496569757787</v>
      </c>
      <c r="I114" s="8">
        <f t="shared" si="7"/>
        <v>35629.332744811851</v>
      </c>
    </row>
    <row r="115" spans="2:9" ht="17.5" customHeight="1" x14ac:dyDescent="0.45">
      <c r="B115" s="6">
        <f t="shared" si="5"/>
        <v>109</v>
      </c>
      <c r="C115" s="13">
        <f ca="1">IF(WEEKDAY(EDATE(Başlangıç!$C$6,B115))=7,EDATE(Başlangıç!$C$6,B115)+2,IF(WEEKDAY(EDATE(Başlangıç!$C$6,B115))=1,EDATE(Başlangıç!$C$6,B115)+1,EDATE(Başlangıç!$C$6,B115)))</f>
        <v>48285</v>
      </c>
      <c r="D115" s="2">
        <f>PMT(Başlangıç!$C$4*(1+Başlangıç!$C$7+Başlangıç!$C$8),$K$4,-Başlangıç!$C$3)</f>
        <v>3201.9895740968955</v>
      </c>
      <c r="E115" s="2">
        <f>I114*Başlangıç!$C$4</f>
        <v>400.82999337913333</v>
      </c>
      <c r="F115" s="2">
        <f>E115*Başlangıç!$C$7</f>
        <v>20.041499668956668</v>
      </c>
      <c r="G115" s="2">
        <f>E115*Başlangıç!$C$8</f>
        <v>0</v>
      </c>
      <c r="H115" s="2">
        <f t="shared" si="6"/>
        <v>2781.1180810488058</v>
      </c>
      <c r="I115" s="2">
        <f t="shared" si="7"/>
        <v>32848.214663763043</v>
      </c>
    </row>
    <row r="116" spans="2:9" ht="17.5" customHeight="1" x14ac:dyDescent="0.45">
      <c r="B116" s="7">
        <f t="shared" si="5"/>
        <v>110</v>
      </c>
      <c r="C116" s="14">
        <f ca="1">IF(WEEKDAY(EDATE(Başlangıç!$C$6,B116))=7,EDATE(Başlangıç!$C$6,B116)+2,IF(WEEKDAY(EDATE(Başlangıç!$C$6,B116))=1,EDATE(Başlangıç!$C$6,B116)+1,EDATE(Başlangıç!$C$6,B116)))</f>
        <v>48316</v>
      </c>
      <c r="D116" s="8">
        <f>PMT(Başlangıç!$C$4*(1+Başlangıç!$C$7+Başlangıç!$C$8),$K$4,-Başlangıç!$C$3)</f>
        <v>3201.9895740968955</v>
      </c>
      <c r="E116" s="8">
        <f>I115*Başlangıç!$C$4</f>
        <v>369.5424149673342</v>
      </c>
      <c r="F116" s="8">
        <f>E116*Başlangıç!$C$7</f>
        <v>18.477120748366712</v>
      </c>
      <c r="G116" s="8">
        <f>E116*Başlangıç!$C$8</f>
        <v>0</v>
      </c>
      <c r="H116" s="8">
        <f t="shared" si="6"/>
        <v>2813.9700383811946</v>
      </c>
      <c r="I116" s="8">
        <f t="shared" si="7"/>
        <v>30034.244625381849</v>
      </c>
    </row>
    <row r="117" spans="2:9" ht="17.5" customHeight="1" x14ac:dyDescent="0.45">
      <c r="B117" s="6">
        <f t="shared" si="5"/>
        <v>111</v>
      </c>
      <c r="C117" s="13">
        <f ca="1">IF(WEEKDAY(EDATE(Başlangıç!$C$6,B117))=7,EDATE(Başlangıç!$C$6,B117)+2,IF(WEEKDAY(EDATE(Başlangıç!$C$6,B117))=1,EDATE(Başlangıç!$C$6,B117)+1,EDATE(Başlangıç!$C$6,B117)))</f>
        <v>48346</v>
      </c>
      <c r="D117" s="2">
        <f>PMT(Başlangıç!$C$4*(1+Başlangıç!$C$7+Başlangıç!$C$8),$K$4,-Başlangıç!$C$3)</f>
        <v>3201.9895740968955</v>
      </c>
      <c r="E117" s="2">
        <f>I116*Başlangıç!$C$4</f>
        <v>337.88525203554576</v>
      </c>
      <c r="F117" s="2">
        <f>E117*Başlangıç!$C$7</f>
        <v>16.894262601777289</v>
      </c>
      <c r="G117" s="2">
        <f>E117*Başlangıç!$C$8</f>
        <v>0</v>
      </c>
      <c r="H117" s="2">
        <f t="shared" si="6"/>
        <v>2847.2100594595722</v>
      </c>
      <c r="I117" s="2">
        <f t="shared" si="7"/>
        <v>27187.034565922277</v>
      </c>
    </row>
    <row r="118" spans="2:9" ht="17.5" customHeight="1" x14ac:dyDescent="0.45">
      <c r="B118" s="7">
        <f t="shared" si="5"/>
        <v>112</v>
      </c>
      <c r="C118" s="14">
        <f ca="1">IF(WEEKDAY(EDATE(Başlangıç!$C$6,B118))=7,EDATE(Başlangıç!$C$6,B118)+2,IF(WEEKDAY(EDATE(Başlangıç!$C$6,B118))=1,EDATE(Başlangıç!$C$6,B118)+1,EDATE(Başlangıç!$C$6,B118)))</f>
        <v>48379</v>
      </c>
      <c r="D118" s="8">
        <f>PMT(Başlangıç!$C$4*(1+Başlangıç!$C$7+Başlangıç!$C$8),$K$4,-Başlangıç!$C$3)</f>
        <v>3201.9895740968955</v>
      </c>
      <c r="E118" s="8">
        <f>I117*Başlangıç!$C$4</f>
        <v>305.85413886662559</v>
      </c>
      <c r="F118" s="8">
        <f>E118*Başlangıç!$C$7</f>
        <v>15.292706943331281</v>
      </c>
      <c r="G118" s="8">
        <f>E118*Başlangıç!$C$8</f>
        <v>0</v>
      </c>
      <c r="H118" s="8">
        <f t="shared" si="6"/>
        <v>2880.8427282869384</v>
      </c>
      <c r="I118" s="8">
        <f t="shared" si="7"/>
        <v>24306.191837635339</v>
      </c>
    </row>
    <row r="119" spans="2:9" ht="17.5" customHeight="1" x14ac:dyDescent="0.45">
      <c r="B119" s="6">
        <f t="shared" si="5"/>
        <v>113</v>
      </c>
      <c r="C119" s="13">
        <f ca="1">IF(WEEKDAY(EDATE(Başlangıç!$C$6,B119))=7,EDATE(Başlangıç!$C$6,B119)+2,IF(WEEKDAY(EDATE(Başlangıç!$C$6,B119))=1,EDATE(Başlangıç!$C$6,B119)+1,EDATE(Başlangıç!$C$6,B119)))</f>
        <v>48407</v>
      </c>
      <c r="D119" s="2">
        <f>PMT(Başlangıç!$C$4*(1+Başlangıç!$C$7+Başlangıç!$C$8),$K$4,-Başlangıç!$C$3)</f>
        <v>3201.9895740968955</v>
      </c>
      <c r="E119" s="2">
        <f>I118*Başlangıç!$C$4</f>
        <v>273.44465817339756</v>
      </c>
      <c r="F119" s="2">
        <f>E119*Başlangıç!$C$7</f>
        <v>13.672232908669878</v>
      </c>
      <c r="G119" s="2">
        <f>E119*Başlangıç!$C$8</f>
        <v>0</v>
      </c>
      <c r="H119" s="2">
        <f t="shared" si="6"/>
        <v>2914.872683014828</v>
      </c>
      <c r="I119" s="2">
        <f t="shared" si="7"/>
        <v>21391.319154620513</v>
      </c>
    </row>
    <row r="120" spans="2:9" ht="17.5" customHeight="1" x14ac:dyDescent="0.45">
      <c r="B120" s="7">
        <f t="shared" ref="B120:B126" si="8">SUM(B119)+1</f>
        <v>114</v>
      </c>
      <c r="C120" s="14">
        <f ca="1">IF(WEEKDAY(EDATE(Başlangıç!$C$6,B120))=7,EDATE(Başlangıç!$C$6,B120)+2,IF(WEEKDAY(EDATE(Başlangıç!$C$6,B120))=1,EDATE(Başlangıç!$C$6,B120)+1,EDATE(Başlangıç!$C$6,B120)))</f>
        <v>48438</v>
      </c>
      <c r="D120" s="8">
        <f>PMT(Başlangıç!$C$4*(1+Başlangıç!$C$7+Başlangıç!$C$8),$K$4,-Başlangıç!$C$3)</f>
        <v>3201.9895740968955</v>
      </c>
      <c r="E120" s="8">
        <f>I119*Başlangıç!$C$4</f>
        <v>240.65234048948076</v>
      </c>
      <c r="F120" s="8">
        <f>E120*Başlangıç!$C$7</f>
        <v>12.032617024474039</v>
      </c>
      <c r="G120" s="8">
        <f>E120*Başlangıç!$C$8</f>
        <v>0</v>
      </c>
      <c r="H120" s="8">
        <f t="shared" si="6"/>
        <v>2949.304616582941</v>
      </c>
      <c r="I120" s="8">
        <f t="shared" si="7"/>
        <v>18442.014538037572</v>
      </c>
    </row>
    <row r="121" spans="2:9" ht="17.5" customHeight="1" x14ac:dyDescent="0.45">
      <c r="B121" s="6">
        <f t="shared" si="8"/>
        <v>115</v>
      </c>
      <c r="C121" s="13">
        <f ca="1">IF(WEEKDAY(EDATE(Başlangıç!$C$6,B121))=7,EDATE(Başlangıç!$C$6,B121)+2,IF(WEEKDAY(EDATE(Başlangıç!$C$6,B121))=1,EDATE(Başlangıç!$C$6,B121)+1,EDATE(Başlangıç!$C$6,B121)))</f>
        <v>48470</v>
      </c>
      <c r="D121" s="2">
        <f>PMT(Başlangıç!$C$4*(1+Başlangıç!$C$7+Başlangıç!$C$8),$K$4,-Başlangıç!$C$3)</f>
        <v>3201.9895740968955</v>
      </c>
      <c r="E121" s="2">
        <f>I120*Başlangıç!$C$4</f>
        <v>207.47266355292268</v>
      </c>
      <c r="F121" s="2">
        <f>E121*Başlangıç!$C$7</f>
        <v>10.373633177646134</v>
      </c>
      <c r="G121" s="2">
        <f>E121*Başlangıç!$C$8</f>
        <v>0</v>
      </c>
      <c r="H121" s="2">
        <f t="shared" si="6"/>
        <v>2984.1432773663264</v>
      </c>
      <c r="I121" s="2">
        <f t="shared" si="7"/>
        <v>15457.871260671247</v>
      </c>
    </row>
    <row r="122" spans="2:9" ht="17.5" customHeight="1" x14ac:dyDescent="0.45">
      <c r="B122" s="7">
        <f t="shared" si="8"/>
        <v>116</v>
      </c>
      <c r="C122" s="14">
        <f ca="1">IF(WEEKDAY(EDATE(Başlangıç!$C$6,B122))=7,EDATE(Başlangıç!$C$6,B122)+2,IF(WEEKDAY(EDATE(Başlangıç!$C$6,B122))=1,EDATE(Başlangıç!$C$6,B122)+1,EDATE(Başlangıç!$C$6,B122)))</f>
        <v>48499</v>
      </c>
      <c r="D122" s="8">
        <f>PMT(Başlangıç!$C$4*(1+Başlangıç!$C$7+Başlangıç!$C$8),$K$4,-Başlangıç!$C$3)</f>
        <v>3201.9895740968955</v>
      </c>
      <c r="E122" s="8">
        <f>I121*Başlangıç!$C$4</f>
        <v>173.90105168255153</v>
      </c>
      <c r="F122" s="8">
        <f>E122*Başlangıç!$C$7</f>
        <v>8.695052584127577</v>
      </c>
      <c r="G122" s="8">
        <f>E122*Başlangıç!$C$8</f>
        <v>0</v>
      </c>
      <c r="H122" s="8">
        <f t="shared" si="6"/>
        <v>3019.3934698302164</v>
      </c>
      <c r="I122" s="8">
        <f t="shared" si="7"/>
        <v>12438.477790841031</v>
      </c>
    </row>
    <row r="123" spans="2:9" ht="17.5" customHeight="1" x14ac:dyDescent="0.45">
      <c r="B123" s="6">
        <f t="shared" si="8"/>
        <v>117</v>
      </c>
      <c r="C123" s="13">
        <f ca="1">IF(WEEKDAY(EDATE(Başlangıç!$C$6,B123))=7,EDATE(Başlangıç!$C$6,B123)+2,IF(WEEKDAY(EDATE(Başlangıç!$C$6,B123))=1,EDATE(Başlangıç!$C$6,B123)+1,EDATE(Başlangıç!$C$6,B123)))</f>
        <v>48530</v>
      </c>
      <c r="D123" s="2">
        <f>PMT(Başlangıç!$C$4*(1+Başlangıç!$C$7+Başlangıç!$C$8),$K$4,-Başlangıç!$C$3)</f>
        <v>3201.9895740968955</v>
      </c>
      <c r="E123" s="2">
        <f>I122*Başlangıç!$C$4</f>
        <v>139.93287514696158</v>
      </c>
      <c r="F123" s="2">
        <f>E123*Başlangıç!$C$7</f>
        <v>6.9966437573480791</v>
      </c>
      <c r="G123" s="2">
        <f>E123*Başlangıç!$C$8</f>
        <v>0</v>
      </c>
      <c r="H123" s="2">
        <f t="shared" si="6"/>
        <v>3055.0600551925859</v>
      </c>
      <c r="I123" s="2">
        <f t="shared" si="7"/>
        <v>9383.4177356484452</v>
      </c>
    </row>
    <row r="124" spans="2:9" ht="17.5" customHeight="1" x14ac:dyDescent="0.45">
      <c r="B124" s="7">
        <f t="shared" si="8"/>
        <v>118</v>
      </c>
      <c r="C124" s="14">
        <f ca="1">IF(WEEKDAY(EDATE(Başlangıç!$C$6,B124))=7,EDATE(Başlangıç!$C$6,B124)+2,IF(WEEKDAY(EDATE(Başlangıç!$C$6,B124))=1,EDATE(Başlangıç!$C$6,B124)+1,EDATE(Başlangıç!$C$6,B124)))</f>
        <v>48561</v>
      </c>
      <c r="D124" s="8">
        <f>PMT(Başlangıç!$C$4*(1+Başlangıç!$C$7+Başlangıç!$C$8),$K$4,-Başlangıç!$C$3)</f>
        <v>3201.9895740968955</v>
      </c>
      <c r="E124" s="8">
        <f>I123*Başlangıç!$C$4</f>
        <v>105.56344952604501</v>
      </c>
      <c r="F124" s="8">
        <f>E124*Başlangıç!$C$7</f>
        <v>5.2781724763022506</v>
      </c>
      <c r="G124" s="8">
        <f>E124*Başlangıç!$C$8</f>
        <v>0</v>
      </c>
      <c r="H124" s="8">
        <f t="shared" si="6"/>
        <v>3091.1479520945481</v>
      </c>
      <c r="I124" s="8">
        <f t="shared" si="7"/>
        <v>6292.2697835538966</v>
      </c>
    </row>
    <row r="125" spans="2:9" ht="17.5" customHeight="1" x14ac:dyDescent="0.45">
      <c r="B125" s="6">
        <f t="shared" si="8"/>
        <v>119</v>
      </c>
      <c r="C125" s="13">
        <f ca="1">IF(WEEKDAY(EDATE(Başlangıç!$C$6,B125))=7,EDATE(Başlangıç!$C$6,B125)+2,IF(WEEKDAY(EDATE(Başlangıç!$C$6,B125))=1,EDATE(Başlangıç!$C$6,B125)+1,EDATE(Başlangıç!$C$6,B125)))</f>
        <v>48591</v>
      </c>
      <c r="D125" s="2">
        <f>PMT(Başlangıç!$C$4*(1+Başlangıç!$C$7+Başlangıç!$C$8),$K$4,-Başlangıç!$C$3)</f>
        <v>3201.9895740968955</v>
      </c>
      <c r="E125" s="2">
        <f>I124*Başlangıç!$C$4</f>
        <v>70.788035064981329</v>
      </c>
      <c r="F125" s="2">
        <f>E125*Başlangıç!$C$7</f>
        <v>3.5394017532490665</v>
      </c>
      <c r="G125" s="2">
        <f>E125*Başlangıç!$C$8</f>
        <v>0</v>
      </c>
      <c r="H125" s="2">
        <f t="shared" si="6"/>
        <v>3127.6621372786653</v>
      </c>
      <c r="I125" s="2">
        <f t="shared" si="7"/>
        <v>3164.6076462752312</v>
      </c>
    </row>
    <row r="126" spans="2:9" ht="17.5" customHeight="1" x14ac:dyDescent="0.45">
      <c r="B126" s="7">
        <f t="shared" si="8"/>
        <v>120</v>
      </c>
      <c r="C126" s="14">
        <f ca="1">IF(WEEKDAY(EDATE(Başlangıç!$C$6,B126))=7,EDATE(Başlangıç!$C$6,B126)+2,IF(WEEKDAY(EDATE(Başlangıç!$C$6,B126))=1,EDATE(Başlangıç!$C$6,B126)+1,EDATE(Başlangıç!$C$6,B126)))</f>
        <v>48624</v>
      </c>
      <c r="D126" s="8">
        <f>PMT(Başlangıç!$C$4*(1+Başlangıç!$C$7+Başlangıç!$C$8),$K$4,-Başlangıç!$C$3)</f>
        <v>3201.9895740968955</v>
      </c>
      <c r="E126" s="8">
        <f>I125*Başlangıç!$C$4</f>
        <v>35.601836020596352</v>
      </c>
      <c r="F126" s="8">
        <f>E126*Başlangıç!$C$7</f>
        <v>1.7800918010298177</v>
      </c>
      <c r="G126" s="8">
        <f>E126*Başlangıç!$C$8</f>
        <v>0</v>
      </c>
      <c r="H126" s="8">
        <f t="shared" si="6"/>
        <v>3164.6076462752694</v>
      </c>
      <c r="I126" s="8">
        <v>0</v>
      </c>
    </row>
    <row r="127" spans="2:9" customFormat="1" ht="2.4" customHeight="1" x14ac:dyDescent="0.45"/>
    <row r="128" spans="2:9" s="4" customFormat="1" ht="24.95" customHeight="1" x14ac:dyDescent="0.45">
      <c r="B128" s="27" t="s">
        <v>16</v>
      </c>
      <c r="C128" s="28"/>
      <c r="D128" s="9">
        <f ca="1">SUM(D7:D126)</f>
        <v>379516.81144704693</v>
      </c>
      <c r="E128" s="9">
        <f t="shared" ref="E128:H128" ca="1" si="9">SUM(E7:E126)</f>
        <v>170968.39185432965</v>
      </c>
      <c r="F128" s="9">
        <f t="shared" ca="1" si="9"/>
        <v>8548.4195927164765</v>
      </c>
      <c r="G128" s="9">
        <f t="shared" ca="1" si="9"/>
        <v>0</v>
      </c>
      <c r="H128" s="9">
        <f t="shared" si="9"/>
        <v>200000.00000000006</v>
      </c>
      <c r="I128" s="16">
        <f ca="1">TODAY()</f>
        <v>44969</v>
      </c>
    </row>
    <row r="129" spans="2:2" ht="3.2" customHeight="1" x14ac:dyDescent="0.45"/>
    <row r="130" spans="2:2" x14ac:dyDescent="0.45">
      <c r="B130" s="26" t="s">
        <v>31</v>
      </c>
    </row>
  </sheetData>
  <sheetProtection algorithmName="SHA-512" hashValue="J7OJWgZmg3jAH7Pld4C2cjK0J0swXdilYfd5JKwQjLfQmFW/BspUe+iYj3JeIFa5kJ3Y6v3XojekwdTtq6CScw==" saltValue="hLwuMv3XQ8Sgz9AtXebaEQ==" spinCount="100000" sheet="1" objects="1" scenarios="1"/>
  <mergeCells count="10">
    <mergeCell ref="B128:C128"/>
    <mergeCell ref="B2:I2"/>
    <mergeCell ref="B3:C3"/>
    <mergeCell ref="D3:E3"/>
    <mergeCell ref="F3:G3"/>
    <mergeCell ref="H3:I3"/>
    <mergeCell ref="B4:C4"/>
    <mergeCell ref="D4:E4"/>
    <mergeCell ref="F4:G4"/>
    <mergeCell ref="H4:I4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7CAA0-45C2-41E3-AFF1-C75FFBB22546}">
  <sheetPr>
    <tabColor rgb="FF0D84D5"/>
    <pageSetUpPr fitToPage="1"/>
  </sheetPr>
  <dimension ref="B1:K13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36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44969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 ca="1">D128</f>
        <v>384004.28949685098</v>
      </c>
      <c r="I4" s="31"/>
      <c r="K4" s="15">
        <v>108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 ca="1">Başlangıç!$C$3*Başlangıç!$C$4*12*($C$12-Başlangıç!$C$6+1)/360/2/3</f>
        <v>2300</v>
      </c>
      <c r="F7" s="2">
        <f ca="1">E7*Başlangıç!$C$7</f>
        <v>115</v>
      </c>
      <c r="G7" s="2">
        <f ca="1">E7*Başlangıç!$C$8</f>
        <v>0</v>
      </c>
      <c r="H7" s="2">
        <v>0</v>
      </c>
      <c r="I7" s="2">
        <f>Başlangıç!$C$3</f>
        <v>200000</v>
      </c>
    </row>
    <row r="8" spans="2:11" ht="17.5" customHeight="1" x14ac:dyDescent="0.45">
      <c r="B8" s="7">
        <f t="shared" ref="B8:B71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45028</v>
      </c>
      <c r="D8" s="8">
        <v>0</v>
      </c>
      <c r="E8" s="8">
        <f ca="1">Başlangıç!$C$3*Başlangıç!$C$4*12*($C$12-Başlangıç!$C$6+1)/360/2/3</f>
        <v>2300</v>
      </c>
      <c r="F8" s="8">
        <f ca="1">E8*Başlangıç!$C$7</f>
        <v>115</v>
      </c>
      <c r="G8" s="8">
        <f ca="1">E8*Başlangıç!$C$8</f>
        <v>0</v>
      </c>
      <c r="H8" s="8">
        <v>0</v>
      </c>
      <c r="I8" s="8">
        <f>Başlangıç!$C$3</f>
        <v>200000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45058</v>
      </c>
      <c r="D9" s="2">
        <f ca="1">SUM($E$7:$G$18)/4</f>
        <v>7245</v>
      </c>
      <c r="E9" s="2">
        <f ca="1">Başlangıç!$C$3*Başlangıç!$C$4*12*($C$12-Başlangıç!$C$6+1)/360/2/3</f>
        <v>2300</v>
      </c>
      <c r="F9" s="2">
        <f ca="1">E9*Başlangıç!$C$7</f>
        <v>115</v>
      </c>
      <c r="G9" s="2">
        <f ca="1">E9*Başlangıç!$C$8</f>
        <v>0</v>
      </c>
      <c r="H9" s="2">
        <v>0</v>
      </c>
      <c r="I9" s="2">
        <f>Başlangıç!$C$3</f>
        <v>200000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45089</v>
      </c>
      <c r="D10" s="8">
        <v>0</v>
      </c>
      <c r="E10" s="8">
        <f ca="1">Başlangıç!$C$3*Başlangıç!$C$4*12*($C$12-Başlangıç!$C$6+1)/360/2/3</f>
        <v>2300</v>
      </c>
      <c r="F10" s="8">
        <f ca="1">E10*Başlangıç!$C$7</f>
        <v>115</v>
      </c>
      <c r="G10" s="8">
        <f ca="1">E10*Başlangıç!$C$8</f>
        <v>0</v>
      </c>
      <c r="H10" s="8">
        <v>0</v>
      </c>
      <c r="I10" s="8">
        <f>Başlangıç!$C$3</f>
        <v>200000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45119</v>
      </c>
      <c r="D11" s="2">
        <v>0</v>
      </c>
      <c r="E11" s="2">
        <f ca="1">Başlangıç!$C$3*Başlangıç!$C$4*12*($C$12-Başlangıç!$C$6+1)/360/2/3</f>
        <v>2300</v>
      </c>
      <c r="F11" s="2">
        <f ca="1">E11*Başlangıç!$C$7</f>
        <v>115</v>
      </c>
      <c r="G11" s="2">
        <f ca="1">E11*Başlangıç!$C$8</f>
        <v>0</v>
      </c>
      <c r="H11" s="2">
        <v>0</v>
      </c>
      <c r="I11" s="2">
        <f>Başlangıç!$C$3</f>
        <v>200000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ca="1">SUM($E$7:$G$18)/4</f>
        <v>7245</v>
      </c>
      <c r="E12" s="8">
        <f ca="1">Başlangıç!$C$3*Başlangıç!$C$4*12*($C$12-Başlangıç!$C$6+1)/360/2/3</f>
        <v>2300</v>
      </c>
      <c r="F12" s="8">
        <f ca="1">E12*Başlangıç!$C$7</f>
        <v>115</v>
      </c>
      <c r="G12" s="8">
        <f ca="1">E12*Başlangıç!$C$8</f>
        <v>0</v>
      </c>
      <c r="H12" s="8">
        <v>0</v>
      </c>
      <c r="I12" s="8">
        <f>Başlangıç!$C$3</f>
        <v>200000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45181</v>
      </c>
      <c r="D13" s="2">
        <v>0</v>
      </c>
      <c r="E13" s="2">
        <f ca="1">Başlangıç!$C$3*Başlangıç!$C$4*12*($C$12-Başlangıç!$C$6+1)/360/2/3</f>
        <v>2300</v>
      </c>
      <c r="F13" s="2">
        <f ca="1">E13*Başlangıç!$C$7</f>
        <v>115</v>
      </c>
      <c r="G13" s="2">
        <f ca="1">E13*Başlangıç!$C$8</f>
        <v>0</v>
      </c>
      <c r="H13" s="2">
        <v>0</v>
      </c>
      <c r="I13" s="2">
        <f>Başlangıç!$C$3</f>
        <v>200000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45211</v>
      </c>
      <c r="D14" s="8">
        <v>0</v>
      </c>
      <c r="E14" s="8">
        <f ca="1">Başlangıç!$C$3*Başlangıç!$C$4*12*($C$12-Başlangıç!$C$6+1)/360/2/3</f>
        <v>2300</v>
      </c>
      <c r="F14" s="8">
        <f ca="1">E14*Başlangıç!$C$7</f>
        <v>115</v>
      </c>
      <c r="G14" s="8">
        <f ca="1">E14*Başlangıç!$C$8</f>
        <v>0</v>
      </c>
      <c r="H14" s="8">
        <v>0</v>
      </c>
      <c r="I14" s="8">
        <f>Başlangıç!$C$3</f>
        <v>200000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ca="1">SUM($E$7:$G$18)/4</f>
        <v>7245</v>
      </c>
      <c r="E15" s="2">
        <f ca="1">Başlangıç!$C$3*Başlangıç!$C$4*12*($C$12-Başlangıç!$C$6+1)/360/2/3</f>
        <v>2300</v>
      </c>
      <c r="F15" s="2">
        <f ca="1">E15*Başlangıç!$C$7</f>
        <v>115</v>
      </c>
      <c r="G15" s="2">
        <f ca="1">E15*Başlangıç!$C$8</f>
        <v>0</v>
      </c>
      <c r="H15" s="2">
        <v>0</v>
      </c>
      <c r="I15" s="2">
        <f>Başlangıç!$C$3</f>
        <v>200000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45272</v>
      </c>
      <c r="D16" s="8">
        <v>0</v>
      </c>
      <c r="E16" s="8">
        <f ca="1">Başlangıç!$C$3*Başlangıç!$C$4*12*($C$12-Başlangıç!$C$6+1)/360/2/3</f>
        <v>2300</v>
      </c>
      <c r="F16" s="8">
        <f ca="1">E16*Başlangıç!$C$7</f>
        <v>115</v>
      </c>
      <c r="G16" s="8">
        <f ca="1">E16*Başlangıç!$C$8</f>
        <v>0</v>
      </c>
      <c r="H16" s="8">
        <v>0</v>
      </c>
      <c r="I16" s="8">
        <f>Başlangıç!$C$3</f>
        <v>200000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45303</v>
      </c>
      <c r="D17" s="2">
        <v>0</v>
      </c>
      <c r="E17" s="2">
        <f ca="1">Başlangıç!$C$3*Başlangıç!$C$4*12*($C$12-Başlangıç!$C$6+1)/360/2/3</f>
        <v>2300</v>
      </c>
      <c r="F17" s="2">
        <f ca="1">E17*Başlangıç!$C$7</f>
        <v>115</v>
      </c>
      <c r="G17" s="2">
        <f ca="1">E17*Başlangıç!$C$8</f>
        <v>0</v>
      </c>
      <c r="H17" s="2">
        <v>0</v>
      </c>
      <c r="I17" s="2">
        <f>Başlangıç!$C$3</f>
        <v>200000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45334</v>
      </c>
      <c r="D18" s="8">
        <f ca="1">SUM($E$7:$G$18)/4</f>
        <v>7245</v>
      </c>
      <c r="E18" s="8">
        <f ca="1">Başlangıç!$C$3*Başlangıç!$C$4*12*($C$12-Başlangıç!$C$6+1)/360/2/3</f>
        <v>2300</v>
      </c>
      <c r="F18" s="8">
        <f ca="1">E18*Başlangıç!$C$7</f>
        <v>115</v>
      </c>
      <c r="G18" s="8">
        <f ca="1">E18*Başlangıç!$C$8</f>
        <v>0</v>
      </c>
      <c r="H18" s="8">
        <v>0</v>
      </c>
      <c r="I18" s="8">
        <f>Başlangıç!$C$3</f>
        <v>200000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45363</v>
      </c>
      <c r="D19" s="2">
        <f>PMT(Başlangıç!$C$4*(1+Başlangıç!$C$7+Başlangıç!$C$8),$K$4,-Başlangıç!$C$3)</f>
        <v>3287.2619397856502</v>
      </c>
      <c r="E19" s="2">
        <f>I18*Başlangıç!$C$4</f>
        <v>2250</v>
      </c>
      <c r="F19" s="2">
        <f>E19*Başlangıç!$C$7</f>
        <v>112.5</v>
      </c>
      <c r="G19" s="2">
        <f>E19*Başlangıç!$C$8</f>
        <v>0</v>
      </c>
      <c r="H19" s="2">
        <f t="shared" ref="H19:H20" si="1">D19-E19-F19-G19</f>
        <v>924.76193978565016</v>
      </c>
      <c r="I19" s="2">
        <f t="shared" ref="I19:I20" si="2">I18-H19</f>
        <v>199075.23806021435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45394</v>
      </c>
      <c r="D20" s="8">
        <f>PMT(Başlangıç!$C$4*(1+Başlangıç!$C$7+Başlangıç!$C$8),$K$4,-Başlangıç!$C$3)</f>
        <v>3287.2619397856502</v>
      </c>
      <c r="E20" s="8">
        <f>I19*Başlangıç!$C$4</f>
        <v>2239.5964281774113</v>
      </c>
      <c r="F20" s="8">
        <f>E20*Başlangıç!$C$7</f>
        <v>111.97982140887058</v>
      </c>
      <c r="G20" s="8">
        <f>E20*Başlangıç!$C$8</f>
        <v>0</v>
      </c>
      <c r="H20" s="8">
        <f t="shared" si="1"/>
        <v>935.68569019936831</v>
      </c>
      <c r="I20" s="8">
        <f t="shared" si="2"/>
        <v>198139.55237001498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>PMT(Başlangıç!$C$4*(1+Başlangıç!$C$7+Başlangıç!$C$8),$K$4,-Başlangıç!$C$3)</f>
        <v>3287.2619397856502</v>
      </c>
      <c r="E21" s="2">
        <f>I20*Başlangıç!$C$4</f>
        <v>2229.0699641626684</v>
      </c>
      <c r="F21" s="2">
        <f>E21*Başlangıç!$C$7</f>
        <v>111.45349820813342</v>
      </c>
      <c r="G21" s="2">
        <f>E21*Başlangıç!$C$8</f>
        <v>0</v>
      </c>
      <c r="H21" s="2">
        <f t="shared" ref="H21:H84" si="3">D21-E21-F21-G21</f>
        <v>946.73847741484838</v>
      </c>
      <c r="I21" s="2">
        <f t="shared" ref="I21:I84" si="4">I20-H21</f>
        <v>197192.81389260013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45455</v>
      </c>
      <c r="D22" s="8">
        <f>PMT(Başlangıç!$C$4*(1+Başlangıç!$C$7+Başlangıç!$C$8),$K$4,-Başlangıç!$C$3)</f>
        <v>3287.2619397856502</v>
      </c>
      <c r="E22" s="8">
        <f>I21*Başlangıç!$C$4</f>
        <v>2218.4191562917513</v>
      </c>
      <c r="F22" s="8">
        <f>E22*Başlangıç!$C$7</f>
        <v>110.92095781458757</v>
      </c>
      <c r="G22" s="8">
        <f>E22*Başlangıç!$C$8</f>
        <v>0</v>
      </c>
      <c r="H22" s="8">
        <f t="shared" si="3"/>
        <v>957.92182567931127</v>
      </c>
      <c r="I22" s="8">
        <f t="shared" si="4"/>
        <v>196234.89206692082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45485</v>
      </c>
      <c r="D23" s="2">
        <f>PMT(Başlangıç!$C$4*(1+Başlangıç!$C$7+Başlangıç!$C$8),$K$4,-Başlangıç!$C$3)</f>
        <v>3287.2619397856502</v>
      </c>
      <c r="E23" s="2">
        <f>I22*Başlangıç!$C$4</f>
        <v>2207.6425357528592</v>
      </c>
      <c r="F23" s="2">
        <f>E23*Başlangıç!$C$7</f>
        <v>110.38212678764296</v>
      </c>
      <c r="G23" s="2">
        <f>E23*Başlangıç!$C$8</f>
        <v>0</v>
      </c>
      <c r="H23" s="2">
        <f t="shared" si="3"/>
        <v>969.23727724514799</v>
      </c>
      <c r="I23" s="2">
        <f t="shared" si="4"/>
        <v>195265.65478967567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45516</v>
      </c>
      <c r="D24" s="8">
        <f>PMT(Başlangıç!$C$4*(1+Başlangıç!$C$7+Başlangıç!$C$8),$K$4,-Başlangıç!$C$3)</f>
        <v>3287.2619397856502</v>
      </c>
      <c r="E24" s="8">
        <f>I23*Başlangıç!$C$4</f>
        <v>2196.738616383851</v>
      </c>
      <c r="F24" s="8">
        <f>E24*Başlangıç!$C$7</f>
        <v>109.83693081919256</v>
      </c>
      <c r="G24" s="8">
        <f>E24*Başlangıç!$C$8</f>
        <v>0</v>
      </c>
      <c r="H24" s="8">
        <f t="shared" si="3"/>
        <v>980.68639258260669</v>
      </c>
      <c r="I24" s="8">
        <f t="shared" si="4"/>
        <v>194284.96839709306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45547</v>
      </c>
      <c r="D25" s="2">
        <f>PMT(Başlangıç!$C$4*(1+Başlangıç!$C$7+Başlangıç!$C$8),$K$4,-Başlangıç!$C$3)</f>
        <v>3287.2619397856502</v>
      </c>
      <c r="E25" s="2">
        <f>I24*Başlangıç!$C$4</f>
        <v>2185.7058944672967</v>
      </c>
      <c r="F25" s="2">
        <f>E25*Başlangıç!$C$7</f>
        <v>109.28529472336484</v>
      </c>
      <c r="G25" s="2">
        <f>E25*Başlangıç!$C$8</f>
        <v>0</v>
      </c>
      <c r="H25" s="2">
        <f t="shared" si="3"/>
        <v>992.27075059498861</v>
      </c>
      <c r="I25" s="2">
        <f t="shared" si="4"/>
        <v>193292.69764649807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>PMT(Başlangıç!$C$4*(1+Başlangıç!$C$7+Başlangıç!$C$8),$K$4,-Başlangıç!$C$3)</f>
        <v>3287.2619397856502</v>
      </c>
      <c r="E26" s="8">
        <f>I25*Başlangıç!$C$4</f>
        <v>2174.5428485231032</v>
      </c>
      <c r="F26" s="8">
        <f>E26*Başlangıç!$C$7</f>
        <v>108.72714242615517</v>
      </c>
      <c r="G26" s="8">
        <f>E26*Başlangıç!$C$8</f>
        <v>0</v>
      </c>
      <c r="H26" s="8">
        <f t="shared" si="3"/>
        <v>1003.9919488363918</v>
      </c>
      <c r="I26" s="8">
        <f t="shared" si="4"/>
        <v>192288.70569766167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45608</v>
      </c>
      <c r="D27" s="2">
        <f>PMT(Başlangıç!$C$4*(1+Başlangıç!$C$7+Başlangıç!$C$8),$K$4,-Başlangıç!$C$3)</f>
        <v>3287.2619397856502</v>
      </c>
      <c r="E27" s="2">
        <f>I26*Başlangıç!$C$4</f>
        <v>2163.2479390986937</v>
      </c>
      <c r="F27" s="2">
        <f>E27*Başlangıç!$C$7</f>
        <v>108.16239695493469</v>
      </c>
      <c r="G27" s="2">
        <f>E27*Başlangıç!$C$8</f>
        <v>0</v>
      </c>
      <c r="H27" s="2">
        <f t="shared" si="3"/>
        <v>1015.8516037320218</v>
      </c>
      <c r="I27" s="2">
        <f t="shared" si="4"/>
        <v>191272.85409392967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45638</v>
      </c>
      <c r="D28" s="8">
        <f>PMT(Başlangıç!$C$4*(1+Başlangıç!$C$7+Başlangıç!$C$8),$K$4,-Başlangıç!$C$3)</f>
        <v>3287.2619397856502</v>
      </c>
      <c r="E28" s="8">
        <f>I27*Başlangıç!$C$4</f>
        <v>2151.8196085567088</v>
      </c>
      <c r="F28" s="8">
        <f>E28*Başlangıç!$C$7</f>
        <v>107.59098042783545</v>
      </c>
      <c r="G28" s="8">
        <f>E28*Başlangıç!$C$8</f>
        <v>0</v>
      </c>
      <c r="H28" s="8">
        <f t="shared" si="3"/>
        <v>1027.851350801106</v>
      </c>
      <c r="I28" s="8">
        <f t="shared" si="4"/>
        <v>190245.00274312857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>PMT(Başlangıç!$C$4*(1+Başlangıç!$C$7+Başlangıç!$C$8),$K$4,-Başlangıç!$C$3)</f>
        <v>3287.2619397856502</v>
      </c>
      <c r="E29" s="2">
        <f>I28*Başlangıç!$C$4</f>
        <v>2140.2562808601965</v>
      </c>
      <c r="F29" s="2">
        <f>E29*Başlangıç!$C$7</f>
        <v>107.01281404300983</v>
      </c>
      <c r="G29" s="2">
        <f>E29*Başlangıç!$C$8</f>
        <v>0</v>
      </c>
      <c r="H29" s="2">
        <f t="shared" si="3"/>
        <v>1039.9928448824439</v>
      </c>
      <c r="I29" s="2">
        <f t="shared" si="4"/>
        <v>189205.00989824612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45700</v>
      </c>
      <c r="D30" s="8">
        <f>PMT(Başlangıç!$C$4*(1+Başlangıç!$C$7+Başlangıç!$C$8),$K$4,-Başlangıç!$C$3)</f>
        <v>3287.2619397856502</v>
      </c>
      <c r="E30" s="8">
        <f>I29*Başlangıç!$C$4</f>
        <v>2128.5563613552686</v>
      </c>
      <c r="F30" s="8">
        <f>E30*Başlangıç!$C$7</f>
        <v>106.42781806776344</v>
      </c>
      <c r="G30" s="8">
        <f>E30*Başlangıç!$C$8</f>
        <v>0</v>
      </c>
      <c r="H30" s="8">
        <f t="shared" si="3"/>
        <v>1052.2777603626182</v>
      </c>
      <c r="I30" s="8">
        <f t="shared" si="4"/>
        <v>188152.73213788349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45728</v>
      </c>
      <c r="D31" s="2">
        <f>PMT(Başlangıç!$C$4*(1+Başlangıç!$C$7+Başlangıç!$C$8),$K$4,-Başlangıç!$C$3)</f>
        <v>3287.2619397856502</v>
      </c>
      <c r="E31" s="2">
        <f>I30*Başlangıç!$C$4</f>
        <v>2116.718236551189</v>
      </c>
      <c r="F31" s="2">
        <f>E31*Başlangıç!$C$7</f>
        <v>105.83591182755946</v>
      </c>
      <c r="G31" s="2">
        <f>E31*Başlangıç!$C$8</f>
        <v>0</v>
      </c>
      <c r="H31" s="2">
        <f t="shared" si="3"/>
        <v>1064.7077914069018</v>
      </c>
      <c r="I31" s="2">
        <f t="shared" si="4"/>
        <v>187088.0243464766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>PMT(Başlangıç!$C$4*(1+Başlangıç!$C$7+Başlangıç!$C$8),$K$4,-Başlangıç!$C$3)</f>
        <v>3287.2619397856502</v>
      </c>
      <c r="E32" s="8">
        <f>I31*Başlangıç!$C$4</f>
        <v>2104.7402738978617</v>
      </c>
      <c r="F32" s="8">
        <f>E32*Başlangıç!$C$7</f>
        <v>105.23701369489309</v>
      </c>
      <c r="G32" s="8">
        <f>E32*Başlangıç!$C$8</f>
        <v>0</v>
      </c>
      <c r="H32" s="8">
        <f t="shared" si="3"/>
        <v>1077.2846521928955</v>
      </c>
      <c r="I32" s="8">
        <f t="shared" si="4"/>
        <v>186010.73969428369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45789</v>
      </c>
      <c r="D33" s="2">
        <f>PMT(Başlangıç!$C$4*(1+Başlangıç!$C$7+Başlangıç!$C$8),$K$4,-Başlangıç!$C$3)</f>
        <v>3287.2619397856502</v>
      </c>
      <c r="E33" s="2">
        <f>I32*Başlangıç!$C$4</f>
        <v>2092.6208215606916</v>
      </c>
      <c r="F33" s="2">
        <f>E33*Başlangıç!$C$7</f>
        <v>104.63104107803458</v>
      </c>
      <c r="G33" s="2">
        <f>E33*Başlangıç!$C$8</f>
        <v>0</v>
      </c>
      <c r="H33" s="2">
        <f t="shared" si="3"/>
        <v>1090.010077146924</v>
      </c>
      <c r="I33" s="2">
        <f t="shared" si="4"/>
        <v>184920.72961713676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45820</v>
      </c>
      <c r="D34" s="8">
        <f>PMT(Başlangıç!$C$4*(1+Başlangıç!$C$7+Başlangıç!$C$8),$K$4,-Başlangıç!$C$3)</f>
        <v>3287.2619397856502</v>
      </c>
      <c r="E34" s="8">
        <f>I33*Başlangıç!$C$4</f>
        <v>2080.3582081927884</v>
      </c>
      <c r="F34" s="8">
        <f>E34*Başlangıç!$C$7</f>
        <v>104.01791040963943</v>
      </c>
      <c r="G34" s="8">
        <f>E34*Başlangıç!$C$8</f>
        <v>0</v>
      </c>
      <c r="H34" s="8">
        <f t="shared" si="3"/>
        <v>1102.8858211832223</v>
      </c>
      <c r="I34" s="8">
        <f t="shared" si="4"/>
        <v>183817.84379595355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>PMT(Başlangıç!$C$4*(1+Başlangıç!$C$7+Başlangıç!$C$8),$K$4,-Başlangıç!$C$3)</f>
        <v>3287.2619397856502</v>
      </c>
      <c r="E35" s="2">
        <f>I34*Başlangıç!$C$4</f>
        <v>2067.9507427044773</v>
      </c>
      <c r="F35" s="2">
        <f>E35*Başlangıç!$C$7</f>
        <v>103.39753713522387</v>
      </c>
      <c r="G35" s="2">
        <f>E35*Başlangıç!$C$8</f>
        <v>0</v>
      </c>
      <c r="H35" s="2">
        <f t="shared" si="3"/>
        <v>1115.9136599459489</v>
      </c>
      <c r="I35" s="2">
        <f t="shared" si="4"/>
        <v>182701.93013600761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45881</v>
      </c>
      <c r="D36" s="8">
        <f>PMT(Başlangıç!$C$4*(1+Başlangıç!$C$7+Başlangıç!$C$8),$K$4,-Başlangıç!$C$3)</f>
        <v>3287.2619397856502</v>
      </c>
      <c r="E36" s="8">
        <f>I35*Başlangıç!$C$4</f>
        <v>2055.3967140300856</v>
      </c>
      <c r="F36" s="8">
        <f>E36*Başlangıç!$C$7</f>
        <v>102.76983570150429</v>
      </c>
      <c r="G36" s="8">
        <f>E36*Başlangıç!$C$8</f>
        <v>0</v>
      </c>
      <c r="H36" s="8">
        <f t="shared" si="3"/>
        <v>1129.0953900540603</v>
      </c>
      <c r="I36" s="8">
        <f t="shared" si="4"/>
        <v>181572.83474595356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45912</v>
      </c>
      <c r="D37" s="2">
        <f>PMT(Başlangıç!$C$4*(1+Başlangıç!$C$7+Başlangıç!$C$8),$K$4,-Başlangıç!$C$3)</f>
        <v>3287.2619397856502</v>
      </c>
      <c r="E37" s="2">
        <f>I36*Başlangıç!$C$4</f>
        <v>2042.6943908919775</v>
      </c>
      <c r="F37" s="2">
        <f>E37*Başlangıç!$C$7</f>
        <v>102.13471954459888</v>
      </c>
      <c r="G37" s="2">
        <f>E37*Başlangıç!$C$8</f>
        <v>0</v>
      </c>
      <c r="H37" s="2">
        <f t="shared" si="3"/>
        <v>1142.4328293490737</v>
      </c>
      <c r="I37" s="2">
        <f t="shared" si="4"/>
        <v>180430.40191660449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>PMT(Başlangıç!$C$4*(1+Başlangıç!$C$7+Başlangıç!$C$8),$K$4,-Başlangıç!$C$3)</f>
        <v>3287.2619397856502</v>
      </c>
      <c r="E38" s="8">
        <f>I37*Başlangıç!$C$4</f>
        <v>2029.8420215618005</v>
      </c>
      <c r="F38" s="8">
        <f>E38*Başlangıç!$C$7</f>
        <v>101.49210107809003</v>
      </c>
      <c r="G38" s="8">
        <f>E38*Başlangıç!$C$8</f>
        <v>0</v>
      </c>
      <c r="H38" s="8">
        <f t="shared" si="3"/>
        <v>1155.9278171457597</v>
      </c>
      <c r="I38" s="8">
        <f t="shared" si="4"/>
        <v>179274.47409945872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45973</v>
      </c>
      <c r="D39" s="2">
        <f>PMT(Başlangıç!$C$4*(1+Başlangıç!$C$7+Başlangıç!$C$8),$K$4,-Başlangıç!$C$3)</f>
        <v>3287.2619397856502</v>
      </c>
      <c r="E39" s="2">
        <f>I38*Başlangıç!$C$4</f>
        <v>2016.8378336189105</v>
      </c>
      <c r="F39" s="2">
        <f>E39*Başlangıç!$C$7</f>
        <v>100.84189168094554</v>
      </c>
      <c r="G39" s="2">
        <f>E39*Başlangıç!$C$8</f>
        <v>0</v>
      </c>
      <c r="H39" s="2">
        <f t="shared" si="3"/>
        <v>1169.5822144857941</v>
      </c>
      <c r="I39" s="2">
        <f t="shared" si="4"/>
        <v>178104.89188497292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46003</v>
      </c>
      <c r="D40" s="8">
        <f>PMT(Başlangıç!$C$4*(1+Başlangıç!$C$7+Başlangıç!$C$8),$K$4,-Başlangıç!$C$3)</f>
        <v>3287.2619397856502</v>
      </c>
      <c r="E40" s="8">
        <f>I39*Başlangıç!$C$4</f>
        <v>2003.6800337059453</v>
      </c>
      <c r="F40" s="8">
        <f>E40*Başlangıç!$C$7</f>
        <v>100.18400168529728</v>
      </c>
      <c r="G40" s="8">
        <f>E40*Başlangıç!$C$8</f>
        <v>0</v>
      </c>
      <c r="H40" s="8">
        <f t="shared" si="3"/>
        <v>1183.3979043944075</v>
      </c>
      <c r="I40" s="8">
        <f t="shared" si="4"/>
        <v>176921.49398057853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46034</v>
      </c>
      <c r="D41" s="2">
        <f>PMT(Başlangıç!$C$4*(1+Başlangıç!$C$7+Başlangıç!$C$8),$K$4,-Başlangıç!$C$3)</f>
        <v>3287.2619397856502</v>
      </c>
      <c r="E41" s="2">
        <f>I40*Başlangıç!$C$4</f>
        <v>1990.3668072815083</v>
      </c>
      <c r="F41" s="2">
        <f>E41*Başlangıç!$C$7</f>
        <v>99.518340364075414</v>
      </c>
      <c r="G41" s="2">
        <f>E41*Başlangıç!$C$8</f>
        <v>0</v>
      </c>
      <c r="H41" s="2">
        <f t="shared" si="3"/>
        <v>1197.3767921400665</v>
      </c>
      <c r="I41" s="2">
        <f t="shared" si="4"/>
        <v>175724.11718843845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46065</v>
      </c>
      <c r="D42" s="8">
        <f>PMT(Başlangıç!$C$4*(1+Başlangıç!$C$7+Başlangıç!$C$8),$K$4,-Başlangıç!$C$3)</f>
        <v>3287.2619397856502</v>
      </c>
      <c r="E42" s="8">
        <f>I41*Başlangıç!$C$4</f>
        <v>1976.8963183699325</v>
      </c>
      <c r="F42" s="8">
        <f>E42*Başlangıç!$C$7</f>
        <v>98.844815918496636</v>
      </c>
      <c r="G42" s="8">
        <f>E42*Başlangıç!$C$8</f>
        <v>0</v>
      </c>
      <c r="H42" s="8">
        <f t="shared" si="3"/>
        <v>1211.5208054972211</v>
      </c>
      <c r="I42" s="8">
        <f t="shared" si="4"/>
        <v>174512.59638294124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46093</v>
      </c>
      <c r="D43" s="2">
        <f>PMT(Başlangıç!$C$4*(1+Başlangıç!$C$7+Başlangıç!$C$8),$K$4,-Başlangıç!$C$3)</f>
        <v>3287.2619397856502</v>
      </c>
      <c r="E43" s="2">
        <f>I42*Başlangıç!$C$4</f>
        <v>1963.2667093080888</v>
      </c>
      <c r="F43" s="2">
        <f>E43*Başlangıç!$C$7</f>
        <v>98.163335465404444</v>
      </c>
      <c r="G43" s="2">
        <f>E43*Başlangıç!$C$8</f>
        <v>0</v>
      </c>
      <c r="H43" s="2">
        <f t="shared" si="3"/>
        <v>1225.8318950121568</v>
      </c>
      <c r="I43" s="2">
        <f t="shared" si="4"/>
        <v>173286.76448792909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>PMT(Başlangıç!$C$4*(1+Başlangıç!$C$7+Başlangıç!$C$8),$K$4,-Başlangıç!$C$3)</f>
        <v>3287.2619397856502</v>
      </c>
      <c r="E44" s="8">
        <f>I43*Başlangıç!$C$4</f>
        <v>1949.4761004892023</v>
      </c>
      <c r="F44" s="8">
        <f>E44*Başlangıç!$C$7</f>
        <v>97.47380502446012</v>
      </c>
      <c r="G44" s="8">
        <f>E44*Başlangıç!$C$8</f>
        <v>0</v>
      </c>
      <c r="H44" s="8">
        <f t="shared" si="3"/>
        <v>1240.3120342719878</v>
      </c>
      <c r="I44" s="8">
        <f t="shared" si="4"/>
        <v>172046.45245365711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46154</v>
      </c>
      <c r="D45" s="2">
        <f>PMT(Başlangıç!$C$4*(1+Başlangıç!$C$7+Başlangıç!$C$8),$K$4,-Başlangıç!$C$3)</f>
        <v>3287.2619397856502</v>
      </c>
      <c r="E45" s="2">
        <f>I44*Başlangıç!$C$4</f>
        <v>1935.5225901036424</v>
      </c>
      <c r="F45" s="2">
        <f>E45*Başlangıç!$C$7</f>
        <v>96.776129505182126</v>
      </c>
      <c r="G45" s="2">
        <f>E45*Başlangıç!$C$8</f>
        <v>0</v>
      </c>
      <c r="H45" s="2">
        <f t="shared" si="3"/>
        <v>1254.9632201768256</v>
      </c>
      <c r="I45" s="2">
        <f t="shared" si="4"/>
        <v>170791.48923348027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46185</v>
      </c>
      <c r="D46" s="8">
        <f>PMT(Başlangıç!$C$4*(1+Başlangıç!$C$7+Başlangıç!$C$8),$K$4,-Başlangıç!$C$3)</f>
        <v>3287.2619397856502</v>
      </c>
      <c r="E46" s="8">
        <f>I45*Başlangıç!$C$4</f>
        <v>1921.404253876653</v>
      </c>
      <c r="F46" s="8">
        <f>E46*Başlangıç!$C$7</f>
        <v>96.070212693832659</v>
      </c>
      <c r="G46" s="8">
        <f>E46*Başlangıç!$C$8</f>
        <v>0</v>
      </c>
      <c r="H46" s="8">
        <f t="shared" si="3"/>
        <v>1269.7874732151645</v>
      </c>
      <c r="I46" s="8">
        <f t="shared" si="4"/>
        <v>169521.7017602651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>PMT(Başlangıç!$C$4*(1+Başlangıç!$C$7+Başlangıç!$C$8),$K$4,-Başlangıç!$C$3)</f>
        <v>3287.2619397856502</v>
      </c>
      <c r="E47" s="2">
        <f>I46*Başlangıç!$C$4</f>
        <v>1907.1191448029824</v>
      </c>
      <c r="F47" s="2">
        <f>E47*Başlangıç!$C$7</f>
        <v>95.355957240149124</v>
      </c>
      <c r="G47" s="2">
        <f>E47*Başlangıç!$C$8</f>
        <v>0</v>
      </c>
      <c r="H47" s="2">
        <f t="shared" si="3"/>
        <v>1284.7868377425186</v>
      </c>
      <c r="I47" s="2">
        <f t="shared" si="4"/>
        <v>168236.91492252258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46246</v>
      </c>
      <c r="D48" s="8">
        <f>PMT(Başlangıç!$C$4*(1+Başlangıç!$C$7+Başlangıç!$C$8),$K$4,-Başlangıç!$C$3)</f>
        <v>3287.2619397856502</v>
      </c>
      <c r="E48" s="8">
        <f>I47*Başlangıç!$C$4</f>
        <v>1892.665292878379</v>
      </c>
      <c r="F48" s="8">
        <f>E48*Başlangıç!$C$7</f>
        <v>94.633264643918949</v>
      </c>
      <c r="G48" s="8">
        <f>E48*Başlangıç!$C$8</f>
        <v>0</v>
      </c>
      <c r="H48" s="8">
        <f t="shared" si="3"/>
        <v>1299.9633822633523</v>
      </c>
      <c r="I48" s="8">
        <f t="shared" si="4"/>
        <v>166936.95154025924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>PMT(Başlangıç!$C$4*(1+Başlangıç!$C$7+Başlangıç!$C$8),$K$4,-Başlangıç!$C$3)</f>
        <v>3287.2619397856502</v>
      </c>
      <c r="E49" s="2">
        <f>I48*Başlangıç!$C$4</f>
        <v>1878.0407048279164</v>
      </c>
      <c r="F49" s="2">
        <f>E49*Başlangıç!$C$7</f>
        <v>93.902035241395822</v>
      </c>
      <c r="G49" s="2">
        <f>E49*Başlangıç!$C$8</f>
        <v>0</v>
      </c>
      <c r="H49" s="2">
        <f t="shared" si="3"/>
        <v>1315.3191997163378</v>
      </c>
      <c r="I49" s="2">
        <f t="shared" si="4"/>
        <v>165621.63234054288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46307</v>
      </c>
      <c r="D50" s="8">
        <f>PMT(Başlangıç!$C$4*(1+Başlangıç!$C$7+Başlangıç!$C$8),$K$4,-Başlangıç!$C$3)</f>
        <v>3287.2619397856502</v>
      </c>
      <c r="E50" s="8">
        <f>I49*Başlangıç!$C$4</f>
        <v>1863.2433638311074</v>
      </c>
      <c r="F50" s="8">
        <f>E50*Başlangıç!$C$7</f>
        <v>93.162168191555381</v>
      </c>
      <c r="G50" s="8">
        <f>E50*Başlangıç!$C$8</f>
        <v>0</v>
      </c>
      <c r="H50" s="8">
        <f t="shared" si="3"/>
        <v>1330.8564077629874</v>
      </c>
      <c r="I50" s="8">
        <f t="shared" si="4"/>
        <v>164290.77593277988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46338</v>
      </c>
      <c r="D51" s="2">
        <f>PMT(Başlangıç!$C$4*(1+Başlangıç!$C$7+Başlangıç!$C$8),$K$4,-Başlangıç!$C$3)</f>
        <v>3287.2619397856502</v>
      </c>
      <c r="E51" s="2">
        <f>I50*Başlangıç!$C$4</f>
        <v>1848.2712292437736</v>
      </c>
      <c r="F51" s="2">
        <f>E51*Başlangıç!$C$7</f>
        <v>92.413561462188682</v>
      </c>
      <c r="G51" s="2">
        <f>E51*Başlangıç!$C$8</f>
        <v>0</v>
      </c>
      <c r="H51" s="2">
        <f t="shared" si="3"/>
        <v>1346.5771490796878</v>
      </c>
      <c r="I51" s="2">
        <f t="shared" si="4"/>
        <v>162944.19878370021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>PMT(Başlangıç!$C$4*(1+Başlangıç!$C$7+Başlangıç!$C$8),$K$4,-Başlangıç!$C$3)</f>
        <v>3287.2619397856502</v>
      </c>
      <c r="E52" s="8">
        <f>I51*Başlangıç!$C$4</f>
        <v>1833.1222363166273</v>
      </c>
      <c r="F52" s="8">
        <f>E52*Başlangıç!$C$7</f>
        <v>91.656111815831366</v>
      </c>
      <c r="G52" s="8">
        <f>E52*Başlangıç!$C$8</f>
        <v>0</v>
      </c>
      <c r="H52" s="8">
        <f t="shared" si="3"/>
        <v>1362.4835916531915</v>
      </c>
      <c r="I52" s="8">
        <f t="shared" si="4"/>
        <v>161581.71519204701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46399</v>
      </c>
      <c r="D53" s="2">
        <f>PMT(Başlangıç!$C$4*(1+Başlangıç!$C$7+Başlangıç!$C$8),$K$4,-Başlangıç!$C$3)</f>
        <v>3287.2619397856502</v>
      </c>
      <c r="E53" s="2">
        <f>I52*Başlangıç!$C$4</f>
        <v>1817.7942959105287</v>
      </c>
      <c r="F53" s="2">
        <f>E53*Başlangıç!$C$7</f>
        <v>90.889714795526444</v>
      </c>
      <c r="G53" s="2">
        <f>E53*Başlangıç!$C$8</f>
        <v>0</v>
      </c>
      <c r="H53" s="2">
        <f t="shared" si="3"/>
        <v>1378.5779290795949</v>
      </c>
      <c r="I53" s="2">
        <f t="shared" si="4"/>
        <v>160203.13726296742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46430</v>
      </c>
      <c r="D54" s="8">
        <f>PMT(Başlangıç!$C$4*(1+Başlangıç!$C$7+Başlangıç!$C$8),$K$4,-Başlangıç!$C$3)</f>
        <v>3287.2619397856502</v>
      </c>
      <c r="E54" s="8">
        <f>I53*Başlangıç!$C$4</f>
        <v>1802.2852942083834</v>
      </c>
      <c r="F54" s="8">
        <f>E54*Başlangıç!$C$7</f>
        <v>90.114264710419178</v>
      </c>
      <c r="G54" s="8">
        <f>E54*Başlangıç!$C$8</f>
        <v>0</v>
      </c>
      <c r="H54" s="8">
        <f t="shared" si="3"/>
        <v>1394.8623808668476</v>
      </c>
      <c r="I54" s="8">
        <f t="shared" si="4"/>
        <v>158808.27488210058</v>
      </c>
    </row>
    <row r="55" spans="2:9" ht="17.5" customHeight="1" x14ac:dyDescent="0.45">
      <c r="B55" s="6">
        <f t="shared" si="0"/>
        <v>49</v>
      </c>
      <c r="C55" s="13">
        <f ca="1">IF(WEEKDAY(EDATE(Başlangıç!$C$6,B55))=7,EDATE(Başlangıç!$C$6,B55)+2,IF(WEEKDAY(EDATE(Başlangıç!$C$6,B55))=1,EDATE(Başlangıç!$C$6,B55)+1,EDATE(Başlangıç!$C$6,B55)))</f>
        <v>46458</v>
      </c>
      <c r="D55" s="2">
        <f>PMT(Başlangıç!$C$4*(1+Başlangıç!$C$7+Başlangıç!$C$8),$K$4,-Başlangıç!$C$3)</f>
        <v>3287.2619397856502</v>
      </c>
      <c r="E55" s="2">
        <f>I54*Başlangıç!$C$4</f>
        <v>1786.5930924236316</v>
      </c>
      <c r="F55" s="2">
        <f>E55*Başlangıç!$C$7</f>
        <v>89.329654621181589</v>
      </c>
      <c r="G55" s="2">
        <f>E55*Başlangıç!$C$8</f>
        <v>0</v>
      </c>
      <c r="H55" s="2">
        <f t="shared" si="3"/>
        <v>1411.339192740837</v>
      </c>
      <c r="I55" s="2">
        <f t="shared" si="4"/>
        <v>157396.93568935976</v>
      </c>
    </row>
    <row r="56" spans="2:9" ht="17.5" customHeight="1" x14ac:dyDescent="0.45">
      <c r="B56" s="7">
        <f t="shared" si="0"/>
        <v>50</v>
      </c>
      <c r="C56" s="14">
        <f ca="1">IF(WEEKDAY(EDATE(Başlangıç!$C$6,B56))=7,EDATE(Başlangıç!$C$6,B56)+2,IF(WEEKDAY(EDATE(Başlangıç!$C$6,B56))=1,EDATE(Başlangıç!$C$6,B56)+1,EDATE(Başlangıç!$C$6,B56)))</f>
        <v>46489</v>
      </c>
      <c r="D56" s="8">
        <f>PMT(Başlangıç!$C$4*(1+Başlangıç!$C$7+Başlangıç!$C$8),$K$4,-Başlangıç!$C$3)</f>
        <v>3287.2619397856502</v>
      </c>
      <c r="E56" s="8">
        <f>I55*Başlangıç!$C$4</f>
        <v>1770.7155265052972</v>
      </c>
      <c r="F56" s="8">
        <f>E56*Başlangıç!$C$7</f>
        <v>88.535776325264862</v>
      </c>
      <c r="G56" s="8">
        <f>E56*Başlangıç!$C$8</f>
        <v>0</v>
      </c>
      <c r="H56" s="8">
        <f t="shared" si="3"/>
        <v>1428.0106369550881</v>
      </c>
      <c r="I56" s="8">
        <f t="shared" si="4"/>
        <v>155968.92505240467</v>
      </c>
    </row>
    <row r="57" spans="2:9" ht="17.5" customHeight="1" x14ac:dyDescent="0.45">
      <c r="B57" s="6">
        <f t="shared" si="0"/>
        <v>51</v>
      </c>
      <c r="C57" s="13">
        <f ca="1">IF(WEEKDAY(EDATE(Başlangıç!$C$6,B57))=7,EDATE(Başlangıç!$C$6,B57)+2,IF(WEEKDAY(EDATE(Başlangıç!$C$6,B57))=1,EDATE(Başlangıç!$C$6,B57)+1,EDATE(Başlangıç!$C$6,B57)))</f>
        <v>46519</v>
      </c>
      <c r="D57" s="2">
        <f>PMT(Başlangıç!$C$4*(1+Başlangıç!$C$7+Başlangıç!$C$8),$K$4,-Başlangıç!$C$3)</f>
        <v>3287.2619397856502</v>
      </c>
      <c r="E57" s="2">
        <f>I56*Başlangıç!$C$4</f>
        <v>1754.6504068395525</v>
      </c>
      <c r="F57" s="2">
        <f>E57*Başlangıç!$C$7</f>
        <v>87.732520341977633</v>
      </c>
      <c r="G57" s="2">
        <f>E57*Başlangıç!$C$8</f>
        <v>0</v>
      </c>
      <c r="H57" s="2">
        <f t="shared" si="3"/>
        <v>1444.8790126041201</v>
      </c>
      <c r="I57" s="2">
        <f t="shared" si="4"/>
        <v>154524.04603980054</v>
      </c>
    </row>
    <row r="58" spans="2:9" ht="17.5" customHeight="1" x14ac:dyDescent="0.45">
      <c r="B58" s="7">
        <f t="shared" si="0"/>
        <v>52</v>
      </c>
      <c r="C58" s="14">
        <f ca="1">IF(WEEKDAY(EDATE(Başlangıç!$C$6,B58))=7,EDATE(Başlangıç!$C$6,B58)+2,IF(WEEKDAY(EDATE(Başlangıç!$C$6,B58))=1,EDATE(Başlangıç!$C$6,B58)+1,EDATE(Başlangıç!$C$6,B58)))</f>
        <v>46552</v>
      </c>
      <c r="D58" s="8">
        <f>PMT(Başlangıç!$C$4*(1+Başlangıç!$C$7+Başlangıç!$C$8),$K$4,-Başlangıç!$C$3)</f>
        <v>3287.2619397856502</v>
      </c>
      <c r="E58" s="8">
        <f>I57*Başlangıç!$C$4</f>
        <v>1738.3955179477559</v>
      </c>
      <c r="F58" s="8">
        <f>E58*Başlangıç!$C$7</f>
        <v>86.919775897387808</v>
      </c>
      <c r="G58" s="8">
        <f>E58*Başlangıç!$C$8</f>
        <v>0</v>
      </c>
      <c r="H58" s="8">
        <f t="shared" si="3"/>
        <v>1461.9466459405064</v>
      </c>
      <c r="I58" s="8">
        <f t="shared" si="4"/>
        <v>153062.09939386003</v>
      </c>
    </row>
    <row r="59" spans="2:9" ht="17.5" customHeight="1" x14ac:dyDescent="0.45">
      <c r="B59" s="6">
        <f t="shared" si="0"/>
        <v>53</v>
      </c>
      <c r="C59" s="13">
        <f ca="1">IF(WEEKDAY(EDATE(Başlangıç!$C$6,B59))=7,EDATE(Başlangıç!$C$6,B59)+2,IF(WEEKDAY(EDATE(Başlangıç!$C$6,B59))=1,EDATE(Başlangıç!$C$6,B59)+1,EDATE(Başlangıç!$C$6,B59)))</f>
        <v>46580</v>
      </c>
      <c r="D59" s="2">
        <f>PMT(Başlangıç!$C$4*(1+Başlangıç!$C$7+Başlangıç!$C$8),$K$4,-Başlangıç!$C$3)</f>
        <v>3287.2619397856502</v>
      </c>
      <c r="E59" s="2">
        <f>I58*Başlangıç!$C$4</f>
        <v>1721.9486181809252</v>
      </c>
      <c r="F59" s="2">
        <f>E59*Başlangıç!$C$7</f>
        <v>86.097430909046267</v>
      </c>
      <c r="G59" s="2">
        <f>E59*Başlangıç!$C$8</f>
        <v>0</v>
      </c>
      <c r="H59" s="2">
        <f t="shared" si="3"/>
        <v>1479.2158906956786</v>
      </c>
      <c r="I59" s="2">
        <f t="shared" si="4"/>
        <v>151582.88350316434</v>
      </c>
    </row>
    <row r="60" spans="2:9" ht="17.5" customHeight="1" x14ac:dyDescent="0.45">
      <c r="B60" s="7">
        <f t="shared" si="0"/>
        <v>54</v>
      </c>
      <c r="C60" s="14">
        <f ca="1">IF(WEEKDAY(EDATE(Başlangıç!$C$6,B60))=7,EDATE(Başlangıç!$C$6,B60)+2,IF(WEEKDAY(EDATE(Başlangıç!$C$6,B60))=1,EDATE(Başlangıç!$C$6,B60)+1,EDATE(Başlangıç!$C$6,B60)))</f>
        <v>46611</v>
      </c>
      <c r="D60" s="8">
        <f>PMT(Başlangıç!$C$4*(1+Başlangıç!$C$7+Başlangıç!$C$8),$K$4,-Başlangıç!$C$3)</f>
        <v>3287.2619397856502</v>
      </c>
      <c r="E60" s="8">
        <f>I59*Başlangıç!$C$4</f>
        <v>1705.3074394105988</v>
      </c>
      <c r="F60" s="8">
        <f>E60*Başlangıç!$C$7</f>
        <v>85.265371970529941</v>
      </c>
      <c r="G60" s="8">
        <f>E60*Başlangıç!$C$8</f>
        <v>0</v>
      </c>
      <c r="H60" s="8">
        <f t="shared" si="3"/>
        <v>1496.6891284045214</v>
      </c>
      <c r="I60" s="8">
        <f t="shared" si="4"/>
        <v>150086.19437475983</v>
      </c>
    </row>
    <row r="61" spans="2:9" ht="17.5" customHeight="1" x14ac:dyDescent="0.45">
      <c r="B61" s="6">
        <f t="shared" si="0"/>
        <v>55</v>
      </c>
      <c r="C61" s="13">
        <f ca="1">IF(WEEKDAY(EDATE(Başlangıç!$C$6,B61))=7,EDATE(Başlangıç!$C$6,B61)+2,IF(WEEKDAY(EDATE(Başlangıç!$C$6,B61))=1,EDATE(Başlangıç!$C$6,B61)+1,EDATE(Başlangıç!$C$6,B61)))</f>
        <v>46643</v>
      </c>
      <c r="D61" s="2">
        <f>PMT(Başlangıç!$C$4*(1+Başlangıç!$C$7+Başlangıç!$C$8),$K$4,-Başlangıç!$C$3)</f>
        <v>3287.2619397856502</v>
      </c>
      <c r="E61" s="2">
        <f>I60*Başlangıç!$C$4</f>
        <v>1688.469686716048</v>
      </c>
      <c r="F61" s="2">
        <f>E61*Başlangıç!$C$7</f>
        <v>84.423484335802414</v>
      </c>
      <c r="G61" s="2">
        <f>E61*Başlangıç!$C$8</f>
        <v>0</v>
      </c>
      <c r="H61" s="2">
        <f t="shared" si="3"/>
        <v>1514.3687687337997</v>
      </c>
      <c r="I61" s="2">
        <f t="shared" si="4"/>
        <v>148571.82560602602</v>
      </c>
    </row>
    <row r="62" spans="2:9" ht="17.5" customHeight="1" x14ac:dyDescent="0.45">
      <c r="B62" s="7">
        <f t="shared" si="0"/>
        <v>56</v>
      </c>
      <c r="C62" s="14">
        <f ca="1">IF(WEEKDAY(EDATE(Başlangıç!$C$6,B62))=7,EDATE(Başlangıç!$C$6,B62)+2,IF(WEEKDAY(EDATE(Başlangıç!$C$6,B62))=1,EDATE(Başlangıç!$C$6,B62)+1,EDATE(Başlangıç!$C$6,B62)))</f>
        <v>46672</v>
      </c>
      <c r="D62" s="8">
        <f>PMT(Başlangıç!$C$4*(1+Başlangıç!$C$7+Başlangıç!$C$8),$K$4,-Başlangıç!$C$3)</f>
        <v>3287.2619397856502</v>
      </c>
      <c r="E62" s="8">
        <f>I61*Başlangıç!$C$4</f>
        <v>1671.4330380677927</v>
      </c>
      <c r="F62" s="8">
        <f>E62*Başlangıç!$C$7</f>
        <v>83.571651903389636</v>
      </c>
      <c r="G62" s="8">
        <f>E62*Başlangıç!$C$8</f>
        <v>0</v>
      </c>
      <c r="H62" s="8">
        <f t="shared" si="3"/>
        <v>1532.2572498144677</v>
      </c>
      <c r="I62" s="8">
        <f t="shared" si="4"/>
        <v>147039.56835621156</v>
      </c>
    </row>
    <row r="63" spans="2:9" ht="17.5" customHeight="1" x14ac:dyDescent="0.45">
      <c r="B63" s="6">
        <f t="shared" si="0"/>
        <v>57</v>
      </c>
      <c r="C63" s="13">
        <f ca="1">IF(WEEKDAY(EDATE(Başlangıç!$C$6,B63))=7,EDATE(Başlangıç!$C$6,B63)+2,IF(WEEKDAY(EDATE(Başlangıç!$C$6,B63))=1,EDATE(Başlangıç!$C$6,B63)+1,EDATE(Başlangıç!$C$6,B63)))</f>
        <v>46703</v>
      </c>
      <c r="D63" s="2">
        <f>PMT(Başlangıç!$C$4*(1+Başlangıç!$C$7+Başlangıç!$C$8),$K$4,-Başlangıç!$C$3)</f>
        <v>3287.2619397856502</v>
      </c>
      <c r="E63" s="2">
        <f>I62*Başlangıç!$C$4</f>
        <v>1654.1951440073799</v>
      </c>
      <c r="F63" s="2">
        <f>E63*Başlangıç!$C$7</f>
        <v>82.709757200368998</v>
      </c>
      <c r="G63" s="2">
        <f>E63*Başlangıç!$C$8</f>
        <v>0</v>
      </c>
      <c r="H63" s="2">
        <f t="shared" si="3"/>
        <v>1550.3570385779012</v>
      </c>
      <c r="I63" s="2">
        <f t="shared" si="4"/>
        <v>145489.21131763366</v>
      </c>
    </row>
    <row r="64" spans="2:9" ht="17.5" customHeight="1" x14ac:dyDescent="0.45">
      <c r="B64" s="7">
        <f t="shared" si="0"/>
        <v>58</v>
      </c>
      <c r="C64" s="14">
        <f ca="1">IF(WEEKDAY(EDATE(Başlangıç!$C$6,B64))=7,EDATE(Başlangıç!$C$6,B64)+2,IF(WEEKDAY(EDATE(Başlangıç!$C$6,B64))=1,EDATE(Başlangıç!$C$6,B64)+1,EDATE(Başlangıç!$C$6,B64)))</f>
        <v>46734</v>
      </c>
      <c r="D64" s="8">
        <f>PMT(Başlangıç!$C$4*(1+Başlangıç!$C$7+Başlangıç!$C$8),$K$4,-Başlangıç!$C$3)</f>
        <v>3287.2619397856502</v>
      </c>
      <c r="E64" s="8">
        <f>I63*Başlangıç!$C$4</f>
        <v>1636.7536273233786</v>
      </c>
      <c r="F64" s="8">
        <f>E64*Başlangıç!$C$7</f>
        <v>81.837681366168937</v>
      </c>
      <c r="G64" s="8">
        <f>E64*Başlangıç!$C$8</f>
        <v>0</v>
      </c>
      <c r="H64" s="8">
        <f t="shared" si="3"/>
        <v>1568.6706310961026</v>
      </c>
      <c r="I64" s="8">
        <f t="shared" si="4"/>
        <v>143920.54068653754</v>
      </c>
    </row>
    <row r="65" spans="2:9" ht="17.5" customHeight="1" x14ac:dyDescent="0.45">
      <c r="B65" s="6">
        <f t="shared" si="0"/>
        <v>59</v>
      </c>
      <c r="C65" s="13">
        <f ca="1">IF(WEEKDAY(EDATE(Başlangıç!$C$6,B65))=7,EDATE(Başlangıç!$C$6,B65)+2,IF(WEEKDAY(EDATE(Başlangıç!$C$6,B65))=1,EDATE(Başlangıç!$C$6,B65)+1,EDATE(Başlangıç!$C$6,B65)))</f>
        <v>46764</v>
      </c>
      <c r="D65" s="2">
        <f>PMT(Başlangıç!$C$4*(1+Başlangıç!$C$7+Başlangıç!$C$8),$K$4,-Başlangıç!$C$3)</f>
        <v>3287.2619397856502</v>
      </c>
      <c r="E65" s="2">
        <f>I64*Başlangıç!$C$4</f>
        <v>1619.1060827235472</v>
      </c>
      <c r="F65" s="2">
        <f>E65*Başlangıç!$C$7</f>
        <v>80.955304136177361</v>
      </c>
      <c r="G65" s="2">
        <f>E65*Başlangıç!$C$8</f>
        <v>0</v>
      </c>
      <c r="H65" s="2">
        <f t="shared" si="3"/>
        <v>1587.2005529259256</v>
      </c>
      <c r="I65" s="2">
        <f t="shared" si="4"/>
        <v>142333.34013361161</v>
      </c>
    </row>
    <row r="66" spans="2:9" ht="17.5" customHeight="1" x14ac:dyDescent="0.45">
      <c r="B66" s="7">
        <f t="shared" si="0"/>
        <v>60</v>
      </c>
      <c r="C66" s="14">
        <f ca="1">IF(WEEKDAY(EDATE(Başlangıç!$C$6,B66))=7,EDATE(Başlangıç!$C$6,B66)+2,IF(WEEKDAY(EDATE(Başlangıç!$C$6,B66))=1,EDATE(Başlangıç!$C$6,B66)+1,EDATE(Başlangıç!$C$6,B66)))</f>
        <v>46797</v>
      </c>
      <c r="D66" s="8">
        <f>PMT(Başlangıç!$C$4*(1+Başlangıç!$C$7+Başlangıç!$C$8),$K$4,-Başlangıç!$C$3)</f>
        <v>3287.2619397856502</v>
      </c>
      <c r="E66" s="8">
        <f>I65*Başlangıç!$C$4</f>
        <v>1601.2500765031305</v>
      </c>
      <c r="F66" s="8">
        <f>E66*Başlangıç!$C$7</f>
        <v>80.062503825156526</v>
      </c>
      <c r="G66" s="8">
        <f>E66*Başlangıç!$C$8</f>
        <v>0</v>
      </c>
      <c r="H66" s="8">
        <f t="shared" si="3"/>
        <v>1605.9493594573632</v>
      </c>
      <c r="I66" s="8">
        <f t="shared" si="4"/>
        <v>140727.39077415425</v>
      </c>
    </row>
    <row r="67" spans="2:9" ht="17.5" customHeight="1" x14ac:dyDescent="0.45">
      <c r="B67" s="6">
        <f t="shared" si="0"/>
        <v>61</v>
      </c>
      <c r="C67" s="13">
        <f ca="1">IF(WEEKDAY(EDATE(Başlangıç!$C$6,B67))=7,EDATE(Başlangıç!$C$6,B67)+2,IF(WEEKDAY(EDATE(Başlangıç!$C$6,B67))=1,EDATE(Başlangıç!$C$6,B67)+1,EDATE(Başlangıç!$C$6,B67)))</f>
        <v>46825</v>
      </c>
      <c r="D67" s="2">
        <f>PMT(Başlangıç!$C$4*(1+Başlangıç!$C$7+Başlangıç!$C$8),$K$4,-Başlangıç!$C$3)</f>
        <v>3287.2619397856502</v>
      </c>
      <c r="E67" s="2">
        <f>I66*Başlangıç!$C$4</f>
        <v>1583.1831462092352</v>
      </c>
      <c r="F67" s="2">
        <f>E67*Başlangıç!$C$7</f>
        <v>79.159157310461765</v>
      </c>
      <c r="G67" s="2">
        <f>E67*Başlangıç!$C$8</f>
        <v>0</v>
      </c>
      <c r="H67" s="2">
        <f t="shared" si="3"/>
        <v>1624.9196362659532</v>
      </c>
      <c r="I67" s="2">
        <f t="shared" si="4"/>
        <v>139102.47113788829</v>
      </c>
    </row>
    <row r="68" spans="2:9" ht="17.5" customHeight="1" x14ac:dyDescent="0.45">
      <c r="B68" s="7">
        <f t="shared" si="0"/>
        <v>62</v>
      </c>
      <c r="C68" s="14">
        <f ca="1">IF(WEEKDAY(EDATE(Başlangıç!$C$6,B68))=7,EDATE(Başlangıç!$C$6,B68)+2,IF(WEEKDAY(EDATE(Başlangıç!$C$6,B68))=1,EDATE(Başlangıç!$C$6,B68)+1,EDATE(Başlangıç!$C$6,B68)))</f>
        <v>46855</v>
      </c>
      <c r="D68" s="8">
        <f>PMT(Başlangıç!$C$4*(1+Başlangıç!$C$7+Başlangıç!$C$8),$K$4,-Başlangıç!$C$3)</f>
        <v>3287.2619397856502</v>
      </c>
      <c r="E68" s="8">
        <f>I67*Başlangıç!$C$4</f>
        <v>1564.9028003012431</v>
      </c>
      <c r="F68" s="8">
        <f>E68*Başlangıç!$C$7</f>
        <v>78.245140015062162</v>
      </c>
      <c r="G68" s="8">
        <f>E68*Başlangıç!$C$8</f>
        <v>0</v>
      </c>
      <c r="H68" s="8">
        <f t="shared" si="3"/>
        <v>1644.1139994693449</v>
      </c>
      <c r="I68" s="8">
        <f t="shared" si="4"/>
        <v>137458.35713841894</v>
      </c>
    </row>
    <row r="69" spans="2:9" ht="17.5" customHeight="1" x14ac:dyDescent="0.45">
      <c r="B69" s="6">
        <f t="shared" si="0"/>
        <v>63</v>
      </c>
      <c r="C69" s="13">
        <f ca="1">IF(WEEKDAY(EDATE(Başlangıç!$C$6,B69))=7,EDATE(Başlangıç!$C$6,B69)+2,IF(WEEKDAY(EDATE(Başlangıç!$C$6,B69))=1,EDATE(Başlangıç!$C$6,B69)+1,EDATE(Başlangıç!$C$6,B69)))</f>
        <v>46885</v>
      </c>
      <c r="D69" s="2">
        <f>PMT(Başlangıç!$C$4*(1+Başlangıç!$C$7+Başlangıç!$C$8),$K$4,-Başlangıç!$C$3)</f>
        <v>3287.2619397856502</v>
      </c>
      <c r="E69" s="2">
        <f>I68*Başlangıç!$C$4</f>
        <v>1546.406517807213</v>
      </c>
      <c r="F69" s="2">
        <f>E69*Başlangıç!$C$7</f>
        <v>77.320325890360664</v>
      </c>
      <c r="G69" s="2">
        <f>E69*Başlangıç!$C$8</f>
        <v>0</v>
      </c>
      <c r="H69" s="2">
        <f t="shared" si="3"/>
        <v>1663.5350960880764</v>
      </c>
      <c r="I69" s="2">
        <f t="shared" si="4"/>
        <v>135794.82204233087</v>
      </c>
    </row>
    <row r="70" spans="2:9" ht="17.5" customHeight="1" x14ac:dyDescent="0.45">
      <c r="B70" s="7">
        <f t="shared" si="0"/>
        <v>64</v>
      </c>
      <c r="C70" s="14">
        <f ca="1">IF(WEEKDAY(EDATE(Başlangıç!$C$6,B70))=7,EDATE(Başlangıç!$C$6,B70)+2,IF(WEEKDAY(EDATE(Başlangıç!$C$6,B70))=1,EDATE(Başlangıç!$C$6,B70)+1,EDATE(Başlangıç!$C$6,B70)))</f>
        <v>46916</v>
      </c>
      <c r="D70" s="8">
        <f>PMT(Başlangıç!$C$4*(1+Başlangıç!$C$7+Başlangıç!$C$8),$K$4,-Başlangıç!$C$3)</f>
        <v>3287.2619397856502</v>
      </c>
      <c r="E70" s="8">
        <f>I69*Başlangıç!$C$4</f>
        <v>1527.6917479762221</v>
      </c>
      <c r="F70" s="8">
        <f>E70*Başlangıç!$C$7</f>
        <v>76.384587398811107</v>
      </c>
      <c r="G70" s="8">
        <f>E70*Başlangıç!$C$8</f>
        <v>0</v>
      </c>
      <c r="H70" s="8">
        <f t="shared" si="3"/>
        <v>1683.1856044106169</v>
      </c>
      <c r="I70" s="8">
        <f t="shared" si="4"/>
        <v>134111.63643792024</v>
      </c>
    </row>
    <row r="71" spans="2:9" ht="17.5" customHeight="1" x14ac:dyDescent="0.45">
      <c r="B71" s="6">
        <f t="shared" si="0"/>
        <v>65</v>
      </c>
      <c r="C71" s="13">
        <f ca="1">IF(WEEKDAY(EDATE(Başlangıç!$C$6,B71))=7,EDATE(Başlangıç!$C$6,B71)+2,IF(WEEKDAY(EDATE(Başlangıç!$C$6,B71))=1,EDATE(Başlangıç!$C$6,B71)+1,EDATE(Başlangıç!$C$6,B71)))</f>
        <v>46946</v>
      </c>
      <c r="D71" s="2">
        <f>PMT(Başlangıç!$C$4*(1+Başlangıç!$C$7+Başlangıç!$C$8),$K$4,-Başlangıç!$C$3)</f>
        <v>3287.2619397856502</v>
      </c>
      <c r="E71" s="2">
        <f>I70*Başlangıç!$C$4</f>
        <v>1508.7559099266027</v>
      </c>
      <c r="F71" s="2">
        <f>E71*Başlangıç!$C$7</f>
        <v>75.437795496330139</v>
      </c>
      <c r="G71" s="2">
        <f>E71*Başlangıç!$C$8</f>
        <v>0</v>
      </c>
      <c r="H71" s="2">
        <f t="shared" si="3"/>
        <v>1703.0682343627172</v>
      </c>
      <c r="I71" s="2">
        <f t="shared" si="4"/>
        <v>132408.56820355752</v>
      </c>
    </row>
    <row r="72" spans="2:9" ht="17.5" customHeight="1" x14ac:dyDescent="0.45">
      <c r="B72" s="7">
        <f t="shared" ref="B72:B119" si="5">SUM(B71)+1</f>
        <v>66</v>
      </c>
      <c r="C72" s="14">
        <f ca="1">IF(WEEKDAY(EDATE(Başlangıç!$C$6,B72))=7,EDATE(Başlangıç!$C$6,B72)+2,IF(WEEKDAY(EDATE(Başlangıç!$C$6,B72))=1,EDATE(Başlangıç!$C$6,B72)+1,EDATE(Başlangıç!$C$6,B72)))</f>
        <v>46979</v>
      </c>
      <c r="D72" s="8">
        <f>PMT(Başlangıç!$C$4*(1+Başlangıç!$C$7+Başlangıç!$C$8),$K$4,-Başlangıç!$C$3)</f>
        <v>3287.2619397856502</v>
      </c>
      <c r="E72" s="8">
        <f>I71*Başlangıç!$C$4</f>
        <v>1489.5963922900221</v>
      </c>
      <c r="F72" s="8">
        <f>E72*Başlangıç!$C$7</f>
        <v>74.47981961450111</v>
      </c>
      <c r="G72" s="8">
        <f>E72*Başlangıç!$C$8</f>
        <v>0</v>
      </c>
      <c r="H72" s="8">
        <f t="shared" si="3"/>
        <v>1723.1857278811269</v>
      </c>
      <c r="I72" s="8">
        <f t="shared" si="4"/>
        <v>130685.38247567639</v>
      </c>
    </row>
    <row r="73" spans="2:9" ht="17.5" customHeight="1" x14ac:dyDescent="0.45">
      <c r="B73" s="6">
        <f t="shared" si="5"/>
        <v>67</v>
      </c>
      <c r="C73" s="13">
        <f ca="1">IF(WEEKDAY(EDATE(Başlangıç!$C$6,B73))=7,EDATE(Başlangıç!$C$6,B73)+2,IF(WEEKDAY(EDATE(Başlangıç!$C$6,B73))=1,EDATE(Başlangıç!$C$6,B73)+1,EDATE(Başlangıç!$C$6,B73)))</f>
        <v>47008</v>
      </c>
      <c r="D73" s="2">
        <f>PMT(Başlangıç!$C$4*(1+Başlangıç!$C$7+Başlangıç!$C$8),$K$4,-Başlangıç!$C$3)</f>
        <v>3287.2619397856502</v>
      </c>
      <c r="E73" s="2">
        <f>I72*Başlangıç!$C$4</f>
        <v>1470.2105528513594</v>
      </c>
      <c r="F73" s="2">
        <f>E73*Başlangıç!$C$7</f>
        <v>73.510527642567965</v>
      </c>
      <c r="G73" s="2">
        <f>E73*Başlangıç!$C$8</f>
        <v>0</v>
      </c>
      <c r="H73" s="2">
        <f t="shared" si="3"/>
        <v>1743.5408592917229</v>
      </c>
      <c r="I73" s="2">
        <f t="shared" si="4"/>
        <v>128941.84161638467</v>
      </c>
    </row>
    <row r="74" spans="2:9" ht="17.5" customHeight="1" x14ac:dyDescent="0.45">
      <c r="B74" s="7">
        <f t="shared" si="5"/>
        <v>68</v>
      </c>
      <c r="C74" s="14">
        <f ca="1">IF(WEEKDAY(EDATE(Başlangıç!$C$6,B74))=7,EDATE(Başlangıç!$C$6,B74)+2,IF(WEEKDAY(EDATE(Başlangıç!$C$6,B74))=1,EDATE(Başlangıç!$C$6,B74)+1,EDATE(Başlangıç!$C$6,B74)))</f>
        <v>47038</v>
      </c>
      <c r="D74" s="8">
        <f>PMT(Başlangıç!$C$4*(1+Başlangıç!$C$7+Başlangıç!$C$8),$K$4,-Başlangıç!$C$3)</f>
        <v>3287.2619397856502</v>
      </c>
      <c r="E74" s="8">
        <f>I73*Başlangıç!$C$4</f>
        <v>1450.5957181843276</v>
      </c>
      <c r="F74" s="8">
        <f>E74*Başlangıç!$C$7</f>
        <v>72.529785909216386</v>
      </c>
      <c r="G74" s="8">
        <f>E74*Başlangıç!$C$8</f>
        <v>0</v>
      </c>
      <c r="H74" s="8">
        <f t="shared" si="3"/>
        <v>1764.1364356921063</v>
      </c>
      <c r="I74" s="8">
        <f t="shared" si="4"/>
        <v>127177.70518069256</v>
      </c>
    </row>
    <row r="75" spans="2:9" ht="17.5" customHeight="1" x14ac:dyDescent="0.45">
      <c r="B75" s="6">
        <f t="shared" si="5"/>
        <v>69</v>
      </c>
      <c r="C75" s="13">
        <f ca="1">IF(WEEKDAY(EDATE(Başlangıç!$C$6,B75))=7,EDATE(Başlangıç!$C$6,B75)+2,IF(WEEKDAY(EDATE(Başlangıç!$C$6,B75))=1,EDATE(Başlangıç!$C$6,B75)+1,EDATE(Başlangıç!$C$6,B75)))</f>
        <v>47070</v>
      </c>
      <c r="D75" s="2">
        <f>PMT(Başlangıç!$C$4*(1+Başlangıç!$C$7+Başlangıç!$C$8),$K$4,-Başlangıç!$C$3)</f>
        <v>3287.2619397856502</v>
      </c>
      <c r="E75" s="2">
        <f>I74*Başlangıç!$C$4</f>
        <v>1430.7491832827911</v>
      </c>
      <c r="F75" s="2">
        <f>E75*Başlangıç!$C$7</f>
        <v>71.537459164139563</v>
      </c>
      <c r="G75" s="2">
        <f>E75*Başlangıç!$C$8</f>
        <v>0</v>
      </c>
      <c r="H75" s="2">
        <f t="shared" si="3"/>
        <v>1784.9752973387194</v>
      </c>
      <c r="I75" s="2">
        <f t="shared" si="4"/>
        <v>125392.72988335384</v>
      </c>
    </row>
    <row r="76" spans="2:9" ht="17.5" customHeight="1" x14ac:dyDescent="0.45">
      <c r="B76" s="7">
        <f t="shared" si="5"/>
        <v>70</v>
      </c>
      <c r="C76" s="14">
        <f ca="1">IF(WEEKDAY(EDATE(Başlangıç!$C$6,B76))=7,EDATE(Başlangıç!$C$6,B76)+2,IF(WEEKDAY(EDATE(Başlangıç!$C$6,B76))=1,EDATE(Başlangıç!$C$6,B76)+1,EDATE(Başlangıç!$C$6,B76)))</f>
        <v>47099</v>
      </c>
      <c r="D76" s="8">
        <f>PMT(Başlangıç!$C$4*(1+Başlangıç!$C$7+Başlangıç!$C$8),$K$4,-Başlangıç!$C$3)</f>
        <v>3287.2619397856502</v>
      </c>
      <c r="E76" s="8">
        <f>I75*Başlangıç!$C$4</f>
        <v>1410.6682111877305</v>
      </c>
      <c r="F76" s="8">
        <f>E76*Başlangıç!$C$7</f>
        <v>70.533410559386525</v>
      </c>
      <c r="G76" s="8">
        <f>E76*Başlangıç!$C$8</f>
        <v>0</v>
      </c>
      <c r="H76" s="8">
        <f t="shared" si="3"/>
        <v>1806.0603180385331</v>
      </c>
      <c r="I76" s="8">
        <f t="shared" si="4"/>
        <v>123586.6695653153</v>
      </c>
    </row>
    <row r="77" spans="2:9" ht="17.5" customHeight="1" x14ac:dyDescent="0.45">
      <c r="B77" s="6">
        <f t="shared" si="5"/>
        <v>71</v>
      </c>
      <c r="C77" s="13">
        <f ca="1">IF(WEEKDAY(EDATE(Başlangıç!$C$6,B77))=7,EDATE(Başlangıç!$C$6,B77)+2,IF(WEEKDAY(EDATE(Başlangıç!$C$6,B77))=1,EDATE(Başlangıç!$C$6,B77)+1,EDATE(Başlangıç!$C$6,B77)))</f>
        <v>47130</v>
      </c>
      <c r="D77" s="2">
        <f>PMT(Başlangıç!$C$4*(1+Başlangıç!$C$7+Başlangıç!$C$8),$K$4,-Başlangıç!$C$3)</f>
        <v>3287.2619397856502</v>
      </c>
      <c r="E77" s="2">
        <f>I76*Başlangıç!$C$4</f>
        <v>1390.3500326097972</v>
      </c>
      <c r="F77" s="2">
        <f>E77*Başlangıç!$C$7</f>
        <v>69.517501630489861</v>
      </c>
      <c r="G77" s="2">
        <f>E77*Başlangıç!$C$8</f>
        <v>0</v>
      </c>
      <c r="H77" s="2">
        <f t="shared" si="3"/>
        <v>1827.394405545363</v>
      </c>
      <c r="I77" s="2">
        <f t="shared" si="4"/>
        <v>121759.27515976994</v>
      </c>
    </row>
    <row r="78" spans="2:9" ht="17.5" customHeight="1" x14ac:dyDescent="0.45">
      <c r="B78" s="7">
        <f t="shared" si="5"/>
        <v>72</v>
      </c>
      <c r="C78" s="14">
        <f ca="1">IF(WEEKDAY(EDATE(Başlangıç!$C$6,B78))=7,EDATE(Başlangıç!$C$6,B78)+2,IF(WEEKDAY(EDATE(Başlangıç!$C$6,B78))=1,EDATE(Başlangıç!$C$6,B78)+1,EDATE(Başlangıç!$C$6,B78)))</f>
        <v>47161</v>
      </c>
      <c r="D78" s="8">
        <f>PMT(Başlangıç!$C$4*(1+Başlangıç!$C$7+Başlangıç!$C$8),$K$4,-Başlangıç!$C$3)</f>
        <v>3287.2619397856502</v>
      </c>
      <c r="E78" s="8">
        <f>I77*Başlangıç!$C$4</f>
        <v>1369.7918455474119</v>
      </c>
      <c r="F78" s="8">
        <f>E78*Başlangıç!$C$7</f>
        <v>68.489592277370591</v>
      </c>
      <c r="G78" s="8">
        <f>E78*Başlangıç!$C$8</f>
        <v>0</v>
      </c>
      <c r="H78" s="8">
        <f t="shared" si="3"/>
        <v>1848.9805019608677</v>
      </c>
      <c r="I78" s="8">
        <f t="shared" si="4"/>
        <v>119910.29465780908</v>
      </c>
    </row>
    <row r="79" spans="2:9" ht="17.5" customHeight="1" x14ac:dyDescent="0.45">
      <c r="B79" s="6">
        <f t="shared" si="5"/>
        <v>73</v>
      </c>
      <c r="C79" s="13">
        <f ca="1">IF(WEEKDAY(EDATE(Başlangıç!$C$6,B79))=7,EDATE(Başlangıç!$C$6,B79)+2,IF(WEEKDAY(EDATE(Başlangıç!$C$6,B79))=1,EDATE(Başlangıç!$C$6,B79)+1,EDATE(Başlangıç!$C$6,B79)))</f>
        <v>47189</v>
      </c>
      <c r="D79" s="2">
        <f>PMT(Başlangıç!$C$4*(1+Başlangıç!$C$7+Başlangıç!$C$8),$K$4,-Başlangıç!$C$3)</f>
        <v>3287.2619397856502</v>
      </c>
      <c r="E79" s="2">
        <f>I78*Başlangıç!$C$4</f>
        <v>1348.990814900352</v>
      </c>
      <c r="F79" s="2">
        <f>E79*Başlangıç!$C$7</f>
        <v>67.4495407450176</v>
      </c>
      <c r="G79" s="2">
        <f>E79*Başlangıç!$C$8</f>
        <v>0</v>
      </c>
      <c r="H79" s="2">
        <f t="shared" si="3"/>
        <v>1870.8215841402805</v>
      </c>
      <c r="I79" s="2">
        <f t="shared" si="4"/>
        <v>118039.47307366879</v>
      </c>
    </row>
    <row r="80" spans="2:9" ht="17.5" customHeight="1" x14ac:dyDescent="0.45">
      <c r="B80" s="7">
        <f t="shared" si="5"/>
        <v>74</v>
      </c>
      <c r="C80" s="14">
        <f ca="1">IF(WEEKDAY(EDATE(Başlangıç!$C$6,B80))=7,EDATE(Başlangıç!$C$6,B80)+2,IF(WEEKDAY(EDATE(Başlangıç!$C$6,B80))=1,EDATE(Başlangıç!$C$6,B80)+1,EDATE(Başlangıç!$C$6,B80)))</f>
        <v>47220</v>
      </c>
      <c r="D80" s="8">
        <f>PMT(Başlangıç!$C$4*(1+Başlangıç!$C$7+Başlangıç!$C$8),$K$4,-Başlangıç!$C$3)</f>
        <v>3287.2619397856502</v>
      </c>
      <c r="E80" s="8">
        <f>I79*Başlangıç!$C$4</f>
        <v>1327.9440720787738</v>
      </c>
      <c r="F80" s="8">
        <f>E80*Başlangıç!$C$7</f>
        <v>66.397203603938692</v>
      </c>
      <c r="G80" s="8">
        <f>E80*Başlangıç!$C$8</f>
        <v>0</v>
      </c>
      <c r="H80" s="8">
        <f t="shared" si="3"/>
        <v>1892.9206641029377</v>
      </c>
      <c r="I80" s="8">
        <f t="shared" si="4"/>
        <v>116146.55240956586</v>
      </c>
    </row>
    <row r="81" spans="2:9" ht="17.5" customHeight="1" x14ac:dyDescent="0.45">
      <c r="B81" s="6">
        <f t="shared" si="5"/>
        <v>75</v>
      </c>
      <c r="C81" s="13">
        <f ca="1">IF(WEEKDAY(EDATE(Başlangıç!$C$6,B81))=7,EDATE(Başlangıç!$C$6,B81)+2,IF(WEEKDAY(EDATE(Başlangıç!$C$6,B81))=1,EDATE(Başlangıç!$C$6,B81)+1,EDATE(Başlangıç!$C$6,B81)))</f>
        <v>47252</v>
      </c>
      <c r="D81" s="2">
        <f>PMT(Başlangıç!$C$4*(1+Başlangıç!$C$7+Başlangıç!$C$8),$K$4,-Başlangıç!$C$3)</f>
        <v>3287.2619397856502</v>
      </c>
      <c r="E81" s="2">
        <f>I80*Başlangıç!$C$4</f>
        <v>1306.6487146076158</v>
      </c>
      <c r="F81" s="2">
        <f>E81*Başlangıç!$C$7</f>
        <v>65.332435730380794</v>
      </c>
      <c r="G81" s="2">
        <f>E81*Başlangıç!$C$8</f>
        <v>0</v>
      </c>
      <c r="H81" s="2">
        <f t="shared" si="3"/>
        <v>1915.2807894476534</v>
      </c>
      <c r="I81" s="2">
        <f t="shared" si="4"/>
        <v>114231.2716201182</v>
      </c>
    </row>
    <row r="82" spans="2:9" ht="17.5" customHeight="1" x14ac:dyDescent="0.45">
      <c r="B82" s="7">
        <f t="shared" si="5"/>
        <v>76</v>
      </c>
      <c r="C82" s="14">
        <f ca="1">IF(WEEKDAY(EDATE(Başlangıç!$C$6,B82))=7,EDATE(Başlangıç!$C$6,B82)+2,IF(WEEKDAY(EDATE(Başlangıç!$C$6,B82))=1,EDATE(Başlangıç!$C$6,B82)+1,EDATE(Başlangıç!$C$6,B82)))</f>
        <v>47281</v>
      </c>
      <c r="D82" s="8">
        <f>PMT(Başlangıç!$C$4*(1+Başlangıç!$C$7+Başlangıç!$C$8),$K$4,-Başlangıç!$C$3)</f>
        <v>3287.2619397856502</v>
      </c>
      <c r="E82" s="8">
        <f>I81*Başlangıç!$C$4</f>
        <v>1285.1018057263298</v>
      </c>
      <c r="F82" s="8">
        <f>E82*Başlangıç!$C$7</f>
        <v>64.255090286316488</v>
      </c>
      <c r="G82" s="8">
        <f>E82*Başlangıç!$C$8</f>
        <v>0</v>
      </c>
      <c r="H82" s="8">
        <f t="shared" si="3"/>
        <v>1937.9050437730039</v>
      </c>
      <c r="I82" s="8">
        <f t="shared" si="4"/>
        <v>112293.3665763452</v>
      </c>
    </row>
    <row r="83" spans="2:9" ht="17.5" customHeight="1" x14ac:dyDescent="0.45">
      <c r="B83" s="6">
        <f t="shared" si="5"/>
        <v>77</v>
      </c>
      <c r="C83" s="13">
        <f ca="1">IF(WEEKDAY(EDATE(Başlangıç!$C$6,B83))=7,EDATE(Başlangıç!$C$6,B83)+2,IF(WEEKDAY(EDATE(Başlangıç!$C$6,B83))=1,EDATE(Başlangıç!$C$6,B83)+1,EDATE(Başlangıç!$C$6,B83)))</f>
        <v>47311</v>
      </c>
      <c r="D83" s="2">
        <f>PMT(Başlangıç!$C$4*(1+Başlangıç!$C$7+Başlangıç!$C$8),$K$4,-Başlangıç!$C$3)</f>
        <v>3287.2619397856502</v>
      </c>
      <c r="E83" s="2">
        <f>I82*Başlangıç!$C$4</f>
        <v>1263.3003739838834</v>
      </c>
      <c r="F83" s="2">
        <f>E83*Başlangıç!$C$7</f>
        <v>63.165018699194178</v>
      </c>
      <c r="G83" s="2">
        <f>E83*Başlangıç!$C$8</f>
        <v>0</v>
      </c>
      <c r="H83" s="2">
        <f t="shared" si="3"/>
        <v>1960.7965471025725</v>
      </c>
      <c r="I83" s="2">
        <f t="shared" si="4"/>
        <v>110332.57002924263</v>
      </c>
    </row>
    <row r="84" spans="2:9" ht="17.5" customHeight="1" x14ac:dyDescent="0.45">
      <c r="B84" s="7">
        <f t="shared" si="5"/>
        <v>78</v>
      </c>
      <c r="C84" s="14">
        <f ca="1">IF(WEEKDAY(EDATE(Başlangıç!$C$6,B84))=7,EDATE(Başlangıç!$C$6,B84)+2,IF(WEEKDAY(EDATE(Başlangıç!$C$6,B84))=1,EDATE(Başlangıç!$C$6,B84)+1,EDATE(Başlangıç!$C$6,B84)))</f>
        <v>47343</v>
      </c>
      <c r="D84" s="8">
        <f>PMT(Başlangıç!$C$4*(1+Başlangıç!$C$7+Başlangıç!$C$8),$K$4,-Başlangıç!$C$3)</f>
        <v>3287.2619397856502</v>
      </c>
      <c r="E84" s="8">
        <f>I83*Başlangıç!$C$4</f>
        <v>1241.2414128289795</v>
      </c>
      <c r="F84" s="8">
        <f>E84*Başlangıç!$C$7</f>
        <v>62.062070641448976</v>
      </c>
      <c r="G84" s="8">
        <f>E84*Başlangıç!$C$8</f>
        <v>0</v>
      </c>
      <c r="H84" s="8">
        <f t="shared" si="3"/>
        <v>1983.9584563152216</v>
      </c>
      <c r="I84" s="8">
        <f t="shared" si="4"/>
        <v>108348.61157292742</v>
      </c>
    </row>
    <row r="85" spans="2:9" ht="17.5" customHeight="1" x14ac:dyDescent="0.45">
      <c r="B85" s="6">
        <f t="shared" si="5"/>
        <v>79</v>
      </c>
      <c r="C85" s="13">
        <f ca="1">IF(WEEKDAY(EDATE(Başlangıç!$C$6,B85))=7,EDATE(Başlangıç!$C$6,B85)+2,IF(WEEKDAY(EDATE(Başlangıç!$C$6,B85))=1,EDATE(Başlangıç!$C$6,B85)+1,EDATE(Başlangıç!$C$6,B85)))</f>
        <v>47373</v>
      </c>
      <c r="D85" s="2">
        <f>PMT(Başlangıç!$C$4*(1+Başlangıç!$C$7+Başlangıç!$C$8),$K$4,-Başlangıç!$C$3)</f>
        <v>3287.2619397856502</v>
      </c>
      <c r="E85" s="2">
        <f>I84*Başlangıç!$C$4</f>
        <v>1218.9218801954335</v>
      </c>
      <c r="F85" s="2">
        <f>E85*Başlangıç!$C$7</f>
        <v>60.946094009771677</v>
      </c>
      <c r="G85" s="2">
        <f>E85*Başlangıç!$C$8</f>
        <v>0</v>
      </c>
      <c r="H85" s="2">
        <f t="shared" ref="H85:H126" si="6">D85-E85-F85-G85</f>
        <v>2007.393965580445</v>
      </c>
      <c r="I85" s="2">
        <f t="shared" ref="I85:I125" si="7">I84-H85</f>
        <v>106341.21760734697</v>
      </c>
    </row>
    <row r="86" spans="2:9" ht="17.5" customHeight="1" x14ac:dyDescent="0.45">
      <c r="B86" s="7">
        <f t="shared" si="5"/>
        <v>80</v>
      </c>
      <c r="C86" s="14">
        <f ca="1">IF(WEEKDAY(EDATE(Başlangıç!$C$6,B86))=7,EDATE(Başlangıç!$C$6,B86)+2,IF(WEEKDAY(EDATE(Başlangıç!$C$6,B86))=1,EDATE(Başlangıç!$C$6,B86)+1,EDATE(Başlangıç!$C$6,B86)))</f>
        <v>47403</v>
      </c>
      <c r="D86" s="8">
        <f>PMT(Başlangıç!$C$4*(1+Başlangıç!$C$7+Başlangıç!$C$8),$K$4,-Başlangıç!$C$3)</f>
        <v>3287.2619397856502</v>
      </c>
      <c r="E86" s="8">
        <f>I85*Başlangıç!$C$4</f>
        <v>1196.3386980826533</v>
      </c>
      <c r="F86" s="8">
        <f>E86*Başlangıç!$C$7</f>
        <v>59.816934904132665</v>
      </c>
      <c r="G86" s="8">
        <f>E86*Başlangıç!$C$8</f>
        <v>0</v>
      </c>
      <c r="H86" s="8">
        <f t="shared" si="6"/>
        <v>2031.1063067988644</v>
      </c>
      <c r="I86" s="8">
        <f t="shared" si="7"/>
        <v>104310.11130054812</v>
      </c>
    </row>
    <row r="87" spans="2:9" ht="17.5" customHeight="1" x14ac:dyDescent="0.45">
      <c r="B87" s="6">
        <f t="shared" si="5"/>
        <v>81</v>
      </c>
      <c r="C87" s="13">
        <f ca="1">IF(WEEKDAY(EDATE(Başlangıç!$C$6,B87))=7,EDATE(Başlangıç!$C$6,B87)+2,IF(WEEKDAY(EDATE(Başlangıç!$C$6,B87))=1,EDATE(Başlangıç!$C$6,B87)+1,EDATE(Başlangıç!$C$6,B87)))</f>
        <v>47434</v>
      </c>
      <c r="D87" s="2">
        <f>PMT(Başlangıç!$C$4*(1+Başlangıç!$C$7+Başlangıç!$C$8),$K$4,-Başlangıç!$C$3)</f>
        <v>3287.2619397856502</v>
      </c>
      <c r="E87" s="2">
        <f>I86*Başlangıç!$C$4</f>
        <v>1173.4887521311662</v>
      </c>
      <c r="F87" s="2">
        <f>E87*Başlangıç!$C$7</f>
        <v>58.674437606558314</v>
      </c>
      <c r="G87" s="2">
        <f>E87*Başlangıç!$C$8</f>
        <v>0</v>
      </c>
      <c r="H87" s="2">
        <f t="shared" si="6"/>
        <v>2055.0987500479255</v>
      </c>
      <c r="I87" s="2">
        <f t="shared" si="7"/>
        <v>102255.01255050019</v>
      </c>
    </row>
    <row r="88" spans="2:9" ht="17.5" customHeight="1" x14ac:dyDescent="0.45">
      <c r="B88" s="7">
        <f t="shared" si="5"/>
        <v>82</v>
      </c>
      <c r="C88" s="14">
        <f ca="1">IF(WEEKDAY(EDATE(Başlangıç!$C$6,B88))=7,EDATE(Başlangıç!$C$6,B88)+2,IF(WEEKDAY(EDATE(Başlangıç!$C$6,B88))=1,EDATE(Başlangıç!$C$6,B88)+1,EDATE(Başlangıç!$C$6,B88)))</f>
        <v>47464</v>
      </c>
      <c r="D88" s="8">
        <f>PMT(Başlangıç!$C$4*(1+Başlangıç!$C$7+Başlangıç!$C$8),$K$4,-Başlangıç!$C$3)</f>
        <v>3287.2619397856502</v>
      </c>
      <c r="E88" s="8">
        <f>I87*Başlangıç!$C$4</f>
        <v>1150.3688911931272</v>
      </c>
      <c r="F88" s="8">
        <f>E88*Başlangıç!$C$7</f>
        <v>57.518444559656359</v>
      </c>
      <c r="G88" s="8">
        <f>E88*Başlangıç!$C$8</f>
        <v>0</v>
      </c>
      <c r="H88" s="8">
        <f t="shared" si="6"/>
        <v>2079.3746040328665</v>
      </c>
      <c r="I88" s="8">
        <f t="shared" si="7"/>
        <v>100175.63794646732</v>
      </c>
    </row>
    <row r="89" spans="2:9" ht="17.5" customHeight="1" x14ac:dyDescent="0.45">
      <c r="B89" s="6">
        <f t="shared" si="5"/>
        <v>83</v>
      </c>
      <c r="C89" s="13">
        <f ca="1">IF(WEEKDAY(EDATE(Başlangıç!$C$6,B89))=7,EDATE(Başlangıç!$C$6,B89)+2,IF(WEEKDAY(EDATE(Başlangıç!$C$6,B89))=1,EDATE(Başlangıç!$C$6,B89)+1,EDATE(Başlangıç!$C$6,B89)))</f>
        <v>47497</v>
      </c>
      <c r="D89" s="2">
        <f>PMT(Başlangıç!$C$4*(1+Başlangıç!$C$7+Başlangıç!$C$8),$K$4,-Başlangıç!$C$3)</f>
        <v>3287.2619397856502</v>
      </c>
      <c r="E89" s="2">
        <f>I88*Başlangıç!$C$4</f>
        <v>1126.9759268977573</v>
      </c>
      <c r="F89" s="2">
        <f>E89*Başlangıç!$C$7</f>
        <v>56.348796344887866</v>
      </c>
      <c r="G89" s="2">
        <f>E89*Başlangıç!$C$8</f>
        <v>0</v>
      </c>
      <c r="H89" s="2">
        <f t="shared" si="6"/>
        <v>2103.937216543005</v>
      </c>
      <c r="I89" s="2">
        <f t="shared" si="7"/>
        <v>98071.700729924312</v>
      </c>
    </row>
    <row r="90" spans="2:9" ht="17.5" customHeight="1" x14ac:dyDescent="0.45">
      <c r="B90" s="7">
        <f t="shared" si="5"/>
        <v>84</v>
      </c>
      <c r="C90" s="14">
        <f ca="1">IF(WEEKDAY(EDATE(Başlangıç!$C$6,B90))=7,EDATE(Başlangıç!$C$6,B90)+2,IF(WEEKDAY(EDATE(Başlangıç!$C$6,B90))=1,EDATE(Başlangıç!$C$6,B90)+1,EDATE(Başlangıç!$C$6,B90)))</f>
        <v>47526</v>
      </c>
      <c r="D90" s="8">
        <f>PMT(Başlangıç!$C$4*(1+Başlangıç!$C$7+Başlangıç!$C$8),$K$4,-Başlangıç!$C$3)</f>
        <v>3287.2619397856502</v>
      </c>
      <c r="E90" s="8">
        <f>I89*Başlangıç!$C$4</f>
        <v>1103.3066332116484</v>
      </c>
      <c r="F90" s="8">
        <f>E90*Başlangıç!$C$7</f>
        <v>55.165331660582424</v>
      </c>
      <c r="G90" s="8">
        <f>E90*Başlangıç!$C$8</f>
        <v>0</v>
      </c>
      <c r="H90" s="8">
        <f t="shared" si="6"/>
        <v>2128.7899749134194</v>
      </c>
      <c r="I90" s="8">
        <f t="shared" si="7"/>
        <v>95942.910755010889</v>
      </c>
    </row>
    <row r="91" spans="2:9" ht="17.5" customHeight="1" x14ac:dyDescent="0.45">
      <c r="B91" s="6">
        <f t="shared" si="5"/>
        <v>85</v>
      </c>
      <c r="C91" s="13">
        <f ca="1">IF(WEEKDAY(EDATE(Başlangıç!$C$6,B91))=7,EDATE(Başlangıç!$C$6,B91)+2,IF(WEEKDAY(EDATE(Başlangıç!$C$6,B91))=1,EDATE(Başlangıç!$C$6,B91)+1,EDATE(Başlangıç!$C$6,B91)))</f>
        <v>47554</v>
      </c>
      <c r="D91" s="2">
        <f>PMT(Başlangıç!$C$4*(1+Başlangıç!$C$7+Başlangıç!$C$8),$K$4,-Başlangıç!$C$3)</f>
        <v>3287.2619397856502</v>
      </c>
      <c r="E91" s="2">
        <f>I90*Başlangıç!$C$4</f>
        <v>1079.3577459938724</v>
      </c>
      <c r="F91" s="2">
        <f>E91*Başlangıç!$C$7</f>
        <v>53.967887299693622</v>
      </c>
      <c r="G91" s="2">
        <f>E91*Başlangıç!$C$8</f>
        <v>0</v>
      </c>
      <c r="H91" s="2">
        <f t="shared" si="6"/>
        <v>2153.936306492084</v>
      </c>
      <c r="I91" s="2">
        <f t="shared" si="7"/>
        <v>93788.974448518798</v>
      </c>
    </row>
    <row r="92" spans="2:9" ht="17.5" customHeight="1" x14ac:dyDescent="0.45">
      <c r="B92" s="7">
        <f t="shared" si="5"/>
        <v>86</v>
      </c>
      <c r="C92" s="14">
        <f ca="1">IF(WEEKDAY(EDATE(Başlangıç!$C$6,B92))=7,EDATE(Başlangıç!$C$6,B92)+2,IF(WEEKDAY(EDATE(Başlangıç!$C$6,B92))=1,EDATE(Başlangıç!$C$6,B92)+1,EDATE(Başlangıç!$C$6,B92)))</f>
        <v>47585</v>
      </c>
      <c r="D92" s="8">
        <f>PMT(Başlangıç!$C$4*(1+Başlangıç!$C$7+Başlangıç!$C$8),$K$4,-Başlangıç!$C$3)</f>
        <v>3287.2619397856502</v>
      </c>
      <c r="E92" s="8">
        <f>I91*Başlangıç!$C$4</f>
        <v>1055.1259625458365</v>
      </c>
      <c r="F92" s="8">
        <f>E92*Başlangıç!$C$7</f>
        <v>52.756298127291828</v>
      </c>
      <c r="G92" s="8">
        <f>E92*Başlangıç!$C$8</f>
        <v>0</v>
      </c>
      <c r="H92" s="8">
        <f t="shared" si="6"/>
        <v>2179.3796791125219</v>
      </c>
      <c r="I92" s="8">
        <f t="shared" si="7"/>
        <v>91609.594769406278</v>
      </c>
    </row>
    <row r="93" spans="2:9" ht="17.5" customHeight="1" x14ac:dyDescent="0.45">
      <c r="B93" s="6">
        <f t="shared" si="5"/>
        <v>87</v>
      </c>
      <c r="C93" s="13">
        <f ca="1">IF(WEEKDAY(EDATE(Başlangıç!$C$6,B93))=7,EDATE(Başlangıç!$C$6,B93)+2,IF(WEEKDAY(EDATE(Başlangıç!$C$6,B93))=1,EDATE(Başlangıç!$C$6,B93)+1,EDATE(Başlangıç!$C$6,B93)))</f>
        <v>47616</v>
      </c>
      <c r="D93" s="2">
        <f>PMT(Başlangıç!$C$4*(1+Başlangıç!$C$7+Başlangıç!$C$8),$K$4,-Başlangıç!$C$3)</f>
        <v>3287.2619397856502</v>
      </c>
      <c r="E93" s="2">
        <f>I92*Başlangıç!$C$4</f>
        <v>1030.6079411558205</v>
      </c>
      <c r="F93" s="2">
        <f>E93*Başlangıç!$C$7</f>
        <v>51.530397057791028</v>
      </c>
      <c r="G93" s="2">
        <f>E93*Başlangıç!$C$8</f>
        <v>0</v>
      </c>
      <c r="H93" s="2">
        <f t="shared" si="6"/>
        <v>2205.1236015720383</v>
      </c>
      <c r="I93" s="2">
        <f t="shared" si="7"/>
        <v>89404.471167834243</v>
      </c>
    </row>
    <row r="94" spans="2:9" ht="17.5" customHeight="1" x14ac:dyDescent="0.45">
      <c r="B94" s="7">
        <f t="shared" si="5"/>
        <v>88</v>
      </c>
      <c r="C94" s="14">
        <f ca="1">IF(WEEKDAY(EDATE(Başlangıç!$C$6,B94))=7,EDATE(Başlangıç!$C$6,B94)+2,IF(WEEKDAY(EDATE(Başlangıç!$C$6,B94))=1,EDATE(Başlangıç!$C$6,B94)+1,EDATE(Başlangıç!$C$6,B94)))</f>
        <v>47646</v>
      </c>
      <c r="D94" s="8">
        <f>PMT(Başlangıç!$C$4*(1+Başlangıç!$C$7+Başlangıç!$C$8),$K$4,-Başlangıç!$C$3)</f>
        <v>3287.2619397856502</v>
      </c>
      <c r="E94" s="8">
        <f>I93*Başlangıç!$C$4</f>
        <v>1005.8003006381352</v>
      </c>
      <c r="F94" s="8">
        <f>E94*Başlangıç!$C$7</f>
        <v>50.290015031906762</v>
      </c>
      <c r="G94" s="8">
        <f>E94*Başlangıç!$C$8</f>
        <v>0</v>
      </c>
      <c r="H94" s="8">
        <f t="shared" si="6"/>
        <v>2231.1716241156078</v>
      </c>
      <c r="I94" s="8">
        <f t="shared" si="7"/>
        <v>87173.299543718633</v>
      </c>
    </row>
    <row r="95" spans="2:9" ht="17.5" customHeight="1" x14ac:dyDescent="0.45">
      <c r="B95" s="6">
        <f t="shared" si="5"/>
        <v>89</v>
      </c>
      <c r="C95" s="13">
        <f ca="1">IF(WEEKDAY(EDATE(Başlangıç!$C$6,B95))=7,EDATE(Başlangıç!$C$6,B95)+2,IF(WEEKDAY(EDATE(Başlangıç!$C$6,B95))=1,EDATE(Başlangıç!$C$6,B95)+1,EDATE(Başlangıç!$C$6,B95)))</f>
        <v>47676</v>
      </c>
      <c r="D95" s="2">
        <f>PMT(Başlangıç!$C$4*(1+Başlangıç!$C$7+Başlangıç!$C$8),$K$4,-Başlangıç!$C$3)</f>
        <v>3287.2619397856502</v>
      </c>
      <c r="E95" s="2">
        <f>I94*Başlangıç!$C$4</f>
        <v>980.69961986683461</v>
      </c>
      <c r="F95" s="2">
        <f>E95*Başlangıç!$C$7</f>
        <v>49.034980993341733</v>
      </c>
      <c r="G95" s="2">
        <f>E95*Başlangıç!$C$8</f>
        <v>0</v>
      </c>
      <c r="H95" s="2">
        <f t="shared" si="6"/>
        <v>2257.5273389254739</v>
      </c>
      <c r="I95" s="2">
        <f t="shared" si="7"/>
        <v>84915.77220479316</v>
      </c>
    </row>
    <row r="96" spans="2:9" ht="17.5" customHeight="1" x14ac:dyDescent="0.45">
      <c r="B96" s="7">
        <f t="shared" si="5"/>
        <v>90</v>
      </c>
      <c r="C96" s="14">
        <f ca="1">IF(WEEKDAY(EDATE(Başlangıç!$C$6,B96))=7,EDATE(Başlangıç!$C$6,B96)+2,IF(WEEKDAY(EDATE(Başlangıç!$C$6,B96))=1,EDATE(Başlangıç!$C$6,B96)+1,EDATE(Başlangıç!$C$6,B96)))</f>
        <v>47707</v>
      </c>
      <c r="D96" s="8">
        <f>PMT(Başlangıç!$C$4*(1+Başlangıç!$C$7+Başlangıç!$C$8),$K$4,-Başlangıç!$C$3)</f>
        <v>3287.2619397856502</v>
      </c>
      <c r="E96" s="8">
        <f>I95*Başlangıç!$C$4</f>
        <v>955.30243730392306</v>
      </c>
      <c r="F96" s="8">
        <f>E96*Başlangıç!$C$7</f>
        <v>47.765121865196157</v>
      </c>
      <c r="G96" s="8">
        <f>E96*Başlangıç!$C$8</f>
        <v>0</v>
      </c>
      <c r="H96" s="8">
        <f t="shared" si="6"/>
        <v>2284.1943806165309</v>
      </c>
      <c r="I96" s="8">
        <f t="shared" si="7"/>
        <v>82631.577824176624</v>
      </c>
    </row>
    <row r="97" spans="2:9" ht="17.5" customHeight="1" x14ac:dyDescent="0.45">
      <c r="B97" s="6">
        <f t="shared" si="5"/>
        <v>91</v>
      </c>
      <c r="C97" s="13">
        <f ca="1">IF(WEEKDAY(EDATE(Başlangıç!$C$6,B97))=7,EDATE(Başlangıç!$C$6,B97)+2,IF(WEEKDAY(EDATE(Başlangıç!$C$6,B97))=1,EDATE(Başlangıç!$C$6,B97)+1,EDATE(Başlangıç!$C$6,B97)))</f>
        <v>47738</v>
      </c>
      <c r="D97" s="2">
        <f>PMT(Başlangıç!$C$4*(1+Başlangıç!$C$7+Başlangıç!$C$8),$K$4,-Başlangıç!$C$3)</f>
        <v>3287.2619397856502</v>
      </c>
      <c r="E97" s="2">
        <f>I96*Başlangıç!$C$4</f>
        <v>929.60525052198693</v>
      </c>
      <c r="F97" s="2">
        <f>E97*Başlangıç!$C$7</f>
        <v>46.480262526099352</v>
      </c>
      <c r="G97" s="2">
        <f>E97*Başlangıç!$C$8</f>
        <v>0</v>
      </c>
      <c r="H97" s="2">
        <f t="shared" si="6"/>
        <v>2311.1764267375638</v>
      </c>
      <c r="I97" s="2">
        <f t="shared" si="7"/>
        <v>80320.401397439055</v>
      </c>
    </row>
    <row r="98" spans="2:9" ht="17.5" customHeight="1" x14ac:dyDescent="0.45">
      <c r="B98" s="7">
        <f t="shared" si="5"/>
        <v>92</v>
      </c>
      <c r="C98" s="14">
        <f ca="1">IF(WEEKDAY(EDATE(Başlangıç!$C$6,B98))=7,EDATE(Başlangıç!$C$6,B98)+2,IF(WEEKDAY(EDATE(Başlangıç!$C$6,B98))=1,EDATE(Başlangıç!$C$6,B98)+1,EDATE(Başlangıç!$C$6,B98)))</f>
        <v>47770</v>
      </c>
      <c r="D98" s="8">
        <f>PMT(Başlangıç!$C$4*(1+Başlangıç!$C$7+Başlangıç!$C$8),$K$4,-Başlangıç!$C$3)</f>
        <v>3287.2619397856502</v>
      </c>
      <c r="E98" s="8">
        <f>I97*Başlangıç!$C$4</f>
        <v>903.60451572118939</v>
      </c>
      <c r="F98" s="8">
        <f>E98*Başlangıç!$C$7</f>
        <v>45.180225786059474</v>
      </c>
      <c r="G98" s="8">
        <f>E98*Başlangıç!$C$8</f>
        <v>0</v>
      </c>
      <c r="H98" s="8">
        <f t="shared" si="6"/>
        <v>2338.4771982784014</v>
      </c>
      <c r="I98" s="8">
        <f t="shared" si="7"/>
        <v>77981.924199160654</v>
      </c>
    </row>
    <row r="99" spans="2:9" ht="17.5" customHeight="1" x14ac:dyDescent="0.45">
      <c r="B99" s="6">
        <f t="shared" si="5"/>
        <v>93</v>
      </c>
      <c r="C99" s="13">
        <f ca="1">IF(WEEKDAY(EDATE(Başlangıç!$C$6,B99))=7,EDATE(Başlangıç!$C$6,B99)+2,IF(WEEKDAY(EDATE(Başlangıç!$C$6,B99))=1,EDATE(Başlangıç!$C$6,B99)+1,EDATE(Başlangıç!$C$6,B99)))</f>
        <v>47799</v>
      </c>
      <c r="D99" s="2">
        <f>PMT(Başlangıç!$C$4*(1+Başlangıç!$C$7+Başlangıç!$C$8),$K$4,-Başlangıç!$C$3)</f>
        <v>3287.2619397856502</v>
      </c>
      <c r="E99" s="2">
        <f>I98*Başlangıç!$C$4</f>
        <v>877.29664724055738</v>
      </c>
      <c r="F99" s="2">
        <f>E99*Başlangıç!$C$7</f>
        <v>43.864832362027869</v>
      </c>
      <c r="G99" s="2">
        <f>E99*Başlangıç!$C$8</f>
        <v>0</v>
      </c>
      <c r="H99" s="2">
        <f t="shared" si="6"/>
        <v>2366.100460183065</v>
      </c>
      <c r="I99" s="2">
        <f t="shared" si="7"/>
        <v>75615.82373897759</v>
      </c>
    </row>
    <row r="100" spans="2:9" ht="17.5" customHeight="1" x14ac:dyDescent="0.45">
      <c r="B100" s="7">
        <f t="shared" si="5"/>
        <v>94</v>
      </c>
      <c r="C100" s="14">
        <f ca="1">IF(WEEKDAY(EDATE(Başlangıç!$C$6,B100))=7,EDATE(Başlangıç!$C$6,B100)+2,IF(WEEKDAY(EDATE(Başlangıç!$C$6,B100))=1,EDATE(Başlangıç!$C$6,B100)+1,EDATE(Başlangıç!$C$6,B100)))</f>
        <v>47829</v>
      </c>
      <c r="D100" s="8">
        <f>PMT(Başlangıç!$C$4*(1+Başlangıç!$C$7+Başlangıç!$C$8),$K$4,-Başlangıç!$C$3)</f>
        <v>3287.2619397856502</v>
      </c>
      <c r="E100" s="8">
        <f>I99*Başlangıç!$C$4</f>
        <v>850.6780170634978</v>
      </c>
      <c r="F100" s="8">
        <f>E100*Başlangıç!$C$7</f>
        <v>42.533900853174892</v>
      </c>
      <c r="G100" s="8">
        <f>E100*Başlangıç!$C$8</f>
        <v>0</v>
      </c>
      <c r="H100" s="8">
        <f t="shared" si="6"/>
        <v>2394.0500218689772</v>
      </c>
      <c r="I100" s="8">
        <f t="shared" si="7"/>
        <v>73221.773717108619</v>
      </c>
    </row>
    <row r="101" spans="2:9" ht="17.5" customHeight="1" x14ac:dyDescent="0.45">
      <c r="B101" s="6">
        <f t="shared" si="5"/>
        <v>95</v>
      </c>
      <c r="C101" s="13">
        <f ca="1">IF(WEEKDAY(EDATE(Başlangıç!$C$6,B101))=7,EDATE(Başlangıç!$C$6,B101)+2,IF(WEEKDAY(EDATE(Başlangıç!$C$6,B101))=1,EDATE(Başlangıç!$C$6,B101)+1,EDATE(Başlangıç!$C$6,B101)))</f>
        <v>47861</v>
      </c>
      <c r="D101" s="2">
        <f>PMT(Başlangıç!$C$4*(1+Başlangıç!$C$7+Başlangıç!$C$8),$K$4,-Başlangıç!$C$3)</f>
        <v>3287.2619397856502</v>
      </c>
      <c r="E101" s="2">
        <f>I100*Başlangıç!$C$4</f>
        <v>823.74495431747198</v>
      </c>
      <c r="F101" s="2">
        <f>E101*Başlangıç!$C$7</f>
        <v>41.187247715873603</v>
      </c>
      <c r="G101" s="2">
        <f>E101*Başlangıç!$C$8</f>
        <v>0</v>
      </c>
      <c r="H101" s="2">
        <f t="shared" si="6"/>
        <v>2422.3297377523045</v>
      </c>
      <c r="I101" s="2">
        <f t="shared" si="7"/>
        <v>70799.443979356322</v>
      </c>
    </row>
    <row r="102" spans="2:9" ht="17.5" customHeight="1" x14ac:dyDescent="0.45">
      <c r="B102" s="7">
        <f t="shared" si="5"/>
        <v>96</v>
      </c>
      <c r="C102" s="14">
        <f ca="1">IF(WEEKDAY(EDATE(Başlangıç!$C$6,B102))=7,EDATE(Başlangıç!$C$6,B102)+2,IF(WEEKDAY(EDATE(Başlangıç!$C$6,B102))=1,EDATE(Başlangıç!$C$6,B102)+1,EDATE(Başlangıç!$C$6,B102)))</f>
        <v>47891</v>
      </c>
      <c r="D102" s="8">
        <f>PMT(Başlangıç!$C$4*(1+Başlangıç!$C$7+Başlangıç!$C$8),$K$4,-Başlangıç!$C$3)</f>
        <v>3287.2619397856502</v>
      </c>
      <c r="E102" s="8">
        <f>I101*Başlangıç!$C$4</f>
        <v>796.49374476775859</v>
      </c>
      <c r="F102" s="8">
        <f>E102*Başlangıç!$C$7</f>
        <v>39.824687238387931</v>
      </c>
      <c r="G102" s="8">
        <f>E102*Başlangıç!$C$8</f>
        <v>0</v>
      </c>
      <c r="H102" s="8">
        <f t="shared" si="6"/>
        <v>2450.9435077795038</v>
      </c>
      <c r="I102" s="8">
        <f t="shared" si="7"/>
        <v>68348.500471576815</v>
      </c>
    </row>
    <row r="103" spans="2:9" ht="17.5" customHeight="1" x14ac:dyDescent="0.45">
      <c r="B103" s="6">
        <f t="shared" si="5"/>
        <v>97</v>
      </c>
      <c r="C103" s="13">
        <f ca="1">IF(WEEKDAY(EDATE(Başlangıç!$C$6,B103))=7,EDATE(Başlangıç!$C$6,B103)+2,IF(WEEKDAY(EDATE(Başlangıç!$C$6,B103))=1,EDATE(Başlangıç!$C$6,B103)+1,EDATE(Başlangıç!$C$6,B103)))</f>
        <v>47919</v>
      </c>
      <c r="D103" s="2">
        <f>PMT(Başlangıç!$C$4*(1+Başlangıç!$C$7+Başlangıç!$C$8),$K$4,-Başlangıç!$C$3)</f>
        <v>3287.2619397856502</v>
      </c>
      <c r="E103" s="2">
        <f>I102*Başlangıç!$C$4</f>
        <v>768.92063030523911</v>
      </c>
      <c r="F103" s="2">
        <f>E103*Başlangıç!$C$7</f>
        <v>38.446031515261957</v>
      </c>
      <c r="G103" s="2">
        <f>E103*Başlangıç!$C$8</f>
        <v>0</v>
      </c>
      <c r="H103" s="2">
        <f t="shared" si="6"/>
        <v>2479.895277965149</v>
      </c>
      <c r="I103" s="2">
        <f t="shared" si="7"/>
        <v>65868.605193611671</v>
      </c>
    </row>
    <row r="104" spans="2:9" ht="17.5" customHeight="1" x14ac:dyDescent="0.45">
      <c r="B104" s="7">
        <f t="shared" si="5"/>
        <v>98</v>
      </c>
      <c r="C104" s="14">
        <f ca="1">IF(WEEKDAY(EDATE(Başlangıç!$C$6,B104))=7,EDATE(Başlangıç!$C$6,B104)+2,IF(WEEKDAY(EDATE(Başlangıç!$C$6,B104))=1,EDATE(Başlangıç!$C$6,B104)+1,EDATE(Başlangıç!$C$6,B104)))</f>
        <v>47952</v>
      </c>
      <c r="D104" s="8">
        <f>PMT(Başlangıç!$C$4*(1+Başlangıç!$C$7+Başlangıç!$C$8),$K$4,-Başlangıç!$C$3)</f>
        <v>3287.2619397856502</v>
      </c>
      <c r="E104" s="8">
        <f>I103*Başlangıç!$C$4</f>
        <v>741.02180842813129</v>
      </c>
      <c r="F104" s="8">
        <f>E104*Başlangıç!$C$7</f>
        <v>37.051090421406563</v>
      </c>
      <c r="G104" s="8">
        <f>E104*Başlangıç!$C$8</f>
        <v>0</v>
      </c>
      <c r="H104" s="8">
        <f t="shared" si="6"/>
        <v>2509.1890409361122</v>
      </c>
      <c r="I104" s="8">
        <f t="shared" si="7"/>
        <v>63359.416152675556</v>
      </c>
    </row>
    <row r="105" spans="2:9" ht="17.5" customHeight="1" x14ac:dyDescent="0.45">
      <c r="B105" s="6">
        <f t="shared" si="5"/>
        <v>99</v>
      </c>
      <c r="C105" s="13">
        <f ca="1">IF(WEEKDAY(EDATE(Başlangıç!$C$6,B105))=7,EDATE(Başlangıç!$C$6,B105)+2,IF(WEEKDAY(EDATE(Başlangıç!$C$6,B105))=1,EDATE(Başlangıç!$C$6,B105)+1,EDATE(Başlangıç!$C$6,B105)))</f>
        <v>47980</v>
      </c>
      <c r="D105" s="2">
        <f>PMT(Başlangıç!$C$4*(1+Başlangıç!$C$7+Başlangıç!$C$8),$K$4,-Başlangıç!$C$3)</f>
        <v>3287.2619397856502</v>
      </c>
      <c r="E105" s="2">
        <f>I104*Başlangıç!$C$4</f>
        <v>712.79343171760001</v>
      </c>
      <c r="F105" s="2">
        <f>E105*Başlangıç!$C$7</f>
        <v>35.639671585880002</v>
      </c>
      <c r="G105" s="2">
        <f>E105*Başlangıç!$C$8</f>
        <v>0</v>
      </c>
      <c r="H105" s="2">
        <f t="shared" si="6"/>
        <v>2538.8288364821701</v>
      </c>
      <c r="I105" s="2">
        <f t="shared" si="7"/>
        <v>60820.587316193385</v>
      </c>
    </row>
    <row r="106" spans="2:9" ht="17.5" customHeight="1" x14ac:dyDescent="0.45">
      <c r="B106" s="7">
        <f t="shared" si="5"/>
        <v>100</v>
      </c>
      <c r="C106" s="14">
        <f ca="1">IF(WEEKDAY(EDATE(Başlangıç!$C$6,B106))=7,EDATE(Başlangıç!$C$6,B106)+2,IF(WEEKDAY(EDATE(Başlangıç!$C$6,B106))=1,EDATE(Başlangıç!$C$6,B106)+1,EDATE(Başlangıç!$C$6,B106)))</f>
        <v>48011</v>
      </c>
      <c r="D106" s="8">
        <f>PMT(Başlangıç!$C$4*(1+Başlangıç!$C$7+Başlangıç!$C$8),$K$4,-Başlangıç!$C$3)</f>
        <v>3287.2619397856502</v>
      </c>
      <c r="E106" s="8">
        <f>I105*Başlangıç!$C$4</f>
        <v>684.23160730717552</v>
      </c>
      <c r="F106" s="8">
        <f>E106*Başlangıç!$C$7</f>
        <v>34.211580365358778</v>
      </c>
      <c r="G106" s="8">
        <f>E106*Başlangıç!$C$8</f>
        <v>0</v>
      </c>
      <c r="H106" s="8">
        <f t="shared" si="6"/>
        <v>2568.8187521131158</v>
      </c>
      <c r="I106" s="8">
        <f t="shared" si="7"/>
        <v>58251.768564080267</v>
      </c>
    </row>
    <row r="107" spans="2:9" ht="17.5" customHeight="1" x14ac:dyDescent="0.45">
      <c r="B107" s="6">
        <f t="shared" si="5"/>
        <v>101</v>
      </c>
      <c r="C107" s="13">
        <f ca="1">IF(WEEKDAY(EDATE(Başlangıç!$C$6,B107))=7,EDATE(Başlangıç!$C$6,B107)+2,IF(WEEKDAY(EDATE(Başlangıç!$C$6,B107))=1,EDATE(Başlangıç!$C$6,B107)+1,EDATE(Başlangıç!$C$6,B107)))</f>
        <v>48043</v>
      </c>
      <c r="D107" s="2">
        <f>PMT(Başlangıç!$C$4*(1+Başlangıç!$C$7+Başlangıç!$C$8),$K$4,-Başlangıç!$C$3)</f>
        <v>3287.2619397856502</v>
      </c>
      <c r="E107" s="2">
        <f>I106*Başlangıç!$C$4</f>
        <v>655.33239634590302</v>
      </c>
      <c r="F107" s="2">
        <f>E107*Başlangıç!$C$7</f>
        <v>32.766619817295151</v>
      </c>
      <c r="G107" s="2">
        <f>E107*Başlangıç!$C$8</f>
        <v>0</v>
      </c>
      <c r="H107" s="2">
        <f t="shared" si="6"/>
        <v>2599.1629236224521</v>
      </c>
      <c r="I107" s="2">
        <f t="shared" si="7"/>
        <v>55652.605640457812</v>
      </c>
    </row>
    <row r="108" spans="2:9" ht="17.5" customHeight="1" x14ac:dyDescent="0.45">
      <c r="B108" s="7">
        <f t="shared" si="5"/>
        <v>102</v>
      </c>
      <c r="C108" s="14">
        <f ca="1">IF(WEEKDAY(EDATE(Başlangıç!$C$6,B108))=7,EDATE(Başlangıç!$C$6,B108)+2,IF(WEEKDAY(EDATE(Başlangıç!$C$6,B108))=1,EDATE(Başlangıç!$C$6,B108)+1,EDATE(Başlangıç!$C$6,B108)))</f>
        <v>48072</v>
      </c>
      <c r="D108" s="8">
        <f>PMT(Başlangıç!$C$4*(1+Başlangıç!$C$7+Başlangıç!$C$8),$K$4,-Başlangıç!$C$3)</f>
        <v>3287.2619397856502</v>
      </c>
      <c r="E108" s="8">
        <f>I107*Başlangıç!$C$4</f>
        <v>626.09181345515037</v>
      </c>
      <c r="F108" s="8">
        <f>E108*Başlangıç!$C$7</f>
        <v>31.30459067275752</v>
      </c>
      <c r="G108" s="8">
        <f>E108*Başlangıç!$C$8</f>
        <v>0</v>
      </c>
      <c r="H108" s="8">
        <f t="shared" si="6"/>
        <v>2629.8655356577424</v>
      </c>
      <c r="I108" s="8">
        <f t="shared" si="7"/>
        <v>53022.740104800068</v>
      </c>
    </row>
    <row r="109" spans="2:9" ht="17.5" customHeight="1" x14ac:dyDescent="0.45">
      <c r="B109" s="6">
        <f t="shared" si="5"/>
        <v>103</v>
      </c>
      <c r="C109" s="13">
        <f ca="1">IF(WEEKDAY(EDATE(Başlangıç!$C$6,B109))=7,EDATE(Başlangıç!$C$6,B109)+2,IF(WEEKDAY(EDATE(Başlangıç!$C$6,B109))=1,EDATE(Başlangıç!$C$6,B109)+1,EDATE(Başlangıç!$C$6,B109)))</f>
        <v>48103</v>
      </c>
      <c r="D109" s="2">
        <f>PMT(Başlangıç!$C$4*(1+Başlangıç!$C$7+Başlangıç!$C$8),$K$4,-Başlangıç!$C$3)</f>
        <v>3287.2619397856502</v>
      </c>
      <c r="E109" s="2">
        <f>I108*Başlangıç!$C$4</f>
        <v>596.50582617900079</v>
      </c>
      <c r="F109" s="2">
        <f>E109*Başlangıç!$C$7</f>
        <v>29.825291308950042</v>
      </c>
      <c r="G109" s="2">
        <f>E109*Başlangıç!$C$8</f>
        <v>0</v>
      </c>
      <c r="H109" s="2">
        <f t="shared" si="6"/>
        <v>2660.9308222976993</v>
      </c>
      <c r="I109" s="2">
        <f t="shared" si="7"/>
        <v>50361.80928250237</v>
      </c>
    </row>
    <row r="110" spans="2:9" ht="17.5" customHeight="1" x14ac:dyDescent="0.45">
      <c r="B110" s="7">
        <f t="shared" si="5"/>
        <v>104</v>
      </c>
      <c r="C110" s="14">
        <f ca="1">IF(WEEKDAY(EDATE(Başlangıç!$C$6,B110))=7,EDATE(Başlangıç!$C$6,B110)+2,IF(WEEKDAY(EDATE(Başlangıç!$C$6,B110))=1,EDATE(Başlangıç!$C$6,B110)+1,EDATE(Başlangıç!$C$6,B110)))</f>
        <v>48134</v>
      </c>
      <c r="D110" s="8">
        <f>PMT(Başlangıç!$C$4*(1+Başlangıç!$C$7+Başlangıç!$C$8),$K$4,-Başlangıç!$C$3)</f>
        <v>3287.2619397856502</v>
      </c>
      <c r="E110" s="8">
        <f>I109*Başlangıç!$C$4</f>
        <v>566.57035442815163</v>
      </c>
      <c r="F110" s="8">
        <f>E110*Başlangıç!$C$7</f>
        <v>28.328517721407582</v>
      </c>
      <c r="G110" s="8">
        <f>E110*Başlangıç!$C$8</f>
        <v>0</v>
      </c>
      <c r="H110" s="8">
        <f t="shared" si="6"/>
        <v>2692.3630676360908</v>
      </c>
      <c r="I110" s="8">
        <f t="shared" si="7"/>
        <v>47669.446214866279</v>
      </c>
    </row>
    <row r="111" spans="2:9" ht="17.5" customHeight="1" x14ac:dyDescent="0.45">
      <c r="B111" s="6">
        <f t="shared" si="5"/>
        <v>105</v>
      </c>
      <c r="C111" s="13">
        <f ca="1">IF(WEEKDAY(EDATE(Başlangıç!$C$6,B111))=7,EDATE(Başlangıç!$C$6,B111)+2,IF(WEEKDAY(EDATE(Başlangıç!$C$6,B111))=1,EDATE(Başlangıç!$C$6,B111)+1,EDATE(Başlangıç!$C$6,B111)))</f>
        <v>48164</v>
      </c>
      <c r="D111" s="2">
        <f>PMT(Başlangıç!$C$4*(1+Başlangıç!$C$7+Başlangıç!$C$8),$K$4,-Başlangıç!$C$3)</f>
        <v>3287.2619397856502</v>
      </c>
      <c r="E111" s="2">
        <f>I110*Başlangıç!$C$4</f>
        <v>536.2812699172456</v>
      </c>
      <c r="F111" s="2">
        <f>E111*Başlangıç!$C$7</f>
        <v>26.814063495862282</v>
      </c>
      <c r="G111" s="2">
        <f>E111*Başlangıç!$C$8</f>
        <v>0</v>
      </c>
      <c r="H111" s="2">
        <f t="shared" si="6"/>
        <v>2724.1666063725424</v>
      </c>
      <c r="I111" s="2">
        <f t="shared" si="7"/>
        <v>44945.279608493736</v>
      </c>
    </row>
    <row r="112" spans="2:9" ht="17.5" customHeight="1" x14ac:dyDescent="0.45">
      <c r="B112" s="7">
        <f t="shared" si="5"/>
        <v>106</v>
      </c>
      <c r="C112" s="14">
        <f ca="1">IF(WEEKDAY(EDATE(Başlangıç!$C$6,B112))=7,EDATE(Başlangıç!$C$6,B112)+2,IF(WEEKDAY(EDATE(Başlangıç!$C$6,B112))=1,EDATE(Başlangıç!$C$6,B112)+1,EDATE(Başlangıç!$C$6,B112)))</f>
        <v>48194</v>
      </c>
      <c r="D112" s="8">
        <f>PMT(Başlangıç!$C$4*(1+Başlangıç!$C$7+Başlangıç!$C$8),$K$4,-Başlangıç!$C$3)</f>
        <v>3287.2619397856502</v>
      </c>
      <c r="E112" s="8">
        <f>I111*Başlangıç!$C$4</f>
        <v>505.63439559555451</v>
      </c>
      <c r="F112" s="8">
        <f>E112*Başlangıç!$C$7</f>
        <v>25.281719779777728</v>
      </c>
      <c r="G112" s="8">
        <f>E112*Başlangıç!$C$8</f>
        <v>0</v>
      </c>
      <c r="H112" s="8">
        <f t="shared" si="6"/>
        <v>2756.3458244103181</v>
      </c>
      <c r="I112" s="8">
        <f t="shared" si="7"/>
        <v>42188.93378408342</v>
      </c>
    </row>
    <row r="113" spans="2:9" ht="17.5" customHeight="1" x14ac:dyDescent="0.45">
      <c r="B113" s="6">
        <f t="shared" si="5"/>
        <v>107</v>
      </c>
      <c r="C113" s="13">
        <f ca="1">IF(WEEKDAY(EDATE(Başlangıç!$C$6,B113))=7,EDATE(Başlangıç!$C$6,B113)+2,IF(WEEKDAY(EDATE(Başlangıç!$C$6,B113))=1,EDATE(Başlangıç!$C$6,B113)+1,EDATE(Başlangıç!$C$6,B113)))</f>
        <v>48225</v>
      </c>
      <c r="D113" s="2">
        <f>PMT(Başlangıç!$C$4*(1+Başlangıç!$C$7+Başlangıç!$C$8),$K$4,-Başlangıç!$C$3)</f>
        <v>3287.2619397856502</v>
      </c>
      <c r="E113" s="2">
        <f>I112*Başlangıç!$C$4</f>
        <v>474.62550507093846</v>
      </c>
      <c r="F113" s="2">
        <f>E113*Başlangıç!$C$7</f>
        <v>23.731275253546926</v>
      </c>
      <c r="G113" s="2">
        <f>E113*Başlangıç!$C$8</f>
        <v>0</v>
      </c>
      <c r="H113" s="2">
        <f t="shared" si="6"/>
        <v>2788.9051594611651</v>
      </c>
      <c r="I113" s="2">
        <f t="shared" si="7"/>
        <v>39400.028624622253</v>
      </c>
    </row>
    <row r="114" spans="2:9" ht="17.5" customHeight="1" x14ac:dyDescent="0.45">
      <c r="B114" s="7">
        <f t="shared" si="5"/>
        <v>108</v>
      </c>
      <c r="C114" s="14">
        <f ca="1">IF(WEEKDAY(EDATE(Başlangıç!$C$6,B114))=7,EDATE(Başlangıç!$C$6,B114)+2,IF(WEEKDAY(EDATE(Başlangıç!$C$6,B114))=1,EDATE(Başlangıç!$C$6,B114)+1,EDATE(Başlangıç!$C$6,B114)))</f>
        <v>48256</v>
      </c>
      <c r="D114" s="8">
        <f>PMT(Başlangıç!$C$4*(1+Başlangıç!$C$7+Başlangıç!$C$8),$K$4,-Başlangıç!$C$3)</f>
        <v>3287.2619397856502</v>
      </c>
      <c r="E114" s="8">
        <f>I113*Başlangıç!$C$4</f>
        <v>443.25032202700032</v>
      </c>
      <c r="F114" s="8">
        <f>E114*Başlangıç!$C$7</f>
        <v>22.162516101350018</v>
      </c>
      <c r="G114" s="8">
        <f>E114*Başlangıç!$C$8</f>
        <v>0</v>
      </c>
      <c r="H114" s="8">
        <f t="shared" si="6"/>
        <v>2821.8491016572998</v>
      </c>
      <c r="I114" s="8">
        <f t="shared" si="7"/>
        <v>36578.179522964951</v>
      </c>
    </row>
    <row r="115" spans="2:9" ht="17.5" customHeight="1" x14ac:dyDescent="0.45">
      <c r="B115" s="6">
        <f t="shared" si="5"/>
        <v>109</v>
      </c>
      <c r="C115" s="13">
        <f ca="1">IF(WEEKDAY(EDATE(Başlangıç!$C$6,B115))=7,EDATE(Başlangıç!$C$6,B115)+2,IF(WEEKDAY(EDATE(Başlangıç!$C$6,B115))=1,EDATE(Başlangıç!$C$6,B115)+1,EDATE(Başlangıç!$C$6,B115)))</f>
        <v>48285</v>
      </c>
      <c r="D115" s="2">
        <f>PMT(Başlangıç!$C$4*(1+Başlangıç!$C$7+Başlangıç!$C$8),$K$4,-Başlangıç!$C$3)</f>
        <v>3287.2619397856502</v>
      </c>
      <c r="E115" s="2">
        <f>I114*Başlangıç!$C$4</f>
        <v>411.5045196333557</v>
      </c>
      <c r="F115" s="2">
        <f>E115*Başlangıç!$C$7</f>
        <v>20.575225981667785</v>
      </c>
      <c r="G115" s="2">
        <f>E115*Başlangıç!$C$8</f>
        <v>0</v>
      </c>
      <c r="H115" s="2">
        <f t="shared" si="6"/>
        <v>2855.1821941706266</v>
      </c>
      <c r="I115" s="2">
        <f t="shared" si="7"/>
        <v>33722.997328794321</v>
      </c>
    </row>
    <row r="116" spans="2:9" ht="17.5" customHeight="1" x14ac:dyDescent="0.45">
      <c r="B116" s="7">
        <f t="shared" si="5"/>
        <v>110</v>
      </c>
      <c r="C116" s="14">
        <f ca="1">IF(WEEKDAY(EDATE(Başlangıç!$C$6,B116))=7,EDATE(Başlangıç!$C$6,B116)+2,IF(WEEKDAY(EDATE(Başlangıç!$C$6,B116))=1,EDATE(Başlangıç!$C$6,B116)+1,EDATE(Başlangıç!$C$6,B116)))</f>
        <v>48316</v>
      </c>
      <c r="D116" s="8">
        <f>PMT(Başlangıç!$C$4*(1+Başlangıç!$C$7+Başlangıç!$C$8),$K$4,-Başlangıç!$C$3)</f>
        <v>3287.2619397856502</v>
      </c>
      <c r="E116" s="8">
        <f>I115*Başlangıç!$C$4</f>
        <v>379.38371994893612</v>
      </c>
      <c r="F116" s="8">
        <f>E116*Başlangıç!$C$7</f>
        <v>18.969185997446807</v>
      </c>
      <c r="G116" s="8">
        <f>E116*Başlangıç!$C$8</f>
        <v>0</v>
      </c>
      <c r="H116" s="8">
        <f t="shared" si="6"/>
        <v>2888.9090338392671</v>
      </c>
      <c r="I116" s="8">
        <f t="shared" si="7"/>
        <v>30834.088294955054</v>
      </c>
    </row>
    <row r="117" spans="2:9" ht="17.5" customHeight="1" x14ac:dyDescent="0.45">
      <c r="B117" s="6">
        <f t="shared" si="5"/>
        <v>111</v>
      </c>
      <c r="C117" s="13">
        <f ca="1">IF(WEEKDAY(EDATE(Başlangıç!$C$6,B117))=7,EDATE(Başlangıç!$C$6,B117)+2,IF(WEEKDAY(EDATE(Başlangıç!$C$6,B117))=1,EDATE(Başlangıç!$C$6,B117)+1,EDATE(Başlangıç!$C$6,B117)))</f>
        <v>48346</v>
      </c>
      <c r="D117" s="2">
        <f>PMT(Başlangıç!$C$4*(1+Başlangıç!$C$7+Başlangıç!$C$8),$K$4,-Başlangıç!$C$3)</f>
        <v>3287.2619397856502</v>
      </c>
      <c r="E117" s="2">
        <f>I116*Başlangıç!$C$4</f>
        <v>346.88349331824435</v>
      </c>
      <c r="F117" s="2">
        <f>E117*Başlangıç!$C$7</f>
        <v>17.344174665912217</v>
      </c>
      <c r="G117" s="2">
        <f>E117*Başlangıç!$C$8</f>
        <v>0</v>
      </c>
      <c r="H117" s="2">
        <f t="shared" si="6"/>
        <v>2923.0342718014936</v>
      </c>
      <c r="I117" s="2">
        <f t="shared" si="7"/>
        <v>27911.05402315356</v>
      </c>
    </row>
    <row r="118" spans="2:9" ht="17.5" customHeight="1" x14ac:dyDescent="0.45">
      <c r="B118" s="7">
        <f t="shared" si="5"/>
        <v>112</v>
      </c>
      <c r="C118" s="14">
        <f ca="1">IF(WEEKDAY(EDATE(Başlangıç!$C$6,B118))=7,EDATE(Başlangıç!$C$6,B118)+2,IF(WEEKDAY(EDATE(Başlangıç!$C$6,B118))=1,EDATE(Başlangıç!$C$6,B118)+1,EDATE(Başlangıç!$C$6,B118)))</f>
        <v>48379</v>
      </c>
      <c r="D118" s="8">
        <f>PMT(Başlangıç!$C$4*(1+Başlangıç!$C$7+Başlangıç!$C$8),$K$4,-Başlangıç!$C$3)</f>
        <v>3287.2619397856502</v>
      </c>
      <c r="E118" s="8">
        <f>I117*Başlangıç!$C$4</f>
        <v>313.99935776047755</v>
      </c>
      <c r="F118" s="8">
        <f>E118*Başlangıç!$C$7</f>
        <v>15.699967888023878</v>
      </c>
      <c r="G118" s="8">
        <f>E118*Başlangıç!$C$8</f>
        <v>0</v>
      </c>
      <c r="H118" s="8">
        <f t="shared" si="6"/>
        <v>2957.5626141371486</v>
      </c>
      <c r="I118" s="8">
        <f t="shared" si="7"/>
        <v>24953.491409016409</v>
      </c>
    </row>
    <row r="119" spans="2:9" ht="17.5" customHeight="1" x14ac:dyDescent="0.45">
      <c r="B119" s="6">
        <f t="shared" si="5"/>
        <v>113</v>
      </c>
      <c r="C119" s="13">
        <f ca="1">IF(WEEKDAY(EDATE(Başlangıç!$C$6,B119))=7,EDATE(Başlangıç!$C$6,B119)+2,IF(WEEKDAY(EDATE(Başlangıç!$C$6,B119))=1,EDATE(Başlangıç!$C$6,B119)+1,EDATE(Başlangıç!$C$6,B119)))</f>
        <v>48407</v>
      </c>
      <c r="D119" s="2">
        <f>PMT(Başlangıç!$C$4*(1+Başlangıç!$C$7+Başlangıç!$C$8),$K$4,-Başlangıç!$C$3)</f>
        <v>3287.2619397856502</v>
      </c>
      <c r="E119" s="2">
        <f>I118*Başlangıç!$C$4</f>
        <v>280.72677835143458</v>
      </c>
      <c r="F119" s="2">
        <f>E119*Başlangıç!$C$7</f>
        <v>14.036338917571729</v>
      </c>
      <c r="G119" s="2">
        <f>E119*Başlangıç!$C$8</f>
        <v>0</v>
      </c>
      <c r="H119" s="2">
        <f t="shared" si="6"/>
        <v>2992.4988225166439</v>
      </c>
      <c r="I119" s="2">
        <f t="shared" si="7"/>
        <v>21960.992586499764</v>
      </c>
    </row>
    <row r="120" spans="2:9" ht="17.5" customHeight="1" x14ac:dyDescent="0.45">
      <c r="B120" s="7">
        <f t="shared" ref="B120:B126" si="8">SUM(B119)+1</f>
        <v>114</v>
      </c>
      <c r="C120" s="14">
        <f ca="1">IF(WEEKDAY(EDATE(Başlangıç!$C$6,B120))=7,EDATE(Başlangıç!$C$6,B120)+2,IF(WEEKDAY(EDATE(Başlangıç!$C$6,B120))=1,EDATE(Başlangıç!$C$6,B120)+1,EDATE(Başlangıç!$C$6,B120)))</f>
        <v>48438</v>
      </c>
      <c r="D120" s="8">
        <f>PMT(Başlangıç!$C$4*(1+Başlangıç!$C$7+Başlangıç!$C$8),$K$4,-Başlangıç!$C$3)</f>
        <v>3287.2619397856502</v>
      </c>
      <c r="E120" s="8">
        <f>I119*Başlangıç!$C$4</f>
        <v>247.06116659812233</v>
      </c>
      <c r="F120" s="8">
        <f>E120*Başlangıç!$C$7</f>
        <v>12.353058329906117</v>
      </c>
      <c r="G120" s="8">
        <f>E120*Başlangıç!$C$8</f>
        <v>0</v>
      </c>
      <c r="H120" s="8">
        <f t="shared" si="6"/>
        <v>3027.8477148576217</v>
      </c>
      <c r="I120" s="8">
        <f t="shared" si="7"/>
        <v>18933.144871642144</v>
      </c>
    </row>
    <row r="121" spans="2:9" ht="17.5" customHeight="1" x14ac:dyDescent="0.45">
      <c r="B121" s="6">
        <f t="shared" si="8"/>
        <v>115</v>
      </c>
      <c r="C121" s="13">
        <f ca="1">IF(WEEKDAY(EDATE(Başlangıç!$C$6,B121))=7,EDATE(Başlangıç!$C$6,B121)+2,IF(WEEKDAY(EDATE(Başlangıç!$C$6,B121))=1,EDATE(Başlangıç!$C$6,B121)+1,EDATE(Başlangıç!$C$6,B121)))</f>
        <v>48470</v>
      </c>
      <c r="D121" s="2">
        <f>PMT(Başlangıç!$C$4*(1+Başlangıç!$C$7+Başlangıç!$C$8),$K$4,-Başlangıç!$C$3)</f>
        <v>3287.2619397856502</v>
      </c>
      <c r="E121" s="2">
        <f>I120*Başlangıç!$C$4</f>
        <v>212.99787980597412</v>
      </c>
      <c r="F121" s="2">
        <f>E121*Başlangıç!$C$7</f>
        <v>10.649893990298708</v>
      </c>
      <c r="G121" s="2">
        <f>E121*Başlangıç!$C$8</f>
        <v>0</v>
      </c>
      <c r="H121" s="2">
        <f t="shared" si="6"/>
        <v>3063.6141659893774</v>
      </c>
      <c r="I121" s="2">
        <f t="shared" si="7"/>
        <v>15869.530705652767</v>
      </c>
    </row>
    <row r="122" spans="2:9" ht="17.5" customHeight="1" x14ac:dyDescent="0.45">
      <c r="B122" s="7">
        <f t="shared" si="8"/>
        <v>116</v>
      </c>
      <c r="C122" s="14">
        <f ca="1">IF(WEEKDAY(EDATE(Başlangıç!$C$6,B122))=7,EDATE(Başlangıç!$C$6,B122)+2,IF(WEEKDAY(EDATE(Başlangıç!$C$6,B122))=1,EDATE(Başlangıç!$C$6,B122)+1,EDATE(Başlangıç!$C$6,B122)))</f>
        <v>48499</v>
      </c>
      <c r="D122" s="8">
        <f>PMT(Başlangıç!$C$4*(1+Başlangıç!$C$7+Başlangıç!$C$8),$K$4,-Başlangıç!$C$3)</f>
        <v>3287.2619397856502</v>
      </c>
      <c r="E122" s="8">
        <f>I121*Başlangıç!$C$4</f>
        <v>178.53222043859361</v>
      </c>
      <c r="F122" s="8">
        <f>E122*Başlangıç!$C$7</f>
        <v>8.9266110219296806</v>
      </c>
      <c r="G122" s="8">
        <f>E122*Başlangıç!$C$8</f>
        <v>0</v>
      </c>
      <c r="H122" s="8">
        <f t="shared" si="6"/>
        <v>3099.8031083251271</v>
      </c>
      <c r="I122" s="8">
        <f t="shared" si="7"/>
        <v>12769.727597327641</v>
      </c>
    </row>
    <row r="123" spans="2:9" ht="17.5" customHeight="1" x14ac:dyDescent="0.45">
      <c r="B123" s="6">
        <f t="shared" si="8"/>
        <v>117</v>
      </c>
      <c r="C123" s="13">
        <f ca="1">IF(WEEKDAY(EDATE(Başlangıç!$C$6,B123))=7,EDATE(Başlangıç!$C$6,B123)+2,IF(WEEKDAY(EDATE(Başlangıç!$C$6,B123))=1,EDATE(Başlangıç!$C$6,B123)+1,EDATE(Başlangıç!$C$6,B123)))</f>
        <v>48530</v>
      </c>
      <c r="D123" s="2">
        <f>PMT(Başlangıç!$C$4*(1+Başlangıç!$C$7+Başlangıç!$C$8),$K$4,-Başlangıç!$C$3)</f>
        <v>3287.2619397856502</v>
      </c>
      <c r="E123" s="2">
        <f>I122*Başlangıç!$C$4</f>
        <v>143.65943546993594</v>
      </c>
      <c r="F123" s="2">
        <f>E123*Başlangıç!$C$7</f>
        <v>7.1829717734967975</v>
      </c>
      <c r="G123" s="2">
        <f>E123*Başlangıç!$C$8</f>
        <v>0</v>
      </c>
      <c r="H123" s="2">
        <f t="shared" si="6"/>
        <v>3136.4195325422174</v>
      </c>
      <c r="I123" s="2">
        <f t="shared" si="7"/>
        <v>9633.308064785424</v>
      </c>
    </row>
    <row r="124" spans="2:9" ht="17.5" customHeight="1" x14ac:dyDescent="0.45">
      <c r="B124" s="7">
        <f t="shared" si="8"/>
        <v>118</v>
      </c>
      <c r="C124" s="14">
        <f ca="1">IF(WEEKDAY(EDATE(Başlangıç!$C$6,B124))=7,EDATE(Başlangıç!$C$6,B124)+2,IF(WEEKDAY(EDATE(Başlangıç!$C$6,B124))=1,EDATE(Başlangıç!$C$6,B124)+1,EDATE(Başlangıç!$C$6,B124)))</f>
        <v>48561</v>
      </c>
      <c r="D124" s="8">
        <f>PMT(Başlangıç!$C$4*(1+Başlangıç!$C$7+Başlangıç!$C$8),$K$4,-Başlangıç!$C$3)</f>
        <v>3287.2619397856502</v>
      </c>
      <c r="E124" s="8">
        <f>I123*Başlangıç!$C$4</f>
        <v>108.37471572883602</v>
      </c>
      <c r="F124" s="8">
        <f>E124*Başlangıç!$C$7</f>
        <v>5.4187357864418013</v>
      </c>
      <c r="G124" s="8">
        <f>E124*Başlangıç!$C$8</f>
        <v>0</v>
      </c>
      <c r="H124" s="8">
        <f t="shared" si="6"/>
        <v>3173.4684882703723</v>
      </c>
      <c r="I124" s="8">
        <f t="shared" si="7"/>
        <v>6459.8395765150517</v>
      </c>
    </row>
    <row r="125" spans="2:9" ht="17.5" customHeight="1" x14ac:dyDescent="0.45">
      <c r="B125" s="6">
        <f t="shared" si="8"/>
        <v>119</v>
      </c>
      <c r="C125" s="13">
        <f ca="1">IF(WEEKDAY(EDATE(Başlangıç!$C$6,B125))=7,EDATE(Başlangıç!$C$6,B125)+2,IF(WEEKDAY(EDATE(Başlangıç!$C$6,B125))=1,EDATE(Başlangıç!$C$6,B125)+1,EDATE(Başlangıç!$C$6,B125)))</f>
        <v>48591</v>
      </c>
      <c r="D125" s="2">
        <f>PMT(Başlangıç!$C$4*(1+Başlangıç!$C$7+Başlangıç!$C$8),$K$4,-Başlangıç!$C$3)</f>
        <v>3287.2619397856502</v>
      </c>
      <c r="E125" s="2">
        <f>I124*Başlangıç!$C$4</f>
        <v>72.673195235794324</v>
      </c>
      <c r="F125" s="2">
        <f>E125*Başlangıç!$C$7</f>
        <v>3.6336597617897164</v>
      </c>
      <c r="G125" s="2">
        <f>E125*Başlangıç!$C$8</f>
        <v>0</v>
      </c>
      <c r="H125" s="2">
        <f t="shared" si="6"/>
        <v>3210.955084788066</v>
      </c>
      <c r="I125" s="2">
        <f t="shared" si="7"/>
        <v>3248.8844917269857</v>
      </c>
    </row>
    <row r="126" spans="2:9" ht="17.5" customHeight="1" x14ac:dyDescent="0.45">
      <c r="B126" s="7">
        <f t="shared" si="8"/>
        <v>120</v>
      </c>
      <c r="C126" s="14">
        <f ca="1">IF(WEEKDAY(EDATE(Başlangıç!$C$6,B126))=7,EDATE(Başlangıç!$C$6,B126)+2,IF(WEEKDAY(EDATE(Başlangıç!$C$6,B126))=1,EDATE(Başlangıç!$C$6,B126)+1,EDATE(Başlangıç!$C$6,B126)))</f>
        <v>48624</v>
      </c>
      <c r="D126" s="8">
        <f>PMT(Başlangıç!$C$4*(1+Başlangıç!$C$7+Başlangıç!$C$8),$K$4,-Başlangıç!$C$3)</f>
        <v>3287.2619397856502</v>
      </c>
      <c r="E126" s="8">
        <f>I125*Başlangıç!$C$4</f>
        <v>36.549950531928587</v>
      </c>
      <c r="F126" s="8">
        <f>E126*Başlangıç!$C$7</f>
        <v>1.8274975265964295</v>
      </c>
      <c r="G126" s="8">
        <f>E126*Başlangıç!$C$8</f>
        <v>0</v>
      </c>
      <c r="H126" s="8">
        <f t="shared" si="6"/>
        <v>3248.8844917271254</v>
      </c>
      <c r="I126" s="8">
        <v>0</v>
      </c>
    </row>
    <row r="127" spans="2:9" customFormat="1" ht="2.4" customHeight="1" x14ac:dyDescent="0.45"/>
    <row r="128" spans="2:9" s="4" customFormat="1" ht="24.95" customHeight="1" x14ac:dyDescent="0.45">
      <c r="B128" s="27" t="s">
        <v>16</v>
      </c>
      <c r="C128" s="28"/>
      <c r="D128" s="9">
        <f ca="1">SUM(D7:D126)</f>
        <v>384004.28949685098</v>
      </c>
      <c r="E128" s="9">
        <f t="shared" ref="E128:H128" ca="1" si="9">SUM(E7:E126)</f>
        <v>175242.18047319056</v>
      </c>
      <c r="F128" s="9">
        <f t="shared" ca="1" si="9"/>
        <v>8762.1090236595264</v>
      </c>
      <c r="G128" s="9">
        <f t="shared" ca="1" si="9"/>
        <v>0</v>
      </c>
      <c r="H128" s="9">
        <f t="shared" si="9"/>
        <v>200000.00000000015</v>
      </c>
      <c r="I128" s="16">
        <f ca="1">TODAY()</f>
        <v>44969</v>
      </c>
    </row>
    <row r="129" spans="2:2" ht="3.2" customHeight="1" x14ac:dyDescent="0.45"/>
    <row r="130" spans="2:2" x14ac:dyDescent="0.45">
      <c r="B130" s="26" t="s">
        <v>31</v>
      </c>
    </row>
  </sheetData>
  <sheetProtection algorithmName="SHA-512" hashValue="4qMLmt8fHblQg1yfxMg9AVsuSmaIPtCOb/JvKcoeCko9shbjjLuYhk8FpfVp+x9T5I6hMphim+ijNvGTf+MBOQ==" saltValue="KcY8y2F/tKrVjIdu/hTewg==" spinCount="100000" sheet="1" objects="1" scenarios="1"/>
  <mergeCells count="10">
    <mergeCell ref="B128:C128"/>
    <mergeCell ref="B2:I2"/>
    <mergeCell ref="B3:C3"/>
    <mergeCell ref="D3:E3"/>
    <mergeCell ref="F3:G3"/>
    <mergeCell ref="H3:I3"/>
    <mergeCell ref="B4:C4"/>
    <mergeCell ref="D4:E4"/>
    <mergeCell ref="F4:G4"/>
    <mergeCell ref="H4:I4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3574-2D7D-484E-8278-693C7BC4715D}">
  <sheetPr>
    <tabColor rgb="FF0A64A0"/>
    <pageSetUpPr fitToPage="1"/>
  </sheetPr>
  <dimension ref="B1:K19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37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44969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D188</f>
        <v>483666.98980155238</v>
      </c>
      <c r="I4" s="31"/>
      <c r="K4" s="15">
        <v>180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f>PMT(Başlangıç!C4*(1+Başlangıç!C7+Başlangıç!C8),K4,-Başlangıç!C3)</f>
        <v>2687.0388322308554</v>
      </c>
      <c r="E7" s="2">
        <f>Başlangıç!C3*Başlangıç!C4</f>
        <v>2250</v>
      </c>
      <c r="F7" s="2">
        <f>E7*Başlangıç!C7</f>
        <v>112.5</v>
      </c>
      <c r="G7" s="2">
        <f>E7*Başlangıç!C8</f>
        <v>0</v>
      </c>
      <c r="H7" s="2">
        <f>D7-E7-F7-G7</f>
        <v>324.53883223085541</v>
      </c>
      <c r="I7" s="2">
        <f>Başlangıç!C3-H7</f>
        <v>199675.46116776916</v>
      </c>
    </row>
    <row r="8" spans="2:11" ht="17.5" customHeight="1" x14ac:dyDescent="0.45">
      <c r="B8" s="7">
        <f t="shared" ref="B8:B71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45028</v>
      </c>
      <c r="D8" s="8">
        <f>$D$7</f>
        <v>2687.0388322308554</v>
      </c>
      <c r="E8" s="8">
        <f>I7*Başlangıç!$C$4</f>
        <v>2246.3489381374029</v>
      </c>
      <c r="F8" s="8">
        <f>E8*Başlangıç!$C$7</f>
        <v>112.31744690687015</v>
      </c>
      <c r="G8" s="8">
        <f>E8*Başlangıç!$C$8</f>
        <v>0</v>
      </c>
      <c r="H8" s="8">
        <f>D8-E8-F8-G8</f>
        <v>328.37244718658235</v>
      </c>
      <c r="I8" s="8">
        <f>I7-H8</f>
        <v>199347.08872058257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45058</v>
      </c>
      <c r="D9" s="2">
        <f t="shared" ref="D9:D72" si="1">$D$7</f>
        <v>2687.0388322308554</v>
      </c>
      <c r="E9" s="2">
        <f>I8*Başlangıç!$C$4</f>
        <v>2242.6547481065541</v>
      </c>
      <c r="F9" s="2">
        <f>E9*Başlangıç!$C$7</f>
        <v>112.1327374053277</v>
      </c>
      <c r="G9" s="2">
        <f>E9*Başlangıç!$C$8</f>
        <v>0</v>
      </c>
      <c r="H9" s="2">
        <f t="shared" ref="H9:H72" si="2">D9-E9-F9-G9</f>
        <v>332.25134671897365</v>
      </c>
      <c r="I9" s="2">
        <f t="shared" ref="I9:I72" si="3">I8-H9</f>
        <v>199014.83737386359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45089</v>
      </c>
      <c r="D10" s="8">
        <f t="shared" si="1"/>
        <v>2687.0388322308554</v>
      </c>
      <c r="E10" s="8">
        <f>I9*Başlangıç!$C$4</f>
        <v>2238.9169204559653</v>
      </c>
      <c r="F10" s="8">
        <f>E10*Başlangıç!$C$7</f>
        <v>111.94584602279826</v>
      </c>
      <c r="G10" s="8">
        <f>E10*Başlangıç!$C$8</f>
        <v>0</v>
      </c>
      <c r="H10" s="8">
        <f t="shared" si="2"/>
        <v>336.17606575209186</v>
      </c>
      <c r="I10" s="8">
        <f t="shared" si="3"/>
        <v>198678.66130811151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45119</v>
      </c>
      <c r="D11" s="2">
        <f t="shared" si="1"/>
        <v>2687.0388322308554</v>
      </c>
      <c r="E11" s="2">
        <f>I10*Başlangıç!$C$4</f>
        <v>2235.1349397162544</v>
      </c>
      <c r="F11" s="2">
        <f>E11*Başlangıç!$C$7</f>
        <v>111.75674698581273</v>
      </c>
      <c r="G11" s="2">
        <f>E11*Başlangıç!$C$8</f>
        <v>0</v>
      </c>
      <c r="H11" s="2">
        <f t="shared" si="2"/>
        <v>340.14714552878831</v>
      </c>
      <c r="I11" s="2">
        <f t="shared" si="3"/>
        <v>198338.51416258272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t="shared" si="1"/>
        <v>2687.0388322308554</v>
      </c>
      <c r="E12" s="8">
        <f>I11*Başlangıç!$C$4</f>
        <v>2231.3082843290554</v>
      </c>
      <c r="F12" s="8">
        <f>E12*Başlangıç!$C$7</f>
        <v>111.56541421645278</v>
      </c>
      <c r="G12" s="8">
        <f>E12*Başlangıç!$C$8</f>
        <v>0</v>
      </c>
      <c r="H12" s="8">
        <f t="shared" si="2"/>
        <v>344.16513368534726</v>
      </c>
      <c r="I12" s="8">
        <f t="shared" si="3"/>
        <v>197994.34902889738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45181</v>
      </c>
      <c r="D13" s="2">
        <f t="shared" si="1"/>
        <v>2687.0388322308554</v>
      </c>
      <c r="E13" s="2">
        <f>I12*Başlangıç!$C$4</f>
        <v>2227.4364265750955</v>
      </c>
      <c r="F13" s="2">
        <f>E13*Başlangıç!$C$7</f>
        <v>111.37182132875478</v>
      </c>
      <c r="G13" s="2">
        <f>E13*Başlangıç!$C$8</f>
        <v>0</v>
      </c>
      <c r="H13" s="2">
        <f t="shared" si="2"/>
        <v>348.23058432700509</v>
      </c>
      <c r="I13" s="2">
        <f t="shared" si="3"/>
        <v>197646.11844457037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45211</v>
      </c>
      <c r="D14" s="8">
        <f t="shared" si="1"/>
        <v>2687.0388322308554</v>
      </c>
      <c r="E14" s="8">
        <f>I13*Başlangıç!$C$4</f>
        <v>2223.5188325014165</v>
      </c>
      <c r="F14" s="8">
        <f>E14*Başlangıç!$C$7</f>
        <v>111.17594162507083</v>
      </c>
      <c r="G14" s="8">
        <f>E14*Başlangıç!$C$8</f>
        <v>0</v>
      </c>
      <c r="H14" s="8">
        <f t="shared" si="2"/>
        <v>352.34405810436812</v>
      </c>
      <c r="I14" s="8">
        <f t="shared" si="3"/>
        <v>197293.77438646602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si="1"/>
        <v>2687.0388322308554</v>
      </c>
      <c r="E15" s="2">
        <f>I14*Başlangıç!$C$4</f>
        <v>2219.5549618477426</v>
      </c>
      <c r="F15" s="2">
        <f>E15*Başlangıç!$C$7</f>
        <v>110.97774809238713</v>
      </c>
      <c r="G15" s="2">
        <f>E15*Başlangıç!$C$8</f>
        <v>0</v>
      </c>
      <c r="H15" s="2">
        <f t="shared" si="2"/>
        <v>356.50612229072573</v>
      </c>
      <c r="I15" s="2">
        <f t="shared" si="3"/>
        <v>196937.26826417528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45272</v>
      </c>
      <c r="D16" s="8">
        <f t="shared" si="1"/>
        <v>2687.0388322308554</v>
      </c>
      <c r="E16" s="8">
        <f>I15*Başlangıç!$C$4</f>
        <v>2215.5442679719717</v>
      </c>
      <c r="F16" s="8">
        <f>E16*Başlangıç!$C$7</f>
        <v>110.77721339859859</v>
      </c>
      <c r="G16" s="8">
        <f>E16*Başlangıç!$C$8</f>
        <v>0</v>
      </c>
      <c r="H16" s="8">
        <f t="shared" si="2"/>
        <v>360.71735086028508</v>
      </c>
      <c r="I16" s="8">
        <f t="shared" si="3"/>
        <v>196576.550913315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45303</v>
      </c>
      <c r="D17" s="2">
        <f t="shared" si="1"/>
        <v>2687.0388322308554</v>
      </c>
      <c r="E17" s="2">
        <f>I16*Başlangıç!$C$4</f>
        <v>2211.4861977747937</v>
      </c>
      <c r="F17" s="2">
        <f>E17*Başlangıç!$C$7</f>
        <v>110.57430988873969</v>
      </c>
      <c r="G17" s="2">
        <f>E17*Başlangıç!$C$8</f>
        <v>0</v>
      </c>
      <c r="H17" s="2">
        <f t="shared" si="2"/>
        <v>364.97832456732203</v>
      </c>
      <c r="I17" s="2">
        <f t="shared" si="3"/>
        <v>196211.57258874769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45334</v>
      </c>
      <c r="D18" s="8">
        <f t="shared" si="1"/>
        <v>2687.0388322308554</v>
      </c>
      <c r="E18" s="8">
        <f>I17*Başlangıç!$C$4</f>
        <v>2207.3801916234115</v>
      </c>
      <c r="F18" s="8">
        <f>E18*Başlangıç!$C$7</f>
        <v>110.36900958117059</v>
      </c>
      <c r="G18" s="8">
        <f>E18*Başlangıç!$C$8</f>
        <v>0</v>
      </c>
      <c r="H18" s="8">
        <f t="shared" si="2"/>
        <v>369.2896310262733</v>
      </c>
      <c r="I18" s="8">
        <f t="shared" si="3"/>
        <v>195842.28295772141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45363</v>
      </c>
      <c r="D19" s="2">
        <f t="shared" si="1"/>
        <v>2687.0388322308554</v>
      </c>
      <c r="E19" s="2">
        <f>I18*Başlangıç!$C$4</f>
        <v>2203.225683274366</v>
      </c>
      <c r="F19" s="2">
        <f>E19*Başlangıç!$C$7</f>
        <v>110.16128416371831</v>
      </c>
      <c r="G19" s="2">
        <f>E19*Başlangıç!$C$8</f>
        <v>0</v>
      </c>
      <c r="H19" s="2">
        <f t="shared" si="2"/>
        <v>373.65186479277111</v>
      </c>
      <c r="I19" s="2">
        <f t="shared" si="3"/>
        <v>195468.63109292864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45394</v>
      </c>
      <c r="D20" s="8">
        <f t="shared" si="1"/>
        <v>2687.0388322308554</v>
      </c>
      <c r="E20" s="8">
        <f>I19*Başlangıç!$C$4</f>
        <v>2199.022099795447</v>
      </c>
      <c r="F20" s="8">
        <f>E20*Başlangıç!$C$7</f>
        <v>109.95110498977236</v>
      </c>
      <c r="G20" s="8">
        <f>E20*Başlangıç!$C$8</f>
        <v>0</v>
      </c>
      <c r="H20" s="8">
        <f t="shared" si="2"/>
        <v>378.06562744563598</v>
      </c>
      <c r="I20" s="8">
        <f t="shared" si="3"/>
        <v>195090.565465483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 t="shared" si="1"/>
        <v>2687.0388322308554</v>
      </c>
      <c r="E21" s="2">
        <f>I20*Başlangıç!$C$4</f>
        <v>2194.7688614866838</v>
      </c>
      <c r="F21" s="2">
        <f>E21*Başlangıç!$C$7</f>
        <v>109.7384430743342</v>
      </c>
      <c r="G21" s="2">
        <f>E21*Başlangıç!$C$8</f>
        <v>0</v>
      </c>
      <c r="H21" s="2">
        <f t="shared" si="2"/>
        <v>382.53152766983737</v>
      </c>
      <c r="I21" s="2">
        <f t="shared" si="3"/>
        <v>194708.03393781316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45455</v>
      </c>
      <c r="D22" s="8">
        <f t="shared" si="1"/>
        <v>2687.0388322308554</v>
      </c>
      <c r="E22" s="8">
        <f>I21*Başlangıç!$C$4</f>
        <v>2190.4653818003981</v>
      </c>
      <c r="F22" s="8">
        <f>E22*Başlangıç!$C$7</f>
        <v>109.52326909001991</v>
      </c>
      <c r="G22" s="8">
        <f>E22*Başlangıç!$C$8</f>
        <v>0</v>
      </c>
      <c r="H22" s="8">
        <f t="shared" si="2"/>
        <v>387.05018134043746</v>
      </c>
      <c r="I22" s="8">
        <f t="shared" si="3"/>
        <v>194320.98375647273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45485</v>
      </c>
      <c r="D23" s="2">
        <f t="shared" si="1"/>
        <v>2687.0388322308554</v>
      </c>
      <c r="E23" s="2">
        <f>I22*Başlangıç!$C$4</f>
        <v>2186.1110672603181</v>
      </c>
      <c r="F23" s="2">
        <f>E23*Başlangıç!$C$7</f>
        <v>109.30555336301592</v>
      </c>
      <c r="G23" s="2">
        <f>E23*Başlangıç!$C$8</f>
        <v>0</v>
      </c>
      <c r="H23" s="2">
        <f t="shared" si="2"/>
        <v>391.62221160752136</v>
      </c>
      <c r="I23" s="2">
        <f t="shared" si="3"/>
        <v>193929.36154486521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45516</v>
      </c>
      <c r="D24" s="8">
        <f t="shared" si="1"/>
        <v>2687.0388322308554</v>
      </c>
      <c r="E24" s="8">
        <f>I23*Başlangıç!$C$4</f>
        <v>2181.7053173797335</v>
      </c>
      <c r="F24" s="8">
        <f>E24*Başlangıç!$C$7</f>
        <v>109.08526586898668</v>
      </c>
      <c r="G24" s="8">
        <f>E24*Başlangıç!$C$8</f>
        <v>0</v>
      </c>
      <c r="H24" s="8">
        <f t="shared" si="2"/>
        <v>396.24824898213524</v>
      </c>
      <c r="I24" s="8">
        <f t="shared" si="3"/>
        <v>193533.11329588309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45547</v>
      </c>
      <c r="D25" s="2">
        <f t="shared" si="1"/>
        <v>2687.0388322308554</v>
      </c>
      <c r="E25" s="2">
        <f>I24*Başlangıç!$C$4</f>
        <v>2177.2475245786845</v>
      </c>
      <c r="F25" s="2">
        <f>E25*Başlangıç!$C$7</f>
        <v>108.86237622893424</v>
      </c>
      <c r="G25" s="2">
        <f>E25*Başlangıç!$C$8</f>
        <v>0</v>
      </c>
      <c r="H25" s="2">
        <f t="shared" si="2"/>
        <v>400.92893142323663</v>
      </c>
      <c r="I25" s="2">
        <f t="shared" si="3"/>
        <v>193132.18436445986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 t="shared" si="1"/>
        <v>2687.0388322308554</v>
      </c>
      <c r="E26" s="8">
        <f>I25*Başlangıç!$C$4</f>
        <v>2172.7370741001732</v>
      </c>
      <c r="F26" s="8">
        <f>E26*Başlangıç!$C$7</f>
        <v>108.63685370500866</v>
      </c>
      <c r="G26" s="8">
        <f>E26*Başlangıç!$C$8</f>
        <v>0</v>
      </c>
      <c r="H26" s="8">
        <f t="shared" si="2"/>
        <v>405.66490442567351</v>
      </c>
      <c r="I26" s="8">
        <f t="shared" si="3"/>
        <v>192726.51946003418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45608</v>
      </c>
      <c r="D27" s="2">
        <f t="shared" si="1"/>
        <v>2687.0388322308554</v>
      </c>
      <c r="E27" s="2">
        <f>I26*Başlangıç!$C$4</f>
        <v>2168.1733439253844</v>
      </c>
      <c r="F27" s="2">
        <f>E27*Başlangıç!$C$7</f>
        <v>108.40866719626922</v>
      </c>
      <c r="G27" s="2">
        <f>E27*Başlangıç!$C$8</f>
        <v>0</v>
      </c>
      <c r="H27" s="2">
        <f t="shared" si="2"/>
        <v>410.45682110920177</v>
      </c>
      <c r="I27" s="2">
        <f t="shared" si="3"/>
        <v>192316.06263892498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45638</v>
      </c>
      <c r="D28" s="8">
        <f t="shared" si="1"/>
        <v>2687.0388322308554</v>
      </c>
      <c r="E28" s="8">
        <f>I27*Başlangıç!$C$4</f>
        <v>2163.5557046879057</v>
      </c>
      <c r="F28" s="8">
        <f>E28*Başlangıç!$C$7</f>
        <v>108.17778523439529</v>
      </c>
      <c r="G28" s="8">
        <f>E28*Başlangıç!$C$8</f>
        <v>0</v>
      </c>
      <c r="H28" s="8">
        <f t="shared" si="2"/>
        <v>415.30534230855437</v>
      </c>
      <c r="I28" s="8">
        <f t="shared" si="3"/>
        <v>191900.75729661642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 t="shared" si="1"/>
        <v>2687.0388322308554</v>
      </c>
      <c r="E29" s="2">
        <f>I28*Başlangıç!$C$4</f>
        <v>2158.8835195869347</v>
      </c>
      <c r="F29" s="2">
        <f>E29*Başlangıç!$C$7</f>
        <v>107.94417597934674</v>
      </c>
      <c r="G29" s="2">
        <f>E29*Başlangıç!$C$8</f>
        <v>0</v>
      </c>
      <c r="H29" s="2">
        <f t="shared" si="2"/>
        <v>420.21113666457404</v>
      </c>
      <c r="I29" s="2">
        <f t="shared" si="3"/>
        <v>191480.54615995183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45700</v>
      </c>
      <c r="D30" s="8">
        <f t="shared" si="1"/>
        <v>2687.0388322308554</v>
      </c>
      <c r="E30" s="8">
        <f>I29*Başlangıç!$C$4</f>
        <v>2154.156144299458</v>
      </c>
      <c r="F30" s="8">
        <f>E30*Başlangıç!$C$7</f>
        <v>107.7078072149729</v>
      </c>
      <c r="G30" s="8">
        <f>E30*Başlangıç!$C$8</f>
        <v>0</v>
      </c>
      <c r="H30" s="8">
        <f t="shared" si="2"/>
        <v>425.17488071642452</v>
      </c>
      <c r="I30" s="8">
        <f t="shared" si="3"/>
        <v>191055.37127923541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45728</v>
      </c>
      <c r="D31" s="2">
        <f t="shared" si="1"/>
        <v>2687.0388322308554</v>
      </c>
      <c r="E31" s="2">
        <f>I30*Başlangıç!$C$4</f>
        <v>2149.372926891398</v>
      </c>
      <c r="F31" s="2">
        <f>E31*Başlangıç!$C$7</f>
        <v>107.4686463445699</v>
      </c>
      <c r="G31" s="2">
        <f>E31*Başlangıç!$C$8</f>
        <v>0</v>
      </c>
      <c r="H31" s="2">
        <f t="shared" si="2"/>
        <v>430.19725899488748</v>
      </c>
      <c r="I31" s="2">
        <f t="shared" si="3"/>
        <v>190625.17402024052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 t="shared" si="1"/>
        <v>2687.0388322308554</v>
      </c>
      <c r="E32" s="8">
        <f>I31*Başlangıç!$C$4</f>
        <v>2144.5332077277058</v>
      </c>
      <c r="F32" s="8">
        <f>E32*Başlangıç!$C$7</f>
        <v>107.22666038638529</v>
      </c>
      <c r="G32" s="8">
        <f>E32*Başlangıç!$C$8</f>
        <v>0</v>
      </c>
      <c r="H32" s="8">
        <f t="shared" si="2"/>
        <v>435.27896411676437</v>
      </c>
      <c r="I32" s="8">
        <f t="shared" si="3"/>
        <v>190189.89505612376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45789</v>
      </c>
      <c r="D33" s="2">
        <f t="shared" si="1"/>
        <v>2687.0388322308554</v>
      </c>
      <c r="E33" s="2">
        <f>I32*Başlangıç!$C$4</f>
        <v>2139.6363193813922</v>
      </c>
      <c r="F33" s="2">
        <f>E33*Başlangıç!$C$7</f>
        <v>106.98181596906961</v>
      </c>
      <c r="G33" s="2">
        <f>E33*Başlangıç!$C$8</f>
        <v>0</v>
      </c>
      <c r="H33" s="2">
        <f t="shared" si="2"/>
        <v>440.42069688039356</v>
      </c>
      <c r="I33" s="2">
        <f t="shared" si="3"/>
        <v>189749.47435924335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45820</v>
      </c>
      <c r="D34" s="8">
        <f t="shared" si="1"/>
        <v>2687.0388322308554</v>
      </c>
      <c r="E34" s="8">
        <f>I33*Başlangıç!$C$4</f>
        <v>2134.6815865414878</v>
      </c>
      <c r="F34" s="8">
        <f>E34*Başlangıç!$C$7</f>
        <v>106.7340793270744</v>
      </c>
      <c r="G34" s="8">
        <f>E34*Başlangıç!$C$8</f>
        <v>0</v>
      </c>
      <c r="H34" s="8">
        <f t="shared" si="2"/>
        <v>445.6231663622932</v>
      </c>
      <c r="I34" s="8">
        <f t="shared" si="3"/>
        <v>189303.85119288106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 t="shared" si="1"/>
        <v>2687.0388322308554</v>
      </c>
      <c r="E35" s="2">
        <f>I34*Başlangıç!$C$4</f>
        <v>2129.6683259199117</v>
      </c>
      <c r="F35" s="2">
        <f>E35*Başlangıç!$C$7</f>
        <v>106.4834162959956</v>
      </c>
      <c r="G35" s="2">
        <f>E35*Başlangıç!$C$8</f>
        <v>0</v>
      </c>
      <c r="H35" s="2">
        <f t="shared" si="2"/>
        <v>450.88709001494811</v>
      </c>
      <c r="I35" s="2">
        <f t="shared" si="3"/>
        <v>188852.96410286613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45881</v>
      </c>
      <c r="D36" s="8">
        <f t="shared" si="1"/>
        <v>2687.0388322308554</v>
      </c>
      <c r="E36" s="8">
        <f>I35*Başlangıç!$C$4</f>
        <v>2124.5958461572441</v>
      </c>
      <c r="F36" s="8">
        <f>E36*Başlangıç!$C$7</f>
        <v>106.22979230786221</v>
      </c>
      <c r="G36" s="8">
        <f>E36*Başlangıç!$C$8</f>
        <v>0</v>
      </c>
      <c r="H36" s="8">
        <f t="shared" si="2"/>
        <v>456.21319376574911</v>
      </c>
      <c r="I36" s="8">
        <f t="shared" si="3"/>
        <v>188396.75090910037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45912</v>
      </c>
      <c r="D37" s="2">
        <f t="shared" si="1"/>
        <v>2687.0388322308554</v>
      </c>
      <c r="E37" s="2">
        <f>I36*Başlangıç!$C$4</f>
        <v>2119.4634477273789</v>
      </c>
      <c r="F37" s="2">
        <f>E37*Başlangıç!$C$7</f>
        <v>105.97317238636896</v>
      </c>
      <c r="G37" s="2">
        <f>E37*Başlangıç!$C$8</f>
        <v>0</v>
      </c>
      <c r="H37" s="2">
        <f t="shared" si="2"/>
        <v>461.60221211710751</v>
      </c>
      <c r="I37" s="2">
        <f t="shared" si="3"/>
        <v>187935.14869698326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 t="shared" si="1"/>
        <v>2687.0388322308554</v>
      </c>
      <c r="E38" s="8">
        <f>I37*Başlangıç!$C$4</f>
        <v>2114.2704228410616</v>
      </c>
      <c r="F38" s="8">
        <f>E38*Başlangıç!$C$7</f>
        <v>105.71352114205308</v>
      </c>
      <c r="G38" s="8">
        <f>E38*Başlangıç!$C$8</f>
        <v>0</v>
      </c>
      <c r="H38" s="8">
        <f t="shared" si="2"/>
        <v>467.05488824774068</v>
      </c>
      <c r="I38" s="8">
        <f t="shared" si="3"/>
        <v>187468.09380873552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45973</v>
      </c>
      <c r="D39" s="2">
        <f t="shared" si="1"/>
        <v>2687.0388322308554</v>
      </c>
      <c r="E39" s="2">
        <f>I38*Başlangıç!$C$4</f>
        <v>2109.0160553482747</v>
      </c>
      <c r="F39" s="2">
        <f>E39*Başlangıç!$C$7</f>
        <v>105.45080276741373</v>
      </c>
      <c r="G39" s="2">
        <f>E39*Başlangıç!$C$8</f>
        <v>0</v>
      </c>
      <c r="H39" s="2">
        <f t="shared" si="2"/>
        <v>472.571974115167</v>
      </c>
      <c r="I39" s="2">
        <f t="shared" si="3"/>
        <v>186995.52183462036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46003</v>
      </c>
      <c r="D40" s="8">
        <f t="shared" si="1"/>
        <v>2687.0388322308554</v>
      </c>
      <c r="E40" s="8">
        <f>I39*Başlangıç!$C$4</f>
        <v>2103.6996206394788</v>
      </c>
      <c r="F40" s="8">
        <f>E40*Başlangıç!$C$7</f>
        <v>105.18498103197395</v>
      </c>
      <c r="G40" s="8">
        <f>E40*Başlangıç!$C$8</f>
        <v>0</v>
      </c>
      <c r="H40" s="8">
        <f t="shared" si="2"/>
        <v>478.15423055940266</v>
      </c>
      <c r="I40" s="8">
        <f t="shared" si="3"/>
        <v>186517.36760406097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46034</v>
      </c>
      <c r="D41" s="2">
        <f t="shared" si="1"/>
        <v>2687.0388322308554</v>
      </c>
      <c r="E41" s="2">
        <f>I40*Başlangıç!$C$4</f>
        <v>2098.3203855456859</v>
      </c>
      <c r="F41" s="2">
        <f>E41*Başlangıç!$C$7</f>
        <v>104.91601927728431</v>
      </c>
      <c r="G41" s="2">
        <f>E41*Başlangıç!$C$8</f>
        <v>0</v>
      </c>
      <c r="H41" s="2">
        <f t="shared" si="2"/>
        <v>483.8024274078852</v>
      </c>
      <c r="I41" s="2">
        <f t="shared" si="3"/>
        <v>186033.56517665309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46065</v>
      </c>
      <c r="D42" s="8">
        <f t="shared" si="1"/>
        <v>2687.0388322308554</v>
      </c>
      <c r="E42" s="8">
        <f>I41*Başlangıç!$C$4</f>
        <v>2092.8776082373474</v>
      </c>
      <c r="F42" s="8">
        <f>E42*Başlangıç!$C$7</f>
        <v>104.64388041186737</v>
      </c>
      <c r="G42" s="8">
        <f>E42*Başlangıç!$C$8</f>
        <v>0</v>
      </c>
      <c r="H42" s="8">
        <f t="shared" si="2"/>
        <v>489.5173435816406</v>
      </c>
      <c r="I42" s="8">
        <f t="shared" si="3"/>
        <v>185544.04783307144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46093</v>
      </c>
      <c r="D43" s="2">
        <f t="shared" si="1"/>
        <v>2687.0388322308554</v>
      </c>
      <c r="E43" s="2">
        <f>I42*Başlangıç!$C$4</f>
        <v>2087.3705381220534</v>
      </c>
      <c r="F43" s="2">
        <f>E43*Başlangıç!$C$7</f>
        <v>104.36852690610267</v>
      </c>
      <c r="G43" s="2">
        <f>E43*Başlangıç!$C$8</f>
        <v>0</v>
      </c>
      <c r="H43" s="2">
        <f t="shared" si="2"/>
        <v>495.29976720269934</v>
      </c>
      <c r="I43" s="2">
        <f t="shared" si="3"/>
        <v>185048.74806586874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 t="shared" si="1"/>
        <v>2687.0388322308554</v>
      </c>
      <c r="E44" s="8">
        <f>I43*Başlangıç!$C$4</f>
        <v>2081.7984157410233</v>
      </c>
      <c r="F44" s="8">
        <f>E44*Başlangıç!$C$7</f>
        <v>104.08992078705117</v>
      </c>
      <c r="G44" s="8">
        <f>E44*Başlangıç!$C$8</f>
        <v>0</v>
      </c>
      <c r="H44" s="8">
        <f t="shared" si="2"/>
        <v>501.15049570278097</v>
      </c>
      <c r="I44" s="8">
        <f t="shared" si="3"/>
        <v>184547.59757016596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46154</v>
      </c>
      <c r="D45" s="2">
        <f t="shared" si="1"/>
        <v>2687.0388322308554</v>
      </c>
      <c r="E45" s="2">
        <f>I44*Başlangıç!$C$4</f>
        <v>2076.1604726643668</v>
      </c>
      <c r="F45" s="2">
        <f>E45*Başlangıç!$C$7</f>
        <v>103.80802363321834</v>
      </c>
      <c r="G45" s="2">
        <f>E45*Başlangıç!$C$8</f>
        <v>0</v>
      </c>
      <c r="H45" s="2">
        <f t="shared" si="2"/>
        <v>507.07033593327026</v>
      </c>
      <c r="I45" s="2">
        <f t="shared" si="3"/>
        <v>184040.52723423269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46185</v>
      </c>
      <c r="D46" s="8">
        <f t="shared" si="1"/>
        <v>2687.0388322308554</v>
      </c>
      <c r="E46" s="8">
        <f>I45*Başlangıç!$C$4</f>
        <v>2070.4559313851178</v>
      </c>
      <c r="F46" s="8">
        <f>E46*Başlangıç!$C$7</f>
        <v>103.52279656925589</v>
      </c>
      <c r="G46" s="8">
        <f>E46*Başlangıç!$C$8</f>
        <v>0</v>
      </c>
      <c r="H46" s="8">
        <f t="shared" si="2"/>
        <v>513.06010427648175</v>
      </c>
      <c r="I46" s="8">
        <f t="shared" si="3"/>
        <v>183527.4671299562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 t="shared" si="1"/>
        <v>2687.0388322308554</v>
      </c>
      <c r="E47" s="2">
        <f>I46*Başlangıç!$C$4</f>
        <v>2064.6840052120074</v>
      </c>
      <c r="F47" s="2">
        <f>E47*Başlangıç!$C$7</f>
        <v>103.23420026060037</v>
      </c>
      <c r="G47" s="2">
        <f>E47*Başlangıç!$C$8</f>
        <v>0</v>
      </c>
      <c r="H47" s="2">
        <f t="shared" si="2"/>
        <v>519.12062675824768</v>
      </c>
      <c r="I47" s="2">
        <f t="shared" si="3"/>
        <v>183008.34650319794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46246</v>
      </c>
      <c r="D48" s="8">
        <f t="shared" si="1"/>
        <v>2687.0388322308554</v>
      </c>
      <c r="E48" s="8">
        <f>I47*Başlangıç!$C$4</f>
        <v>2058.843898160977</v>
      </c>
      <c r="F48" s="8">
        <f>E48*Başlangıç!$C$7</f>
        <v>102.94219490804886</v>
      </c>
      <c r="G48" s="8">
        <f>E48*Başlangıç!$C$8</f>
        <v>0</v>
      </c>
      <c r="H48" s="8">
        <f t="shared" si="2"/>
        <v>525.2527391618296</v>
      </c>
      <c r="I48" s="8">
        <f t="shared" si="3"/>
        <v>182483.09376403611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 t="shared" si="1"/>
        <v>2687.0388322308554</v>
      </c>
      <c r="E49" s="2">
        <f>I48*Başlangıç!$C$4</f>
        <v>2052.9348048454062</v>
      </c>
      <c r="F49" s="2">
        <f>E49*Başlangıç!$C$7</f>
        <v>102.64674024227031</v>
      </c>
      <c r="G49" s="2">
        <f>E49*Başlangıç!$C$8</f>
        <v>0</v>
      </c>
      <c r="H49" s="2">
        <f t="shared" si="2"/>
        <v>531.45728714317886</v>
      </c>
      <c r="I49" s="2">
        <f t="shared" si="3"/>
        <v>181951.63647689292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46307</v>
      </c>
      <c r="D50" s="8">
        <f t="shared" si="1"/>
        <v>2687.0388322308554</v>
      </c>
      <c r="E50" s="8">
        <f>I49*Başlangıç!$C$4</f>
        <v>2046.9559103650454</v>
      </c>
      <c r="F50" s="8">
        <f>E50*Başlangıç!$C$7</f>
        <v>102.34779551825227</v>
      </c>
      <c r="G50" s="8">
        <f>E50*Başlangıç!$C$8</f>
        <v>0</v>
      </c>
      <c r="H50" s="8">
        <f t="shared" si="2"/>
        <v>537.73512634755775</v>
      </c>
      <c r="I50" s="8">
        <f t="shared" si="3"/>
        <v>181413.90135054535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46338</v>
      </c>
      <c r="D51" s="2">
        <f t="shared" si="1"/>
        <v>2687.0388322308554</v>
      </c>
      <c r="E51" s="2">
        <f>I50*Başlangıç!$C$4</f>
        <v>2040.9063901936352</v>
      </c>
      <c r="F51" s="2">
        <f>E51*Başlangıç!$C$7</f>
        <v>102.04531950968176</v>
      </c>
      <c r="G51" s="2">
        <f>E51*Başlangıç!$C$8</f>
        <v>0</v>
      </c>
      <c r="H51" s="2">
        <f t="shared" si="2"/>
        <v>544.08712252753844</v>
      </c>
      <c r="I51" s="2">
        <f t="shared" si="3"/>
        <v>180869.81422801781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 t="shared" si="1"/>
        <v>2687.0388322308554</v>
      </c>
      <c r="E52" s="8">
        <f>I51*Başlangıç!$C$4</f>
        <v>2034.7854100652003</v>
      </c>
      <c r="F52" s="8">
        <f>E52*Başlangıç!$C$7</f>
        <v>101.73927050326002</v>
      </c>
      <c r="G52" s="8">
        <f>E52*Başlangıç!$C$8</f>
        <v>0</v>
      </c>
      <c r="H52" s="8">
        <f t="shared" si="2"/>
        <v>550.51415166239508</v>
      </c>
      <c r="I52" s="8">
        <f t="shared" si="3"/>
        <v>180319.30007635543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46399</v>
      </c>
      <c r="D53" s="2">
        <f t="shared" si="1"/>
        <v>2687.0388322308554</v>
      </c>
      <c r="E53" s="2">
        <f>I52*Başlangıç!$C$4</f>
        <v>2028.5921258589985</v>
      </c>
      <c r="F53" s="2">
        <f>E53*Başlangıç!$C$7</f>
        <v>101.42960629294993</v>
      </c>
      <c r="G53" s="2">
        <f>E53*Başlangıç!$C$8</f>
        <v>0</v>
      </c>
      <c r="H53" s="2">
        <f t="shared" si="2"/>
        <v>557.01710007890688</v>
      </c>
      <c r="I53" s="2">
        <f t="shared" si="3"/>
        <v>179762.28297627653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46430</v>
      </c>
      <c r="D54" s="8">
        <f t="shared" si="1"/>
        <v>2687.0388322308554</v>
      </c>
      <c r="E54" s="8">
        <f>I53*Başlangıç!$C$4</f>
        <v>2022.3256834831109</v>
      </c>
      <c r="F54" s="8">
        <f>E54*Başlangıç!$C$7</f>
        <v>101.11628417415555</v>
      </c>
      <c r="G54" s="8">
        <f>E54*Başlangıç!$C$8</f>
        <v>0</v>
      </c>
      <c r="H54" s="8">
        <f t="shared" si="2"/>
        <v>563.59686457358896</v>
      </c>
      <c r="I54" s="8">
        <f t="shared" si="3"/>
        <v>179198.68611170293</v>
      </c>
    </row>
    <row r="55" spans="2:9" ht="17.5" customHeight="1" x14ac:dyDescent="0.45">
      <c r="B55" s="6">
        <f t="shared" si="0"/>
        <v>49</v>
      </c>
      <c r="C55" s="13">
        <f ca="1">IF(WEEKDAY(EDATE(Başlangıç!$C$6,B55))=7,EDATE(Başlangıç!$C$6,B55)+2,IF(WEEKDAY(EDATE(Başlangıç!$C$6,B55))=1,EDATE(Başlangıç!$C$6,B55)+1,EDATE(Başlangıç!$C$6,B55)))</f>
        <v>46458</v>
      </c>
      <c r="D55" s="2">
        <f t="shared" si="1"/>
        <v>2687.0388322308554</v>
      </c>
      <c r="E55" s="2">
        <f>I54*Başlangıç!$C$4</f>
        <v>2015.985218756658</v>
      </c>
      <c r="F55" s="2">
        <f>E55*Başlangıç!$C$7</f>
        <v>100.79926093783291</v>
      </c>
      <c r="G55" s="2">
        <f>E55*Başlangıç!$C$8</f>
        <v>0</v>
      </c>
      <c r="H55" s="2">
        <f t="shared" si="2"/>
        <v>570.25435253636442</v>
      </c>
      <c r="I55" s="2">
        <f t="shared" si="3"/>
        <v>178628.43175916656</v>
      </c>
    </row>
    <row r="56" spans="2:9" ht="17.5" customHeight="1" x14ac:dyDescent="0.45">
      <c r="B56" s="7">
        <f t="shared" si="0"/>
        <v>50</v>
      </c>
      <c r="C56" s="14">
        <f ca="1">IF(WEEKDAY(EDATE(Başlangıç!$C$6,B56))=7,EDATE(Başlangıç!$C$6,B56)+2,IF(WEEKDAY(EDATE(Başlangıç!$C$6,B56))=1,EDATE(Başlangıç!$C$6,B56)+1,EDATE(Başlangıç!$C$6,B56)))</f>
        <v>46489</v>
      </c>
      <c r="D56" s="8">
        <f t="shared" si="1"/>
        <v>2687.0388322308554</v>
      </c>
      <c r="E56" s="8">
        <f>I55*Başlangıç!$C$4</f>
        <v>2009.5698572906238</v>
      </c>
      <c r="F56" s="8">
        <f>E56*Başlangıç!$C$7</f>
        <v>100.47849286453119</v>
      </c>
      <c r="G56" s="8">
        <f>E56*Başlangıç!$C$8</f>
        <v>0</v>
      </c>
      <c r="H56" s="8">
        <f t="shared" si="2"/>
        <v>576.99048207570047</v>
      </c>
      <c r="I56" s="8">
        <f t="shared" si="3"/>
        <v>178051.44127709087</v>
      </c>
    </row>
    <row r="57" spans="2:9" ht="17.5" customHeight="1" x14ac:dyDescent="0.45">
      <c r="B57" s="6">
        <f t="shared" si="0"/>
        <v>51</v>
      </c>
      <c r="C57" s="13">
        <f ca="1">IF(WEEKDAY(EDATE(Başlangıç!$C$6,B57))=7,EDATE(Başlangıç!$C$6,B57)+2,IF(WEEKDAY(EDATE(Başlangıç!$C$6,B57))=1,EDATE(Başlangıç!$C$6,B57)+1,EDATE(Başlangıç!$C$6,B57)))</f>
        <v>46519</v>
      </c>
      <c r="D57" s="2">
        <f t="shared" si="1"/>
        <v>2687.0388322308554</v>
      </c>
      <c r="E57" s="2">
        <f>I56*Başlangıç!$C$4</f>
        <v>2003.0787143672721</v>
      </c>
      <c r="F57" s="2">
        <f>E57*Başlangıç!$C$7</f>
        <v>100.15393571836361</v>
      </c>
      <c r="G57" s="2">
        <f>E57*Başlangıç!$C$8</f>
        <v>0</v>
      </c>
      <c r="H57" s="2">
        <f t="shared" si="2"/>
        <v>583.80618214521962</v>
      </c>
      <c r="I57" s="2">
        <f t="shared" si="3"/>
        <v>177467.63509494564</v>
      </c>
    </row>
    <row r="58" spans="2:9" ht="17.5" customHeight="1" x14ac:dyDescent="0.45">
      <c r="B58" s="7">
        <f t="shared" si="0"/>
        <v>52</v>
      </c>
      <c r="C58" s="14">
        <f ca="1">IF(WEEKDAY(EDATE(Başlangıç!$C$6,B58))=7,EDATE(Başlangıç!$C$6,B58)+2,IF(WEEKDAY(EDATE(Başlangıç!$C$6,B58))=1,EDATE(Başlangıç!$C$6,B58)+1,EDATE(Başlangıç!$C$6,B58)))</f>
        <v>46552</v>
      </c>
      <c r="D58" s="8">
        <f t="shared" si="1"/>
        <v>2687.0388322308554</v>
      </c>
      <c r="E58" s="8">
        <f>I57*Başlangıç!$C$4</f>
        <v>1996.5108948181385</v>
      </c>
      <c r="F58" s="8">
        <f>E58*Başlangıç!$C$7</f>
        <v>99.825544740906935</v>
      </c>
      <c r="G58" s="8">
        <f>E58*Başlangıç!$C$8</f>
        <v>0</v>
      </c>
      <c r="H58" s="8">
        <f t="shared" si="2"/>
        <v>590.70239267181</v>
      </c>
      <c r="I58" s="8">
        <f t="shared" si="3"/>
        <v>176876.93270227383</v>
      </c>
    </row>
    <row r="59" spans="2:9" ht="17.5" customHeight="1" x14ac:dyDescent="0.45">
      <c r="B59" s="6">
        <f t="shared" si="0"/>
        <v>53</v>
      </c>
      <c r="C59" s="13">
        <f ca="1">IF(WEEKDAY(EDATE(Başlangıç!$C$6,B59))=7,EDATE(Başlangıç!$C$6,B59)+2,IF(WEEKDAY(EDATE(Başlangıç!$C$6,B59))=1,EDATE(Başlangıç!$C$6,B59)+1,EDATE(Başlangıç!$C$6,B59)))</f>
        <v>46580</v>
      </c>
      <c r="D59" s="2">
        <f t="shared" si="1"/>
        <v>2687.0388322308554</v>
      </c>
      <c r="E59" s="2">
        <f>I58*Başlangıç!$C$4</f>
        <v>1989.8654929005804</v>
      </c>
      <c r="F59" s="2">
        <f>E59*Başlangıç!$C$7</f>
        <v>99.493274645029032</v>
      </c>
      <c r="G59" s="2">
        <f>E59*Başlangıç!$C$8</f>
        <v>0</v>
      </c>
      <c r="H59" s="2">
        <f t="shared" si="2"/>
        <v>597.68006468524595</v>
      </c>
      <c r="I59" s="2">
        <f t="shared" si="3"/>
        <v>176279.25263758859</v>
      </c>
    </row>
    <row r="60" spans="2:9" ht="17.5" customHeight="1" x14ac:dyDescent="0.45">
      <c r="B60" s="7">
        <f t="shared" si="0"/>
        <v>54</v>
      </c>
      <c r="C60" s="14">
        <f ca="1">IF(WEEKDAY(EDATE(Başlangıç!$C$6,B60))=7,EDATE(Başlangıç!$C$6,B60)+2,IF(WEEKDAY(EDATE(Başlangıç!$C$6,B60))=1,EDATE(Başlangıç!$C$6,B60)+1,EDATE(Başlangıç!$C$6,B60)))</f>
        <v>46611</v>
      </c>
      <c r="D60" s="8">
        <f t="shared" si="1"/>
        <v>2687.0388322308554</v>
      </c>
      <c r="E60" s="8">
        <f>I59*Başlangıç!$C$4</f>
        <v>1983.1415921728717</v>
      </c>
      <c r="F60" s="8">
        <f>E60*Başlangıç!$C$7</f>
        <v>99.157079608643585</v>
      </c>
      <c r="G60" s="8">
        <f>E60*Başlangıç!$C$8</f>
        <v>0</v>
      </c>
      <c r="H60" s="8">
        <f t="shared" si="2"/>
        <v>604.74016044934012</v>
      </c>
      <c r="I60" s="8">
        <f t="shared" si="3"/>
        <v>175674.51247713924</v>
      </c>
    </row>
    <row r="61" spans="2:9" ht="17.5" customHeight="1" x14ac:dyDescent="0.45">
      <c r="B61" s="6">
        <f t="shared" si="0"/>
        <v>55</v>
      </c>
      <c r="C61" s="13">
        <f ca="1">IF(WEEKDAY(EDATE(Başlangıç!$C$6,B61))=7,EDATE(Başlangıç!$C$6,B61)+2,IF(WEEKDAY(EDATE(Başlangıç!$C$6,B61))=1,EDATE(Başlangıç!$C$6,B61)+1,EDATE(Başlangıç!$C$6,B61)))</f>
        <v>46643</v>
      </c>
      <c r="D61" s="2">
        <f t="shared" si="1"/>
        <v>2687.0388322308554</v>
      </c>
      <c r="E61" s="2">
        <f>I60*Başlangıç!$C$4</f>
        <v>1976.3382653678163</v>
      </c>
      <c r="F61" s="2">
        <f>E61*Başlangıç!$C$7</f>
        <v>98.81691326839082</v>
      </c>
      <c r="G61" s="2">
        <f>E61*Başlangıç!$C$8</f>
        <v>0</v>
      </c>
      <c r="H61" s="2">
        <f t="shared" si="2"/>
        <v>611.88365359464819</v>
      </c>
      <c r="I61" s="2">
        <f t="shared" si="3"/>
        <v>175062.6288235446</v>
      </c>
    </row>
    <row r="62" spans="2:9" ht="17.5" customHeight="1" x14ac:dyDescent="0.45">
      <c r="B62" s="7">
        <f t="shared" si="0"/>
        <v>56</v>
      </c>
      <c r="C62" s="14">
        <f ca="1">IF(WEEKDAY(EDATE(Başlangıç!$C$6,B62))=7,EDATE(Başlangıç!$C$6,B62)+2,IF(WEEKDAY(EDATE(Başlangıç!$C$6,B62))=1,EDATE(Başlangıç!$C$6,B62)+1,EDATE(Başlangıç!$C$6,B62)))</f>
        <v>46672</v>
      </c>
      <c r="D62" s="8">
        <f t="shared" si="1"/>
        <v>2687.0388322308554</v>
      </c>
      <c r="E62" s="8">
        <f>I61*Başlangıç!$C$4</f>
        <v>1969.4545742648766</v>
      </c>
      <c r="F62" s="8">
        <f>E62*Başlangıç!$C$7</f>
        <v>98.472728713243839</v>
      </c>
      <c r="G62" s="8">
        <f>E62*Başlangıç!$C$8</f>
        <v>0</v>
      </c>
      <c r="H62" s="8">
        <f t="shared" si="2"/>
        <v>619.11152925273495</v>
      </c>
      <c r="I62" s="8">
        <f t="shared" si="3"/>
        <v>174443.51729429187</v>
      </c>
    </row>
    <row r="63" spans="2:9" ht="17.5" customHeight="1" x14ac:dyDescent="0.45">
      <c r="B63" s="6">
        <f t="shared" si="0"/>
        <v>57</v>
      </c>
      <c r="C63" s="13">
        <f ca="1">IF(WEEKDAY(EDATE(Başlangıç!$C$6,B63))=7,EDATE(Başlangıç!$C$6,B63)+2,IF(WEEKDAY(EDATE(Başlangıç!$C$6,B63))=1,EDATE(Başlangıç!$C$6,B63)+1,EDATE(Başlangıç!$C$6,B63)))</f>
        <v>46703</v>
      </c>
      <c r="D63" s="2">
        <f t="shared" si="1"/>
        <v>2687.0388322308554</v>
      </c>
      <c r="E63" s="2">
        <f>I62*Başlangıç!$C$4</f>
        <v>1962.4895695607836</v>
      </c>
      <c r="F63" s="2">
        <f>E63*Başlangıç!$C$7</f>
        <v>98.12447847803918</v>
      </c>
      <c r="G63" s="2">
        <f>E63*Başlangıç!$C$8</f>
        <v>0</v>
      </c>
      <c r="H63" s="2">
        <f t="shared" si="2"/>
        <v>626.42478419203258</v>
      </c>
      <c r="I63" s="2">
        <f t="shared" si="3"/>
        <v>173817.09251009984</v>
      </c>
    </row>
    <row r="64" spans="2:9" ht="17.5" customHeight="1" x14ac:dyDescent="0.45">
      <c r="B64" s="7">
        <f t="shared" si="0"/>
        <v>58</v>
      </c>
      <c r="C64" s="14">
        <f ca="1">IF(WEEKDAY(EDATE(Başlangıç!$C$6,B64))=7,EDATE(Başlangıç!$C$6,B64)+2,IF(WEEKDAY(EDATE(Başlangıç!$C$6,B64))=1,EDATE(Başlangıç!$C$6,B64)+1,EDATE(Başlangıç!$C$6,B64)))</f>
        <v>46734</v>
      </c>
      <c r="D64" s="8">
        <f t="shared" si="1"/>
        <v>2687.0388322308554</v>
      </c>
      <c r="E64" s="8">
        <f>I63*Başlangıç!$C$4</f>
        <v>1955.4422907386231</v>
      </c>
      <c r="F64" s="8">
        <f>E64*Başlangıç!$C$7</f>
        <v>97.772114536931156</v>
      </c>
      <c r="G64" s="8">
        <f>E64*Başlangıç!$C$8</f>
        <v>0</v>
      </c>
      <c r="H64" s="8">
        <f t="shared" si="2"/>
        <v>633.82442695530108</v>
      </c>
      <c r="I64" s="8">
        <f t="shared" si="3"/>
        <v>173183.26808314453</v>
      </c>
    </row>
    <row r="65" spans="2:9" ht="17.5" customHeight="1" x14ac:dyDescent="0.45">
      <c r="B65" s="6">
        <f t="shared" si="0"/>
        <v>59</v>
      </c>
      <c r="C65" s="13">
        <f ca="1">IF(WEEKDAY(EDATE(Başlangıç!$C$6,B65))=7,EDATE(Başlangıç!$C$6,B65)+2,IF(WEEKDAY(EDATE(Başlangıç!$C$6,B65))=1,EDATE(Başlangıç!$C$6,B65)+1,EDATE(Başlangıç!$C$6,B65)))</f>
        <v>46764</v>
      </c>
      <c r="D65" s="2">
        <f t="shared" si="1"/>
        <v>2687.0388322308554</v>
      </c>
      <c r="E65" s="2">
        <f>I64*Başlangıç!$C$4</f>
        <v>1948.3117659353759</v>
      </c>
      <c r="F65" s="2">
        <f>E65*Başlangıç!$C$7</f>
        <v>97.415588296768803</v>
      </c>
      <c r="G65" s="2">
        <f>E65*Başlangıç!$C$8</f>
        <v>0</v>
      </c>
      <c r="H65" s="2">
        <f t="shared" si="2"/>
        <v>641.31147799871076</v>
      </c>
      <c r="I65" s="2">
        <f t="shared" si="3"/>
        <v>172541.95660514582</v>
      </c>
    </row>
    <row r="66" spans="2:9" ht="17.5" customHeight="1" x14ac:dyDescent="0.45">
      <c r="B66" s="7">
        <f t="shared" si="0"/>
        <v>60</v>
      </c>
      <c r="C66" s="14">
        <f ca="1">IF(WEEKDAY(EDATE(Başlangıç!$C$6,B66))=7,EDATE(Başlangıç!$C$6,B66)+2,IF(WEEKDAY(EDATE(Başlangıç!$C$6,B66))=1,EDATE(Başlangıç!$C$6,B66)+1,EDATE(Başlangıç!$C$6,B66)))</f>
        <v>46797</v>
      </c>
      <c r="D66" s="8">
        <f t="shared" si="1"/>
        <v>2687.0388322308554</v>
      </c>
      <c r="E66" s="8">
        <f>I65*Başlangıç!$C$4</f>
        <v>1941.0970118078903</v>
      </c>
      <c r="F66" s="8">
        <f>E66*Başlangıç!$C$7</f>
        <v>97.054850590394523</v>
      </c>
      <c r="G66" s="8">
        <f>E66*Başlangıç!$C$8</f>
        <v>0</v>
      </c>
      <c r="H66" s="8">
        <f t="shared" si="2"/>
        <v>648.88696983257057</v>
      </c>
      <c r="I66" s="8">
        <f t="shared" si="3"/>
        <v>171893.06963531327</v>
      </c>
    </row>
    <row r="67" spans="2:9" ht="17.5" customHeight="1" x14ac:dyDescent="0.45">
      <c r="B67" s="6">
        <f t="shared" si="0"/>
        <v>61</v>
      </c>
      <c r="C67" s="13">
        <f ca="1">IF(WEEKDAY(EDATE(Başlangıç!$C$6,B67))=7,EDATE(Başlangıç!$C$6,B67)+2,IF(WEEKDAY(EDATE(Başlangıç!$C$6,B67))=1,EDATE(Başlangıç!$C$6,B67)+1,EDATE(Başlangıç!$C$6,B67)))</f>
        <v>46825</v>
      </c>
      <c r="D67" s="2">
        <f t="shared" si="1"/>
        <v>2687.0388322308554</v>
      </c>
      <c r="E67" s="2">
        <f>I66*Başlangıç!$C$4</f>
        <v>1933.7970333972742</v>
      </c>
      <c r="F67" s="2">
        <f>E67*Başlangıç!$C$7</f>
        <v>96.689851669863714</v>
      </c>
      <c r="G67" s="2">
        <f>E67*Başlangıç!$C$8</f>
        <v>0</v>
      </c>
      <c r="H67" s="2">
        <f t="shared" si="2"/>
        <v>656.5519471637175</v>
      </c>
      <c r="I67" s="2">
        <f t="shared" si="3"/>
        <v>171236.51768814956</v>
      </c>
    </row>
    <row r="68" spans="2:9" ht="17.5" customHeight="1" x14ac:dyDescent="0.45">
      <c r="B68" s="7">
        <f t="shared" si="0"/>
        <v>62</v>
      </c>
      <c r="C68" s="14">
        <f ca="1">IF(WEEKDAY(EDATE(Başlangıç!$C$6,B68))=7,EDATE(Başlangıç!$C$6,B68)+2,IF(WEEKDAY(EDATE(Başlangıç!$C$6,B68))=1,EDATE(Başlangıç!$C$6,B68)+1,EDATE(Başlangıç!$C$6,B68)))</f>
        <v>46855</v>
      </c>
      <c r="D68" s="8">
        <f t="shared" si="1"/>
        <v>2687.0388322308554</v>
      </c>
      <c r="E68" s="8">
        <f>I67*Başlangıç!$C$4</f>
        <v>1926.4108239916825</v>
      </c>
      <c r="F68" s="8">
        <f>E68*Başlangıç!$C$7</f>
        <v>96.320541199584127</v>
      </c>
      <c r="G68" s="8">
        <f>E68*Başlangıç!$C$8</f>
        <v>0</v>
      </c>
      <c r="H68" s="8">
        <f t="shared" si="2"/>
        <v>664.3074670395888</v>
      </c>
      <c r="I68" s="8">
        <f t="shared" si="3"/>
        <v>170572.21022110997</v>
      </c>
    </row>
    <row r="69" spans="2:9" ht="17.5" customHeight="1" x14ac:dyDescent="0.45">
      <c r="B69" s="6">
        <f t="shared" si="0"/>
        <v>63</v>
      </c>
      <c r="C69" s="13">
        <f ca="1">IF(WEEKDAY(EDATE(Başlangıç!$C$6,B69))=7,EDATE(Başlangıç!$C$6,B69)+2,IF(WEEKDAY(EDATE(Başlangıç!$C$6,B69))=1,EDATE(Başlangıç!$C$6,B69)+1,EDATE(Başlangıç!$C$6,B69)))</f>
        <v>46885</v>
      </c>
      <c r="D69" s="2">
        <f t="shared" si="1"/>
        <v>2687.0388322308554</v>
      </c>
      <c r="E69" s="2">
        <f>I68*Başlangıç!$C$4</f>
        <v>1918.9373649874872</v>
      </c>
      <c r="F69" s="2">
        <f>E69*Başlangıç!$C$7</f>
        <v>95.946868249374361</v>
      </c>
      <c r="G69" s="2">
        <f>E69*Başlangıç!$C$8</f>
        <v>0</v>
      </c>
      <c r="H69" s="2">
        <f t="shared" si="2"/>
        <v>672.15459899399389</v>
      </c>
      <c r="I69" s="2">
        <f t="shared" si="3"/>
        <v>169900.05562211596</v>
      </c>
    </row>
    <row r="70" spans="2:9" ht="17.5" customHeight="1" x14ac:dyDescent="0.45">
      <c r="B70" s="7">
        <f t="shared" si="0"/>
        <v>64</v>
      </c>
      <c r="C70" s="14">
        <f ca="1">IF(WEEKDAY(EDATE(Başlangıç!$C$6,B70))=7,EDATE(Başlangıç!$C$6,B70)+2,IF(WEEKDAY(EDATE(Başlangıç!$C$6,B70))=1,EDATE(Başlangıç!$C$6,B70)+1,EDATE(Başlangıç!$C$6,B70)))</f>
        <v>46916</v>
      </c>
      <c r="D70" s="8">
        <f t="shared" si="1"/>
        <v>2687.0388322308554</v>
      </c>
      <c r="E70" s="8">
        <f>I69*Başlangıç!$C$4</f>
        <v>1911.3756257488046</v>
      </c>
      <c r="F70" s="8">
        <f>E70*Başlangıç!$C$7</f>
        <v>95.568781287440231</v>
      </c>
      <c r="G70" s="8">
        <f>E70*Başlangıç!$C$8</f>
        <v>0</v>
      </c>
      <c r="H70" s="8">
        <f t="shared" si="2"/>
        <v>680.09442519461049</v>
      </c>
      <c r="I70" s="8">
        <f t="shared" si="3"/>
        <v>169219.96119692136</v>
      </c>
    </row>
    <row r="71" spans="2:9" ht="17.5" customHeight="1" x14ac:dyDescent="0.45">
      <c r="B71" s="6">
        <f t="shared" si="0"/>
        <v>65</v>
      </c>
      <c r="C71" s="13">
        <f ca="1">IF(WEEKDAY(EDATE(Başlangıç!$C$6,B71))=7,EDATE(Başlangıç!$C$6,B71)+2,IF(WEEKDAY(EDATE(Başlangıç!$C$6,B71))=1,EDATE(Başlangıç!$C$6,B71)+1,EDATE(Başlangıç!$C$6,B71)))</f>
        <v>46946</v>
      </c>
      <c r="D71" s="2">
        <f t="shared" si="1"/>
        <v>2687.0388322308554</v>
      </c>
      <c r="E71" s="2">
        <f>I70*Başlangıç!$C$4</f>
        <v>1903.7245634653652</v>
      </c>
      <c r="F71" s="2">
        <f>E71*Başlangıç!$C$7</f>
        <v>95.186228173268262</v>
      </c>
      <c r="G71" s="2">
        <f>E71*Başlangıç!$C$8</f>
        <v>0</v>
      </c>
      <c r="H71" s="2">
        <f t="shared" si="2"/>
        <v>688.12804059222185</v>
      </c>
      <c r="I71" s="2">
        <f t="shared" si="3"/>
        <v>168531.83315632914</v>
      </c>
    </row>
    <row r="72" spans="2:9" ht="17.5" customHeight="1" x14ac:dyDescent="0.45">
      <c r="B72" s="7">
        <f t="shared" ref="B72:B119" si="4">SUM(B71)+1</f>
        <v>66</v>
      </c>
      <c r="C72" s="14">
        <f ca="1">IF(WEEKDAY(EDATE(Başlangıç!$C$6,B72))=7,EDATE(Başlangıç!$C$6,B72)+2,IF(WEEKDAY(EDATE(Başlangıç!$C$6,B72))=1,EDATE(Başlangıç!$C$6,B72)+1,EDATE(Başlangıç!$C$6,B72)))</f>
        <v>46979</v>
      </c>
      <c r="D72" s="8">
        <f t="shared" si="1"/>
        <v>2687.0388322308554</v>
      </c>
      <c r="E72" s="8">
        <f>I71*Başlangıç!$C$4</f>
        <v>1895.9831230087027</v>
      </c>
      <c r="F72" s="8">
        <f>E72*Başlangıç!$C$7</f>
        <v>94.799156150435138</v>
      </c>
      <c r="G72" s="8">
        <f>E72*Başlangıç!$C$8</f>
        <v>0</v>
      </c>
      <c r="H72" s="8">
        <f t="shared" si="2"/>
        <v>696.25655307171758</v>
      </c>
      <c r="I72" s="8">
        <f t="shared" si="3"/>
        <v>167835.57660325742</v>
      </c>
    </row>
    <row r="73" spans="2:9" ht="17.5" customHeight="1" x14ac:dyDescent="0.45">
      <c r="B73" s="6">
        <f t="shared" si="4"/>
        <v>67</v>
      </c>
      <c r="C73" s="13">
        <f ca="1">IF(WEEKDAY(EDATE(Başlangıç!$C$6,B73))=7,EDATE(Başlangıç!$C$6,B73)+2,IF(WEEKDAY(EDATE(Başlangıç!$C$6,B73))=1,EDATE(Başlangıç!$C$6,B73)+1,EDATE(Başlangıç!$C$6,B73)))</f>
        <v>47008</v>
      </c>
      <c r="D73" s="2">
        <f t="shared" ref="D73:D136" si="5">$D$7</f>
        <v>2687.0388322308554</v>
      </c>
      <c r="E73" s="2">
        <f>I72*Başlangıç!$C$4</f>
        <v>1888.1502367866458</v>
      </c>
      <c r="F73" s="2">
        <f>E73*Başlangıç!$C$7</f>
        <v>94.407511839332301</v>
      </c>
      <c r="G73" s="2">
        <f>E73*Başlangıç!$C$8</f>
        <v>0</v>
      </c>
      <c r="H73" s="2">
        <f t="shared" ref="H73:H136" si="6">D73-E73-F73-G73</f>
        <v>704.48108360487731</v>
      </c>
      <c r="I73" s="2">
        <f t="shared" ref="I73:I136" si="7">I72-H73</f>
        <v>167131.09551965253</v>
      </c>
    </row>
    <row r="74" spans="2:9" ht="17.5" customHeight="1" x14ac:dyDescent="0.45">
      <c r="B74" s="7">
        <f t="shared" si="4"/>
        <v>68</v>
      </c>
      <c r="C74" s="14">
        <f ca="1">IF(WEEKDAY(EDATE(Başlangıç!$C$6,B74))=7,EDATE(Başlangıç!$C$6,B74)+2,IF(WEEKDAY(EDATE(Başlangıç!$C$6,B74))=1,EDATE(Başlangıç!$C$6,B74)+1,EDATE(Başlangıç!$C$6,B74)))</f>
        <v>47038</v>
      </c>
      <c r="D74" s="8">
        <f t="shared" si="5"/>
        <v>2687.0388322308554</v>
      </c>
      <c r="E74" s="8">
        <f>I73*Başlangıç!$C$4</f>
        <v>1880.2248245960909</v>
      </c>
      <c r="F74" s="8">
        <f>E74*Başlangıç!$C$7</f>
        <v>94.011241229804554</v>
      </c>
      <c r="G74" s="8">
        <f>E74*Başlangıç!$C$8</f>
        <v>0</v>
      </c>
      <c r="H74" s="8">
        <f t="shared" si="6"/>
        <v>712.80276640495993</v>
      </c>
      <c r="I74" s="8">
        <f t="shared" si="7"/>
        <v>166418.29275324757</v>
      </c>
    </row>
    <row r="75" spans="2:9" ht="17.5" customHeight="1" x14ac:dyDescent="0.45">
      <c r="B75" s="6">
        <f t="shared" si="4"/>
        <v>69</v>
      </c>
      <c r="C75" s="13">
        <f ca="1">IF(WEEKDAY(EDATE(Başlangıç!$C$6,B75))=7,EDATE(Başlangıç!$C$6,B75)+2,IF(WEEKDAY(EDATE(Başlangıç!$C$6,B75))=1,EDATE(Başlangıç!$C$6,B75)+1,EDATE(Başlangıç!$C$6,B75)))</f>
        <v>47070</v>
      </c>
      <c r="D75" s="2">
        <f t="shared" si="5"/>
        <v>2687.0388322308554</v>
      </c>
      <c r="E75" s="2">
        <f>I74*Başlangıç!$C$4</f>
        <v>1872.2057934740351</v>
      </c>
      <c r="F75" s="2">
        <f>E75*Başlangıç!$C$7</f>
        <v>93.610289673701757</v>
      </c>
      <c r="G75" s="2">
        <f>E75*Başlangıç!$C$8</f>
        <v>0</v>
      </c>
      <c r="H75" s="2">
        <f t="shared" si="6"/>
        <v>721.22274908311852</v>
      </c>
      <c r="I75" s="2">
        <f t="shared" si="7"/>
        <v>165697.07000416444</v>
      </c>
    </row>
    <row r="76" spans="2:9" ht="17.5" customHeight="1" x14ac:dyDescent="0.45">
      <c r="B76" s="7">
        <f t="shared" si="4"/>
        <v>70</v>
      </c>
      <c r="C76" s="14">
        <f ca="1">IF(WEEKDAY(EDATE(Başlangıç!$C$6,B76))=7,EDATE(Başlangıç!$C$6,B76)+2,IF(WEEKDAY(EDATE(Başlangıç!$C$6,B76))=1,EDATE(Başlangıç!$C$6,B76)+1,EDATE(Başlangıç!$C$6,B76)))</f>
        <v>47099</v>
      </c>
      <c r="D76" s="8">
        <f t="shared" si="5"/>
        <v>2687.0388322308554</v>
      </c>
      <c r="E76" s="8">
        <f>I75*Başlangıç!$C$4</f>
        <v>1864.09203754685</v>
      </c>
      <c r="F76" s="8">
        <f>E76*Başlangıç!$C$7</f>
        <v>93.204601877342498</v>
      </c>
      <c r="G76" s="8">
        <f>E76*Başlangıç!$C$8</f>
        <v>0</v>
      </c>
      <c r="H76" s="8">
        <f t="shared" si="6"/>
        <v>729.74219280666296</v>
      </c>
      <c r="I76" s="8">
        <f t="shared" si="7"/>
        <v>164967.32781135777</v>
      </c>
    </row>
    <row r="77" spans="2:9" ht="17.5" customHeight="1" x14ac:dyDescent="0.45">
      <c r="B77" s="6">
        <f t="shared" si="4"/>
        <v>71</v>
      </c>
      <c r="C77" s="13">
        <f ca="1">IF(WEEKDAY(EDATE(Başlangıç!$C$6,B77))=7,EDATE(Başlangıç!$C$6,B77)+2,IF(WEEKDAY(EDATE(Başlangıç!$C$6,B77))=1,EDATE(Başlangıç!$C$6,B77)+1,EDATE(Başlangıç!$C$6,B77)))</f>
        <v>47130</v>
      </c>
      <c r="D77" s="2">
        <f t="shared" si="5"/>
        <v>2687.0388322308554</v>
      </c>
      <c r="E77" s="2">
        <f>I76*Başlangıç!$C$4</f>
        <v>1855.8824378777749</v>
      </c>
      <c r="F77" s="2">
        <f>E77*Başlangıç!$C$7</f>
        <v>92.794121893888757</v>
      </c>
      <c r="G77" s="2">
        <f>E77*Başlangıç!$C$8</f>
        <v>0</v>
      </c>
      <c r="H77" s="2">
        <f t="shared" si="6"/>
        <v>738.36227245919167</v>
      </c>
      <c r="I77" s="2">
        <f t="shared" si="7"/>
        <v>164228.96553889857</v>
      </c>
    </row>
    <row r="78" spans="2:9" ht="17.5" customHeight="1" x14ac:dyDescent="0.45">
      <c r="B78" s="7">
        <f t="shared" si="4"/>
        <v>72</v>
      </c>
      <c r="C78" s="14">
        <f ca="1">IF(WEEKDAY(EDATE(Başlangıç!$C$6,B78))=7,EDATE(Başlangıç!$C$6,B78)+2,IF(WEEKDAY(EDATE(Başlangıç!$C$6,B78))=1,EDATE(Başlangıç!$C$6,B78)+1,EDATE(Başlangıç!$C$6,B78)))</f>
        <v>47161</v>
      </c>
      <c r="D78" s="8">
        <f t="shared" si="5"/>
        <v>2687.0388322308554</v>
      </c>
      <c r="E78" s="8">
        <f>I77*Başlangıç!$C$4</f>
        <v>1847.5758623126089</v>
      </c>
      <c r="F78" s="8">
        <f>E78*Başlangıç!$C$7</f>
        <v>92.378793115630458</v>
      </c>
      <c r="G78" s="8">
        <f>E78*Başlangıç!$C$8</f>
        <v>0</v>
      </c>
      <c r="H78" s="8">
        <f t="shared" si="6"/>
        <v>747.08417680261596</v>
      </c>
      <c r="I78" s="8">
        <f t="shared" si="7"/>
        <v>163481.88136209594</v>
      </c>
    </row>
    <row r="79" spans="2:9" ht="17.5" customHeight="1" x14ac:dyDescent="0.45">
      <c r="B79" s="6">
        <f t="shared" si="4"/>
        <v>73</v>
      </c>
      <c r="C79" s="13">
        <f ca="1">IF(WEEKDAY(EDATE(Başlangıç!$C$6,B79))=7,EDATE(Başlangıç!$C$6,B79)+2,IF(WEEKDAY(EDATE(Başlangıç!$C$6,B79))=1,EDATE(Başlangıç!$C$6,B79)+1,EDATE(Başlangıç!$C$6,B79)))</f>
        <v>47189</v>
      </c>
      <c r="D79" s="2">
        <f t="shared" si="5"/>
        <v>2687.0388322308554</v>
      </c>
      <c r="E79" s="2">
        <f>I78*Başlangıç!$C$4</f>
        <v>1839.1711653235793</v>
      </c>
      <c r="F79" s="2">
        <f>E79*Başlangıç!$C$7</f>
        <v>91.958558266178969</v>
      </c>
      <c r="G79" s="2">
        <f>E79*Başlangıç!$C$8</f>
        <v>0</v>
      </c>
      <c r="H79" s="2">
        <f t="shared" si="6"/>
        <v>755.90910864109708</v>
      </c>
      <c r="I79" s="2">
        <f t="shared" si="7"/>
        <v>162725.97225345485</v>
      </c>
    </row>
    <row r="80" spans="2:9" ht="17.5" customHeight="1" x14ac:dyDescent="0.45">
      <c r="B80" s="7">
        <f t="shared" si="4"/>
        <v>74</v>
      </c>
      <c r="C80" s="14">
        <f ca="1">IF(WEEKDAY(EDATE(Başlangıç!$C$6,B80))=7,EDATE(Başlangıç!$C$6,B80)+2,IF(WEEKDAY(EDATE(Başlangıç!$C$6,B80))=1,EDATE(Başlangıç!$C$6,B80)+1,EDATE(Başlangıç!$C$6,B80)))</f>
        <v>47220</v>
      </c>
      <c r="D80" s="8">
        <f t="shared" si="5"/>
        <v>2687.0388322308554</v>
      </c>
      <c r="E80" s="8">
        <f>I79*Başlangıç!$C$4</f>
        <v>1830.6671878513671</v>
      </c>
      <c r="F80" s="8">
        <f>E80*Başlangıç!$C$7</f>
        <v>91.533359392568357</v>
      </c>
      <c r="G80" s="8">
        <f>E80*Başlangıç!$C$8</f>
        <v>0</v>
      </c>
      <c r="H80" s="8">
        <f t="shared" si="6"/>
        <v>764.83828498691992</v>
      </c>
      <c r="I80" s="8">
        <f t="shared" si="7"/>
        <v>161961.13396846794</v>
      </c>
    </row>
    <row r="81" spans="2:9" ht="17.5" customHeight="1" x14ac:dyDescent="0.45">
      <c r="B81" s="6">
        <f t="shared" si="4"/>
        <v>75</v>
      </c>
      <c r="C81" s="13">
        <f ca="1">IF(WEEKDAY(EDATE(Başlangıç!$C$6,B81))=7,EDATE(Başlangıç!$C$6,B81)+2,IF(WEEKDAY(EDATE(Başlangıç!$C$6,B81))=1,EDATE(Başlangıç!$C$6,B81)+1,EDATE(Başlangıç!$C$6,B81)))</f>
        <v>47252</v>
      </c>
      <c r="D81" s="2">
        <f t="shared" si="5"/>
        <v>2687.0388322308554</v>
      </c>
      <c r="E81" s="2">
        <f>I80*Başlangıç!$C$4</f>
        <v>1822.0627571452642</v>
      </c>
      <c r="F81" s="2">
        <f>E81*Başlangıç!$C$7</f>
        <v>91.103137857263221</v>
      </c>
      <c r="G81" s="2">
        <f>E81*Başlangıç!$C$8</f>
        <v>0</v>
      </c>
      <c r="H81" s="2">
        <f t="shared" si="6"/>
        <v>773.87293722832806</v>
      </c>
      <c r="I81" s="2">
        <f t="shared" si="7"/>
        <v>161187.26103123961</v>
      </c>
    </row>
    <row r="82" spans="2:9" ht="17.5" customHeight="1" x14ac:dyDescent="0.45">
      <c r="B82" s="7">
        <f t="shared" si="4"/>
        <v>76</v>
      </c>
      <c r="C82" s="14">
        <f ca="1">IF(WEEKDAY(EDATE(Başlangıç!$C$6,B82))=7,EDATE(Başlangıç!$C$6,B82)+2,IF(WEEKDAY(EDATE(Başlangıç!$C$6,B82))=1,EDATE(Başlangıç!$C$6,B82)+1,EDATE(Başlangıç!$C$6,B82)))</f>
        <v>47281</v>
      </c>
      <c r="D82" s="8">
        <f t="shared" si="5"/>
        <v>2687.0388322308554</v>
      </c>
      <c r="E82" s="8">
        <f>I81*Başlangıç!$C$4</f>
        <v>1813.3566866014455</v>
      </c>
      <c r="F82" s="8">
        <f>E82*Başlangıç!$C$7</f>
        <v>90.667834330072282</v>
      </c>
      <c r="G82" s="8">
        <f>E82*Başlangıç!$C$8</f>
        <v>0</v>
      </c>
      <c r="H82" s="8">
        <f t="shared" si="6"/>
        <v>783.01431129933758</v>
      </c>
      <c r="I82" s="8">
        <f t="shared" si="7"/>
        <v>160404.24671994027</v>
      </c>
    </row>
    <row r="83" spans="2:9" ht="17.5" customHeight="1" x14ac:dyDescent="0.45">
      <c r="B83" s="6">
        <f t="shared" si="4"/>
        <v>77</v>
      </c>
      <c r="C83" s="13">
        <f ca="1">IF(WEEKDAY(EDATE(Başlangıç!$C$6,B83))=7,EDATE(Başlangıç!$C$6,B83)+2,IF(WEEKDAY(EDATE(Başlangıç!$C$6,B83))=1,EDATE(Başlangıç!$C$6,B83)+1,EDATE(Başlangıç!$C$6,B83)))</f>
        <v>47311</v>
      </c>
      <c r="D83" s="2">
        <f t="shared" si="5"/>
        <v>2687.0388322308554</v>
      </c>
      <c r="E83" s="2">
        <f>I82*Başlangıç!$C$4</f>
        <v>1804.5477755993281</v>
      </c>
      <c r="F83" s="2">
        <f>E83*Başlangıç!$C$7</f>
        <v>90.227388779966418</v>
      </c>
      <c r="G83" s="2">
        <f>E83*Başlangıç!$C$8</f>
        <v>0</v>
      </c>
      <c r="H83" s="2">
        <f t="shared" si="6"/>
        <v>792.26366785156085</v>
      </c>
      <c r="I83" s="2">
        <f t="shared" si="7"/>
        <v>159611.9830520887</v>
      </c>
    </row>
    <row r="84" spans="2:9" ht="17.5" customHeight="1" x14ac:dyDescent="0.45">
      <c r="B84" s="7">
        <f t="shared" si="4"/>
        <v>78</v>
      </c>
      <c r="C84" s="14">
        <f ca="1">IF(WEEKDAY(EDATE(Başlangıç!$C$6,B84))=7,EDATE(Başlangıç!$C$6,B84)+2,IF(WEEKDAY(EDATE(Başlangıç!$C$6,B84))=1,EDATE(Başlangıç!$C$6,B84)+1,EDATE(Başlangıç!$C$6,B84)))</f>
        <v>47343</v>
      </c>
      <c r="D84" s="8">
        <f t="shared" si="5"/>
        <v>2687.0388322308554</v>
      </c>
      <c r="E84" s="8">
        <f>I83*Başlangıç!$C$4</f>
        <v>1795.6348093359979</v>
      </c>
      <c r="F84" s="8">
        <f>E84*Başlangıç!$C$7</f>
        <v>89.781740466799903</v>
      </c>
      <c r="G84" s="8">
        <f>E84*Başlangıç!$C$8</f>
        <v>0</v>
      </c>
      <c r="H84" s="8">
        <f t="shared" si="6"/>
        <v>801.62228242805759</v>
      </c>
      <c r="I84" s="8">
        <f t="shared" si="7"/>
        <v>158810.36076966065</v>
      </c>
    </row>
    <row r="85" spans="2:9" ht="17.5" customHeight="1" x14ac:dyDescent="0.45">
      <c r="B85" s="6">
        <f t="shared" si="4"/>
        <v>79</v>
      </c>
      <c r="C85" s="13">
        <f ca="1">IF(WEEKDAY(EDATE(Başlangıç!$C$6,B85))=7,EDATE(Başlangıç!$C$6,B85)+2,IF(WEEKDAY(EDATE(Başlangıç!$C$6,B85))=1,EDATE(Başlangıç!$C$6,B85)+1,EDATE(Başlangıç!$C$6,B85)))</f>
        <v>47373</v>
      </c>
      <c r="D85" s="2">
        <f t="shared" si="5"/>
        <v>2687.0388322308554</v>
      </c>
      <c r="E85" s="2">
        <f>I84*Başlangıç!$C$4</f>
        <v>1786.6165586586822</v>
      </c>
      <c r="F85" s="2">
        <f>E85*Başlangıç!$C$7</f>
        <v>89.330827932934113</v>
      </c>
      <c r="G85" s="2">
        <f>E85*Başlangıç!$C$8</f>
        <v>0</v>
      </c>
      <c r="H85" s="2">
        <f t="shared" si="6"/>
        <v>811.09144563923917</v>
      </c>
      <c r="I85" s="2">
        <f t="shared" si="7"/>
        <v>157999.26932402141</v>
      </c>
    </row>
    <row r="86" spans="2:9" ht="17.5" customHeight="1" x14ac:dyDescent="0.45">
      <c r="B86" s="7">
        <f t="shared" si="4"/>
        <v>80</v>
      </c>
      <c r="C86" s="14">
        <f ca="1">IF(WEEKDAY(EDATE(Başlangıç!$C$6,B86))=7,EDATE(Başlangıç!$C$6,B86)+2,IF(WEEKDAY(EDATE(Başlangıç!$C$6,B86))=1,EDATE(Başlangıç!$C$6,B86)+1,EDATE(Başlangıç!$C$6,B86)))</f>
        <v>47403</v>
      </c>
      <c r="D86" s="8">
        <f t="shared" si="5"/>
        <v>2687.0388322308554</v>
      </c>
      <c r="E86" s="8">
        <f>I85*Başlangıç!$C$4</f>
        <v>1777.4917798952408</v>
      </c>
      <c r="F86" s="8">
        <f>E86*Başlangıç!$C$7</f>
        <v>88.87458899476205</v>
      </c>
      <c r="G86" s="8">
        <f>E86*Başlangıç!$C$8</f>
        <v>0</v>
      </c>
      <c r="H86" s="8">
        <f t="shared" si="6"/>
        <v>820.67246334085257</v>
      </c>
      <c r="I86" s="8">
        <f t="shared" si="7"/>
        <v>157178.59686068055</v>
      </c>
    </row>
    <row r="87" spans="2:9" ht="17.5" customHeight="1" x14ac:dyDescent="0.45">
      <c r="B87" s="6">
        <f t="shared" si="4"/>
        <v>81</v>
      </c>
      <c r="C87" s="13">
        <f ca="1">IF(WEEKDAY(EDATE(Başlangıç!$C$6,B87))=7,EDATE(Başlangıç!$C$6,B87)+2,IF(WEEKDAY(EDATE(Başlangıç!$C$6,B87))=1,EDATE(Başlangıç!$C$6,B87)+1,EDATE(Başlangıç!$C$6,B87)))</f>
        <v>47434</v>
      </c>
      <c r="D87" s="2">
        <f t="shared" si="5"/>
        <v>2687.0388322308554</v>
      </c>
      <c r="E87" s="2">
        <f>I86*Başlangıç!$C$4</f>
        <v>1768.2592146826562</v>
      </c>
      <c r="F87" s="2">
        <f>E87*Başlangıç!$C$7</f>
        <v>88.41296073413281</v>
      </c>
      <c r="G87" s="2">
        <f>E87*Başlangıç!$C$8</f>
        <v>0</v>
      </c>
      <c r="H87" s="2">
        <f t="shared" si="6"/>
        <v>830.36665681406635</v>
      </c>
      <c r="I87" s="2">
        <f t="shared" si="7"/>
        <v>156348.23020386649</v>
      </c>
    </row>
    <row r="88" spans="2:9" ht="17.5" customHeight="1" x14ac:dyDescent="0.45">
      <c r="B88" s="7">
        <f t="shared" si="4"/>
        <v>82</v>
      </c>
      <c r="C88" s="14">
        <f ca="1">IF(WEEKDAY(EDATE(Başlangıç!$C$6,B88))=7,EDATE(Başlangıç!$C$6,B88)+2,IF(WEEKDAY(EDATE(Başlangıç!$C$6,B88))=1,EDATE(Başlangıç!$C$6,B88)+1,EDATE(Başlangıç!$C$6,B88)))</f>
        <v>47464</v>
      </c>
      <c r="D88" s="8">
        <f t="shared" si="5"/>
        <v>2687.0388322308554</v>
      </c>
      <c r="E88" s="8">
        <f>I87*Başlangıç!$C$4</f>
        <v>1758.9175897934979</v>
      </c>
      <c r="F88" s="8">
        <f>E88*Başlangıç!$C$7</f>
        <v>87.945879489674894</v>
      </c>
      <c r="G88" s="8">
        <f>E88*Başlangıç!$C$8</f>
        <v>0</v>
      </c>
      <c r="H88" s="8">
        <f t="shared" si="6"/>
        <v>840.17536294768263</v>
      </c>
      <c r="I88" s="8">
        <f t="shared" si="7"/>
        <v>155508.0548409188</v>
      </c>
    </row>
    <row r="89" spans="2:9" ht="17.5" customHeight="1" x14ac:dyDescent="0.45">
      <c r="B89" s="6">
        <f t="shared" si="4"/>
        <v>83</v>
      </c>
      <c r="C89" s="13">
        <f ca="1">IF(WEEKDAY(EDATE(Başlangıç!$C$6,B89))=7,EDATE(Başlangıç!$C$6,B89)+2,IF(WEEKDAY(EDATE(Başlangıç!$C$6,B89))=1,EDATE(Başlangıç!$C$6,B89)+1,EDATE(Başlangıç!$C$6,B89)))</f>
        <v>47497</v>
      </c>
      <c r="D89" s="2">
        <f t="shared" si="5"/>
        <v>2687.0388322308554</v>
      </c>
      <c r="E89" s="2">
        <f>I88*Başlangıç!$C$4</f>
        <v>1749.4656169603365</v>
      </c>
      <c r="F89" s="2">
        <f>E89*Başlangıç!$C$7</f>
        <v>87.473280848016827</v>
      </c>
      <c r="G89" s="2">
        <f>E89*Başlangıç!$C$8</f>
        <v>0</v>
      </c>
      <c r="H89" s="2">
        <f t="shared" si="6"/>
        <v>850.09993442250197</v>
      </c>
      <c r="I89" s="2">
        <f t="shared" si="7"/>
        <v>154657.95490649631</v>
      </c>
    </row>
    <row r="90" spans="2:9" ht="17.5" customHeight="1" x14ac:dyDescent="0.45">
      <c r="B90" s="7">
        <f t="shared" si="4"/>
        <v>84</v>
      </c>
      <c r="C90" s="14">
        <f ca="1">IF(WEEKDAY(EDATE(Başlangıç!$C$6,B90))=7,EDATE(Başlangıç!$C$6,B90)+2,IF(WEEKDAY(EDATE(Başlangıç!$C$6,B90))=1,EDATE(Başlangıç!$C$6,B90)+1,EDATE(Başlangıç!$C$6,B90)))</f>
        <v>47526</v>
      </c>
      <c r="D90" s="8">
        <f t="shared" si="5"/>
        <v>2687.0388322308554</v>
      </c>
      <c r="E90" s="8">
        <f>I89*Başlangıç!$C$4</f>
        <v>1739.9019926980834</v>
      </c>
      <c r="F90" s="8">
        <f>E90*Başlangıç!$C$7</f>
        <v>86.995099634904179</v>
      </c>
      <c r="G90" s="8">
        <f>E90*Başlangıç!$C$8</f>
        <v>0</v>
      </c>
      <c r="H90" s="8">
        <f t="shared" si="6"/>
        <v>860.14173989786786</v>
      </c>
      <c r="I90" s="8">
        <f t="shared" si="7"/>
        <v>153797.81316659844</v>
      </c>
    </row>
    <row r="91" spans="2:9" ht="17.5" customHeight="1" x14ac:dyDescent="0.45">
      <c r="B91" s="6">
        <f t="shared" si="4"/>
        <v>85</v>
      </c>
      <c r="C91" s="13">
        <f ca="1">IF(WEEKDAY(EDATE(Başlangıç!$C$6,B91))=7,EDATE(Başlangıç!$C$6,B91)+2,IF(WEEKDAY(EDATE(Başlangıç!$C$6,B91))=1,EDATE(Başlangıç!$C$6,B91)+1,EDATE(Başlangıç!$C$6,B91)))</f>
        <v>47554</v>
      </c>
      <c r="D91" s="2">
        <f t="shared" si="5"/>
        <v>2687.0388322308554</v>
      </c>
      <c r="E91" s="2">
        <f>I90*Başlangıç!$C$4</f>
        <v>1730.2253981242325</v>
      </c>
      <c r="F91" s="2">
        <f>E91*Başlangıç!$C$7</f>
        <v>86.511269906211623</v>
      </c>
      <c r="G91" s="2">
        <f>E91*Başlangıç!$C$8</f>
        <v>0</v>
      </c>
      <c r="H91" s="2">
        <f t="shared" si="6"/>
        <v>870.30216420041131</v>
      </c>
      <c r="I91" s="2">
        <f t="shared" si="7"/>
        <v>152927.51100239804</v>
      </c>
    </row>
    <row r="92" spans="2:9" ht="17.5" customHeight="1" x14ac:dyDescent="0.45">
      <c r="B92" s="7">
        <f t="shared" si="4"/>
        <v>86</v>
      </c>
      <c r="C92" s="14">
        <f ca="1">IF(WEEKDAY(EDATE(Başlangıç!$C$6,B92))=7,EDATE(Başlangıç!$C$6,B92)+2,IF(WEEKDAY(EDATE(Başlangıç!$C$6,B92))=1,EDATE(Başlangıç!$C$6,B92)+1,EDATE(Başlangıç!$C$6,B92)))</f>
        <v>47585</v>
      </c>
      <c r="D92" s="8">
        <f t="shared" si="5"/>
        <v>2687.0388322308554</v>
      </c>
      <c r="E92" s="8">
        <f>I91*Başlangıç!$C$4</f>
        <v>1720.4344987769778</v>
      </c>
      <c r="F92" s="8">
        <f>E92*Başlangıç!$C$7</f>
        <v>86.021724938848891</v>
      </c>
      <c r="G92" s="8">
        <f>E92*Başlangıç!$C$8</f>
        <v>0</v>
      </c>
      <c r="H92" s="8">
        <f t="shared" si="6"/>
        <v>880.58260851502871</v>
      </c>
      <c r="I92" s="8">
        <f t="shared" si="7"/>
        <v>152046.92839388302</v>
      </c>
    </row>
    <row r="93" spans="2:9" ht="17.5" customHeight="1" x14ac:dyDescent="0.45">
      <c r="B93" s="6">
        <f t="shared" si="4"/>
        <v>87</v>
      </c>
      <c r="C93" s="13">
        <f ca="1">IF(WEEKDAY(EDATE(Başlangıç!$C$6,B93))=7,EDATE(Başlangıç!$C$6,B93)+2,IF(WEEKDAY(EDATE(Başlangıç!$C$6,B93))=1,EDATE(Başlangıç!$C$6,B93)+1,EDATE(Başlangıç!$C$6,B93)))</f>
        <v>47616</v>
      </c>
      <c r="D93" s="2">
        <f t="shared" si="5"/>
        <v>2687.0388322308554</v>
      </c>
      <c r="E93" s="2">
        <f>I92*Başlangıç!$C$4</f>
        <v>1710.5279444311839</v>
      </c>
      <c r="F93" s="2">
        <f>E93*Başlangıç!$C$7</f>
        <v>85.526397221559193</v>
      </c>
      <c r="G93" s="2">
        <f>E93*Başlangıç!$C$8</f>
        <v>0</v>
      </c>
      <c r="H93" s="2">
        <f t="shared" si="6"/>
        <v>890.9844905781124</v>
      </c>
      <c r="I93" s="2">
        <f t="shared" si="7"/>
        <v>151155.9439033049</v>
      </c>
    </row>
    <row r="94" spans="2:9" ht="17.5" customHeight="1" x14ac:dyDescent="0.45">
      <c r="B94" s="7">
        <f t="shared" si="4"/>
        <v>88</v>
      </c>
      <c r="C94" s="14">
        <f ca="1">IF(WEEKDAY(EDATE(Başlangıç!$C$6,B94))=7,EDATE(Başlangıç!$C$6,B94)+2,IF(WEEKDAY(EDATE(Başlangıç!$C$6,B94))=1,EDATE(Başlangıç!$C$6,B94)+1,EDATE(Başlangıç!$C$6,B94)))</f>
        <v>47646</v>
      </c>
      <c r="D94" s="8">
        <f t="shared" si="5"/>
        <v>2687.0388322308554</v>
      </c>
      <c r="E94" s="8">
        <f>I93*Başlangıç!$C$4</f>
        <v>1700.5043689121801</v>
      </c>
      <c r="F94" s="8">
        <f>E94*Başlangıç!$C$7</f>
        <v>85.025218445609013</v>
      </c>
      <c r="G94" s="8">
        <f>E94*Başlangıç!$C$8</f>
        <v>0</v>
      </c>
      <c r="H94" s="8">
        <f t="shared" si="6"/>
        <v>901.50924487306634</v>
      </c>
      <c r="I94" s="8">
        <f t="shared" si="7"/>
        <v>150254.43465843183</v>
      </c>
    </row>
    <row r="95" spans="2:9" ht="17.5" customHeight="1" x14ac:dyDescent="0.45">
      <c r="B95" s="6">
        <f t="shared" si="4"/>
        <v>89</v>
      </c>
      <c r="C95" s="13">
        <f ca="1">IF(WEEKDAY(EDATE(Başlangıç!$C$6,B95))=7,EDATE(Başlangıç!$C$6,B95)+2,IF(WEEKDAY(EDATE(Başlangıç!$C$6,B95))=1,EDATE(Başlangıç!$C$6,B95)+1,EDATE(Başlangıç!$C$6,B95)))</f>
        <v>47676</v>
      </c>
      <c r="D95" s="2">
        <f t="shared" si="5"/>
        <v>2687.0388322308554</v>
      </c>
      <c r="E95" s="2">
        <f>I94*Başlangıç!$C$4</f>
        <v>1690.362389907358</v>
      </c>
      <c r="F95" s="2">
        <f>E95*Başlangıç!$C$7</f>
        <v>84.518119495367898</v>
      </c>
      <c r="G95" s="2">
        <f>E95*Başlangıç!$C$8</f>
        <v>0</v>
      </c>
      <c r="H95" s="2">
        <f t="shared" si="6"/>
        <v>912.15832282812949</v>
      </c>
      <c r="I95" s="2">
        <f t="shared" si="7"/>
        <v>149342.2763356037</v>
      </c>
    </row>
    <row r="96" spans="2:9" ht="17.5" customHeight="1" x14ac:dyDescent="0.45">
      <c r="B96" s="7">
        <f t="shared" si="4"/>
        <v>90</v>
      </c>
      <c r="C96" s="14">
        <f ca="1">IF(WEEKDAY(EDATE(Başlangıç!$C$6,B96))=7,EDATE(Başlangıç!$C$6,B96)+2,IF(WEEKDAY(EDATE(Başlangıç!$C$6,B96))=1,EDATE(Başlangıç!$C$6,B96)+1,EDATE(Başlangıç!$C$6,B96)))</f>
        <v>47707</v>
      </c>
      <c r="D96" s="8">
        <f t="shared" si="5"/>
        <v>2687.0388322308554</v>
      </c>
      <c r="E96" s="8">
        <f>I95*Başlangıç!$C$4</f>
        <v>1680.1006087755416</v>
      </c>
      <c r="F96" s="8">
        <f>E96*Başlangıç!$C$7</f>
        <v>84.005030438777084</v>
      </c>
      <c r="G96" s="8">
        <f>E96*Başlangıç!$C$8</f>
        <v>0</v>
      </c>
      <c r="H96" s="8">
        <f t="shared" si="6"/>
        <v>922.93319301653673</v>
      </c>
      <c r="I96" s="8">
        <f t="shared" si="7"/>
        <v>148419.34314258717</v>
      </c>
    </row>
    <row r="97" spans="2:9" ht="17.5" customHeight="1" x14ac:dyDescent="0.45">
      <c r="B97" s="6">
        <f t="shared" si="4"/>
        <v>91</v>
      </c>
      <c r="C97" s="13">
        <f ca="1">IF(WEEKDAY(EDATE(Başlangıç!$C$6,B97))=7,EDATE(Başlangıç!$C$6,B97)+2,IF(WEEKDAY(EDATE(Başlangıç!$C$6,B97))=1,EDATE(Başlangıç!$C$6,B97)+1,EDATE(Başlangıç!$C$6,B97)))</f>
        <v>47738</v>
      </c>
      <c r="D97" s="2">
        <f t="shared" si="5"/>
        <v>2687.0388322308554</v>
      </c>
      <c r="E97" s="2">
        <f>I96*Başlangıç!$C$4</f>
        <v>1669.7176103541055</v>
      </c>
      <c r="F97" s="2">
        <f>E97*Başlangıç!$C$7</f>
        <v>83.485880517705283</v>
      </c>
      <c r="G97" s="2">
        <f>E97*Başlangıç!$C$8</f>
        <v>0</v>
      </c>
      <c r="H97" s="2">
        <f t="shared" si="6"/>
        <v>933.83534135904461</v>
      </c>
      <c r="I97" s="2">
        <f t="shared" si="7"/>
        <v>147485.50780122812</v>
      </c>
    </row>
    <row r="98" spans="2:9" ht="17.5" customHeight="1" x14ac:dyDescent="0.45">
      <c r="B98" s="7">
        <f t="shared" si="4"/>
        <v>92</v>
      </c>
      <c r="C98" s="14">
        <f ca="1">IF(WEEKDAY(EDATE(Başlangıç!$C$6,B98))=7,EDATE(Başlangıç!$C$6,B98)+2,IF(WEEKDAY(EDATE(Başlangıç!$C$6,B98))=1,EDATE(Başlangıç!$C$6,B98)+1,EDATE(Başlangıç!$C$6,B98)))</f>
        <v>47770</v>
      </c>
      <c r="D98" s="8">
        <f t="shared" si="5"/>
        <v>2687.0388322308554</v>
      </c>
      <c r="E98" s="8">
        <f>I97*Başlangıç!$C$4</f>
        <v>1659.2119627638162</v>
      </c>
      <c r="F98" s="8">
        <f>E98*Başlangıç!$C$7</f>
        <v>82.960598138190818</v>
      </c>
      <c r="G98" s="8">
        <f>E98*Başlangıç!$C$8</f>
        <v>0</v>
      </c>
      <c r="H98" s="8">
        <f t="shared" si="6"/>
        <v>944.86627132884837</v>
      </c>
      <c r="I98" s="8">
        <f t="shared" si="7"/>
        <v>146540.64152989927</v>
      </c>
    </row>
    <row r="99" spans="2:9" ht="17.5" customHeight="1" x14ac:dyDescent="0.45">
      <c r="B99" s="6">
        <f t="shared" si="4"/>
        <v>93</v>
      </c>
      <c r="C99" s="13">
        <f ca="1">IF(WEEKDAY(EDATE(Başlangıç!$C$6,B99))=7,EDATE(Başlangıç!$C$6,B99)+2,IF(WEEKDAY(EDATE(Başlangıç!$C$6,B99))=1,EDATE(Başlangıç!$C$6,B99)+1,EDATE(Başlangıç!$C$6,B99)))</f>
        <v>47799</v>
      </c>
      <c r="D99" s="2">
        <f t="shared" si="5"/>
        <v>2687.0388322308554</v>
      </c>
      <c r="E99" s="2">
        <f>I98*Başlangıç!$C$4</f>
        <v>1648.5822172113667</v>
      </c>
      <c r="F99" s="2">
        <f>E99*Başlangıç!$C$7</f>
        <v>82.429110860568343</v>
      </c>
      <c r="G99" s="2">
        <f>E99*Başlangıç!$C$8</f>
        <v>0</v>
      </c>
      <c r="H99" s="2">
        <f t="shared" si="6"/>
        <v>956.02750415892035</v>
      </c>
      <c r="I99" s="2">
        <f t="shared" si="7"/>
        <v>145584.61402574033</v>
      </c>
    </row>
    <row r="100" spans="2:9" ht="17.5" customHeight="1" x14ac:dyDescent="0.45">
      <c r="B100" s="7">
        <f t="shared" si="4"/>
        <v>94</v>
      </c>
      <c r="C100" s="14">
        <f ca="1">IF(WEEKDAY(EDATE(Başlangıç!$C$6,B100))=7,EDATE(Başlangıç!$C$6,B100)+2,IF(WEEKDAY(EDATE(Başlangıç!$C$6,B100))=1,EDATE(Başlangıç!$C$6,B100)+1,EDATE(Başlangıç!$C$6,B100)))</f>
        <v>47829</v>
      </c>
      <c r="D100" s="8">
        <f t="shared" si="5"/>
        <v>2687.0388322308554</v>
      </c>
      <c r="E100" s="8">
        <f>I99*Başlangıç!$C$4</f>
        <v>1637.8269077895786</v>
      </c>
      <c r="F100" s="8">
        <f>E100*Başlangıç!$C$7</f>
        <v>81.891345389478943</v>
      </c>
      <c r="G100" s="8">
        <f>E100*Başlangıç!$C$8</f>
        <v>0</v>
      </c>
      <c r="H100" s="8">
        <f t="shared" si="6"/>
        <v>967.32057905179784</v>
      </c>
      <c r="I100" s="8">
        <f t="shared" si="7"/>
        <v>144617.29344668853</v>
      </c>
    </row>
    <row r="101" spans="2:9" ht="17.5" customHeight="1" x14ac:dyDescent="0.45">
      <c r="B101" s="6">
        <f t="shared" si="4"/>
        <v>95</v>
      </c>
      <c r="C101" s="13">
        <f ca="1">IF(WEEKDAY(EDATE(Başlangıç!$C$6,B101))=7,EDATE(Başlangıç!$C$6,B101)+2,IF(WEEKDAY(EDATE(Başlangıç!$C$6,B101))=1,EDATE(Başlangıç!$C$6,B101)+1,EDATE(Başlangıç!$C$6,B101)))</f>
        <v>47861</v>
      </c>
      <c r="D101" s="2">
        <f t="shared" si="5"/>
        <v>2687.0388322308554</v>
      </c>
      <c r="E101" s="2">
        <f>I100*Başlangıç!$C$4</f>
        <v>1626.9445512752459</v>
      </c>
      <c r="F101" s="2">
        <f>E101*Başlangıç!$C$7</f>
        <v>81.347227563762303</v>
      </c>
      <c r="G101" s="2">
        <f>E101*Başlangıç!$C$8</f>
        <v>0</v>
      </c>
      <c r="H101" s="2">
        <f t="shared" si="6"/>
        <v>978.7470533918472</v>
      </c>
      <c r="I101" s="2">
        <f t="shared" si="7"/>
        <v>143638.54639329668</v>
      </c>
    </row>
    <row r="102" spans="2:9" ht="17.5" customHeight="1" x14ac:dyDescent="0.45">
      <c r="B102" s="7">
        <f t="shared" si="4"/>
        <v>96</v>
      </c>
      <c r="C102" s="14">
        <f ca="1">IF(WEEKDAY(EDATE(Başlangıç!$C$6,B102))=7,EDATE(Başlangıç!$C$6,B102)+2,IF(WEEKDAY(EDATE(Başlangıç!$C$6,B102))=1,EDATE(Başlangıç!$C$6,B102)+1,EDATE(Başlangıç!$C$6,B102)))</f>
        <v>47891</v>
      </c>
      <c r="D102" s="8">
        <f t="shared" si="5"/>
        <v>2687.0388322308554</v>
      </c>
      <c r="E102" s="8">
        <f>I101*Başlangıç!$C$4</f>
        <v>1615.9336469245875</v>
      </c>
      <c r="F102" s="8">
        <f>E102*Başlangıç!$C$7</f>
        <v>80.796682346229375</v>
      </c>
      <c r="G102" s="8">
        <f>E102*Başlangıç!$C$8</f>
        <v>0</v>
      </c>
      <c r="H102" s="8">
        <f t="shared" si="6"/>
        <v>990.3085029600386</v>
      </c>
      <c r="I102" s="8">
        <f t="shared" si="7"/>
        <v>142648.23789033663</v>
      </c>
    </row>
    <row r="103" spans="2:9" ht="17.5" customHeight="1" x14ac:dyDescent="0.45">
      <c r="B103" s="6">
        <f t="shared" si="4"/>
        <v>97</v>
      </c>
      <c r="C103" s="13">
        <f ca="1">IF(WEEKDAY(EDATE(Başlangıç!$C$6,B103))=7,EDATE(Başlangıç!$C$6,B103)+2,IF(WEEKDAY(EDATE(Başlangıç!$C$6,B103))=1,EDATE(Başlangıç!$C$6,B103)+1,EDATE(Başlangıç!$C$6,B103)))</f>
        <v>47919</v>
      </c>
      <c r="D103" s="2">
        <f t="shared" si="5"/>
        <v>2687.0388322308554</v>
      </c>
      <c r="E103" s="2">
        <f>I102*Başlangıç!$C$4</f>
        <v>1604.7926762662871</v>
      </c>
      <c r="F103" s="2">
        <f>E103*Başlangıç!$C$7</f>
        <v>80.239633813314356</v>
      </c>
      <c r="G103" s="2">
        <f>E103*Başlangıç!$C$8</f>
        <v>0</v>
      </c>
      <c r="H103" s="2">
        <f t="shared" si="6"/>
        <v>1002.0065221512539</v>
      </c>
      <c r="I103" s="2">
        <f t="shared" si="7"/>
        <v>141646.23136818537</v>
      </c>
    </row>
    <row r="104" spans="2:9" ht="17.5" customHeight="1" x14ac:dyDescent="0.45">
      <c r="B104" s="7">
        <f t="shared" si="4"/>
        <v>98</v>
      </c>
      <c r="C104" s="14">
        <f ca="1">IF(WEEKDAY(EDATE(Başlangıç!$C$6,B104))=7,EDATE(Başlangıç!$C$6,B104)+2,IF(WEEKDAY(EDATE(Başlangıç!$C$6,B104))=1,EDATE(Başlangıç!$C$6,B104)+1,EDATE(Başlangıç!$C$6,B104)))</f>
        <v>47952</v>
      </c>
      <c r="D104" s="8">
        <f t="shared" si="5"/>
        <v>2687.0388322308554</v>
      </c>
      <c r="E104" s="8">
        <f>I103*Başlangıç!$C$4</f>
        <v>1593.5201028920853</v>
      </c>
      <c r="F104" s="8">
        <f>E104*Başlangıç!$C$7</f>
        <v>79.676005144604275</v>
      </c>
      <c r="G104" s="8">
        <f>E104*Başlangıç!$C$8</f>
        <v>0</v>
      </c>
      <c r="H104" s="8">
        <f t="shared" si="6"/>
        <v>1013.8427241941658</v>
      </c>
      <c r="I104" s="8">
        <f t="shared" si="7"/>
        <v>140632.3886439912</v>
      </c>
    </row>
    <row r="105" spans="2:9" ht="17.5" customHeight="1" x14ac:dyDescent="0.45">
      <c r="B105" s="6">
        <f t="shared" si="4"/>
        <v>99</v>
      </c>
      <c r="C105" s="13">
        <f ca="1">IF(WEEKDAY(EDATE(Başlangıç!$C$6,B105))=7,EDATE(Başlangıç!$C$6,B105)+2,IF(WEEKDAY(EDATE(Başlangıç!$C$6,B105))=1,EDATE(Başlangıç!$C$6,B105)+1,EDATE(Başlangıç!$C$6,B105)))</f>
        <v>47980</v>
      </c>
      <c r="D105" s="2">
        <f t="shared" si="5"/>
        <v>2687.0388322308554</v>
      </c>
      <c r="E105" s="2">
        <f>I104*Başlangıç!$C$4</f>
        <v>1582.114372244901</v>
      </c>
      <c r="F105" s="2">
        <f>E105*Başlangıç!$C$7</f>
        <v>79.105718612245056</v>
      </c>
      <c r="G105" s="2">
        <f>E105*Başlangıç!$C$8</f>
        <v>0</v>
      </c>
      <c r="H105" s="2">
        <f t="shared" si="6"/>
        <v>1025.8187413737094</v>
      </c>
      <c r="I105" s="2">
        <f t="shared" si="7"/>
        <v>139606.56990261748</v>
      </c>
    </row>
    <row r="106" spans="2:9" ht="17.5" customHeight="1" x14ac:dyDescent="0.45">
      <c r="B106" s="7">
        <f t="shared" si="4"/>
        <v>100</v>
      </c>
      <c r="C106" s="14">
        <f ca="1">IF(WEEKDAY(EDATE(Başlangıç!$C$6,B106))=7,EDATE(Başlangıç!$C$6,B106)+2,IF(WEEKDAY(EDATE(Başlangıç!$C$6,B106))=1,EDATE(Başlangıç!$C$6,B106)+1,EDATE(Başlangıç!$C$6,B106)))</f>
        <v>48011</v>
      </c>
      <c r="D106" s="8">
        <f t="shared" si="5"/>
        <v>2687.0388322308554</v>
      </c>
      <c r="E106" s="8">
        <f>I105*Başlangıç!$C$4</f>
        <v>1570.5739114044466</v>
      </c>
      <c r="F106" s="8">
        <f>E106*Başlangıç!$C$7</f>
        <v>78.528695570222339</v>
      </c>
      <c r="G106" s="8">
        <f>E106*Başlangıç!$C$8</f>
        <v>0</v>
      </c>
      <c r="H106" s="8">
        <f t="shared" si="6"/>
        <v>1037.9362252561864</v>
      </c>
      <c r="I106" s="8">
        <f t="shared" si="7"/>
        <v>138568.6336773613</v>
      </c>
    </row>
    <row r="107" spans="2:9" ht="17.5" customHeight="1" x14ac:dyDescent="0.45">
      <c r="B107" s="6">
        <f t="shared" si="4"/>
        <v>101</v>
      </c>
      <c r="C107" s="13">
        <f ca="1">IF(WEEKDAY(EDATE(Başlangıç!$C$6,B107))=7,EDATE(Başlangıç!$C$6,B107)+2,IF(WEEKDAY(EDATE(Başlangıç!$C$6,B107))=1,EDATE(Başlangıç!$C$6,B107)+1,EDATE(Başlangıç!$C$6,B107)))</f>
        <v>48043</v>
      </c>
      <c r="D107" s="2">
        <f t="shared" si="5"/>
        <v>2687.0388322308554</v>
      </c>
      <c r="E107" s="2">
        <f>I106*Başlangıç!$C$4</f>
        <v>1558.8971288703146</v>
      </c>
      <c r="F107" s="2">
        <f>E107*Başlangıç!$C$7</f>
        <v>77.944856443515732</v>
      </c>
      <c r="G107" s="2">
        <f>E107*Başlangıç!$C$8</f>
        <v>0</v>
      </c>
      <c r="H107" s="2">
        <f t="shared" si="6"/>
        <v>1050.1968469170251</v>
      </c>
      <c r="I107" s="2">
        <f t="shared" si="7"/>
        <v>137518.43683044426</v>
      </c>
    </row>
    <row r="108" spans="2:9" ht="17.5" customHeight="1" x14ac:dyDescent="0.45">
      <c r="B108" s="7">
        <f t="shared" si="4"/>
        <v>102</v>
      </c>
      <c r="C108" s="14">
        <f ca="1">IF(WEEKDAY(EDATE(Başlangıç!$C$6,B108))=7,EDATE(Başlangıç!$C$6,B108)+2,IF(WEEKDAY(EDATE(Başlangıç!$C$6,B108))=1,EDATE(Başlangıç!$C$6,B108)+1,EDATE(Başlangıç!$C$6,B108)))</f>
        <v>48072</v>
      </c>
      <c r="D108" s="8">
        <f t="shared" si="5"/>
        <v>2687.0388322308554</v>
      </c>
      <c r="E108" s="8">
        <f>I107*Başlangıç!$C$4</f>
        <v>1547.0824143424979</v>
      </c>
      <c r="F108" s="8">
        <f>E108*Başlangıç!$C$7</f>
        <v>77.3541207171249</v>
      </c>
      <c r="G108" s="8">
        <f>E108*Başlangıç!$C$8</f>
        <v>0</v>
      </c>
      <c r="H108" s="8">
        <f t="shared" si="6"/>
        <v>1062.6022971712325</v>
      </c>
      <c r="I108" s="8">
        <f t="shared" si="7"/>
        <v>136455.83453327304</v>
      </c>
    </row>
    <row r="109" spans="2:9" ht="17.5" customHeight="1" x14ac:dyDescent="0.45">
      <c r="B109" s="6">
        <f t="shared" si="4"/>
        <v>103</v>
      </c>
      <c r="C109" s="13">
        <f ca="1">IF(WEEKDAY(EDATE(Başlangıç!$C$6,B109))=7,EDATE(Başlangıç!$C$6,B109)+2,IF(WEEKDAY(EDATE(Başlangıç!$C$6,B109))=1,EDATE(Başlangıç!$C$6,B109)+1,EDATE(Başlangıç!$C$6,B109)))</f>
        <v>48103</v>
      </c>
      <c r="D109" s="2">
        <f t="shared" si="5"/>
        <v>2687.0388322308554</v>
      </c>
      <c r="E109" s="2">
        <f>I108*Başlangıç!$C$4</f>
        <v>1535.1281384993217</v>
      </c>
      <c r="F109" s="2">
        <f>E109*Başlangıç!$C$7</f>
        <v>76.756406924966086</v>
      </c>
      <c r="G109" s="2">
        <f>E109*Başlangıç!$C$8</f>
        <v>0</v>
      </c>
      <c r="H109" s="2">
        <f t="shared" si="6"/>
        <v>1075.1542868065676</v>
      </c>
      <c r="I109" s="2">
        <f t="shared" si="7"/>
        <v>135380.68024646648</v>
      </c>
    </row>
    <row r="110" spans="2:9" ht="17.5" customHeight="1" x14ac:dyDescent="0.45">
      <c r="B110" s="7">
        <f t="shared" si="4"/>
        <v>104</v>
      </c>
      <c r="C110" s="14">
        <f ca="1">IF(WEEKDAY(EDATE(Başlangıç!$C$6,B110))=7,EDATE(Başlangıç!$C$6,B110)+2,IF(WEEKDAY(EDATE(Başlangıç!$C$6,B110))=1,EDATE(Başlangıç!$C$6,B110)+1,EDATE(Başlangıç!$C$6,B110)))</f>
        <v>48134</v>
      </c>
      <c r="D110" s="8">
        <f t="shared" si="5"/>
        <v>2687.0388322308554</v>
      </c>
      <c r="E110" s="8">
        <f>I109*Başlangıç!$C$4</f>
        <v>1523.032652772748</v>
      </c>
      <c r="F110" s="8">
        <f>E110*Başlangıç!$C$7</f>
        <v>76.151632638637395</v>
      </c>
      <c r="G110" s="8">
        <f>E110*Başlangıç!$C$8</f>
        <v>0</v>
      </c>
      <c r="H110" s="8">
        <f t="shared" si="6"/>
        <v>1087.85454681947</v>
      </c>
      <c r="I110" s="8">
        <f t="shared" si="7"/>
        <v>134292.82569964702</v>
      </c>
    </row>
    <row r="111" spans="2:9" ht="17.5" customHeight="1" x14ac:dyDescent="0.45">
      <c r="B111" s="6">
        <f t="shared" si="4"/>
        <v>105</v>
      </c>
      <c r="C111" s="13">
        <f ca="1">IF(WEEKDAY(EDATE(Başlangıç!$C$6,B111))=7,EDATE(Başlangıç!$C$6,B111)+2,IF(WEEKDAY(EDATE(Başlangıç!$C$6,B111))=1,EDATE(Başlangıç!$C$6,B111)+1,EDATE(Başlangıç!$C$6,B111)))</f>
        <v>48164</v>
      </c>
      <c r="D111" s="2">
        <f t="shared" si="5"/>
        <v>2687.0388322308554</v>
      </c>
      <c r="E111" s="2">
        <f>I110*Başlangıç!$C$4</f>
        <v>1510.7942891210289</v>
      </c>
      <c r="F111" s="2">
        <f>E111*Başlangıç!$C$7</f>
        <v>75.539714456051442</v>
      </c>
      <c r="G111" s="2">
        <f>E111*Başlangıç!$C$8</f>
        <v>0</v>
      </c>
      <c r="H111" s="2">
        <f t="shared" si="6"/>
        <v>1100.7048286537752</v>
      </c>
      <c r="I111" s="2">
        <f t="shared" si="7"/>
        <v>133192.12087099324</v>
      </c>
    </row>
    <row r="112" spans="2:9" ht="17.5" customHeight="1" x14ac:dyDescent="0.45">
      <c r="B112" s="7">
        <f t="shared" si="4"/>
        <v>106</v>
      </c>
      <c r="C112" s="14">
        <f ca="1">IF(WEEKDAY(EDATE(Başlangıç!$C$6,B112))=7,EDATE(Başlangıç!$C$6,B112)+2,IF(WEEKDAY(EDATE(Başlangıç!$C$6,B112))=1,EDATE(Başlangıç!$C$6,B112)+1,EDATE(Başlangıç!$C$6,B112)))</f>
        <v>48194</v>
      </c>
      <c r="D112" s="8">
        <f t="shared" si="5"/>
        <v>2687.0388322308554</v>
      </c>
      <c r="E112" s="8">
        <f>I111*Başlangıç!$C$4</f>
        <v>1498.4113597986739</v>
      </c>
      <c r="F112" s="8">
        <f>E112*Başlangıç!$C$7</f>
        <v>74.920567989933701</v>
      </c>
      <c r="G112" s="8">
        <f>E112*Başlangıç!$C$8</f>
        <v>0</v>
      </c>
      <c r="H112" s="8">
        <f t="shared" si="6"/>
        <v>1113.7069044422478</v>
      </c>
      <c r="I112" s="8">
        <f t="shared" si="7"/>
        <v>132078.41396655099</v>
      </c>
    </row>
    <row r="113" spans="2:9" ht="17.5" customHeight="1" x14ac:dyDescent="0.45">
      <c r="B113" s="6">
        <f t="shared" si="4"/>
        <v>107</v>
      </c>
      <c r="C113" s="13">
        <f ca="1">IF(WEEKDAY(EDATE(Başlangıç!$C$6,B113))=7,EDATE(Başlangıç!$C$6,B113)+2,IF(WEEKDAY(EDATE(Başlangıç!$C$6,B113))=1,EDATE(Başlangıç!$C$6,B113)+1,EDATE(Başlangıç!$C$6,B113)))</f>
        <v>48225</v>
      </c>
      <c r="D113" s="2">
        <f t="shared" si="5"/>
        <v>2687.0388322308554</v>
      </c>
      <c r="E113" s="2">
        <f>I112*Başlangıç!$C$4</f>
        <v>1485.8821571236986</v>
      </c>
      <c r="F113" s="2">
        <f>E113*Başlangıç!$C$7</f>
        <v>74.294107856184937</v>
      </c>
      <c r="G113" s="2">
        <f>E113*Başlangıç!$C$8</f>
        <v>0</v>
      </c>
      <c r="H113" s="2">
        <f t="shared" si="6"/>
        <v>1126.862567250972</v>
      </c>
      <c r="I113" s="2">
        <f t="shared" si="7"/>
        <v>130951.55139930002</v>
      </c>
    </row>
    <row r="114" spans="2:9" ht="17.5" customHeight="1" x14ac:dyDescent="0.45">
      <c r="B114" s="7">
        <f t="shared" si="4"/>
        <v>108</v>
      </c>
      <c r="C114" s="14">
        <f ca="1">IF(WEEKDAY(EDATE(Başlangıç!$C$6,B114))=7,EDATE(Başlangıç!$C$6,B114)+2,IF(WEEKDAY(EDATE(Başlangıç!$C$6,B114))=1,EDATE(Başlangıç!$C$6,B114)+1,EDATE(Başlangıç!$C$6,B114)))</f>
        <v>48256</v>
      </c>
      <c r="D114" s="8">
        <f t="shared" si="5"/>
        <v>2687.0388322308554</v>
      </c>
      <c r="E114" s="8">
        <f>I113*Başlangıç!$C$4</f>
        <v>1473.2049532421252</v>
      </c>
      <c r="F114" s="8">
        <f>E114*Başlangıç!$C$7</f>
        <v>73.660247662106258</v>
      </c>
      <c r="G114" s="8">
        <f>E114*Başlangıç!$C$8</f>
        <v>0</v>
      </c>
      <c r="H114" s="8">
        <f t="shared" si="6"/>
        <v>1140.173631326624</v>
      </c>
      <c r="I114" s="8">
        <f t="shared" si="7"/>
        <v>129811.37776797339</v>
      </c>
    </row>
    <row r="115" spans="2:9" ht="17.5" customHeight="1" x14ac:dyDescent="0.45">
      <c r="B115" s="6">
        <f t="shared" si="4"/>
        <v>109</v>
      </c>
      <c r="C115" s="13">
        <f ca="1">IF(WEEKDAY(EDATE(Başlangıç!$C$6,B115))=7,EDATE(Başlangıç!$C$6,B115)+2,IF(WEEKDAY(EDATE(Başlangıç!$C$6,B115))=1,EDATE(Başlangıç!$C$6,B115)+1,EDATE(Başlangıç!$C$6,B115)))</f>
        <v>48285</v>
      </c>
      <c r="D115" s="2">
        <f t="shared" si="5"/>
        <v>2687.0388322308554</v>
      </c>
      <c r="E115" s="2">
        <f>I114*Başlangıç!$C$4</f>
        <v>1460.3779998897005</v>
      </c>
      <c r="F115" s="2">
        <f>E115*Başlangıç!$C$7</f>
        <v>73.018899994485025</v>
      </c>
      <c r="G115" s="2">
        <f>E115*Başlangıç!$C$8</f>
        <v>0</v>
      </c>
      <c r="H115" s="2">
        <f t="shared" si="6"/>
        <v>1153.6419323466698</v>
      </c>
      <c r="I115" s="2">
        <f t="shared" si="7"/>
        <v>128657.73583562672</v>
      </c>
    </row>
    <row r="116" spans="2:9" ht="17.5" customHeight="1" x14ac:dyDescent="0.45">
      <c r="B116" s="7">
        <f t="shared" si="4"/>
        <v>110</v>
      </c>
      <c r="C116" s="14">
        <f ca="1">IF(WEEKDAY(EDATE(Başlangıç!$C$6,B116))=7,EDATE(Başlangıç!$C$6,B116)+2,IF(WEEKDAY(EDATE(Başlangıç!$C$6,B116))=1,EDATE(Başlangıç!$C$6,B116)+1,EDATE(Başlangıç!$C$6,B116)))</f>
        <v>48316</v>
      </c>
      <c r="D116" s="8">
        <f t="shared" si="5"/>
        <v>2687.0388322308554</v>
      </c>
      <c r="E116" s="8">
        <f>I115*Başlangıç!$C$4</f>
        <v>1447.3995281508005</v>
      </c>
      <c r="F116" s="8">
        <f>E116*Başlangıç!$C$7</f>
        <v>72.369976407540022</v>
      </c>
      <c r="G116" s="8">
        <f>E116*Başlangıç!$C$8</f>
        <v>0</v>
      </c>
      <c r="H116" s="8">
        <f t="shared" si="6"/>
        <v>1167.2693276725149</v>
      </c>
      <c r="I116" s="8">
        <f t="shared" si="7"/>
        <v>127490.4665079542</v>
      </c>
    </row>
    <row r="117" spans="2:9" ht="17.5" customHeight="1" x14ac:dyDescent="0.45">
      <c r="B117" s="6">
        <f t="shared" si="4"/>
        <v>111</v>
      </c>
      <c r="C117" s="13">
        <f ca="1">IF(WEEKDAY(EDATE(Başlangıç!$C$6,B117))=7,EDATE(Başlangıç!$C$6,B117)+2,IF(WEEKDAY(EDATE(Başlangıç!$C$6,B117))=1,EDATE(Başlangıç!$C$6,B117)+1,EDATE(Başlangıç!$C$6,B117)))</f>
        <v>48346</v>
      </c>
      <c r="D117" s="2">
        <f t="shared" si="5"/>
        <v>2687.0388322308554</v>
      </c>
      <c r="E117" s="2">
        <f>I116*Başlangıç!$C$4</f>
        <v>1434.2677482144848</v>
      </c>
      <c r="F117" s="2">
        <f>E117*Başlangıç!$C$7</f>
        <v>71.713387410724238</v>
      </c>
      <c r="G117" s="2">
        <f>E117*Başlangıç!$C$8</f>
        <v>0</v>
      </c>
      <c r="H117" s="2">
        <f t="shared" si="6"/>
        <v>1181.0576966056465</v>
      </c>
      <c r="I117" s="2">
        <f t="shared" si="7"/>
        <v>126309.40881134856</v>
      </c>
    </row>
    <row r="118" spans="2:9" ht="17.5" customHeight="1" x14ac:dyDescent="0.45">
      <c r="B118" s="7">
        <f t="shared" si="4"/>
        <v>112</v>
      </c>
      <c r="C118" s="14">
        <f ca="1">IF(WEEKDAY(EDATE(Başlangıç!$C$6,B118))=7,EDATE(Başlangıç!$C$6,B118)+2,IF(WEEKDAY(EDATE(Başlangıç!$C$6,B118))=1,EDATE(Başlangıç!$C$6,B118)+1,EDATE(Başlangıç!$C$6,B118)))</f>
        <v>48379</v>
      </c>
      <c r="D118" s="8">
        <f t="shared" si="5"/>
        <v>2687.0388322308554</v>
      </c>
      <c r="E118" s="8">
        <f>I117*Başlangıç!$C$4</f>
        <v>1420.9808491276713</v>
      </c>
      <c r="F118" s="8">
        <f>E118*Başlangıç!$C$7</f>
        <v>71.04904245638356</v>
      </c>
      <c r="G118" s="8">
        <f>E118*Başlangıç!$C$8</f>
        <v>0</v>
      </c>
      <c r="H118" s="8">
        <f t="shared" si="6"/>
        <v>1195.0089406468005</v>
      </c>
      <c r="I118" s="8">
        <f t="shared" si="7"/>
        <v>125114.39987070176</v>
      </c>
    </row>
    <row r="119" spans="2:9" ht="17.5" customHeight="1" x14ac:dyDescent="0.45">
      <c r="B119" s="6">
        <f t="shared" si="4"/>
        <v>113</v>
      </c>
      <c r="C119" s="13">
        <f ca="1">IF(WEEKDAY(EDATE(Başlangıç!$C$6,B119))=7,EDATE(Başlangıç!$C$6,B119)+2,IF(WEEKDAY(EDATE(Başlangıç!$C$6,B119))=1,EDATE(Başlangıç!$C$6,B119)+1,EDATE(Başlangıç!$C$6,B119)))</f>
        <v>48407</v>
      </c>
      <c r="D119" s="2">
        <f t="shared" si="5"/>
        <v>2687.0388322308554</v>
      </c>
      <c r="E119" s="2">
        <f>I118*Başlangıç!$C$4</f>
        <v>1407.5369985453947</v>
      </c>
      <c r="F119" s="2">
        <f>E119*Başlangıç!$C$7</f>
        <v>70.376849927269731</v>
      </c>
      <c r="G119" s="2">
        <f>E119*Başlangıç!$C$8</f>
        <v>0</v>
      </c>
      <c r="H119" s="2">
        <f t="shared" si="6"/>
        <v>1209.1249837581911</v>
      </c>
      <c r="I119" s="2">
        <f t="shared" si="7"/>
        <v>123905.27488694357</v>
      </c>
    </row>
    <row r="120" spans="2:9" ht="17.5" customHeight="1" x14ac:dyDescent="0.45">
      <c r="B120" s="7">
        <f t="shared" ref="B120:B183" si="8">SUM(B119)+1</f>
        <v>114</v>
      </c>
      <c r="C120" s="14">
        <f ca="1">IF(WEEKDAY(EDATE(Başlangıç!$C$6,B120))=7,EDATE(Başlangıç!$C$6,B120)+2,IF(WEEKDAY(EDATE(Başlangıç!$C$6,B120))=1,EDATE(Başlangıç!$C$6,B120)+1,EDATE(Başlangıç!$C$6,B120)))</f>
        <v>48438</v>
      </c>
      <c r="D120" s="8">
        <f t="shared" si="5"/>
        <v>2687.0388322308554</v>
      </c>
      <c r="E120" s="8">
        <f>I119*Başlangıç!$C$4</f>
        <v>1393.9343424781152</v>
      </c>
      <c r="F120" s="8">
        <f>E120*Başlangıç!$C$7</f>
        <v>69.696717123905771</v>
      </c>
      <c r="G120" s="8">
        <f>E120*Başlangıç!$C$8</f>
        <v>0</v>
      </c>
      <c r="H120" s="8">
        <f t="shared" si="6"/>
        <v>1223.4077726288344</v>
      </c>
      <c r="I120" s="8">
        <f t="shared" si="7"/>
        <v>122681.86711431474</v>
      </c>
    </row>
    <row r="121" spans="2:9" ht="17.5" customHeight="1" x14ac:dyDescent="0.45">
      <c r="B121" s="6">
        <f t="shared" si="8"/>
        <v>115</v>
      </c>
      <c r="C121" s="13">
        <f ca="1">IF(WEEKDAY(EDATE(Başlangıç!$C$6,B121))=7,EDATE(Başlangıç!$C$6,B121)+2,IF(WEEKDAY(EDATE(Başlangıç!$C$6,B121))=1,EDATE(Başlangıç!$C$6,B121)+1,EDATE(Başlangıç!$C$6,B121)))</f>
        <v>48470</v>
      </c>
      <c r="D121" s="2">
        <f t="shared" si="5"/>
        <v>2687.0388322308554</v>
      </c>
      <c r="E121" s="2">
        <f>I120*Başlangıç!$C$4</f>
        <v>1380.1710050360407</v>
      </c>
      <c r="F121" s="2">
        <f>E121*Başlangıç!$C$7</f>
        <v>69.008550251802035</v>
      </c>
      <c r="G121" s="2">
        <f>E121*Başlangıç!$C$8</f>
        <v>0</v>
      </c>
      <c r="H121" s="2">
        <f t="shared" si="6"/>
        <v>1237.8592769430127</v>
      </c>
      <c r="I121" s="2">
        <f t="shared" si="7"/>
        <v>121444.00783737173</v>
      </c>
    </row>
    <row r="122" spans="2:9" ht="17.5" customHeight="1" x14ac:dyDescent="0.45">
      <c r="B122" s="7">
        <f t="shared" si="8"/>
        <v>116</v>
      </c>
      <c r="C122" s="14">
        <f ca="1">IF(WEEKDAY(EDATE(Başlangıç!$C$6,B122))=7,EDATE(Başlangıç!$C$6,B122)+2,IF(WEEKDAY(EDATE(Başlangıç!$C$6,B122))=1,EDATE(Başlangıç!$C$6,B122)+1,EDATE(Başlangıç!$C$6,B122)))</f>
        <v>48499</v>
      </c>
      <c r="D122" s="8">
        <f t="shared" si="5"/>
        <v>2687.0388322308554</v>
      </c>
      <c r="E122" s="8">
        <f>I121*Başlangıç!$C$4</f>
        <v>1366.2450881704319</v>
      </c>
      <c r="F122" s="8">
        <f>E122*Başlangıç!$C$7</f>
        <v>68.312254408521596</v>
      </c>
      <c r="G122" s="8">
        <f>E122*Başlangıç!$C$8</f>
        <v>0</v>
      </c>
      <c r="H122" s="8">
        <f t="shared" si="6"/>
        <v>1252.4814896519019</v>
      </c>
      <c r="I122" s="8">
        <f t="shared" si="7"/>
        <v>120191.52634771983</v>
      </c>
    </row>
    <row r="123" spans="2:9" ht="17.5" customHeight="1" x14ac:dyDescent="0.45">
      <c r="B123" s="6">
        <f t="shared" si="8"/>
        <v>117</v>
      </c>
      <c r="C123" s="13">
        <f ca="1">IF(WEEKDAY(EDATE(Başlangıç!$C$6,B123))=7,EDATE(Başlangıç!$C$6,B123)+2,IF(WEEKDAY(EDATE(Başlangıç!$C$6,B123))=1,EDATE(Başlangıç!$C$6,B123)+1,EDATE(Başlangıç!$C$6,B123)))</f>
        <v>48530</v>
      </c>
      <c r="D123" s="2">
        <f t="shared" si="5"/>
        <v>2687.0388322308554</v>
      </c>
      <c r="E123" s="2">
        <f>I122*Başlangıç!$C$4</f>
        <v>1352.1546714118481</v>
      </c>
      <c r="F123" s="2">
        <f>E123*Başlangıç!$C$7</f>
        <v>67.607733570592401</v>
      </c>
      <c r="G123" s="2">
        <f>E123*Başlangıç!$C$8</f>
        <v>0</v>
      </c>
      <c r="H123" s="2">
        <f t="shared" si="6"/>
        <v>1267.2764272484148</v>
      </c>
      <c r="I123" s="2">
        <f t="shared" si="7"/>
        <v>118924.24992047141</v>
      </c>
    </row>
    <row r="124" spans="2:9" ht="17.5" customHeight="1" x14ac:dyDescent="0.45">
      <c r="B124" s="7">
        <f t="shared" si="8"/>
        <v>118</v>
      </c>
      <c r="C124" s="14">
        <f ca="1">IF(WEEKDAY(EDATE(Başlangıç!$C$6,B124))=7,EDATE(Başlangıç!$C$6,B124)+2,IF(WEEKDAY(EDATE(Başlangıç!$C$6,B124))=1,EDATE(Başlangıç!$C$6,B124)+1,EDATE(Başlangıç!$C$6,B124)))</f>
        <v>48561</v>
      </c>
      <c r="D124" s="8">
        <f t="shared" si="5"/>
        <v>2687.0388322308554</v>
      </c>
      <c r="E124" s="8">
        <f>I123*Başlangıç!$C$4</f>
        <v>1337.8978116053033</v>
      </c>
      <c r="F124" s="8">
        <f>E124*Başlangıç!$C$7</f>
        <v>66.894890580265169</v>
      </c>
      <c r="G124" s="8">
        <f>E124*Başlangıç!$C$8</f>
        <v>0</v>
      </c>
      <c r="H124" s="8">
        <f t="shared" si="6"/>
        <v>1282.2461300452869</v>
      </c>
      <c r="I124" s="8">
        <f t="shared" si="7"/>
        <v>117642.00379042613</v>
      </c>
    </row>
    <row r="125" spans="2:9" ht="17.5" customHeight="1" x14ac:dyDescent="0.45">
      <c r="B125" s="6">
        <f t="shared" si="8"/>
        <v>119</v>
      </c>
      <c r="C125" s="13">
        <f ca="1">IF(WEEKDAY(EDATE(Başlangıç!$C$6,B125))=7,EDATE(Başlangıç!$C$6,B125)+2,IF(WEEKDAY(EDATE(Başlangıç!$C$6,B125))=1,EDATE(Başlangıç!$C$6,B125)+1,EDATE(Başlangıç!$C$6,B125)))</f>
        <v>48591</v>
      </c>
      <c r="D125" s="2">
        <f t="shared" si="5"/>
        <v>2687.0388322308554</v>
      </c>
      <c r="E125" s="2">
        <f>I124*Başlangıç!$C$4</f>
        <v>1323.4725426422938</v>
      </c>
      <c r="F125" s="2">
        <f>E125*Başlangıç!$C$7</f>
        <v>66.173627132114689</v>
      </c>
      <c r="G125" s="2">
        <f>E125*Başlangıç!$C$8</f>
        <v>0</v>
      </c>
      <c r="H125" s="2">
        <f t="shared" si="6"/>
        <v>1297.3926624564469</v>
      </c>
      <c r="I125" s="2">
        <f t="shared" si="7"/>
        <v>116344.61112796968</v>
      </c>
    </row>
    <row r="126" spans="2:9" ht="17.5" customHeight="1" x14ac:dyDescent="0.45">
      <c r="B126" s="7">
        <f t="shared" si="8"/>
        <v>120</v>
      </c>
      <c r="C126" s="14">
        <f ca="1">IF(WEEKDAY(EDATE(Başlangıç!$C$6,B126))=7,EDATE(Başlangıç!$C$6,B126)+2,IF(WEEKDAY(EDATE(Başlangıç!$C$6,B126))=1,EDATE(Başlangıç!$C$6,B126)+1,EDATE(Başlangıç!$C$6,B126)))</f>
        <v>48624</v>
      </c>
      <c r="D126" s="8">
        <f t="shared" si="5"/>
        <v>2687.0388322308554</v>
      </c>
      <c r="E126" s="8">
        <f>I125*Başlangıç!$C$4</f>
        <v>1308.8768751896589</v>
      </c>
      <c r="F126" s="8">
        <f>E126*Başlangıç!$C$7</f>
        <v>65.443843759482945</v>
      </c>
      <c r="G126" s="8">
        <f>E126*Başlangıç!$C$8</f>
        <v>0</v>
      </c>
      <c r="H126" s="8">
        <f t="shared" si="6"/>
        <v>1312.7181132817136</v>
      </c>
      <c r="I126" s="8">
        <f t="shared" si="7"/>
        <v>115031.89301468796</v>
      </c>
    </row>
    <row r="127" spans="2:9" ht="17.5" customHeight="1" x14ac:dyDescent="0.45">
      <c r="B127" s="6">
        <f t="shared" si="8"/>
        <v>121</v>
      </c>
      <c r="C127" s="13">
        <f ca="1">IF(WEEKDAY(EDATE(Başlangıç!$C$6,B127))=7,EDATE(Başlangıç!$C$6,B127)+2,IF(WEEKDAY(EDATE(Başlangıç!$C$6,B127))=1,EDATE(Başlangıç!$C$6,B127)+1,EDATE(Başlangıç!$C$6,B127)))</f>
        <v>48652</v>
      </c>
      <c r="D127" s="2">
        <f t="shared" si="5"/>
        <v>2687.0388322308554</v>
      </c>
      <c r="E127" s="2">
        <f>I126*Başlangıç!$C$4</f>
        <v>1294.1087964152396</v>
      </c>
      <c r="F127" s="2">
        <f>E127*Başlangıç!$C$7</f>
        <v>64.705439820761981</v>
      </c>
      <c r="G127" s="2">
        <f>E127*Başlangıç!$C$8</f>
        <v>0</v>
      </c>
      <c r="H127" s="2">
        <f t="shared" si="6"/>
        <v>1328.2245959948539</v>
      </c>
      <c r="I127" s="2">
        <f t="shared" si="7"/>
        <v>113703.66841869311</v>
      </c>
    </row>
    <row r="128" spans="2:9" ht="17.5" customHeight="1" x14ac:dyDescent="0.45">
      <c r="B128" s="7">
        <f t="shared" si="8"/>
        <v>122</v>
      </c>
      <c r="C128" s="14">
        <f ca="1">IF(WEEKDAY(EDATE(Başlangıç!$C$6,B128))=7,EDATE(Başlangıç!$C$6,B128)+2,IF(WEEKDAY(EDATE(Başlangıç!$C$6,B128))=1,EDATE(Başlangıç!$C$6,B128)+1,EDATE(Başlangıç!$C$6,B128)))</f>
        <v>48681</v>
      </c>
      <c r="D128" s="8">
        <f t="shared" si="5"/>
        <v>2687.0388322308554</v>
      </c>
      <c r="E128" s="8">
        <f>I127*Başlangıç!$C$4</f>
        <v>1279.1662697102975</v>
      </c>
      <c r="F128" s="8">
        <f>E128*Başlangıç!$C$7</f>
        <v>63.958313485514878</v>
      </c>
      <c r="G128" s="8">
        <f>E128*Başlangıç!$C$8</f>
        <v>0</v>
      </c>
      <c r="H128" s="8">
        <f t="shared" si="6"/>
        <v>1343.914249035043</v>
      </c>
      <c r="I128" s="8">
        <f t="shared" si="7"/>
        <v>112359.75416965806</v>
      </c>
    </row>
    <row r="129" spans="2:9" ht="17.5" customHeight="1" x14ac:dyDescent="0.45">
      <c r="B129" s="6">
        <f t="shared" si="8"/>
        <v>123</v>
      </c>
      <c r="C129" s="13">
        <f ca="1">IF(WEEKDAY(EDATE(Başlangıç!$C$6,B129))=7,EDATE(Başlangıç!$C$6,B129)+2,IF(WEEKDAY(EDATE(Başlangıç!$C$6,B129))=1,EDATE(Başlangıç!$C$6,B129)+1,EDATE(Başlangıç!$C$6,B129)))</f>
        <v>48711</v>
      </c>
      <c r="D129" s="2">
        <f t="shared" si="5"/>
        <v>2687.0388322308554</v>
      </c>
      <c r="E129" s="2">
        <f>I128*Başlangıç!$C$4</f>
        <v>1264.0472344086531</v>
      </c>
      <c r="F129" s="2">
        <f>E129*Başlangıç!$C$7</f>
        <v>63.202361720432663</v>
      </c>
      <c r="G129" s="2">
        <f>E129*Başlangıç!$C$8</f>
        <v>0</v>
      </c>
      <c r="H129" s="2">
        <f t="shared" si="6"/>
        <v>1359.7892361017696</v>
      </c>
      <c r="I129" s="2">
        <f t="shared" si="7"/>
        <v>110999.96493355629</v>
      </c>
    </row>
    <row r="130" spans="2:9" ht="17.5" customHeight="1" x14ac:dyDescent="0.45">
      <c r="B130" s="7">
        <f t="shared" si="8"/>
        <v>124</v>
      </c>
      <c r="C130" s="14">
        <f ca="1">IF(WEEKDAY(EDATE(Başlangıç!$C$6,B130))=7,EDATE(Başlangıç!$C$6,B130)+2,IF(WEEKDAY(EDATE(Başlangıç!$C$6,B130))=1,EDATE(Başlangıç!$C$6,B130)+1,EDATE(Başlangıç!$C$6,B130)))</f>
        <v>48743</v>
      </c>
      <c r="D130" s="8">
        <f t="shared" si="5"/>
        <v>2687.0388322308554</v>
      </c>
      <c r="E130" s="8">
        <f>I129*Başlangıç!$C$4</f>
        <v>1248.7496055025081</v>
      </c>
      <c r="F130" s="8">
        <f>E130*Başlangıç!$C$7</f>
        <v>62.437480275125409</v>
      </c>
      <c r="G130" s="8">
        <f>E130*Başlangıç!$C$8</f>
        <v>0</v>
      </c>
      <c r="H130" s="8">
        <f t="shared" si="6"/>
        <v>1375.8517464532219</v>
      </c>
      <c r="I130" s="8">
        <f t="shared" si="7"/>
        <v>109624.11318710307</v>
      </c>
    </row>
    <row r="131" spans="2:9" ht="17.5" customHeight="1" x14ac:dyDescent="0.45">
      <c r="B131" s="6">
        <f t="shared" si="8"/>
        <v>125</v>
      </c>
      <c r="C131" s="13">
        <f ca="1">IF(WEEKDAY(EDATE(Başlangıç!$C$6,B131))=7,EDATE(Başlangıç!$C$6,B131)+2,IF(WEEKDAY(EDATE(Başlangıç!$C$6,B131))=1,EDATE(Başlangıç!$C$6,B131)+1,EDATE(Başlangıç!$C$6,B131)))</f>
        <v>48772</v>
      </c>
      <c r="D131" s="2">
        <f t="shared" si="5"/>
        <v>2687.0388322308554</v>
      </c>
      <c r="E131" s="2">
        <f>I130*Başlangıç!$C$4</f>
        <v>1233.2712733549095</v>
      </c>
      <c r="F131" s="2">
        <f>E131*Başlangıç!$C$7</f>
        <v>61.663563667745478</v>
      </c>
      <c r="G131" s="2">
        <f>E131*Başlangıç!$C$8</f>
        <v>0</v>
      </c>
      <c r="H131" s="2">
        <f t="shared" si="6"/>
        <v>1392.1039952082006</v>
      </c>
      <c r="I131" s="2">
        <f t="shared" si="7"/>
        <v>108232.00919189486</v>
      </c>
    </row>
    <row r="132" spans="2:9" ht="17.5" customHeight="1" x14ac:dyDescent="0.45">
      <c r="B132" s="7">
        <f t="shared" si="8"/>
        <v>126</v>
      </c>
      <c r="C132" s="14">
        <f ca="1">IF(WEEKDAY(EDATE(Başlangıç!$C$6,B132))=7,EDATE(Başlangıç!$C$6,B132)+2,IF(WEEKDAY(EDATE(Başlangıç!$C$6,B132))=1,EDATE(Başlangıç!$C$6,B132)+1,EDATE(Başlangıç!$C$6,B132)))</f>
        <v>48803</v>
      </c>
      <c r="D132" s="8">
        <f t="shared" si="5"/>
        <v>2687.0388322308554</v>
      </c>
      <c r="E132" s="8">
        <f>I131*Başlangıç!$C$4</f>
        <v>1217.6101034088172</v>
      </c>
      <c r="F132" s="8">
        <f>E132*Başlangıç!$C$7</f>
        <v>60.880505170440863</v>
      </c>
      <c r="G132" s="8">
        <f>E132*Başlangıç!$C$8</f>
        <v>0</v>
      </c>
      <c r="H132" s="8">
        <f t="shared" si="6"/>
        <v>1408.5482236515975</v>
      </c>
      <c r="I132" s="8">
        <f t="shared" si="7"/>
        <v>106823.46096824326</v>
      </c>
    </row>
    <row r="133" spans="2:9" ht="17.5" customHeight="1" x14ac:dyDescent="0.45">
      <c r="B133" s="6">
        <f t="shared" si="8"/>
        <v>127</v>
      </c>
      <c r="C133" s="13">
        <f ca="1">IF(WEEKDAY(EDATE(Başlangıç!$C$6,B133))=7,EDATE(Başlangıç!$C$6,B133)+2,IF(WEEKDAY(EDATE(Başlangıç!$C$6,B133))=1,EDATE(Başlangıç!$C$6,B133)+1,EDATE(Başlangıç!$C$6,B133)))</f>
        <v>48834</v>
      </c>
      <c r="D133" s="2">
        <f t="shared" si="5"/>
        <v>2687.0388322308554</v>
      </c>
      <c r="E133" s="2">
        <f>I132*Başlangıç!$C$4</f>
        <v>1201.7639358927368</v>
      </c>
      <c r="F133" s="2">
        <f>E133*Başlangıç!$C$7</f>
        <v>60.088196794636843</v>
      </c>
      <c r="G133" s="2">
        <f>E133*Başlangıç!$C$8</f>
        <v>0</v>
      </c>
      <c r="H133" s="2">
        <f t="shared" si="6"/>
        <v>1425.1866995434818</v>
      </c>
      <c r="I133" s="2">
        <f t="shared" si="7"/>
        <v>105398.27426869978</v>
      </c>
    </row>
    <row r="134" spans="2:9" ht="17.5" customHeight="1" x14ac:dyDescent="0.45">
      <c r="B134" s="7">
        <f t="shared" si="8"/>
        <v>128</v>
      </c>
      <c r="C134" s="14">
        <f ca="1">IF(WEEKDAY(EDATE(Başlangıç!$C$6,B134))=7,EDATE(Başlangıç!$C$6,B134)+2,IF(WEEKDAY(EDATE(Başlangıç!$C$6,B134))=1,EDATE(Başlangıç!$C$6,B134)+1,EDATE(Başlangıç!$C$6,B134)))</f>
        <v>48864</v>
      </c>
      <c r="D134" s="8">
        <f t="shared" si="5"/>
        <v>2687.0388322308554</v>
      </c>
      <c r="E134" s="8">
        <f>I133*Başlangıç!$C$4</f>
        <v>1185.7305855228724</v>
      </c>
      <c r="F134" s="8">
        <f>E134*Başlangıç!$C$7</f>
        <v>59.286529276143625</v>
      </c>
      <c r="G134" s="8">
        <f>E134*Başlangıç!$C$8</f>
        <v>0</v>
      </c>
      <c r="H134" s="8">
        <f t="shared" si="6"/>
        <v>1442.0217174318393</v>
      </c>
      <c r="I134" s="8">
        <f t="shared" si="7"/>
        <v>103956.25255126794</v>
      </c>
    </row>
    <row r="135" spans="2:9" ht="17.5" customHeight="1" x14ac:dyDescent="0.45">
      <c r="B135" s="6">
        <f t="shared" si="8"/>
        <v>129</v>
      </c>
      <c r="C135" s="13">
        <f ca="1">IF(WEEKDAY(EDATE(Başlangıç!$C$6,B135))=7,EDATE(Başlangıç!$C$6,B135)+2,IF(WEEKDAY(EDATE(Başlangıç!$C$6,B135))=1,EDATE(Başlangıç!$C$6,B135)+1,EDATE(Başlangıç!$C$6,B135)))</f>
        <v>48897</v>
      </c>
      <c r="D135" s="2">
        <f t="shared" si="5"/>
        <v>2687.0388322308554</v>
      </c>
      <c r="E135" s="2">
        <f>I134*Başlangıç!$C$4</f>
        <v>1169.5078412017642</v>
      </c>
      <c r="F135" s="2">
        <f>E135*Başlangıç!$C$7</f>
        <v>58.475392060088211</v>
      </c>
      <c r="G135" s="2">
        <f>E135*Başlangıç!$C$8</f>
        <v>0</v>
      </c>
      <c r="H135" s="2">
        <f t="shared" si="6"/>
        <v>1459.0555989690029</v>
      </c>
      <c r="I135" s="2">
        <f t="shared" si="7"/>
        <v>102497.19695229894</v>
      </c>
    </row>
    <row r="136" spans="2:9" ht="17.5" customHeight="1" x14ac:dyDescent="0.45">
      <c r="B136" s="7">
        <f t="shared" si="8"/>
        <v>130</v>
      </c>
      <c r="C136" s="14">
        <f ca="1">IF(WEEKDAY(EDATE(Başlangıç!$C$6,B136))=7,EDATE(Başlangıç!$C$6,B136)+2,IF(WEEKDAY(EDATE(Başlangıç!$C$6,B136))=1,EDATE(Başlangıç!$C$6,B136)+1,EDATE(Başlangıç!$C$6,B136)))</f>
        <v>48925</v>
      </c>
      <c r="D136" s="8">
        <f t="shared" si="5"/>
        <v>2687.0388322308554</v>
      </c>
      <c r="E136" s="8">
        <f>I135*Başlangıç!$C$4</f>
        <v>1153.093465713363</v>
      </c>
      <c r="F136" s="8">
        <f>E136*Başlangıç!$C$7</f>
        <v>57.654673285668153</v>
      </c>
      <c r="G136" s="8">
        <f>E136*Başlangıç!$C$8</f>
        <v>0</v>
      </c>
      <c r="H136" s="8">
        <f t="shared" si="6"/>
        <v>1476.2906932318242</v>
      </c>
      <c r="I136" s="8">
        <f t="shared" si="7"/>
        <v>101020.90625906711</v>
      </c>
    </row>
    <row r="137" spans="2:9" ht="17.5" customHeight="1" x14ac:dyDescent="0.45">
      <c r="B137" s="6">
        <f t="shared" si="8"/>
        <v>131</v>
      </c>
      <c r="C137" s="13">
        <f ca="1">IF(WEEKDAY(EDATE(Başlangıç!$C$6,B137))=7,EDATE(Başlangıç!$C$6,B137)+2,IF(WEEKDAY(EDATE(Başlangıç!$C$6,B137))=1,EDATE(Başlangıç!$C$6,B137)+1,EDATE(Başlangıç!$C$6,B137)))</f>
        <v>48956</v>
      </c>
      <c r="D137" s="2">
        <f t="shared" ref="D137:D186" si="9">$D$7</f>
        <v>2687.0388322308554</v>
      </c>
      <c r="E137" s="2">
        <f>I136*Başlangıç!$C$4</f>
        <v>1136.4851954145049</v>
      </c>
      <c r="F137" s="2">
        <f>E137*Başlangıç!$C$7</f>
        <v>56.824259770725249</v>
      </c>
      <c r="G137" s="2">
        <f>E137*Başlangıç!$C$8</f>
        <v>0</v>
      </c>
      <c r="H137" s="2">
        <f t="shared" ref="H137:H186" si="10">D137-E137-F137-G137</f>
        <v>1493.7293770456251</v>
      </c>
      <c r="I137" s="2">
        <f t="shared" ref="I137:I185" si="11">I136-H137</f>
        <v>99527.176882021478</v>
      </c>
    </row>
    <row r="138" spans="2:9" ht="17.5" customHeight="1" x14ac:dyDescent="0.45">
      <c r="B138" s="7">
        <f t="shared" si="8"/>
        <v>132</v>
      </c>
      <c r="C138" s="14">
        <f ca="1">IF(WEEKDAY(EDATE(Başlangıç!$C$6,B138))=7,EDATE(Başlangıç!$C$6,B138)+2,IF(WEEKDAY(EDATE(Başlangıç!$C$6,B138))=1,EDATE(Başlangıç!$C$6,B138)+1,EDATE(Başlangıç!$C$6,B138)))</f>
        <v>48988</v>
      </c>
      <c r="D138" s="8">
        <f t="shared" si="9"/>
        <v>2687.0388322308554</v>
      </c>
      <c r="E138" s="8">
        <f>I137*Başlangıç!$C$4</f>
        <v>1119.6807399227416</v>
      </c>
      <c r="F138" s="8">
        <f>E138*Başlangıç!$C$7</f>
        <v>55.984036996137085</v>
      </c>
      <c r="G138" s="8">
        <f>E138*Başlangıç!$C$8</f>
        <v>0</v>
      </c>
      <c r="H138" s="8">
        <f t="shared" si="10"/>
        <v>1511.3740553119767</v>
      </c>
      <c r="I138" s="8">
        <f t="shared" si="11"/>
        <v>98015.802826709507</v>
      </c>
    </row>
    <row r="139" spans="2:9" ht="17.5" customHeight="1" x14ac:dyDescent="0.45">
      <c r="B139" s="6">
        <f t="shared" si="8"/>
        <v>133</v>
      </c>
      <c r="C139" s="13">
        <f ca="1">IF(WEEKDAY(EDATE(Başlangıç!$C$6,B139))=7,EDATE(Başlangıç!$C$6,B139)+2,IF(WEEKDAY(EDATE(Başlangıç!$C$6,B139))=1,EDATE(Başlangıç!$C$6,B139)+1,EDATE(Başlangıç!$C$6,B139)))</f>
        <v>49016</v>
      </c>
      <c r="D139" s="2">
        <f t="shared" si="9"/>
        <v>2687.0388322308554</v>
      </c>
      <c r="E139" s="2">
        <f>I138*Başlangıç!$C$4</f>
        <v>1102.6777818004819</v>
      </c>
      <c r="F139" s="2">
        <f>E139*Başlangıç!$C$7</f>
        <v>55.133889090024098</v>
      </c>
      <c r="G139" s="2">
        <f>E139*Başlangıç!$C$8</f>
        <v>0</v>
      </c>
      <c r="H139" s="2">
        <f t="shared" si="10"/>
        <v>1529.2271613403495</v>
      </c>
      <c r="I139" s="2">
        <f t="shared" si="11"/>
        <v>96486.575665369164</v>
      </c>
    </row>
    <row r="140" spans="2:9" ht="17.5" customHeight="1" x14ac:dyDescent="0.45">
      <c r="B140" s="7">
        <f t="shared" si="8"/>
        <v>134</v>
      </c>
      <c r="C140" s="14">
        <f ca="1">IF(WEEKDAY(EDATE(Başlangıç!$C$6,B140))=7,EDATE(Başlangıç!$C$6,B140)+2,IF(WEEKDAY(EDATE(Başlangıç!$C$6,B140))=1,EDATE(Başlangıç!$C$6,B140)+1,EDATE(Başlangıç!$C$6,B140)))</f>
        <v>49046</v>
      </c>
      <c r="D140" s="8">
        <f t="shared" si="9"/>
        <v>2687.0388322308554</v>
      </c>
      <c r="E140" s="8">
        <f>I139*Başlangıç!$C$4</f>
        <v>1085.4739762354031</v>
      </c>
      <c r="F140" s="8">
        <f>E140*Başlangıç!$C$7</f>
        <v>54.27369881177016</v>
      </c>
      <c r="G140" s="8">
        <f>E140*Başlangıç!$C$8</f>
        <v>0</v>
      </c>
      <c r="H140" s="8">
        <f t="shared" si="10"/>
        <v>1547.2911571836821</v>
      </c>
      <c r="I140" s="8">
        <f t="shared" si="11"/>
        <v>94939.284508185476</v>
      </c>
    </row>
    <row r="141" spans="2:9" ht="17.5" customHeight="1" x14ac:dyDescent="0.45">
      <c r="B141" s="6">
        <f t="shared" si="8"/>
        <v>135</v>
      </c>
      <c r="C141" s="13">
        <f ca="1">IF(WEEKDAY(EDATE(Başlangıç!$C$6,B141))=7,EDATE(Başlangıç!$C$6,B141)+2,IF(WEEKDAY(EDATE(Başlangıç!$C$6,B141))=1,EDATE(Başlangıç!$C$6,B141)+1,EDATE(Başlangıç!$C$6,B141)))</f>
        <v>49076</v>
      </c>
      <c r="D141" s="2">
        <f t="shared" si="9"/>
        <v>2687.0388322308554</v>
      </c>
      <c r="E141" s="2">
        <f>I140*Başlangıç!$C$4</f>
        <v>1068.0669507170865</v>
      </c>
      <c r="F141" s="2">
        <f>E141*Başlangıç!$C$7</f>
        <v>53.403347535854323</v>
      </c>
      <c r="G141" s="2">
        <f>E141*Başlangıç!$C$8</f>
        <v>0</v>
      </c>
      <c r="H141" s="2">
        <f t="shared" si="10"/>
        <v>1565.5685339779147</v>
      </c>
      <c r="I141" s="2">
        <f t="shared" si="11"/>
        <v>93373.71597420756</v>
      </c>
    </row>
    <row r="142" spans="2:9" ht="17.5" customHeight="1" x14ac:dyDescent="0.45">
      <c r="B142" s="7">
        <f t="shared" si="8"/>
        <v>136</v>
      </c>
      <c r="C142" s="14">
        <f ca="1">IF(WEEKDAY(EDATE(Başlangıç!$C$6,B142))=7,EDATE(Başlangıç!$C$6,B142)+2,IF(WEEKDAY(EDATE(Başlangıç!$C$6,B142))=1,EDATE(Başlangıç!$C$6,B142)+1,EDATE(Başlangıç!$C$6,B142)))</f>
        <v>49107</v>
      </c>
      <c r="D142" s="8">
        <f t="shared" si="9"/>
        <v>2687.0388322308554</v>
      </c>
      <c r="E142" s="8">
        <f>I141*Başlangıç!$C$4</f>
        <v>1050.454304709835</v>
      </c>
      <c r="F142" s="8">
        <f>E142*Başlangıç!$C$7</f>
        <v>52.522715235491752</v>
      </c>
      <c r="G142" s="8">
        <f>E142*Başlangıç!$C$8</f>
        <v>0</v>
      </c>
      <c r="H142" s="8">
        <f t="shared" si="10"/>
        <v>1584.0618122855287</v>
      </c>
      <c r="I142" s="8">
        <f t="shared" si="11"/>
        <v>91789.654161922037</v>
      </c>
    </row>
    <row r="143" spans="2:9" ht="17.5" customHeight="1" x14ac:dyDescent="0.45">
      <c r="B143" s="6">
        <f t="shared" si="8"/>
        <v>137</v>
      </c>
      <c r="C143" s="13">
        <f ca="1">IF(WEEKDAY(EDATE(Başlangıç!$C$6,B143))=7,EDATE(Başlangıç!$C$6,B143)+2,IF(WEEKDAY(EDATE(Başlangıç!$C$6,B143))=1,EDATE(Başlangıç!$C$6,B143)+1,EDATE(Başlangıç!$C$6,B143)))</f>
        <v>49137</v>
      </c>
      <c r="D143" s="2">
        <f t="shared" si="9"/>
        <v>2687.0388322308554</v>
      </c>
      <c r="E143" s="2">
        <f>I142*Başlangıç!$C$4</f>
        <v>1032.6336093216228</v>
      </c>
      <c r="F143" s="2">
        <f>E143*Başlangıç!$C$7</f>
        <v>51.631680466081143</v>
      </c>
      <c r="G143" s="2">
        <f>E143*Başlangıç!$C$8</f>
        <v>0</v>
      </c>
      <c r="H143" s="2">
        <f t="shared" si="10"/>
        <v>1602.7735424431514</v>
      </c>
      <c r="I143" s="2">
        <f t="shared" si="11"/>
        <v>90186.880619478892</v>
      </c>
    </row>
    <row r="144" spans="2:9" ht="17.5" customHeight="1" x14ac:dyDescent="0.45">
      <c r="B144" s="7">
        <f t="shared" si="8"/>
        <v>138</v>
      </c>
      <c r="C144" s="14">
        <f ca="1">IF(WEEKDAY(EDATE(Başlangıç!$C$6,B144))=7,EDATE(Başlangıç!$C$6,B144)+2,IF(WEEKDAY(EDATE(Başlangıç!$C$6,B144))=1,EDATE(Başlangıç!$C$6,B144)+1,EDATE(Başlangıç!$C$6,B144)))</f>
        <v>49170</v>
      </c>
      <c r="D144" s="8">
        <f t="shared" si="9"/>
        <v>2687.0388322308554</v>
      </c>
      <c r="E144" s="8">
        <f>I143*Başlangıç!$C$4</f>
        <v>1014.6024069691375</v>
      </c>
      <c r="F144" s="8">
        <f>E144*Başlangıç!$C$7</f>
        <v>50.730120348456879</v>
      </c>
      <c r="G144" s="8">
        <f>E144*Başlangıç!$C$8</f>
        <v>0</v>
      </c>
      <c r="H144" s="8">
        <f t="shared" si="10"/>
        <v>1621.706304913261</v>
      </c>
      <c r="I144" s="8">
        <f t="shared" si="11"/>
        <v>88565.174314565636</v>
      </c>
    </row>
    <row r="145" spans="2:9" ht="17.5" customHeight="1" x14ac:dyDescent="0.45">
      <c r="B145" s="6">
        <f t="shared" si="8"/>
        <v>139</v>
      </c>
      <c r="C145" s="13">
        <f ca="1">IF(WEEKDAY(EDATE(Başlangıç!$C$6,B145))=7,EDATE(Başlangıç!$C$6,B145)+2,IF(WEEKDAY(EDATE(Başlangıç!$C$6,B145))=1,EDATE(Başlangıç!$C$6,B145)+1,EDATE(Başlangıç!$C$6,B145)))</f>
        <v>49199</v>
      </c>
      <c r="D145" s="2">
        <f t="shared" si="9"/>
        <v>2687.0388322308554</v>
      </c>
      <c r="E145" s="2">
        <f>I144*Başlangıç!$C$4</f>
        <v>996.35821103886337</v>
      </c>
      <c r="F145" s="2">
        <f>E145*Başlangıç!$C$7</f>
        <v>49.817910551943172</v>
      </c>
      <c r="G145" s="2">
        <f>E145*Başlangıç!$C$8</f>
        <v>0</v>
      </c>
      <c r="H145" s="2">
        <f t="shared" si="10"/>
        <v>1640.8627106400488</v>
      </c>
      <c r="I145" s="2">
        <f t="shared" si="11"/>
        <v>86924.311603925584</v>
      </c>
    </row>
    <row r="146" spans="2:9" ht="17.5" customHeight="1" x14ac:dyDescent="0.45">
      <c r="B146" s="7">
        <f t="shared" si="8"/>
        <v>140</v>
      </c>
      <c r="C146" s="14">
        <f ca="1">IF(WEEKDAY(EDATE(Başlangıç!$C$6,B146))=7,EDATE(Başlangıç!$C$6,B146)+2,IF(WEEKDAY(EDATE(Başlangıç!$C$6,B146))=1,EDATE(Başlangıç!$C$6,B146)+1,EDATE(Başlangıç!$C$6,B146)))</f>
        <v>49229</v>
      </c>
      <c r="D146" s="8">
        <f t="shared" si="9"/>
        <v>2687.0388322308554</v>
      </c>
      <c r="E146" s="8">
        <f>I145*Başlangıç!$C$4</f>
        <v>977.89850554416273</v>
      </c>
      <c r="F146" s="8">
        <f>E146*Başlangıç!$C$7</f>
        <v>48.894925277208138</v>
      </c>
      <c r="G146" s="8">
        <f>E146*Başlangıç!$C$8</f>
        <v>0</v>
      </c>
      <c r="H146" s="8">
        <f t="shared" si="10"/>
        <v>1660.2454014094847</v>
      </c>
      <c r="I146" s="8">
        <f t="shared" si="11"/>
        <v>85264.0662025161</v>
      </c>
    </row>
    <row r="147" spans="2:9" ht="17.5" customHeight="1" x14ac:dyDescent="0.45">
      <c r="B147" s="6">
        <f t="shared" si="8"/>
        <v>141</v>
      </c>
      <c r="C147" s="13">
        <f ca="1">IF(WEEKDAY(EDATE(Başlangıç!$C$6,B147))=7,EDATE(Başlangıç!$C$6,B147)+2,IF(WEEKDAY(EDATE(Başlangıç!$C$6,B147))=1,EDATE(Başlangıç!$C$6,B147)+1,EDATE(Başlangıç!$C$6,B147)))</f>
        <v>49261</v>
      </c>
      <c r="D147" s="2">
        <f t="shared" si="9"/>
        <v>2687.0388322308554</v>
      </c>
      <c r="E147" s="2">
        <f>I146*Başlangıç!$C$4</f>
        <v>959.22074477830608</v>
      </c>
      <c r="F147" s="2">
        <f>E147*Başlangıç!$C$7</f>
        <v>47.96103723891531</v>
      </c>
      <c r="G147" s="2">
        <f>E147*Başlangıç!$C$8</f>
        <v>0</v>
      </c>
      <c r="H147" s="2">
        <f t="shared" si="10"/>
        <v>1679.857050213634</v>
      </c>
      <c r="I147" s="2">
        <f t="shared" si="11"/>
        <v>83584.209152302472</v>
      </c>
    </row>
    <row r="148" spans="2:9" ht="17.5" customHeight="1" x14ac:dyDescent="0.45">
      <c r="B148" s="7">
        <f t="shared" si="8"/>
        <v>142</v>
      </c>
      <c r="C148" s="14">
        <f ca="1">IF(WEEKDAY(EDATE(Başlangıç!$C$6,B148))=7,EDATE(Başlangıç!$C$6,B148)+2,IF(WEEKDAY(EDATE(Başlangıç!$C$6,B148))=1,EDATE(Başlangıç!$C$6,B148)+1,EDATE(Başlangıç!$C$6,B148)))</f>
        <v>49290</v>
      </c>
      <c r="D148" s="8">
        <f t="shared" si="9"/>
        <v>2687.0388322308554</v>
      </c>
      <c r="E148" s="8">
        <f>I147*Başlangıç!$C$4</f>
        <v>940.32235296340275</v>
      </c>
      <c r="F148" s="8">
        <f>E148*Başlangıç!$C$7</f>
        <v>47.016117648170137</v>
      </c>
      <c r="G148" s="8">
        <f>E148*Başlangıç!$C$8</f>
        <v>0</v>
      </c>
      <c r="H148" s="8">
        <f t="shared" si="10"/>
        <v>1699.7003616192824</v>
      </c>
      <c r="I148" s="8">
        <f t="shared" si="11"/>
        <v>81884.50879068319</v>
      </c>
    </row>
    <row r="149" spans="2:9" ht="17.5" customHeight="1" x14ac:dyDescent="0.45">
      <c r="B149" s="6">
        <f t="shared" si="8"/>
        <v>143</v>
      </c>
      <c r="C149" s="13">
        <f ca="1">IF(WEEKDAY(EDATE(Başlangıç!$C$6,B149))=7,EDATE(Başlangıç!$C$6,B149)+2,IF(WEEKDAY(EDATE(Başlangıç!$C$6,B149))=1,EDATE(Başlangıç!$C$6,B149)+1,EDATE(Başlangıç!$C$6,B149)))</f>
        <v>49321</v>
      </c>
      <c r="D149" s="2">
        <f t="shared" si="9"/>
        <v>2687.0388322308554</v>
      </c>
      <c r="E149" s="2">
        <f>I148*Başlangıç!$C$4</f>
        <v>921.20072389518589</v>
      </c>
      <c r="F149" s="2">
        <f>E149*Başlangıç!$C$7</f>
        <v>46.060036194759299</v>
      </c>
      <c r="G149" s="2">
        <f>E149*Başlangıç!$C$8</f>
        <v>0</v>
      </c>
      <c r="H149" s="2">
        <f t="shared" si="10"/>
        <v>1719.7780721409101</v>
      </c>
      <c r="I149" s="2">
        <f t="shared" si="11"/>
        <v>80164.730718542283</v>
      </c>
    </row>
    <row r="150" spans="2:9" ht="17.5" customHeight="1" x14ac:dyDescent="0.45">
      <c r="B150" s="7">
        <f t="shared" si="8"/>
        <v>144</v>
      </c>
      <c r="C150" s="14">
        <f ca="1">IF(WEEKDAY(EDATE(Başlangıç!$C$6,B150))=7,EDATE(Başlangıç!$C$6,B150)+2,IF(WEEKDAY(EDATE(Başlangıç!$C$6,B150))=1,EDATE(Başlangıç!$C$6,B150)+1,EDATE(Başlangıç!$C$6,B150)))</f>
        <v>49352</v>
      </c>
      <c r="D150" s="8">
        <f t="shared" si="9"/>
        <v>2687.0388322308554</v>
      </c>
      <c r="E150" s="8">
        <f>I149*Başlangıç!$C$4</f>
        <v>901.85322058360066</v>
      </c>
      <c r="F150" s="8">
        <f>E150*Başlangıç!$C$7</f>
        <v>45.092661029180036</v>
      </c>
      <c r="G150" s="8">
        <f>E150*Başlangıç!$C$8</f>
        <v>0</v>
      </c>
      <c r="H150" s="8">
        <f t="shared" si="10"/>
        <v>1740.0929506180746</v>
      </c>
      <c r="I150" s="8">
        <f t="shared" si="11"/>
        <v>78424.637767924214</v>
      </c>
    </row>
    <row r="151" spans="2:9" ht="17.5" customHeight="1" x14ac:dyDescent="0.45">
      <c r="B151" s="6">
        <f t="shared" si="8"/>
        <v>145</v>
      </c>
      <c r="C151" s="13">
        <f ca="1">IF(WEEKDAY(EDATE(Başlangıç!$C$6,B151))=7,EDATE(Başlangıç!$C$6,B151)+2,IF(WEEKDAY(EDATE(Başlangıç!$C$6,B151))=1,EDATE(Başlangıç!$C$6,B151)+1,EDATE(Başlangıç!$C$6,B151)))</f>
        <v>49380</v>
      </c>
      <c r="D151" s="2">
        <f t="shared" si="9"/>
        <v>2687.0388322308554</v>
      </c>
      <c r="E151" s="2">
        <f>I150*Başlangıç!$C$4</f>
        <v>882.27717488914743</v>
      </c>
      <c r="F151" s="2">
        <f>E151*Başlangıç!$C$7</f>
        <v>44.113858744457374</v>
      </c>
      <c r="G151" s="2">
        <f>E151*Başlangıç!$C$8</f>
        <v>0</v>
      </c>
      <c r="H151" s="2">
        <f t="shared" si="10"/>
        <v>1760.6477985972508</v>
      </c>
      <c r="I151" s="2">
        <f t="shared" si="11"/>
        <v>76663.989969326969</v>
      </c>
    </row>
    <row r="152" spans="2:9" ht="17.5" customHeight="1" x14ac:dyDescent="0.45">
      <c r="B152" s="7">
        <f t="shared" si="8"/>
        <v>146</v>
      </c>
      <c r="C152" s="14">
        <f ca="1">IF(WEEKDAY(EDATE(Başlangıç!$C$6,B152))=7,EDATE(Başlangıç!$C$6,B152)+2,IF(WEEKDAY(EDATE(Başlangıç!$C$6,B152))=1,EDATE(Başlangıç!$C$6,B152)+1,EDATE(Başlangıç!$C$6,B152)))</f>
        <v>49411</v>
      </c>
      <c r="D152" s="8">
        <f t="shared" si="9"/>
        <v>2687.0388322308554</v>
      </c>
      <c r="E152" s="8">
        <f>I151*Başlangıç!$C$4</f>
        <v>862.46988715492841</v>
      </c>
      <c r="F152" s="8">
        <f>E152*Başlangıç!$C$7</f>
        <v>43.123494357746424</v>
      </c>
      <c r="G152" s="8">
        <f>E152*Başlangıç!$C$8</f>
        <v>0</v>
      </c>
      <c r="H152" s="8">
        <f t="shared" si="10"/>
        <v>1781.4454507181804</v>
      </c>
      <c r="I152" s="8">
        <f t="shared" si="11"/>
        <v>74882.544518608789</v>
      </c>
    </row>
    <row r="153" spans="2:9" ht="17.5" customHeight="1" x14ac:dyDescent="0.45">
      <c r="B153" s="6">
        <f t="shared" si="8"/>
        <v>147</v>
      </c>
      <c r="C153" s="13">
        <f ca="1">IF(WEEKDAY(EDATE(Başlangıç!$C$6,B153))=7,EDATE(Başlangıç!$C$6,B153)+2,IF(WEEKDAY(EDATE(Başlangıç!$C$6,B153))=1,EDATE(Başlangıç!$C$6,B153)+1,EDATE(Başlangıç!$C$6,B153)))</f>
        <v>49443</v>
      </c>
      <c r="D153" s="2">
        <f t="shared" si="9"/>
        <v>2687.0388322308554</v>
      </c>
      <c r="E153" s="2">
        <f>I152*Başlangıç!$C$4</f>
        <v>842.42862583434885</v>
      </c>
      <c r="F153" s="2">
        <f>E153*Başlangıç!$C$7</f>
        <v>42.121431291717442</v>
      </c>
      <c r="G153" s="2">
        <f>E153*Başlangıç!$C$8</f>
        <v>0</v>
      </c>
      <c r="H153" s="2">
        <f t="shared" si="10"/>
        <v>1802.4887751047891</v>
      </c>
      <c r="I153" s="2">
        <f t="shared" si="11"/>
        <v>73080.055743503995</v>
      </c>
    </row>
    <row r="154" spans="2:9" ht="17.5" customHeight="1" x14ac:dyDescent="0.45">
      <c r="B154" s="7">
        <f t="shared" si="8"/>
        <v>148</v>
      </c>
      <c r="C154" s="14">
        <f ca="1">IF(WEEKDAY(EDATE(Başlangıç!$C$6,B154))=7,EDATE(Başlangıç!$C$6,B154)+2,IF(WEEKDAY(EDATE(Başlangıç!$C$6,B154))=1,EDATE(Başlangıç!$C$6,B154)+1,EDATE(Başlangıç!$C$6,B154)))</f>
        <v>49472</v>
      </c>
      <c r="D154" s="8">
        <f t="shared" si="9"/>
        <v>2687.0388322308554</v>
      </c>
      <c r="E154" s="8">
        <f>I153*Başlangıç!$C$4</f>
        <v>822.15062711441988</v>
      </c>
      <c r="F154" s="8">
        <f>E154*Başlangıç!$C$7</f>
        <v>41.107531355720994</v>
      </c>
      <c r="G154" s="8">
        <f>E154*Başlangıç!$C$8</f>
        <v>0</v>
      </c>
      <c r="H154" s="8">
        <f t="shared" si="10"/>
        <v>1823.7806737607145</v>
      </c>
      <c r="I154" s="8">
        <f t="shared" si="11"/>
        <v>71256.275069743278</v>
      </c>
    </row>
    <row r="155" spans="2:9" ht="17.5" customHeight="1" x14ac:dyDescent="0.45">
      <c r="B155" s="6">
        <f t="shared" si="8"/>
        <v>149</v>
      </c>
      <c r="C155" s="13">
        <f ca="1">IF(WEEKDAY(EDATE(Başlangıç!$C$6,B155))=7,EDATE(Başlangıç!$C$6,B155)+2,IF(WEEKDAY(EDATE(Başlangıç!$C$6,B155))=1,EDATE(Başlangıç!$C$6,B155)+1,EDATE(Başlangıç!$C$6,B155)))</f>
        <v>49502</v>
      </c>
      <c r="D155" s="2">
        <f t="shared" si="9"/>
        <v>2687.0388322308554</v>
      </c>
      <c r="E155" s="2">
        <f>I154*Başlangıç!$C$4</f>
        <v>801.63309453461181</v>
      </c>
      <c r="F155" s="2">
        <f>E155*Başlangıç!$C$7</f>
        <v>40.081654726730591</v>
      </c>
      <c r="G155" s="2">
        <f>E155*Başlangıç!$C$8</f>
        <v>0</v>
      </c>
      <c r="H155" s="2">
        <f t="shared" si="10"/>
        <v>1845.324082969513</v>
      </c>
      <c r="I155" s="2">
        <f t="shared" si="11"/>
        <v>69410.950986773765</v>
      </c>
    </row>
    <row r="156" spans="2:9" ht="17.5" customHeight="1" x14ac:dyDescent="0.45">
      <c r="B156" s="7">
        <f t="shared" si="8"/>
        <v>150</v>
      </c>
      <c r="C156" s="14">
        <f ca="1">IF(WEEKDAY(EDATE(Başlangıç!$C$6,B156))=7,EDATE(Başlangıç!$C$6,B156)+2,IF(WEEKDAY(EDATE(Başlangıç!$C$6,B156))=1,EDATE(Başlangıç!$C$6,B156)+1,EDATE(Başlangıç!$C$6,B156)))</f>
        <v>49534</v>
      </c>
      <c r="D156" s="8">
        <f t="shared" si="9"/>
        <v>2687.0388322308554</v>
      </c>
      <c r="E156" s="8">
        <f>I155*Başlangıç!$C$4</f>
        <v>780.87319860120488</v>
      </c>
      <c r="F156" s="8">
        <f>E156*Başlangıç!$C$7</f>
        <v>39.043659930060244</v>
      </c>
      <c r="G156" s="8">
        <f>E156*Başlangıç!$C$8</f>
        <v>0</v>
      </c>
      <c r="H156" s="8">
        <f t="shared" si="10"/>
        <v>1867.1219736995904</v>
      </c>
      <c r="I156" s="8">
        <f t="shared" si="11"/>
        <v>67543.829013074181</v>
      </c>
    </row>
    <row r="157" spans="2:9" ht="17.5" customHeight="1" x14ac:dyDescent="0.45">
      <c r="B157" s="6">
        <f t="shared" si="8"/>
        <v>151</v>
      </c>
      <c r="C157" s="13">
        <f ca="1">IF(WEEKDAY(EDATE(Başlangıç!$C$6,B157))=7,EDATE(Başlangıç!$C$6,B157)+2,IF(WEEKDAY(EDATE(Başlangıç!$C$6,B157))=1,EDATE(Başlangıç!$C$6,B157)+1,EDATE(Başlangıç!$C$6,B157)))</f>
        <v>49564</v>
      </c>
      <c r="D157" s="2">
        <f t="shared" si="9"/>
        <v>2687.0388322308554</v>
      </c>
      <c r="E157" s="2">
        <f>I156*Başlangıç!$C$4</f>
        <v>759.86807639708445</v>
      </c>
      <c r="F157" s="2">
        <f>E157*Başlangıç!$C$7</f>
        <v>37.993403819854223</v>
      </c>
      <c r="G157" s="2">
        <f>E157*Başlangıç!$C$8</f>
        <v>0</v>
      </c>
      <c r="H157" s="2">
        <f t="shared" si="10"/>
        <v>1889.1773520139168</v>
      </c>
      <c r="I157" s="2">
        <f t="shared" si="11"/>
        <v>65654.65166106027</v>
      </c>
    </row>
    <row r="158" spans="2:9" ht="17.5" customHeight="1" x14ac:dyDescent="0.45">
      <c r="B158" s="7">
        <f t="shared" si="8"/>
        <v>152</v>
      </c>
      <c r="C158" s="14">
        <f ca="1">IF(WEEKDAY(EDATE(Başlangıç!$C$6,B158))=7,EDATE(Başlangıç!$C$6,B158)+2,IF(WEEKDAY(EDATE(Başlangıç!$C$6,B158))=1,EDATE(Başlangıç!$C$6,B158)+1,EDATE(Başlangıç!$C$6,B158)))</f>
        <v>49594</v>
      </c>
      <c r="D158" s="8">
        <f t="shared" si="9"/>
        <v>2687.0388322308554</v>
      </c>
      <c r="E158" s="8">
        <f>I157*Başlangıç!$C$4</f>
        <v>738.61483118692797</v>
      </c>
      <c r="F158" s="8">
        <f>E158*Başlangıç!$C$7</f>
        <v>36.930741559346401</v>
      </c>
      <c r="G158" s="8">
        <f>E158*Başlangıç!$C$8</f>
        <v>0</v>
      </c>
      <c r="H158" s="8">
        <f t="shared" si="10"/>
        <v>1911.4932594845811</v>
      </c>
      <c r="I158" s="8">
        <f t="shared" si="11"/>
        <v>63743.158401575689</v>
      </c>
    </row>
    <row r="159" spans="2:9" ht="17.5" customHeight="1" x14ac:dyDescent="0.45">
      <c r="B159" s="6">
        <f t="shared" si="8"/>
        <v>153</v>
      </c>
      <c r="C159" s="13">
        <f ca="1">IF(WEEKDAY(EDATE(Başlangıç!$C$6,B159))=7,EDATE(Başlangıç!$C$6,B159)+2,IF(WEEKDAY(EDATE(Başlangıç!$C$6,B159))=1,EDATE(Başlangıç!$C$6,B159)+1,EDATE(Başlangıç!$C$6,B159)))</f>
        <v>49625</v>
      </c>
      <c r="D159" s="2">
        <f t="shared" si="9"/>
        <v>2687.0388322308554</v>
      </c>
      <c r="E159" s="2">
        <f>I158*Başlangıç!$C$4</f>
        <v>717.11053201772643</v>
      </c>
      <c r="F159" s="2">
        <f>E159*Başlangıç!$C$7</f>
        <v>35.855526600886321</v>
      </c>
      <c r="G159" s="2">
        <f>E159*Başlangıç!$C$8</f>
        <v>0</v>
      </c>
      <c r="H159" s="2">
        <f t="shared" si="10"/>
        <v>1934.0727736122426</v>
      </c>
      <c r="I159" s="2">
        <f t="shared" si="11"/>
        <v>61809.085627963446</v>
      </c>
    </row>
    <row r="160" spans="2:9" ht="17.5" customHeight="1" x14ac:dyDescent="0.45">
      <c r="B160" s="7">
        <f t="shared" si="8"/>
        <v>154</v>
      </c>
      <c r="C160" s="14">
        <f ca="1">IF(WEEKDAY(EDATE(Başlangıç!$C$6,B160))=7,EDATE(Başlangıç!$C$6,B160)+2,IF(WEEKDAY(EDATE(Başlangıç!$C$6,B160))=1,EDATE(Başlangıç!$C$6,B160)+1,EDATE(Başlangıç!$C$6,B160)))</f>
        <v>49655</v>
      </c>
      <c r="D160" s="8">
        <f t="shared" si="9"/>
        <v>2687.0388322308554</v>
      </c>
      <c r="E160" s="8">
        <f>I159*Başlangıç!$C$4</f>
        <v>695.35221331458877</v>
      </c>
      <c r="F160" s="8">
        <f>E160*Başlangıç!$C$7</f>
        <v>34.767610665729443</v>
      </c>
      <c r="G160" s="8">
        <f>E160*Başlangıç!$C$8</f>
        <v>0</v>
      </c>
      <c r="H160" s="8">
        <f t="shared" si="10"/>
        <v>1956.919008250537</v>
      </c>
      <c r="I160" s="8">
        <f t="shared" si="11"/>
        <v>59852.166619712909</v>
      </c>
    </row>
    <row r="161" spans="2:9" ht="17.5" customHeight="1" x14ac:dyDescent="0.45">
      <c r="B161" s="6">
        <f t="shared" si="8"/>
        <v>155</v>
      </c>
      <c r="C161" s="13">
        <f ca="1">IF(WEEKDAY(EDATE(Başlangıç!$C$6,B161))=7,EDATE(Başlangıç!$C$6,B161)+2,IF(WEEKDAY(EDATE(Başlangıç!$C$6,B161))=1,EDATE(Başlangıç!$C$6,B161)+1,EDATE(Başlangıç!$C$6,B161)))</f>
        <v>49688</v>
      </c>
      <c r="D161" s="2">
        <f t="shared" si="9"/>
        <v>2687.0388322308554</v>
      </c>
      <c r="E161" s="2">
        <f>I160*Başlangıç!$C$4</f>
        <v>673.33687447177022</v>
      </c>
      <c r="F161" s="2">
        <f>E161*Başlangıç!$C$7</f>
        <v>33.666843723588514</v>
      </c>
      <c r="G161" s="2">
        <f>E161*Başlangıç!$C$8</f>
        <v>0</v>
      </c>
      <c r="H161" s="2">
        <f t="shared" si="10"/>
        <v>1980.0351140354967</v>
      </c>
      <c r="I161" s="2">
        <f t="shared" si="11"/>
        <v>57872.131505677411</v>
      </c>
    </row>
    <row r="162" spans="2:9" ht="17.5" customHeight="1" x14ac:dyDescent="0.45">
      <c r="B162" s="7">
        <f t="shared" si="8"/>
        <v>156</v>
      </c>
      <c r="C162" s="14">
        <f ca="1">IF(WEEKDAY(EDATE(Başlangıç!$C$6,B162))=7,EDATE(Başlangıç!$C$6,B162)+2,IF(WEEKDAY(EDATE(Başlangıç!$C$6,B162))=1,EDATE(Başlangıç!$C$6,B162)+1,EDATE(Başlangıç!$C$6,B162)))</f>
        <v>49717</v>
      </c>
      <c r="D162" s="8">
        <f t="shared" si="9"/>
        <v>2687.0388322308554</v>
      </c>
      <c r="E162" s="8">
        <f>I161*Başlangıç!$C$4</f>
        <v>651.06147943887083</v>
      </c>
      <c r="F162" s="8">
        <f>E162*Başlangıç!$C$7</f>
        <v>32.55307397194354</v>
      </c>
      <c r="G162" s="8">
        <f>E162*Başlangıç!$C$8</f>
        <v>0</v>
      </c>
      <c r="H162" s="8">
        <f t="shared" si="10"/>
        <v>2003.4242788200411</v>
      </c>
      <c r="I162" s="8">
        <f t="shared" si="11"/>
        <v>55868.707226857368</v>
      </c>
    </row>
    <row r="163" spans="2:9" ht="17.5" customHeight="1" x14ac:dyDescent="0.45">
      <c r="B163" s="6">
        <f t="shared" si="8"/>
        <v>157</v>
      </c>
      <c r="C163" s="13">
        <f ca="1">IF(WEEKDAY(EDATE(Başlangıç!$C$6,B163))=7,EDATE(Başlangıç!$C$6,B163)+2,IF(WEEKDAY(EDATE(Başlangıç!$C$6,B163))=1,EDATE(Başlangıç!$C$6,B163)+1,EDATE(Başlangıç!$C$6,B163)))</f>
        <v>49746</v>
      </c>
      <c r="D163" s="2">
        <f t="shared" si="9"/>
        <v>2687.0388322308554</v>
      </c>
      <c r="E163" s="2">
        <f>I162*Başlangıç!$C$4</f>
        <v>628.52295630214542</v>
      </c>
      <c r="F163" s="2">
        <f>E163*Başlangıç!$C$7</f>
        <v>31.426147815107271</v>
      </c>
      <c r="G163" s="2">
        <f>E163*Başlangıç!$C$8</f>
        <v>0</v>
      </c>
      <c r="H163" s="2">
        <f t="shared" si="10"/>
        <v>2027.0897281136029</v>
      </c>
      <c r="I163" s="2">
        <f t="shared" si="11"/>
        <v>53841.617498743763</v>
      </c>
    </row>
    <row r="164" spans="2:9" ht="17.5" customHeight="1" x14ac:dyDescent="0.45">
      <c r="B164" s="7">
        <f t="shared" si="8"/>
        <v>158</v>
      </c>
      <c r="C164" s="14">
        <f ca="1">IF(WEEKDAY(EDATE(Başlangıç!$C$6,B164))=7,EDATE(Başlangıç!$C$6,B164)+2,IF(WEEKDAY(EDATE(Başlangıç!$C$6,B164))=1,EDATE(Başlangıç!$C$6,B164)+1,EDATE(Başlangıç!$C$6,B164)))</f>
        <v>49779</v>
      </c>
      <c r="D164" s="8">
        <f t="shared" si="9"/>
        <v>2687.0388322308554</v>
      </c>
      <c r="E164" s="8">
        <f>I163*Başlangıç!$C$4</f>
        <v>605.71819686086735</v>
      </c>
      <c r="F164" s="8">
        <f>E164*Başlangıç!$C$7</f>
        <v>30.28590984304337</v>
      </c>
      <c r="G164" s="8">
        <f>E164*Başlangıç!$C$8</f>
        <v>0</v>
      </c>
      <c r="H164" s="8">
        <f t="shared" si="10"/>
        <v>2051.0347255269444</v>
      </c>
      <c r="I164" s="8">
        <f t="shared" si="11"/>
        <v>51790.582773216818</v>
      </c>
    </row>
    <row r="165" spans="2:9" ht="17.5" customHeight="1" x14ac:dyDescent="0.45">
      <c r="B165" s="6">
        <f t="shared" si="8"/>
        <v>159</v>
      </c>
      <c r="C165" s="13">
        <f ca="1">IF(WEEKDAY(EDATE(Başlangıç!$C$6,B165))=7,EDATE(Başlangıç!$C$6,B165)+2,IF(WEEKDAY(EDATE(Başlangıç!$C$6,B165))=1,EDATE(Başlangıç!$C$6,B165)+1,EDATE(Başlangıç!$C$6,B165)))</f>
        <v>49807</v>
      </c>
      <c r="D165" s="2">
        <f t="shared" si="9"/>
        <v>2687.0388322308554</v>
      </c>
      <c r="E165" s="2">
        <f>I164*Başlangıç!$C$4</f>
        <v>582.64405619868921</v>
      </c>
      <c r="F165" s="2">
        <f>E165*Başlangıç!$C$7</f>
        <v>29.132202809934462</v>
      </c>
      <c r="G165" s="2">
        <f>E165*Başlangıç!$C$8</f>
        <v>0</v>
      </c>
      <c r="H165" s="2">
        <f t="shared" si="10"/>
        <v>2075.2625732222318</v>
      </c>
      <c r="I165" s="2">
        <f t="shared" si="11"/>
        <v>49715.320199994589</v>
      </c>
    </row>
    <row r="166" spans="2:9" ht="17.5" customHeight="1" x14ac:dyDescent="0.45">
      <c r="B166" s="7">
        <f t="shared" si="8"/>
        <v>160</v>
      </c>
      <c r="C166" s="14">
        <f ca="1">IF(WEEKDAY(EDATE(Başlangıç!$C$6,B166))=7,EDATE(Başlangıç!$C$6,B166)+2,IF(WEEKDAY(EDATE(Başlangıç!$C$6,B166))=1,EDATE(Başlangıç!$C$6,B166)+1,EDATE(Başlangıç!$C$6,B166)))</f>
        <v>49838</v>
      </c>
      <c r="D166" s="8">
        <f t="shared" si="9"/>
        <v>2687.0388322308554</v>
      </c>
      <c r="E166" s="8">
        <f>I165*Başlangıç!$C$4</f>
        <v>559.29735224993908</v>
      </c>
      <c r="F166" s="8">
        <f>E166*Başlangıç!$C$7</f>
        <v>27.964867612496956</v>
      </c>
      <c r="G166" s="8">
        <f>E166*Başlangıç!$C$8</f>
        <v>0</v>
      </c>
      <c r="H166" s="8">
        <f t="shared" si="10"/>
        <v>2099.7766123684191</v>
      </c>
      <c r="I166" s="8">
        <f t="shared" si="11"/>
        <v>47615.543587626169</v>
      </c>
    </row>
    <row r="167" spans="2:9" ht="17.5" customHeight="1" x14ac:dyDescent="0.45">
      <c r="B167" s="6">
        <f t="shared" si="8"/>
        <v>161</v>
      </c>
      <c r="C167" s="13">
        <f ca="1">IF(WEEKDAY(EDATE(Başlangıç!$C$6,B167))=7,EDATE(Başlangıç!$C$6,B167)+2,IF(WEEKDAY(EDATE(Başlangıç!$C$6,B167))=1,EDATE(Başlangıç!$C$6,B167)+1,EDATE(Başlangıç!$C$6,B167)))</f>
        <v>49870</v>
      </c>
      <c r="D167" s="2">
        <f t="shared" si="9"/>
        <v>2687.0388322308554</v>
      </c>
      <c r="E167" s="2">
        <f>I166*Başlangıç!$C$4</f>
        <v>535.67486536079434</v>
      </c>
      <c r="F167" s="2">
        <f>E167*Başlangıç!$C$7</f>
        <v>26.783743268039718</v>
      </c>
      <c r="G167" s="2">
        <f>E167*Başlangıç!$C$8</f>
        <v>0</v>
      </c>
      <c r="H167" s="2">
        <f t="shared" si="10"/>
        <v>2124.5802236020213</v>
      </c>
      <c r="I167" s="2">
        <f t="shared" si="11"/>
        <v>45490.963364024145</v>
      </c>
    </row>
    <row r="168" spans="2:9" ht="17.5" customHeight="1" x14ac:dyDescent="0.45">
      <c r="B168" s="7">
        <f t="shared" si="8"/>
        <v>162</v>
      </c>
      <c r="C168" s="14">
        <f ca="1">IF(WEEKDAY(EDATE(Başlangıç!$C$6,B168))=7,EDATE(Başlangıç!$C$6,B168)+2,IF(WEEKDAY(EDATE(Başlangıç!$C$6,B168))=1,EDATE(Başlangıç!$C$6,B168)+1,EDATE(Başlangıç!$C$6,B168)))</f>
        <v>49899</v>
      </c>
      <c r="D168" s="8">
        <f t="shared" si="9"/>
        <v>2687.0388322308554</v>
      </c>
      <c r="E168" s="8">
        <f>I167*Başlangıç!$C$4</f>
        <v>511.77333784527161</v>
      </c>
      <c r="F168" s="8">
        <f>E168*Başlangıç!$C$7</f>
        <v>25.588666892263582</v>
      </c>
      <c r="G168" s="8">
        <f>E168*Başlangıç!$C$8</f>
        <v>0</v>
      </c>
      <c r="H168" s="8">
        <f t="shared" si="10"/>
        <v>2149.6768274933202</v>
      </c>
      <c r="I168" s="8">
        <f t="shared" si="11"/>
        <v>43341.286536530824</v>
      </c>
    </row>
    <row r="169" spans="2:9" ht="17.5" customHeight="1" x14ac:dyDescent="0.45">
      <c r="B169" s="6">
        <f t="shared" si="8"/>
        <v>163</v>
      </c>
      <c r="C169" s="13">
        <f ca="1">IF(WEEKDAY(EDATE(Başlangıç!$C$6,B169))=7,EDATE(Başlangıç!$C$6,B169)+2,IF(WEEKDAY(EDATE(Başlangıç!$C$6,B169))=1,EDATE(Başlangıç!$C$6,B169)+1,EDATE(Başlangıç!$C$6,B169)))</f>
        <v>49930</v>
      </c>
      <c r="D169" s="2">
        <f t="shared" si="9"/>
        <v>2687.0388322308554</v>
      </c>
      <c r="E169" s="2">
        <f>I168*Başlangıç!$C$4</f>
        <v>487.58947353597176</v>
      </c>
      <c r="F169" s="2">
        <f>E169*Başlangıç!$C$7</f>
        <v>24.37947367679859</v>
      </c>
      <c r="G169" s="2">
        <f>E169*Başlangıç!$C$8</f>
        <v>0</v>
      </c>
      <c r="H169" s="2">
        <f t="shared" si="10"/>
        <v>2175.0698850180852</v>
      </c>
      <c r="I169" s="2">
        <f t="shared" si="11"/>
        <v>41166.216651512739</v>
      </c>
    </row>
    <row r="170" spans="2:9" ht="17.5" customHeight="1" x14ac:dyDescent="0.45">
      <c r="B170" s="7">
        <f t="shared" si="8"/>
        <v>164</v>
      </c>
      <c r="C170" s="14">
        <f ca="1">IF(WEEKDAY(EDATE(Başlangıç!$C$6,B170))=7,EDATE(Başlangıç!$C$6,B170)+2,IF(WEEKDAY(EDATE(Başlangıç!$C$6,B170))=1,EDATE(Başlangıç!$C$6,B170)+1,EDATE(Başlangıç!$C$6,B170)))</f>
        <v>49961</v>
      </c>
      <c r="D170" s="8">
        <f t="shared" si="9"/>
        <v>2687.0388322308554</v>
      </c>
      <c r="E170" s="8">
        <f>I169*Başlangıç!$C$4</f>
        <v>463.11993732951828</v>
      </c>
      <c r="F170" s="8">
        <f>E170*Başlangıç!$C$7</f>
        <v>23.155996866475917</v>
      </c>
      <c r="G170" s="8">
        <f>E170*Başlangıç!$C$8</f>
        <v>0</v>
      </c>
      <c r="H170" s="8">
        <f t="shared" si="10"/>
        <v>2200.7628980348609</v>
      </c>
      <c r="I170" s="8">
        <f t="shared" si="11"/>
        <v>38965.453753477879</v>
      </c>
    </row>
    <row r="171" spans="2:9" ht="17.5" customHeight="1" x14ac:dyDescent="0.45">
      <c r="B171" s="6">
        <f t="shared" si="8"/>
        <v>165</v>
      </c>
      <c r="C171" s="13">
        <f ca="1">IF(WEEKDAY(EDATE(Başlangıç!$C$6,B171))=7,EDATE(Başlangıç!$C$6,B171)+2,IF(WEEKDAY(EDATE(Başlangıç!$C$6,B171))=1,EDATE(Başlangıç!$C$6,B171)+1,EDATE(Başlangıç!$C$6,B171)))</f>
        <v>49991</v>
      </c>
      <c r="D171" s="2">
        <f t="shared" si="9"/>
        <v>2687.0388322308554</v>
      </c>
      <c r="E171" s="2">
        <f>I170*Başlangıç!$C$4</f>
        <v>438.36135472662613</v>
      </c>
      <c r="F171" s="2">
        <f>E171*Başlangıç!$C$7</f>
        <v>21.918067736331309</v>
      </c>
      <c r="G171" s="2">
        <f>E171*Başlangıç!$C$8</f>
        <v>0</v>
      </c>
      <c r="H171" s="2">
        <f t="shared" si="10"/>
        <v>2226.759409767898</v>
      </c>
      <c r="I171" s="2">
        <f t="shared" si="11"/>
        <v>36738.694343709984</v>
      </c>
    </row>
    <row r="172" spans="2:9" ht="17.5" customHeight="1" x14ac:dyDescent="0.45">
      <c r="B172" s="7">
        <f t="shared" si="8"/>
        <v>166</v>
      </c>
      <c r="C172" s="14">
        <f ca="1">IF(WEEKDAY(EDATE(Başlangıç!$C$6,B172))=7,EDATE(Başlangıç!$C$6,B172)+2,IF(WEEKDAY(EDATE(Başlangıç!$C$6,B172))=1,EDATE(Başlangıç!$C$6,B172)+1,EDATE(Başlangıç!$C$6,B172)))</f>
        <v>50021</v>
      </c>
      <c r="D172" s="8">
        <f t="shared" si="9"/>
        <v>2687.0388322308554</v>
      </c>
      <c r="E172" s="8">
        <f>I171*Başlangıç!$C$4</f>
        <v>413.31031136673732</v>
      </c>
      <c r="F172" s="8">
        <f>E172*Başlangıç!$C$7</f>
        <v>20.665515568336868</v>
      </c>
      <c r="G172" s="8">
        <f>E172*Başlangıç!$C$8</f>
        <v>0</v>
      </c>
      <c r="H172" s="8">
        <f t="shared" si="10"/>
        <v>2253.0630052957808</v>
      </c>
      <c r="I172" s="8">
        <f t="shared" si="11"/>
        <v>34485.631338414205</v>
      </c>
    </row>
    <row r="173" spans="2:9" ht="17.5" customHeight="1" x14ac:dyDescent="0.45">
      <c r="B173" s="6">
        <f t="shared" si="8"/>
        <v>167</v>
      </c>
      <c r="C173" s="13">
        <f ca="1">IF(WEEKDAY(EDATE(Başlangıç!$C$6,B173))=7,EDATE(Başlangıç!$C$6,B173)+2,IF(WEEKDAY(EDATE(Başlangıç!$C$6,B173))=1,EDATE(Başlangıç!$C$6,B173)+1,EDATE(Başlangıç!$C$6,B173)))</f>
        <v>50052</v>
      </c>
      <c r="D173" s="2">
        <f t="shared" si="9"/>
        <v>2687.0388322308554</v>
      </c>
      <c r="E173" s="2">
        <f>I172*Başlangıç!$C$4</f>
        <v>387.96335255715979</v>
      </c>
      <c r="F173" s="2">
        <f>E173*Başlangıç!$C$7</f>
        <v>19.39816762785799</v>
      </c>
      <c r="G173" s="2">
        <f>E173*Başlangıç!$C$8</f>
        <v>0</v>
      </c>
      <c r="H173" s="2">
        <f t="shared" si="10"/>
        <v>2279.6773120458374</v>
      </c>
      <c r="I173" s="2">
        <f t="shared" si="11"/>
        <v>32205.954026368367</v>
      </c>
    </row>
    <row r="174" spans="2:9" ht="17.5" customHeight="1" x14ac:dyDescent="0.45">
      <c r="B174" s="7">
        <f t="shared" si="8"/>
        <v>168</v>
      </c>
      <c r="C174" s="14">
        <f ca="1">IF(WEEKDAY(EDATE(Başlangıç!$C$6,B174))=7,EDATE(Başlangıç!$C$6,B174)+2,IF(WEEKDAY(EDATE(Başlangıç!$C$6,B174))=1,EDATE(Başlangıç!$C$6,B174)+1,EDATE(Başlangıç!$C$6,B174)))</f>
        <v>50083</v>
      </c>
      <c r="D174" s="8">
        <f t="shared" si="9"/>
        <v>2687.0388322308554</v>
      </c>
      <c r="E174" s="8">
        <f>I173*Başlangıç!$C$4</f>
        <v>362.31698279664408</v>
      </c>
      <c r="F174" s="8">
        <f>E174*Başlangıç!$C$7</f>
        <v>18.115849139832203</v>
      </c>
      <c r="G174" s="8">
        <f>E174*Başlangıç!$C$8</f>
        <v>0</v>
      </c>
      <c r="H174" s="8">
        <f t="shared" si="10"/>
        <v>2306.6060002943791</v>
      </c>
      <c r="I174" s="8">
        <f t="shared" si="11"/>
        <v>29899.348026073989</v>
      </c>
    </row>
    <row r="175" spans="2:9" ht="17.5" customHeight="1" x14ac:dyDescent="0.45">
      <c r="B175" s="6">
        <f t="shared" si="8"/>
        <v>169</v>
      </c>
      <c r="C175" s="13">
        <f ca="1">IF(WEEKDAY(EDATE(Başlangıç!$C$6,B175))=7,EDATE(Başlangıç!$C$6,B175)+2,IF(WEEKDAY(EDATE(Başlangıç!$C$6,B175))=1,EDATE(Başlangıç!$C$6,B175)+1,EDATE(Başlangıç!$C$6,B175)))</f>
        <v>50111</v>
      </c>
      <c r="D175" s="2">
        <f t="shared" si="9"/>
        <v>2687.0388322308554</v>
      </c>
      <c r="E175" s="2">
        <f>I174*Başlangıç!$C$4</f>
        <v>336.36766529333238</v>
      </c>
      <c r="F175" s="2">
        <f>E175*Başlangıç!$C$7</f>
        <v>16.818383264666618</v>
      </c>
      <c r="G175" s="2">
        <f>E175*Başlangıç!$C$8</f>
        <v>0</v>
      </c>
      <c r="H175" s="2">
        <f t="shared" si="10"/>
        <v>2333.8527836728567</v>
      </c>
      <c r="I175" s="2">
        <f t="shared" si="11"/>
        <v>27565.495242401132</v>
      </c>
    </row>
    <row r="176" spans="2:9" ht="17.5" customHeight="1" x14ac:dyDescent="0.45">
      <c r="B176" s="7">
        <f t="shared" si="8"/>
        <v>170</v>
      </c>
      <c r="C176" s="14">
        <f ca="1">IF(WEEKDAY(EDATE(Başlangıç!$C$6,B176))=7,EDATE(Başlangıç!$C$6,B176)+2,IF(WEEKDAY(EDATE(Başlangıç!$C$6,B176))=1,EDATE(Başlangıç!$C$6,B176)+1,EDATE(Başlangıç!$C$6,B176)))</f>
        <v>50143</v>
      </c>
      <c r="D176" s="8">
        <f t="shared" si="9"/>
        <v>2687.0388322308554</v>
      </c>
      <c r="E176" s="8">
        <f>I175*Başlangıç!$C$4</f>
        <v>310.11182147701271</v>
      </c>
      <c r="F176" s="8">
        <f>E176*Başlangıç!$C$7</f>
        <v>15.505591073850637</v>
      </c>
      <c r="G176" s="8">
        <f>E176*Başlangıç!$C$8</f>
        <v>0</v>
      </c>
      <c r="H176" s="8">
        <f t="shared" si="10"/>
        <v>2361.4214196799921</v>
      </c>
      <c r="I176" s="8">
        <f t="shared" si="11"/>
        <v>25204.07382272114</v>
      </c>
    </row>
    <row r="177" spans="2:11" ht="17.5" customHeight="1" x14ac:dyDescent="0.45">
      <c r="B177" s="6">
        <f t="shared" si="8"/>
        <v>171</v>
      </c>
      <c r="C177" s="13">
        <f ca="1">IF(WEEKDAY(EDATE(Başlangıç!$C$6,B177))=7,EDATE(Başlangıç!$C$6,B177)+2,IF(WEEKDAY(EDATE(Başlangıç!$C$6,B177))=1,EDATE(Başlangıç!$C$6,B177)+1,EDATE(Başlangıç!$C$6,B177)))</f>
        <v>50172</v>
      </c>
      <c r="D177" s="2">
        <f t="shared" si="9"/>
        <v>2687.0388322308554</v>
      </c>
      <c r="E177" s="2">
        <f>I176*Başlangıç!$C$4</f>
        <v>283.5458305056128</v>
      </c>
      <c r="F177" s="2">
        <f>E177*Başlangıç!$C$7</f>
        <v>14.177291525280641</v>
      </c>
      <c r="G177" s="2">
        <f>E177*Başlangıç!$C$8</f>
        <v>0</v>
      </c>
      <c r="H177" s="2">
        <f t="shared" si="10"/>
        <v>2389.3157101999623</v>
      </c>
      <c r="I177" s="2">
        <f t="shared" si="11"/>
        <v>22814.75811252118</v>
      </c>
    </row>
    <row r="178" spans="2:11" ht="17.5" customHeight="1" x14ac:dyDescent="0.45">
      <c r="B178" s="7">
        <f t="shared" si="8"/>
        <v>172</v>
      </c>
      <c r="C178" s="14">
        <f ca="1">IF(WEEKDAY(EDATE(Başlangıç!$C$6,B178))=7,EDATE(Başlangıç!$C$6,B178)+2,IF(WEEKDAY(EDATE(Başlangıç!$C$6,B178))=1,EDATE(Başlangıç!$C$6,B178)+1,EDATE(Başlangıç!$C$6,B178)))</f>
        <v>50203</v>
      </c>
      <c r="D178" s="8">
        <f t="shared" si="9"/>
        <v>2687.0388322308554</v>
      </c>
      <c r="E178" s="8">
        <f>I177*Başlangıç!$C$4</f>
        <v>256.66602876586325</v>
      </c>
      <c r="F178" s="8">
        <f>E178*Başlangıç!$C$7</f>
        <v>12.833301438293162</v>
      </c>
      <c r="G178" s="8">
        <f>E178*Başlangıç!$C$8</f>
        <v>0</v>
      </c>
      <c r="H178" s="8">
        <f t="shared" si="10"/>
        <v>2417.5395020266988</v>
      </c>
      <c r="I178" s="8">
        <f t="shared" si="11"/>
        <v>20397.218610494481</v>
      </c>
    </row>
    <row r="179" spans="2:11" ht="17.5" customHeight="1" x14ac:dyDescent="0.45">
      <c r="B179" s="6">
        <f t="shared" si="8"/>
        <v>173</v>
      </c>
      <c r="C179" s="13">
        <f ca="1">IF(WEEKDAY(EDATE(Başlangıç!$C$6,B179))=7,EDATE(Başlangıç!$C$6,B179)+2,IF(WEEKDAY(EDATE(Başlangıç!$C$6,B179))=1,EDATE(Başlangıç!$C$6,B179)+1,EDATE(Başlangıç!$C$6,B179)))</f>
        <v>50234</v>
      </c>
      <c r="D179" s="2">
        <f t="shared" si="9"/>
        <v>2687.0388322308554</v>
      </c>
      <c r="E179" s="2">
        <f>I178*Başlangıç!$C$4</f>
        <v>229.46870936806292</v>
      </c>
      <c r="F179" s="2">
        <f>E179*Başlangıç!$C$7</f>
        <v>11.473435468403146</v>
      </c>
      <c r="G179" s="2">
        <f>E179*Başlangıç!$C$8</f>
        <v>0</v>
      </c>
      <c r="H179" s="2">
        <f t="shared" si="10"/>
        <v>2446.0966873943894</v>
      </c>
      <c r="I179" s="2">
        <f t="shared" si="11"/>
        <v>17951.12192310009</v>
      </c>
    </row>
    <row r="180" spans="2:11" ht="17.5" customHeight="1" x14ac:dyDescent="0.45">
      <c r="B180" s="7">
        <f t="shared" si="8"/>
        <v>174</v>
      </c>
      <c r="C180" s="14">
        <f ca="1">IF(WEEKDAY(EDATE(Başlangıç!$C$6,B180))=7,EDATE(Başlangıç!$C$6,B180)+2,IF(WEEKDAY(EDATE(Başlangıç!$C$6,B180))=1,EDATE(Başlangıç!$C$6,B180)+1,EDATE(Başlangıç!$C$6,B180)))</f>
        <v>50264</v>
      </c>
      <c r="D180" s="8">
        <f t="shared" si="9"/>
        <v>2687.0388322308554</v>
      </c>
      <c r="E180" s="8">
        <f>I179*Başlangıç!$C$4</f>
        <v>201.95012163487601</v>
      </c>
      <c r="F180" s="8">
        <f>E180*Başlangıç!$C$7</f>
        <v>10.097506081743802</v>
      </c>
      <c r="G180" s="8">
        <f>E180*Başlangıç!$C$8</f>
        <v>0</v>
      </c>
      <c r="H180" s="8">
        <f t="shared" si="10"/>
        <v>2474.991204514236</v>
      </c>
      <c r="I180" s="8">
        <f t="shared" si="11"/>
        <v>15476.130718585855</v>
      </c>
    </row>
    <row r="181" spans="2:11" ht="17.5" customHeight="1" x14ac:dyDescent="0.45">
      <c r="B181" s="6">
        <f t="shared" si="8"/>
        <v>175</v>
      </c>
      <c r="C181" s="13">
        <f ca="1">IF(WEEKDAY(EDATE(Başlangıç!$C$6,B181))=7,EDATE(Başlangıç!$C$6,B181)+2,IF(WEEKDAY(EDATE(Başlangıç!$C$6,B181))=1,EDATE(Başlangıç!$C$6,B181)+1,EDATE(Başlangıç!$C$6,B181)))</f>
        <v>50297</v>
      </c>
      <c r="D181" s="2">
        <f t="shared" si="9"/>
        <v>2687.0388322308554</v>
      </c>
      <c r="E181" s="2">
        <f>I180*Başlangıç!$C$4</f>
        <v>174.10647058409086</v>
      </c>
      <c r="F181" s="2">
        <f>E181*Başlangıç!$C$7</f>
        <v>8.7053235292045432</v>
      </c>
      <c r="G181" s="2">
        <f>E181*Başlangıç!$C$8</f>
        <v>0</v>
      </c>
      <c r="H181" s="2">
        <f t="shared" si="10"/>
        <v>2504.2270381175599</v>
      </c>
      <c r="I181" s="2">
        <f t="shared" si="11"/>
        <v>12971.903680468295</v>
      </c>
    </row>
    <row r="182" spans="2:11" ht="17.5" customHeight="1" x14ac:dyDescent="0.45">
      <c r="B182" s="7">
        <f t="shared" si="8"/>
        <v>176</v>
      </c>
      <c r="C182" s="14">
        <f ca="1">IF(WEEKDAY(EDATE(Başlangıç!$C$6,B182))=7,EDATE(Başlangıç!$C$6,B182)+2,IF(WEEKDAY(EDATE(Başlangıç!$C$6,B182))=1,EDATE(Başlangıç!$C$6,B182)+1,EDATE(Başlangıç!$C$6,B182)))</f>
        <v>50325</v>
      </c>
      <c r="D182" s="8">
        <f t="shared" si="9"/>
        <v>2687.0388322308554</v>
      </c>
      <c r="E182" s="8">
        <f>I181*Başlangıç!$C$4</f>
        <v>145.93391640526832</v>
      </c>
      <c r="F182" s="8">
        <f>E182*Başlangıç!$C$7</f>
        <v>7.296695820263416</v>
      </c>
      <c r="G182" s="8">
        <f>E182*Başlangıç!$C$8</f>
        <v>0</v>
      </c>
      <c r="H182" s="8">
        <f t="shared" si="10"/>
        <v>2533.8082200053236</v>
      </c>
      <c r="I182" s="8">
        <f t="shared" si="11"/>
        <v>10438.095460462971</v>
      </c>
    </row>
    <row r="183" spans="2:11" ht="17.5" customHeight="1" x14ac:dyDescent="0.45">
      <c r="B183" s="6">
        <f t="shared" si="8"/>
        <v>177</v>
      </c>
      <c r="C183" s="13">
        <f ca="1">IF(WEEKDAY(EDATE(Başlangıç!$C$6,B183))=7,EDATE(Başlangıç!$C$6,B183)+2,IF(WEEKDAY(EDATE(Başlangıç!$C$6,B183))=1,EDATE(Başlangıç!$C$6,B183)+1,EDATE(Başlangıç!$C$6,B183)))</f>
        <v>50356</v>
      </c>
      <c r="D183" s="2">
        <f t="shared" si="9"/>
        <v>2687.0388322308554</v>
      </c>
      <c r="E183" s="2">
        <f>I182*Başlangıç!$C$4</f>
        <v>117.42857393020843</v>
      </c>
      <c r="F183" s="2">
        <f>E183*Başlangıç!$C$7</f>
        <v>5.8714286965104217</v>
      </c>
      <c r="G183" s="2">
        <f>E183*Başlangıç!$C$8</f>
        <v>0</v>
      </c>
      <c r="H183" s="2">
        <f t="shared" si="10"/>
        <v>2563.7388296041363</v>
      </c>
      <c r="I183" s="2">
        <f t="shared" si="11"/>
        <v>7874.3566308588352</v>
      </c>
    </row>
    <row r="184" spans="2:11" ht="17.5" customHeight="1" x14ac:dyDescent="0.45">
      <c r="B184" s="7">
        <f t="shared" ref="B184:B186" si="12">SUM(B183)+1</f>
        <v>178</v>
      </c>
      <c r="C184" s="14">
        <f ca="1">IF(WEEKDAY(EDATE(Başlangıç!$C$6,B184))=7,EDATE(Başlangıç!$C$6,B184)+2,IF(WEEKDAY(EDATE(Başlangıç!$C$6,B184))=1,EDATE(Başlangıç!$C$6,B184)+1,EDATE(Başlangıç!$C$6,B184)))</f>
        <v>50388</v>
      </c>
      <c r="D184" s="8">
        <f t="shared" si="9"/>
        <v>2687.0388322308554</v>
      </c>
      <c r="E184" s="8">
        <f>I183*Başlangıç!$C$4</f>
        <v>88.586512097161886</v>
      </c>
      <c r="F184" s="8">
        <f>E184*Başlangıç!$C$7</f>
        <v>4.4293256048580947</v>
      </c>
      <c r="G184" s="8">
        <f>E184*Başlangıç!$C$8</f>
        <v>0</v>
      </c>
      <c r="H184" s="8">
        <f t="shared" si="10"/>
        <v>2594.0229945288352</v>
      </c>
      <c r="I184" s="8">
        <f t="shared" si="11"/>
        <v>5280.3336363300004</v>
      </c>
    </row>
    <row r="185" spans="2:11" ht="17.5" customHeight="1" x14ac:dyDescent="0.45">
      <c r="B185" s="6">
        <f t="shared" si="12"/>
        <v>179</v>
      </c>
      <c r="C185" s="13">
        <f ca="1">IF(WEEKDAY(EDATE(Başlangıç!$C$6,B185))=7,EDATE(Başlangıç!$C$6,B185)+2,IF(WEEKDAY(EDATE(Başlangıç!$C$6,B185))=1,EDATE(Başlangıç!$C$6,B185)+1,EDATE(Başlangıç!$C$6,B185)))</f>
        <v>50417</v>
      </c>
      <c r="D185" s="2">
        <f t="shared" si="9"/>
        <v>2687.0388322308554</v>
      </c>
      <c r="E185" s="2">
        <f>I184*Başlangıç!$C$4</f>
        <v>59.403753408712504</v>
      </c>
      <c r="F185" s="2">
        <f>E185*Başlangıç!$C$7</f>
        <v>2.9701876704356254</v>
      </c>
      <c r="G185" s="2">
        <f>E185*Başlangıç!$C$8</f>
        <v>0</v>
      </c>
      <c r="H185" s="2">
        <f t="shared" si="10"/>
        <v>2624.6648911517073</v>
      </c>
      <c r="I185" s="2">
        <f t="shared" si="11"/>
        <v>2655.6687451782932</v>
      </c>
    </row>
    <row r="186" spans="2:11" ht="17.5" customHeight="1" x14ac:dyDescent="0.45">
      <c r="B186" s="7">
        <f t="shared" si="12"/>
        <v>180</v>
      </c>
      <c r="C186" s="14">
        <f ca="1">IF(WEEKDAY(EDATE(Başlangıç!$C$6,B186))=7,EDATE(Başlangıç!$C$6,B186)+2,IF(WEEKDAY(EDATE(Başlangıç!$C$6,B186))=1,EDATE(Başlangıç!$C$6,B186)+1,EDATE(Başlangıç!$C$6,B186)))</f>
        <v>50448</v>
      </c>
      <c r="D186" s="8">
        <f t="shared" si="9"/>
        <v>2687.0388322308554</v>
      </c>
      <c r="E186" s="8">
        <f>I185*Başlangıç!$C$4</f>
        <v>29.876273383255796</v>
      </c>
      <c r="F186" s="8">
        <f>E186*Başlangıç!$C$7</f>
        <v>1.4938136691627899</v>
      </c>
      <c r="G186" s="8">
        <f>E186*Başlangıç!$C$8</f>
        <v>0</v>
      </c>
      <c r="H186" s="8">
        <f t="shared" si="10"/>
        <v>2655.6687451784369</v>
      </c>
      <c r="I186" s="8">
        <v>0</v>
      </c>
    </row>
    <row r="187" spans="2:11" customFormat="1" ht="2.4" customHeight="1" x14ac:dyDescent="0.45"/>
    <row r="188" spans="2:11" s="4" customFormat="1" ht="24.95" customHeight="1" x14ac:dyDescent="0.45">
      <c r="B188" s="27" t="s">
        <v>16</v>
      </c>
      <c r="C188" s="28"/>
      <c r="D188" s="9">
        <f>SUM(D7:D186)</f>
        <v>483666.98980155238</v>
      </c>
      <c r="E188" s="9">
        <f t="shared" ref="E188:H188" si="13">SUM(E7:E186)</f>
        <v>270159.0379062416</v>
      </c>
      <c r="F188" s="9">
        <f t="shared" si="13"/>
        <v>13507.951895312088</v>
      </c>
      <c r="G188" s="9">
        <f t="shared" si="13"/>
        <v>0</v>
      </c>
      <c r="H188" s="9">
        <f t="shared" si="13"/>
        <v>200000.00000000015</v>
      </c>
      <c r="I188" s="16">
        <f ca="1">TODAY()</f>
        <v>44969</v>
      </c>
    </row>
    <row r="189" spans="2:11" s="4" customFormat="1" ht="3.2" customHeight="1" x14ac:dyDescent="0.45">
      <c r="D189" s="1"/>
      <c r="E189" s="1"/>
      <c r="F189" s="1"/>
      <c r="G189" s="1"/>
      <c r="H189" s="1"/>
      <c r="I189" s="1"/>
      <c r="J189" s="1"/>
      <c r="K189" s="1"/>
    </row>
    <row r="190" spans="2:11" s="4" customFormat="1" x14ac:dyDescent="0.45">
      <c r="B190" s="26" t="s">
        <v>31</v>
      </c>
      <c r="D190" s="1"/>
      <c r="E190" s="1"/>
      <c r="F190" s="1"/>
      <c r="G190" s="1"/>
      <c r="H190" s="1"/>
      <c r="I190" s="1"/>
      <c r="J190" s="1"/>
      <c r="K190" s="1"/>
    </row>
  </sheetData>
  <sheetProtection algorithmName="SHA-512" hashValue="7iGUqr4iRrIrpv5hNumxgF/PJ3a/izwOsECQYuhA2M/GtajjvFalul9VVTCZp/pHoDg1QjYbPUhJGsgK+Qa5Bw==" saltValue="LJBLrWlpCHqehtmuzgfz1A==" spinCount="100000" sheet="1" objects="1" scenarios="1"/>
  <mergeCells count="10">
    <mergeCell ref="B188:C188"/>
    <mergeCell ref="B2:I2"/>
    <mergeCell ref="B3:C3"/>
    <mergeCell ref="D3:E3"/>
    <mergeCell ref="F3:G3"/>
    <mergeCell ref="H3:I3"/>
    <mergeCell ref="B4:C4"/>
    <mergeCell ref="D4:E4"/>
    <mergeCell ref="F4:G4"/>
    <mergeCell ref="H4:I4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86F0-709D-4739-BB55-C66E06D3E363}">
  <sheetPr>
    <tabColor rgb="FF0A64A0"/>
    <pageSetUpPr fitToPage="1"/>
  </sheetPr>
  <dimension ref="B1:K22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35" customHeight="1" x14ac:dyDescent="0.45">
      <c r="B2" s="29" t="s">
        <v>19</v>
      </c>
      <c r="C2" s="29"/>
      <c r="D2" s="29"/>
      <c r="E2" s="29"/>
      <c r="F2" s="29"/>
      <c r="G2" s="29"/>
      <c r="H2" s="29"/>
      <c r="I2" s="29"/>
    </row>
    <row r="3" spans="2:11" ht="21.9" customHeight="1" x14ac:dyDescent="0.45">
      <c r="B3" s="30" t="s">
        <v>29</v>
      </c>
      <c r="C3" s="30"/>
      <c r="D3" s="34">
        <f ca="1">Başlangıç!$C$6</f>
        <v>44969</v>
      </c>
      <c r="E3" s="34"/>
      <c r="F3" s="30" t="s">
        <v>30</v>
      </c>
      <c r="G3" s="30"/>
      <c r="H3" s="35">
        <f>Başlangıç!$C$4</f>
        <v>1.125E-2</v>
      </c>
      <c r="I3" s="36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2">
        <f>D20</f>
        <v>215686.74981575564</v>
      </c>
      <c r="I4" s="33"/>
      <c r="K4" s="15">
        <v>12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f>PMT(Başlangıç!C4*(1+Başlangıç!C7+Başlangıç!C8),K4,-Başlangıç!C3)</f>
        <v>17973.895817979632</v>
      </c>
      <c r="E7" s="2">
        <f>Başlangıç!C3*Başlangıç!C4</f>
        <v>2250</v>
      </c>
      <c r="F7" s="2">
        <f>E7*Başlangıç!C7</f>
        <v>112.5</v>
      </c>
      <c r="G7" s="2">
        <f>E7*Başlangıç!C8</f>
        <v>0</v>
      </c>
      <c r="H7" s="2">
        <f>D7-E7-F7-G7</f>
        <v>15611.395817979632</v>
      </c>
      <c r="I7" s="2">
        <f>Başlangıç!C3-H7</f>
        <v>184388.60418202035</v>
      </c>
    </row>
    <row r="8" spans="2:11" ht="17.5" customHeight="1" x14ac:dyDescent="0.45">
      <c r="B8" s="7">
        <f t="shared" ref="B8:B18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45028</v>
      </c>
      <c r="D8" s="8">
        <f>$D$7</f>
        <v>17973.895817979632</v>
      </c>
      <c r="E8" s="8">
        <f>I7*Başlangıç!$C$4</f>
        <v>2074.3717970477287</v>
      </c>
      <c r="F8" s="8">
        <f>E8*Başlangıç!$C$7</f>
        <v>103.71858985238644</v>
      </c>
      <c r="G8" s="8">
        <f>E8*Başlangıç!$C$8</f>
        <v>0</v>
      </c>
      <c r="H8" s="8">
        <f>D8-E8-F8-G8</f>
        <v>15795.805431079518</v>
      </c>
      <c r="I8" s="8">
        <f>I7-H8</f>
        <v>168592.79875094083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45058</v>
      </c>
      <c r="D9" s="2">
        <f t="shared" ref="D9:D18" si="1">$D$7</f>
        <v>17973.895817979632</v>
      </c>
      <c r="E9" s="2">
        <f>I8*Başlangıç!$C$4</f>
        <v>1896.6689859480841</v>
      </c>
      <c r="F9" s="2">
        <f>E9*Başlangıç!$C$7</f>
        <v>94.833449297404215</v>
      </c>
      <c r="G9" s="2">
        <f>E9*Başlangıç!$C$8</f>
        <v>0</v>
      </c>
      <c r="H9" s="2">
        <f t="shared" ref="H9:H18" si="2">D9-E9-F9-G9</f>
        <v>15982.393382734143</v>
      </c>
      <c r="I9" s="2">
        <f t="shared" ref="I9:I17" si="3">I8-H9</f>
        <v>152610.40536820667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45089</v>
      </c>
      <c r="D10" s="8">
        <f t="shared" si="1"/>
        <v>17973.895817979632</v>
      </c>
      <c r="E10" s="8">
        <f>I9*Başlangıç!$C$4</f>
        <v>1716.8670603923249</v>
      </c>
      <c r="F10" s="8">
        <f>E10*Başlangıç!$C$7</f>
        <v>85.843353019616245</v>
      </c>
      <c r="G10" s="8">
        <f>E10*Başlangıç!$C$8</f>
        <v>0</v>
      </c>
      <c r="H10" s="8">
        <f t="shared" si="2"/>
        <v>16171.18540456769</v>
      </c>
      <c r="I10" s="8">
        <f t="shared" si="3"/>
        <v>136439.21996363899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45119</v>
      </c>
      <c r="D11" s="2">
        <f t="shared" si="1"/>
        <v>17973.895817979632</v>
      </c>
      <c r="E11" s="2">
        <f>I10*Başlangıç!$C$4</f>
        <v>1534.9412245909384</v>
      </c>
      <c r="F11" s="2">
        <f>E11*Başlangıç!$C$7</f>
        <v>76.747061229546929</v>
      </c>
      <c r="G11" s="2">
        <f>E11*Başlangıç!$C$8</f>
        <v>0</v>
      </c>
      <c r="H11" s="2">
        <f t="shared" si="2"/>
        <v>16362.207532159147</v>
      </c>
      <c r="I11" s="2">
        <f t="shared" si="3"/>
        <v>120077.01243147984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t="shared" si="1"/>
        <v>17973.895817979632</v>
      </c>
      <c r="E12" s="8">
        <f>I11*Başlangıç!$C$4</f>
        <v>1350.8663898541481</v>
      </c>
      <c r="F12" s="8">
        <f>E12*Başlangıç!$C$7</f>
        <v>67.543319492707411</v>
      </c>
      <c r="G12" s="8">
        <f>E12*Başlangıç!$C$8</f>
        <v>0</v>
      </c>
      <c r="H12" s="8">
        <f t="shared" si="2"/>
        <v>16555.486108632776</v>
      </c>
      <c r="I12" s="8">
        <f t="shared" si="3"/>
        <v>103521.52632284707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45181</v>
      </c>
      <c r="D13" s="2">
        <f t="shared" si="1"/>
        <v>17973.895817979632</v>
      </c>
      <c r="E13" s="2">
        <f>I12*Başlangıç!$C$4</f>
        <v>1164.6171711320296</v>
      </c>
      <c r="F13" s="2">
        <f>E13*Başlangıç!$C$7</f>
        <v>58.230858556601483</v>
      </c>
      <c r="G13" s="2">
        <f>E13*Başlangıç!$C$8</f>
        <v>0</v>
      </c>
      <c r="H13" s="2">
        <f t="shared" si="2"/>
        <v>16751.047788290998</v>
      </c>
      <c r="I13" s="2">
        <f t="shared" si="3"/>
        <v>86770.478534556081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45211</v>
      </c>
      <c r="D14" s="8">
        <f t="shared" si="1"/>
        <v>17973.895817979632</v>
      </c>
      <c r="E14" s="8">
        <f>I13*Başlangıç!$C$4</f>
        <v>976.1678835137559</v>
      </c>
      <c r="F14" s="8">
        <f>E14*Başlangıç!$C$7</f>
        <v>48.808394175687795</v>
      </c>
      <c r="G14" s="8">
        <f>E14*Başlangıç!$C$8</f>
        <v>0</v>
      </c>
      <c r="H14" s="8">
        <f t="shared" si="2"/>
        <v>16948.919540290186</v>
      </c>
      <c r="I14" s="8">
        <f t="shared" si="3"/>
        <v>69821.558994265899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si="1"/>
        <v>17973.895817979632</v>
      </c>
      <c r="E15" s="2">
        <f>I14*Başlangıç!$C$4</f>
        <v>785.49253868549135</v>
      </c>
      <c r="F15" s="2">
        <f>E15*Başlangıç!$C$7</f>
        <v>39.274626934274572</v>
      </c>
      <c r="G15" s="2">
        <f>E15*Başlangıç!$C$8</f>
        <v>0</v>
      </c>
      <c r="H15" s="2">
        <f t="shared" si="2"/>
        <v>17149.128652359865</v>
      </c>
      <c r="I15" s="2">
        <f t="shared" si="3"/>
        <v>52672.430341906031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45272</v>
      </c>
      <c r="D16" s="8">
        <f t="shared" si="1"/>
        <v>17973.895817979632</v>
      </c>
      <c r="E16" s="8">
        <f>I15*Başlangıç!$C$4</f>
        <v>592.56484134644279</v>
      </c>
      <c r="F16" s="8">
        <f>E16*Başlangıç!$C$7</f>
        <v>29.628242067322141</v>
      </c>
      <c r="G16" s="8">
        <f>E16*Başlangıç!$C$8</f>
        <v>0</v>
      </c>
      <c r="H16" s="8">
        <f t="shared" si="2"/>
        <v>17351.702734565864</v>
      </c>
      <c r="I16" s="8">
        <f t="shared" si="3"/>
        <v>35320.727607340166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45303</v>
      </c>
      <c r="D17" s="2">
        <f t="shared" si="1"/>
        <v>17973.895817979632</v>
      </c>
      <c r="E17" s="2">
        <f>I16*Başlangıç!$C$4</f>
        <v>397.35818558257688</v>
      </c>
      <c r="F17" s="2">
        <f>E17*Başlangıç!$C$7</f>
        <v>19.867909279128845</v>
      </c>
      <c r="G17" s="2">
        <f>E17*Başlangıç!$C$8</f>
        <v>0</v>
      </c>
      <c r="H17" s="2">
        <f t="shared" si="2"/>
        <v>17556.669723117928</v>
      </c>
      <c r="I17" s="2">
        <f t="shared" si="3"/>
        <v>17764.057884222238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45334</v>
      </c>
      <c r="D18" s="8">
        <f t="shared" si="1"/>
        <v>17973.895817979632</v>
      </c>
      <c r="E18" s="8">
        <f>I17*Başlangıç!$C$4</f>
        <v>199.84565119750019</v>
      </c>
      <c r="F18" s="8">
        <f>E18*Başlangıç!$C$7</f>
        <v>9.9922825598750098</v>
      </c>
      <c r="G18" s="8">
        <f>E18*Başlangıç!$C$8</f>
        <v>0</v>
      </c>
      <c r="H18" s="8">
        <f t="shared" si="2"/>
        <v>17764.057884222257</v>
      </c>
      <c r="I18" s="8">
        <v>0</v>
      </c>
    </row>
    <row r="19" spans="2:9" ht="2.4" customHeight="1" x14ac:dyDescent="0.45"/>
    <row r="20" spans="2:9" s="4" customFormat="1" ht="24.95" customHeight="1" x14ac:dyDescent="0.45">
      <c r="B20" s="27" t="s">
        <v>16</v>
      </c>
      <c r="C20" s="28"/>
      <c r="D20" s="9">
        <f>SUM(D7:D18)</f>
        <v>215686.74981575564</v>
      </c>
      <c r="E20" s="9">
        <f t="shared" ref="E20:H20" si="4">SUM(E7:E18)</f>
        <v>14939.76172929102</v>
      </c>
      <c r="F20" s="9">
        <f t="shared" si="4"/>
        <v>746.98808646455109</v>
      </c>
      <c r="G20" s="9">
        <f t="shared" si="4"/>
        <v>0</v>
      </c>
      <c r="H20" s="9">
        <f t="shared" si="4"/>
        <v>199999.99999999997</v>
      </c>
      <c r="I20" s="16">
        <f ca="1">TODAY()</f>
        <v>44969</v>
      </c>
    </row>
    <row r="21" spans="2:9" ht="3.2" customHeight="1" x14ac:dyDescent="0.45"/>
    <row r="22" spans="2:9" x14ac:dyDescent="0.45">
      <c r="B22" s="26" t="s">
        <v>31</v>
      </c>
    </row>
  </sheetData>
  <sheetProtection algorithmName="SHA-512" hashValue="gRPDNhuY3uHS3xzUxg53Eu2uiNoexvNa1uPlbjiT1lTSWI+Gkz4lVKM615sVh3M9o+hEIqA/ifdPPXsn9jfXCw==" saltValue="nfd6mTmIfNRVspq61fAnaA==" spinCount="100000" sheet="1" objects="1" scenarios="1"/>
  <mergeCells count="10">
    <mergeCell ref="B20:C20"/>
    <mergeCell ref="B2:I2"/>
    <mergeCell ref="B4:C4"/>
    <mergeCell ref="D4:E4"/>
    <mergeCell ref="F4:G4"/>
    <mergeCell ref="H4:I4"/>
    <mergeCell ref="B3:C3"/>
    <mergeCell ref="D3:E3"/>
    <mergeCell ref="F3:G3"/>
    <mergeCell ref="H3:I3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7765-CE5B-4D2E-B375-DF349C67F592}">
  <sheetPr>
    <tabColor rgb="FF0A64A0"/>
    <pageSetUpPr fitToPage="1"/>
  </sheetPr>
  <dimension ref="B1:K34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20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44969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D32</f>
        <v>230858.8659897935</v>
      </c>
      <c r="I4" s="31"/>
      <c r="K4" s="15">
        <v>24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f>PMT(Başlangıç!C4*(1+Başlangıç!C7+Başlangıç!C8),K4,-Başlangıç!C3)</f>
        <v>9619.1194162413994</v>
      </c>
      <c r="E7" s="2">
        <f>Başlangıç!C3*Başlangıç!C4</f>
        <v>2250</v>
      </c>
      <c r="F7" s="2">
        <f>E7*Başlangıç!C7</f>
        <v>112.5</v>
      </c>
      <c r="G7" s="2">
        <f>E7*Başlangıç!C8</f>
        <v>0</v>
      </c>
      <c r="H7" s="2">
        <f>D7-E7-F7-G7</f>
        <v>7256.6194162413994</v>
      </c>
      <c r="I7" s="2">
        <f>Başlangıç!C3-H7</f>
        <v>192743.38058375861</v>
      </c>
    </row>
    <row r="8" spans="2:11" ht="17.5" customHeight="1" x14ac:dyDescent="0.45">
      <c r="B8" s="7">
        <f t="shared" ref="B8:B30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45028</v>
      </c>
      <c r="D8" s="8">
        <f>$D$7</f>
        <v>9619.1194162413994</v>
      </c>
      <c r="E8" s="8">
        <f>I7*Başlangıç!$C$4</f>
        <v>2168.3630315672845</v>
      </c>
      <c r="F8" s="8">
        <f>E8*Başlangıç!$C$7</f>
        <v>108.41815157836423</v>
      </c>
      <c r="G8" s="8">
        <f>E8*Başlangıç!$C$8</f>
        <v>0</v>
      </c>
      <c r="H8" s="8">
        <f>D8-E8-F8-G8</f>
        <v>7342.3382330957511</v>
      </c>
      <c r="I8" s="8">
        <f>I7-H8</f>
        <v>185401.04235066287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45058</v>
      </c>
      <c r="D9" s="2">
        <f t="shared" ref="D9:D30" si="1">$D$7</f>
        <v>9619.1194162413994</v>
      </c>
      <c r="E9" s="2">
        <f>I8*Başlangıç!$C$4</f>
        <v>2085.7617264449573</v>
      </c>
      <c r="F9" s="2">
        <f>E9*Başlangıç!$C$7</f>
        <v>104.28808632224786</v>
      </c>
      <c r="G9" s="2">
        <f>E9*Başlangıç!$C$8</f>
        <v>0</v>
      </c>
      <c r="H9" s="2">
        <f t="shared" ref="H9:H30" si="2">D9-E9-F9-G9</f>
        <v>7429.0696034741941</v>
      </c>
      <c r="I9" s="2">
        <f t="shared" ref="I9:I29" si="3">I8-H9</f>
        <v>177971.97274718867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45089</v>
      </c>
      <c r="D10" s="8">
        <f t="shared" si="1"/>
        <v>9619.1194162413994</v>
      </c>
      <c r="E10" s="8">
        <f>I9*Başlangıç!$C$4</f>
        <v>2002.1846934058724</v>
      </c>
      <c r="F10" s="8">
        <f>E10*Başlangıç!$C$7</f>
        <v>100.10923467029363</v>
      </c>
      <c r="G10" s="8">
        <f>E10*Başlangıç!$C$8</f>
        <v>0</v>
      </c>
      <c r="H10" s="8">
        <f t="shared" si="2"/>
        <v>7516.8254881652338</v>
      </c>
      <c r="I10" s="8">
        <f t="shared" si="3"/>
        <v>170455.14725902345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45119</v>
      </c>
      <c r="D11" s="2">
        <f t="shared" si="1"/>
        <v>9619.1194162413994</v>
      </c>
      <c r="E11" s="2">
        <f>I10*Başlangıç!$C$4</f>
        <v>1917.6204066640137</v>
      </c>
      <c r="F11" s="2">
        <f>E11*Başlangıç!$C$7</f>
        <v>95.881020333200695</v>
      </c>
      <c r="G11" s="2">
        <f>E11*Başlangıç!$C$8</f>
        <v>0</v>
      </c>
      <c r="H11" s="2">
        <f t="shared" si="2"/>
        <v>7605.6179892441851</v>
      </c>
      <c r="I11" s="2">
        <f t="shared" si="3"/>
        <v>162849.52926977928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t="shared" si="1"/>
        <v>9619.1194162413994</v>
      </c>
      <c r="E12" s="8">
        <f>I11*Başlangıç!$C$4</f>
        <v>1832.0572042850167</v>
      </c>
      <c r="F12" s="8">
        <f>E12*Başlangıç!$C$7</f>
        <v>91.602860214250839</v>
      </c>
      <c r="G12" s="8">
        <f>E12*Başlangıç!$C$8</f>
        <v>0</v>
      </c>
      <c r="H12" s="8">
        <f t="shared" si="2"/>
        <v>7695.4593517421326</v>
      </c>
      <c r="I12" s="8">
        <f t="shared" si="3"/>
        <v>155154.06991803713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45181</v>
      </c>
      <c r="D13" s="2">
        <f t="shared" si="1"/>
        <v>9619.1194162413994</v>
      </c>
      <c r="E13" s="2">
        <f>I12*Başlangıç!$C$4</f>
        <v>1745.4832865779176</v>
      </c>
      <c r="F13" s="2">
        <f>E13*Başlangıç!$C$7</f>
        <v>87.274164328895893</v>
      </c>
      <c r="G13" s="2">
        <f>E13*Başlangıç!$C$8</f>
        <v>0</v>
      </c>
      <c r="H13" s="2">
        <f t="shared" si="2"/>
        <v>7786.3619653345868</v>
      </c>
      <c r="I13" s="2">
        <f t="shared" si="3"/>
        <v>147367.70795270253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45211</v>
      </c>
      <c r="D14" s="8">
        <f t="shared" si="1"/>
        <v>9619.1194162413994</v>
      </c>
      <c r="E14" s="8">
        <f>I13*Başlangıç!$C$4</f>
        <v>1657.8867144679034</v>
      </c>
      <c r="F14" s="8">
        <f>E14*Başlangıç!$C$7</f>
        <v>82.894335723395173</v>
      </c>
      <c r="G14" s="8">
        <f>E14*Başlangıç!$C$8</f>
        <v>0</v>
      </c>
      <c r="H14" s="8">
        <f t="shared" si="2"/>
        <v>7878.3383660501013</v>
      </c>
      <c r="I14" s="8">
        <f t="shared" si="3"/>
        <v>139489.36958665244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si="1"/>
        <v>9619.1194162413994</v>
      </c>
      <c r="E15" s="2">
        <f>I14*Başlangıç!$C$4</f>
        <v>1569.2554078498399</v>
      </c>
      <c r="F15" s="2">
        <f>E15*Başlangıç!$C$7</f>
        <v>78.462770392492004</v>
      </c>
      <c r="G15" s="2">
        <f>E15*Başlangıç!$C$8</f>
        <v>0</v>
      </c>
      <c r="H15" s="2">
        <f t="shared" si="2"/>
        <v>7971.4012379990681</v>
      </c>
      <c r="I15" s="2">
        <f t="shared" si="3"/>
        <v>131517.96834865338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45272</v>
      </c>
      <c r="D16" s="8">
        <f t="shared" si="1"/>
        <v>9619.1194162413994</v>
      </c>
      <c r="E16" s="8">
        <f>I15*Başlangıç!$C$4</f>
        <v>1479.5771439223504</v>
      </c>
      <c r="F16" s="8">
        <f>E16*Başlangıç!$C$7</f>
        <v>73.978857196117517</v>
      </c>
      <c r="G16" s="8">
        <f>E16*Başlangıç!$C$8</f>
        <v>0</v>
      </c>
      <c r="H16" s="8">
        <f t="shared" si="2"/>
        <v>8065.5634151229324</v>
      </c>
      <c r="I16" s="8">
        <f t="shared" si="3"/>
        <v>123452.40493353044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45303</v>
      </c>
      <c r="D17" s="2">
        <f t="shared" si="1"/>
        <v>9619.1194162413994</v>
      </c>
      <c r="E17" s="2">
        <f>I16*Başlangıç!$C$4</f>
        <v>1388.8395555022175</v>
      </c>
      <c r="F17" s="2">
        <f>E17*Başlangıç!$C$7</f>
        <v>69.441977775110885</v>
      </c>
      <c r="G17" s="2">
        <f>E17*Başlangıç!$C$8</f>
        <v>0</v>
      </c>
      <c r="H17" s="2">
        <f t="shared" si="2"/>
        <v>8160.8378829640706</v>
      </c>
      <c r="I17" s="2">
        <f t="shared" si="3"/>
        <v>115291.56705056637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45334</v>
      </c>
      <c r="D18" s="8">
        <f t="shared" si="1"/>
        <v>9619.1194162413994</v>
      </c>
      <c r="E18" s="8">
        <f>I17*Başlangıç!$C$4</f>
        <v>1297.0301293188716</v>
      </c>
      <c r="F18" s="8">
        <f>E18*Başlangıç!$C$7</f>
        <v>64.851506465943586</v>
      </c>
      <c r="G18" s="8">
        <f>E18*Başlangıç!$C$8</f>
        <v>0</v>
      </c>
      <c r="H18" s="8">
        <f t="shared" si="2"/>
        <v>8257.237780456584</v>
      </c>
      <c r="I18" s="8">
        <f t="shared" si="3"/>
        <v>107034.3292701098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45363</v>
      </c>
      <c r="D19" s="2">
        <f t="shared" si="1"/>
        <v>9619.1194162413994</v>
      </c>
      <c r="E19" s="2">
        <f>I18*Başlangıç!$C$4</f>
        <v>1204.1362042887351</v>
      </c>
      <c r="F19" s="2">
        <f>E19*Başlangıç!$C$7</f>
        <v>60.206810214436757</v>
      </c>
      <c r="G19" s="2">
        <f>E19*Başlangıç!$C$8</f>
        <v>0</v>
      </c>
      <c r="H19" s="2">
        <f t="shared" si="2"/>
        <v>8354.7764017382269</v>
      </c>
      <c r="I19" s="2">
        <f t="shared" si="3"/>
        <v>98679.552868371567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45394</v>
      </c>
      <c r="D20" s="8">
        <f t="shared" si="1"/>
        <v>9619.1194162413994</v>
      </c>
      <c r="E20" s="8">
        <f>I19*Başlangıç!$C$4</f>
        <v>1110.1449697691801</v>
      </c>
      <c r="F20" s="8">
        <f>E20*Başlangıç!$C$7</f>
        <v>55.507248488459005</v>
      </c>
      <c r="G20" s="8">
        <f>E20*Başlangıç!$C$8</f>
        <v>0</v>
      </c>
      <c r="H20" s="8">
        <f t="shared" si="2"/>
        <v>8453.4671979837603</v>
      </c>
      <c r="I20" s="8">
        <f t="shared" si="3"/>
        <v>90226.085670387809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 t="shared" si="1"/>
        <v>9619.1194162413994</v>
      </c>
      <c r="E21" s="2">
        <f>I20*Başlangıç!$C$4</f>
        <v>1015.0434637918628</v>
      </c>
      <c r="F21" s="2">
        <f>E21*Başlangıç!$C$7</f>
        <v>50.752173189593144</v>
      </c>
      <c r="G21" s="2">
        <f>E21*Başlangıç!$C$8</f>
        <v>0</v>
      </c>
      <c r="H21" s="2">
        <f t="shared" si="2"/>
        <v>8553.323779259943</v>
      </c>
      <c r="I21" s="2">
        <f t="shared" si="3"/>
        <v>81672.76189112787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45455</v>
      </c>
      <c r="D22" s="8">
        <f t="shared" si="1"/>
        <v>9619.1194162413994</v>
      </c>
      <c r="E22" s="8">
        <f>I21*Başlangıç!$C$4</f>
        <v>918.81857127518845</v>
      </c>
      <c r="F22" s="8">
        <f>E22*Başlangıç!$C$7</f>
        <v>45.940928563759428</v>
      </c>
      <c r="G22" s="8">
        <f>E22*Başlangıç!$C$8</f>
        <v>0</v>
      </c>
      <c r="H22" s="8">
        <f t="shared" si="2"/>
        <v>8654.3599164024508</v>
      </c>
      <c r="I22" s="8">
        <f t="shared" si="3"/>
        <v>73018.401974725421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45485</v>
      </c>
      <c r="D23" s="2">
        <f t="shared" si="1"/>
        <v>9619.1194162413994</v>
      </c>
      <c r="E23" s="2">
        <f>I22*Başlangıç!$C$4</f>
        <v>821.45702221566091</v>
      </c>
      <c r="F23" s="2">
        <f>E23*Başlangıç!$C$7</f>
        <v>41.072851110783049</v>
      </c>
      <c r="G23" s="2">
        <f>E23*Başlangıç!$C$8</f>
        <v>0</v>
      </c>
      <c r="H23" s="2">
        <f t="shared" si="2"/>
        <v>8756.589542914955</v>
      </c>
      <c r="I23" s="2">
        <f t="shared" si="3"/>
        <v>64261.812431810467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45516</v>
      </c>
      <c r="D24" s="8">
        <f t="shared" si="1"/>
        <v>9619.1194162413994</v>
      </c>
      <c r="E24" s="8">
        <f>I23*Başlangıç!$C$4</f>
        <v>722.94538985786778</v>
      </c>
      <c r="F24" s="8">
        <f>E24*Başlangıç!$C$7</f>
        <v>36.147269492893393</v>
      </c>
      <c r="G24" s="8">
        <f>E24*Başlangıç!$C$8</f>
        <v>0</v>
      </c>
      <c r="H24" s="8">
        <f t="shared" si="2"/>
        <v>8860.0267568906384</v>
      </c>
      <c r="I24" s="8">
        <f t="shared" si="3"/>
        <v>55401.785674919825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45547</v>
      </c>
      <c r="D25" s="2">
        <f t="shared" si="1"/>
        <v>9619.1194162413994</v>
      </c>
      <c r="E25" s="2">
        <f>I24*Başlangıç!$C$4</f>
        <v>623.27008884284805</v>
      </c>
      <c r="F25" s="2">
        <f>E25*Başlangıç!$C$7</f>
        <v>31.163504442142404</v>
      </c>
      <c r="G25" s="2">
        <f>E25*Başlangıç!$C$8</f>
        <v>0</v>
      </c>
      <c r="H25" s="2">
        <f t="shared" si="2"/>
        <v>8964.6858229564095</v>
      </c>
      <c r="I25" s="2">
        <f t="shared" si="3"/>
        <v>46437.099851963416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 t="shared" si="1"/>
        <v>9619.1194162413994</v>
      </c>
      <c r="E26" s="8">
        <f>I25*Başlangıç!$C$4</f>
        <v>522.41737333458843</v>
      </c>
      <c r="F26" s="8">
        <f>E26*Başlangıç!$C$7</f>
        <v>26.120868666729422</v>
      </c>
      <c r="G26" s="8">
        <f>E26*Başlangıç!$C$8</f>
        <v>0</v>
      </c>
      <c r="H26" s="8">
        <f t="shared" si="2"/>
        <v>9070.581174240082</v>
      </c>
      <c r="I26" s="8">
        <f t="shared" si="3"/>
        <v>37366.518677723332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45608</v>
      </c>
      <c r="D27" s="2">
        <f t="shared" si="1"/>
        <v>9619.1194162413994</v>
      </c>
      <c r="E27" s="2">
        <f>I26*Başlangıç!$C$4</f>
        <v>420.37333512438749</v>
      </c>
      <c r="F27" s="2">
        <f>E27*Başlangıç!$C$7</f>
        <v>21.018666756219375</v>
      </c>
      <c r="G27" s="2">
        <f>E27*Başlangıç!$C$8</f>
        <v>0</v>
      </c>
      <c r="H27" s="2">
        <f t="shared" si="2"/>
        <v>9177.727414360792</v>
      </c>
      <c r="I27" s="2">
        <f t="shared" si="3"/>
        <v>28188.791263362538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45638</v>
      </c>
      <c r="D28" s="8">
        <f t="shared" si="1"/>
        <v>9619.1194162413994</v>
      </c>
      <c r="E28" s="8">
        <f>I27*Başlangıç!$C$4</f>
        <v>317.12390171282857</v>
      </c>
      <c r="F28" s="8">
        <f>E28*Başlangıç!$C$7</f>
        <v>15.85619508564143</v>
      </c>
      <c r="G28" s="8">
        <f>E28*Başlangıç!$C$8</f>
        <v>0</v>
      </c>
      <c r="H28" s="8">
        <f t="shared" si="2"/>
        <v>9286.1393194429293</v>
      </c>
      <c r="I28" s="8">
        <f t="shared" si="3"/>
        <v>18902.651943919609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 t="shared" si="1"/>
        <v>9619.1194162413994</v>
      </c>
      <c r="E29" s="2">
        <f>I28*Başlangıç!$C$4</f>
        <v>212.6548343690956</v>
      </c>
      <c r="F29" s="2">
        <f>E29*Başlangıç!$C$7</f>
        <v>10.632741718454781</v>
      </c>
      <c r="G29" s="2">
        <f>E29*Başlangıç!$C$8</f>
        <v>0</v>
      </c>
      <c r="H29" s="2">
        <f t="shared" si="2"/>
        <v>9395.831840153849</v>
      </c>
      <c r="I29" s="2">
        <f t="shared" si="3"/>
        <v>9506.82010376576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45700</v>
      </c>
      <c r="D30" s="8">
        <f t="shared" si="1"/>
        <v>9619.1194162413994</v>
      </c>
      <c r="E30" s="8">
        <f>I29*Başlangıç!$C$4</f>
        <v>106.9517261673648</v>
      </c>
      <c r="F30" s="8">
        <f>E30*Başlangıç!$C$7</f>
        <v>5.34758630836824</v>
      </c>
      <c r="G30" s="8">
        <f>E30*Başlangıç!$C$8</f>
        <v>0</v>
      </c>
      <c r="H30" s="8">
        <f t="shared" si="2"/>
        <v>9506.8201037656672</v>
      </c>
      <c r="I30" s="8">
        <v>0</v>
      </c>
    </row>
    <row r="31" spans="2:9" ht="2.4" customHeight="1" x14ac:dyDescent="0.45"/>
    <row r="32" spans="2:9" s="4" customFormat="1" ht="24.95" customHeight="1" x14ac:dyDescent="0.45">
      <c r="B32" s="27" t="s">
        <v>16</v>
      </c>
      <c r="C32" s="28"/>
      <c r="D32" s="9">
        <f>SUM(D7:D30)</f>
        <v>230858.8659897935</v>
      </c>
      <c r="E32" s="9">
        <f t="shared" ref="E32:H32" si="4">SUM(E7:E30)</f>
        <v>29389.396180755848</v>
      </c>
      <c r="F32" s="9">
        <f t="shared" si="4"/>
        <v>1469.4698090377924</v>
      </c>
      <c r="G32" s="9">
        <f t="shared" si="4"/>
        <v>0</v>
      </c>
      <c r="H32" s="9">
        <f t="shared" si="4"/>
        <v>199999.99999999994</v>
      </c>
      <c r="I32" s="16">
        <f ca="1">TODAY()</f>
        <v>44969</v>
      </c>
    </row>
    <row r="33" spans="2:2" ht="3.2" customHeight="1" x14ac:dyDescent="0.45"/>
    <row r="34" spans="2:2" x14ac:dyDescent="0.45">
      <c r="B34" s="26" t="s">
        <v>31</v>
      </c>
    </row>
  </sheetData>
  <sheetProtection algorithmName="SHA-512" hashValue="rodlTweU3F94WGRWgKy/ZM3RAaSZF9GAMD4fVj71thnyQTuGtpAdfSgRZbqjNqN7LJ+gFhQRH9MJCiKvqsqviA==" saltValue="7rSyXnR2gWxfSDTZHAJDkA==" spinCount="100000" sheet="1" objects="1" scenarios="1"/>
  <mergeCells count="10">
    <mergeCell ref="B32:C32"/>
    <mergeCell ref="B2:I2"/>
    <mergeCell ref="B4:C4"/>
    <mergeCell ref="D4:E4"/>
    <mergeCell ref="F4:G4"/>
    <mergeCell ref="H4:I4"/>
    <mergeCell ref="B3:C3"/>
    <mergeCell ref="D3:E3"/>
    <mergeCell ref="F3:G3"/>
    <mergeCell ref="H3:I3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8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8FF2-154C-463C-A59C-0C28F811D709}">
  <sheetPr>
    <tabColor rgb="FF0D84D5"/>
    <pageSetUpPr fitToPage="1"/>
  </sheetPr>
  <dimension ref="B1:L34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0" width="9.140625" style="1"/>
    <col min="11" max="11" width="11.5" style="1" customWidth="1"/>
    <col min="12" max="12" width="14" style="1" bestFit="1" customWidth="1"/>
    <col min="13" max="16384" width="9.140625" style="1"/>
  </cols>
  <sheetData>
    <row r="1" spans="2:12" ht="16.649999999999999" customHeight="1" x14ac:dyDescent="0.45"/>
    <row r="2" spans="2:12" ht="25.45" customHeight="1" x14ac:dyDescent="0.45">
      <c r="B2" s="37" t="s">
        <v>21</v>
      </c>
      <c r="C2" s="37"/>
      <c r="D2" s="37"/>
      <c r="E2" s="37"/>
      <c r="F2" s="37"/>
      <c r="G2" s="37"/>
      <c r="H2" s="37"/>
      <c r="I2" s="37"/>
    </row>
    <row r="3" spans="2:12" ht="21.9" customHeight="1" x14ac:dyDescent="0.45">
      <c r="B3" s="30" t="s">
        <v>29</v>
      </c>
      <c r="C3" s="30"/>
      <c r="D3" s="34">
        <f ca="1">Başlangıç!$C$6</f>
        <v>44969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2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 ca="1">D32</f>
        <v>237679.95509922705</v>
      </c>
      <c r="I4" s="31"/>
      <c r="K4" s="15">
        <v>18</v>
      </c>
    </row>
    <row r="5" spans="2:12" ht="2.4" customHeight="1" x14ac:dyDescent="0.45"/>
    <row r="6" spans="2:12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2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 ca="1">Başlangıç!$C$3*Başlangıç!$C$4*12*($C$12-Başlangıç!$C$6+1)/360/2/3</f>
        <v>2300</v>
      </c>
      <c r="F7" s="2">
        <f ca="1">E7*Başlangıç!$C$7</f>
        <v>115</v>
      </c>
      <c r="G7" s="2">
        <f ca="1">E7*Başlangıç!$C$8</f>
        <v>0</v>
      </c>
      <c r="H7" s="2">
        <v>0</v>
      </c>
      <c r="I7" s="2">
        <f>Başlangıç!C3-H7</f>
        <v>200000</v>
      </c>
      <c r="L7" s="23"/>
    </row>
    <row r="8" spans="2:12" ht="17.5" customHeight="1" x14ac:dyDescent="0.45">
      <c r="B8" s="7">
        <f t="shared" ref="B8:B30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45028</v>
      </c>
      <c r="D8" s="8">
        <v>0</v>
      </c>
      <c r="E8" s="8">
        <f ca="1">Başlangıç!$C$3*Başlangıç!$C$4*12*($C$12-Başlangıç!$C$6+1)/360/2/3</f>
        <v>2300</v>
      </c>
      <c r="F8" s="8">
        <f ca="1">E8*Başlangıç!$C$7</f>
        <v>115</v>
      </c>
      <c r="G8" s="8">
        <f ca="1">E8*Başlangıç!$C$8</f>
        <v>0</v>
      </c>
      <c r="H8" s="8">
        <v>0</v>
      </c>
      <c r="I8" s="8">
        <f>I7-H8</f>
        <v>200000</v>
      </c>
      <c r="L8" s="24"/>
    </row>
    <row r="9" spans="2:12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45058</v>
      </c>
      <c r="D9" s="2">
        <f ca="1">SUM(E7:G12)/2</f>
        <v>7245</v>
      </c>
      <c r="E9" s="2">
        <f ca="1">Başlangıç!$C$3*Başlangıç!$C$4*12*($C$12-Başlangıç!$C$6+1)/360/2/3</f>
        <v>2300</v>
      </c>
      <c r="F9" s="2">
        <f ca="1">E9*Başlangıç!$C$7</f>
        <v>115</v>
      </c>
      <c r="G9" s="2">
        <f ca="1">E9*Başlangıç!$C$8</f>
        <v>0</v>
      </c>
      <c r="H9" s="2">
        <v>0</v>
      </c>
      <c r="I9" s="2">
        <f t="shared" ref="I9:I29" si="1">I8-H9</f>
        <v>200000</v>
      </c>
      <c r="L9" s="23"/>
    </row>
    <row r="10" spans="2:12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45089</v>
      </c>
      <c r="D10" s="8">
        <v>0</v>
      </c>
      <c r="E10" s="8">
        <f ca="1">Başlangıç!$C$3*Başlangıç!$C$4*12*($C$12-Başlangıç!$C$6+1)/360/2/3</f>
        <v>2300</v>
      </c>
      <c r="F10" s="8">
        <f ca="1">E10*Başlangıç!$C$7</f>
        <v>115</v>
      </c>
      <c r="G10" s="8">
        <f ca="1">E10*Başlangıç!$C$8</f>
        <v>0</v>
      </c>
      <c r="H10" s="8">
        <v>0</v>
      </c>
      <c r="I10" s="8">
        <f t="shared" si="1"/>
        <v>200000</v>
      </c>
      <c r="L10" s="23"/>
    </row>
    <row r="11" spans="2:12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45119</v>
      </c>
      <c r="D11" s="2">
        <v>0</v>
      </c>
      <c r="E11" s="2">
        <f ca="1">Başlangıç!$C$3*Başlangıç!$C$4*12*($C$12-Başlangıç!$C$6+1)/360/2/3</f>
        <v>2300</v>
      </c>
      <c r="F11" s="2">
        <f ca="1">E11*Başlangıç!$C$7</f>
        <v>115</v>
      </c>
      <c r="G11" s="2">
        <f ca="1">E11*Başlangıç!$C$8</f>
        <v>0</v>
      </c>
      <c r="H11" s="2">
        <v>0</v>
      </c>
      <c r="I11" s="2">
        <f t="shared" si="1"/>
        <v>200000</v>
      </c>
      <c r="K11" s="25"/>
      <c r="L11" s="23"/>
    </row>
    <row r="12" spans="2:12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ca="1">SUM(E7:G12)/2</f>
        <v>7245</v>
      </c>
      <c r="E12" s="8">
        <f ca="1">Başlangıç!$C$3*Başlangıç!$C$4*12*($C$12-Başlangıç!$C$6+1)/360/2/3</f>
        <v>2300</v>
      </c>
      <c r="F12" s="8">
        <f ca="1">E12*Başlangıç!$C$7</f>
        <v>115</v>
      </c>
      <c r="G12" s="8">
        <f ca="1">E12*Başlangıç!$C$8</f>
        <v>0</v>
      </c>
      <c r="H12" s="8">
        <v>0</v>
      </c>
      <c r="I12" s="8">
        <f t="shared" si="1"/>
        <v>200000</v>
      </c>
    </row>
    <row r="13" spans="2:12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45181</v>
      </c>
      <c r="D13" s="2">
        <f>PMT(Başlangıç!C4*(1+Başlangıç!C7+Başlangıç!C8),K4,-Başlangıç!C3)</f>
        <v>12399.441949957063</v>
      </c>
      <c r="E13" s="2">
        <f>I12*Başlangıç!$C$4</f>
        <v>2250</v>
      </c>
      <c r="F13" s="2">
        <f>E13*Başlangıç!$C$7</f>
        <v>112.5</v>
      </c>
      <c r="G13" s="2">
        <f>E13*Başlangıç!$C$8</f>
        <v>0</v>
      </c>
      <c r="H13" s="2">
        <f t="shared" ref="H13:H30" si="2">D13-E13-F13-G13</f>
        <v>10036.941949957063</v>
      </c>
      <c r="I13" s="2">
        <f t="shared" si="1"/>
        <v>189963.05805004295</v>
      </c>
    </row>
    <row r="14" spans="2:12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45211</v>
      </c>
      <c r="D14" s="8">
        <f>$D$13</f>
        <v>12399.441949957063</v>
      </c>
      <c r="E14" s="8">
        <f>I13*Başlangıç!$C$4</f>
        <v>2137.0844030629833</v>
      </c>
      <c r="F14" s="8">
        <f>E14*Başlangıç!$C$7</f>
        <v>106.85422015314917</v>
      </c>
      <c r="G14" s="8">
        <f>E14*Başlangıç!$C$8</f>
        <v>0</v>
      </c>
      <c r="H14" s="8">
        <f t="shared" si="2"/>
        <v>10155.503326740931</v>
      </c>
      <c r="I14" s="8">
        <f t="shared" si="1"/>
        <v>179807.55472330202</v>
      </c>
    </row>
    <row r="15" spans="2:12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ref="D15:D30" si="3">$D$13</f>
        <v>12399.441949957063</v>
      </c>
      <c r="E15" s="2">
        <f>I14*Başlangıç!$C$4</f>
        <v>2022.8349906371477</v>
      </c>
      <c r="F15" s="2">
        <f>E15*Başlangıç!$C$7</f>
        <v>101.14174953185739</v>
      </c>
      <c r="G15" s="2">
        <f>E15*Başlangıç!$C$8</f>
        <v>0</v>
      </c>
      <c r="H15" s="2">
        <f t="shared" si="2"/>
        <v>10275.465209788057</v>
      </c>
      <c r="I15" s="2">
        <f t="shared" si="1"/>
        <v>169532.08951351396</v>
      </c>
    </row>
    <row r="16" spans="2:12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45272</v>
      </c>
      <c r="D16" s="8">
        <f t="shared" si="3"/>
        <v>12399.441949957063</v>
      </c>
      <c r="E16" s="8">
        <f>I15*Başlangıç!$C$4</f>
        <v>1907.236007027032</v>
      </c>
      <c r="F16" s="8">
        <f>E16*Başlangıç!$C$7</f>
        <v>95.361800351351604</v>
      </c>
      <c r="G16" s="8">
        <f>E16*Başlangıç!$C$8</f>
        <v>0</v>
      </c>
      <c r="H16" s="8">
        <f t="shared" si="2"/>
        <v>10396.84414257868</v>
      </c>
      <c r="I16" s="8">
        <f t="shared" si="1"/>
        <v>159135.24537093527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45303</v>
      </c>
      <c r="D17" s="2">
        <f t="shared" si="3"/>
        <v>12399.441949957063</v>
      </c>
      <c r="E17" s="2">
        <f>I16*Başlangıç!$C$4</f>
        <v>1790.2715104230217</v>
      </c>
      <c r="F17" s="2">
        <f>E17*Başlangıç!$C$7</f>
        <v>89.513575521151097</v>
      </c>
      <c r="G17" s="2">
        <f>E17*Başlangıç!$C$8</f>
        <v>0</v>
      </c>
      <c r="H17" s="2">
        <f t="shared" si="2"/>
        <v>10519.656864012892</v>
      </c>
      <c r="I17" s="2">
        <f t="shared" si="1"/>
        <v>148615.58850692239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45334</v>
      </c>
      <c r="D18" s="8">
        <f t="shared" si="3"/>
        <v>12399.441949957063</v>
      </c>
      <c r="E18" s="8">
        <f>I17*Başlangıç!$C$4</f>
        <v>1671.9253707028768</v>
      </c>
      <c r="F18" s="8">
        <f>E18*Başlangıç!$C$7</f>
        <v>83.596268535143849</v>
      </c>
      <c r="G18" s="8">
        <f>E18*Başlangıç!$C$8</f>
        <v>0</v>
      </c>
      <c r="H18" s="8">
        <f t="shared" si="2"/>
        <v>10643.920310719042</v>
      </c>
      <c r="I18" s="8">
        <f t="shared" si="1"/>
        <v>137971.66819620333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45363</v>
      </c>
      <c r="D19" s="2">
        <f t="shared" si="3"/>
        <v>12399.441949957063</v>
      </c>
      <c r="E19" s="2">
        <f>I18*Başlangıç!$C$4</f>
        <v>1552.1812672072874</v>
      </c>
      <c r="F19" s="2">
        <f>E19*Başlangıç!$C$7</f>
        <v>77.609063360364374</v>
      </c>
      <c r="G19" s="2">
        <f>E19*Başlangıç!$C$8</f>
        <v>0</v>
      </c>
      <c r="H19" s="2">
        <f t="shared" si="2"/>
        <v>10769.651619389413</v>
      </c>
      <c r="I19" s="2">
        <f t="shared" si="1"/>
        <v>127202.01657681391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45394</v>
      </c>
      <c r="D20" s="8">
        <f t="shared" si="3"/>
        <v>12399.441949957063</v>
      </c>
      <c r="E20" s="8">
        <f>I19*Başlangıç!$C$4</f>
        <v>1431.0226864891565</v>
      </c>
      <c r="F20" s="8">
        <f>E20*Başlangıç!$C$7</f>
        <v>71.551134324457834</v>
      </c>
      <c r="G20" s="8">
        <f>E20*Başlangıç!$C$8</f>
        <v>0</v>
      </c>
      <c r="H20" s="8">
        <f t="shared" si="2"/>
        <v>10896.868129143448</v>
      </c>
      <c r="I20" s="8">
        <f t="shared" si="1"/>
        <v>116305.14844767046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 t="shared" si="3"/>
        <v>12399.441949957063</v>
      </c>
      <c r="E21" s="2">
        <f>I20*Başlangıç!$C$4</f>
        <v>1308.4329200362927</v>
      </c>
      <c r="F21" s="2">
        <f>E21*Başlangıç!$C$7</f>
        <v>65.421646001814636</v>
      </c>
      <c r="G21" s="2">
        <f>E21*Başlangıç!$C$8</f>
        <v>0</v>
      </c>
      <c r="H21" s="2">
        <f t="shared" si="2"/>
        <v>11025.587383918955</v>
      </c>
      <c r="I21" s="2">
        <f t="shared" si="1"/>
        <v>105279.56106375151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45455</v>
      </c>
      <c r="D22" s="8">
        <f t="shared" si="3"/>
        <v>12399.441949957063</v>
      </c>
      <c r="E22" s="8">
        <f>I21*Başlangıç!$C$4</f>
        <v>1184.3950619672044</v>
      </c>
      <c r="F22" s="8">
        <f>E22*Başlangıç!$C$7</f>
        <v>59.219753098360222</v>
      </c>
      <c r="G22" s="8">
        <f>E22*Başlangıç!$C$8</f>
        <v>0</v>
      </c>
      <c r="H22" s="8">
        <f t="shared" si="2"/>
        <v>11155.827134891499</v>
      </c>
      <c r="I22" s="8">
        <f t="shared" si="1"/>
        <v>94123.733928860005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45485</v>
      </c>
      <c r="D23" s="2">
        <f t="shared" si="3"/>
        <v>12399.441949957063</v>
      </c>
      <c r="E23" s="2">
        <f>I22*Başlangıç!$C$4</f>
        <v>1058.892006699675</v>
      </c>
      <c r="F23" s="2">
        <f>E23*Başlangıç!$C$7</f>
        <v>52.944600334983754</v>
      </c>
      <c r="G23" s="2">
        <f>E23*Başlangıç!$C$8</f>
        <v>0</v>
      </c>
      <c r="H23" s="2">
        <f t="shared" si="2"/>
        <v>11287.605342922405</v>
      </c>
      <c r="I23" s="2">
        <f t="shared" si="1"/>
        <v>82836.128585937608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45516</v>
      </c>
      <c r="D24" s="8">
        <f t="shared" si="3"/>
        <v>12399.441949957063</v>
      </c>
      <c r="E24" s="8">
        <f>I23*Başlangıç!$C$4</f>
        <v>931.90644659179804</v>
      </c>
      <c r="F24" s="8">
        <f>E24*Başlangıç!$C$7</f>
        <v>46.595322329589905</v>
      </c>
      <c r="G24" s="8">
        <f>E24*Başlangıç!$C$8</f>
        <v>0</v>
      </c>
      <c r="H24" s="8">
        <f t="shared" si="2"/>
        <v>11420.940181035676</v>
      </c>
      <c r="I24" s="8">
        <f t="shared" si="1"/>
        <v>71415.188404901928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45547</v>
      </c>
      <c r="D25" s="2">
        <f t="shared" si="3"/>
        <v>12399.441949957063</v>
      </c>
      <c r="E25" s="2">
        <f>I24*Başlangıç!$C$4</f>
        <v>803.42086955514662</v>
      </c>
      <c r="F25" s="2">
        <f>E25*Başlangıç!$C$7</f>
        <v>40.171043477757337</v>
      </c>
      <c r="G25" s="2">
        <f>E25*Başlangıç!$C$8</f>
        <v>0</v>
      </c>
      <c r="H25" s="2">
        <f t="shared" si="2"/>
        <v>11555.850036924159</v>
      </c>
      <c r="I25" s="2">
        <f t="shared" si="1"/>
        <v>59859.338367977769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 t="shared" si="3"/>
        <v>12399.441949957063</v>
      </c>
      <c r="E26" s="8">
        <f>I25*Başlangıç!$C$4</f>
        <v>673.41755663974993</v>
      </c>
      <c r="F26" s="8">
        <f>E26*Başlangıç!$C$7</f>
        <v>33.670877831987497</v>
      </c>
      <c r="G26" s="8">
        <f>E26*Başlangıç!$C$8</f>
        <v>0</v>
      </c>
      <c r="H26" s="8">
        <f t="shared" si="2"/>
        <v>11692.353515485325</v>
      </c>
      <c r="I26" s="8">
        <f t="shared" si="1"/>
        <v>48166.984852492445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45608</v>
      </c>
      <c r="D27" s="2">
        <f t="shared" si="3"/>
        <v>12399.441949957063</v>
      </c>
      <c r="E27" s="2">
        <f>I26*Başlangıç!$C$4</f>
        <v>541.87857959053997</v>
      </c>
      <c r="F27" s="2">
        <f>E27*Başlangıç!$C$7</f>
        <v>27.093928979527</v>
      </c>
      <c r="G27" s="2">
        <f>E27*Başlangıç!$C$8</f>
        <v>0</v>
      </c>
      <c r="H27" s="2">
        <f t="shared" si="2"/>
        <v>11830.469441386995</v>
      </c>
      <c r="I27" s="2">
        <f t="shared" si="1"/>
        <v>36336.515411105451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45638</v>
      </c>
      <c r="D28" s="8">
        <f t="shared" si="3"/>
        <v>12399.441949957063</v>
      </c>
      <c r="E28" s="8">
        <f>I27*Başlangıç!$C$4</f>
        <v>408.78579837493629</v>
      </c>
      <c r="F28" s="8">
        <f>E28*Başlangıç!$C$7</f>
        <v>20.439289918746816</v>
      </c>
      <c r="G28" s="8">
        <f>E28*Başlangıç!$C$8</f>
        <v>0</v>
      </c>
      <c r="H28" s="8">
        <f t="shared" si="2"/>
        <v>11970.216861663381</v>
      </c>
      <c r="I28" s="8">
        <f t="shared" si="1"/>
        <v>24366.298549442072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 t="shared" si="3"/>
        <v>12399.441949957063</v>
      </c>
      <c r="E29" s="2">
        <f>I28*Başlangıç!$C$4</f>
        <v>274.1208586812233</v>
      </c>
      <c r="F29" s="2">
        <f>E29*Başlangıç!$C$7</f>
        <v>13.706042934061166</v>
      </c>
      <c r="G29" s="2">
        <f>E29*Başlangıç!$C$8</f>
        <v>0</v>
      </c>
      <c r="H29" s="2">
        <f t="shared" si="2"/>
        <v>12111.615048341779</v>
      </c>
      <c r="I29" s="2">
        <f t="shared" si="1"/>
        <v>12254.683501100293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45700</v>
      </c>
      <c r="D30" s="8">
        <f t="shared" si="3"/>
        <v>12399.441949957063</v>
      </c>
      <c r="E30" s="8">
        <f>I29*Başlangıç!$C$4</f>
        <v>137.86518938737828</v>
      </c>
      <c r="F30" s="8">
        <f>E30*Başlangıç!$C$7</f>
        <v>6.893259469368914</v>
      </c>
      <c r="G30" s="8">
        <f>E30*Başlangıç!$C$8</f>
        <v>0</v>
      </c>
      <c r="H30" s="8">
        <f t="shared" si="2"/>
        <v>12254.683501100317</v>
      </c>
      <c r="I30" s="8">
        <v>0</v>
      </c>
    </row>
    <row r="31" spans="2:9" ht="2.4" customHeight="1" x14ac:dyDescent="0.45"/>
    <row r="32" spans="2:9" s="4" customFormat="1" ht="24.95" customHeight="1" x14ac:dyDescent="0.45">
      <c r="B32" s="27" t="s">
        <v>16</v>
      </c>
      <c r="C32" s="28"/>
      <c r="D32" s="9">
        <f ca="1">SUM(D7:D30)</f>
        <v>237679.95509922705</v>
      </c>
      <c r="E32" s="9">
        <f t="shared" ref="E32:G32" ca="1" si="4">SUM(E7:E30)</f>
        <v>35885.671523073448</v>
      </c>
      <c r="F32" s="9">
        <f t="shared" ca="1" si="4"/>
        <v>1794.2835761536726</v>
      </c>
      <c r="G32" s="9">
        <f t="shared" ca="1" si="4"/>
        <v>0</v>
      </c>
      <c r="H32" s="9">
        <f>SUM(H7:H30)</f>
        <v>200000.00000000003</v>
      </c>
      <c r="I32" s="16">
        <f ca="1">TODAY()</f>
        <v>44969</v>
      </c>
    </row>
    <row r="33" spans="2:2" ht="3.2" customHeight="1" x14ac:dyDescent="0.45"/>
    <row r="34" spans="2:2" x14ac:dyDescent="0.45">
      <c r="B34" s="26" t="s">
        <v>31</v>
      </c>
    </row>
  </sheetData>
  <sheetProtection algorithmName="SHA-512" hashValue="wjclgX69lCapE0LpauA7nnix354VhIdazJAqvXLncXid4uTayK8DfLw8X0HwYO8P2EAuGw/e0AVOZny8/O/jLA==" saltValue="bQ3vJFJiomhSzpYlrKUPnA==" spinCount="100000" sheet="1" objects="1" scenarios="1"/>
  <mergeCells count="10">
    <mergeCell ref="B32:C32"/>
    <mergeCell ref="B3:C3"/>
    <mergeCell ref="D3:E3"/>
    <mergeCell ref="F3:G3"/>
    <mergeCell ref="H3:I3"/>
    <mergeCell ref="B2:I2"/>
    <mergeCell ref="B4:C4"/>
    <mergeCell ref="D4:E4"/>
    <mergeCell ref="F4:G4"/>
    <mergeCell ref="H4:I4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A5C4-59FF-4854-9E56-56525E2CDB25}">
  <sheetPr>
    <tabColor rgb="FF0A64A0"/>
    <pageSetUpPr fitToPage="1"/>
  </sheetPr>
  <dimension ref="B1:K46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29" t="s">
        <v>22</v>
      </c>
      <c r="C2" s="29"/>
      <c r="D2" s="29"/>
      <c r="E2" s="29"/>
      <c r="F2" s="29"/>
      <c r="G2" s="29"/>
      <c r="H2" s="29"/>
      <c r="I2" s="29"/>
    </row>
    <row r="3" spans="2:11" ht="21.9" customHeight="1" x14ac:dyDescent="0.45">
      <c r="B3" s="30" t="s">
        <v>29</v>
      </c>
      <c r="C3" s="30"/>
      <c r="D3" s="34">
        <f ca="1">Başlangıç!$C$6</f>
        <v>44969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D44</f>
        <v>246691.34780466865</v>
      </c>
      <c r="I4" s="31"/>
      <c r="K4" s="15">
        <v>36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f>PMT(Başlangıç!C4*(1+Başlangıç!C7+Başlangıç!C8),K4,-Başlangıç!C3)</f>
        <v>6852.5374390185698</v>
      </c>
      <c r="E7" s="2">
        <f>Başlangıç!C3*Başlangıç!C4</f>
        <v>2250</v>
      </c>
      <c r="F7" s="2">
        <f>E7*Başlangıç!C7</f>
        <v>112.5</v>
      </c>
      <c r="G7" s="2">
        <f>E7*Başlangıç!C8</f>
        <v>0</v>
      </c>
      <c r="H7" s="2">
        <f>D7-E7-F7-G7</f>
        <v>4490.0374390185698</v>
      </c>
      <c r="I7" s="2">
        <f>Başlangıç!C3-H7</f>
        <v>195509.96256098142</v>
      </c>
    </row>
    <row r="8" spans="2:11" ht="17.5" customHeight="1" x14ac:dyDescent="0.45">
      <c r="B8" s="7">
        <f t="shared" ref="B8:B42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45028</v>
      </c>
      <c r="D8" s="8">
        <f>$D$7</f>
        <v>6852.5374390185698</v>
      </c>
      <c r="E8" s="8">
        <f>I7*Başlangıç!$C$4</f>
        <v>2199.4870788110411</v>
      </c>
      <c r="F8" s="8">
        <f>E8*Başlangıç!$C$7</f>
        <v>109.97435394055206</v>
      </c>
      <c r="G8" s="8">
        <f>E8*Başlangıç!$C$8</f>
        <v>0</v>
      </c>
      <c r="H8" s="8">
        <f>D8-E8-F8-G8</f>
        <v>4543.0760062669769</v>
      </c>
      <c r="I8" s="8">
        <f>I7-H8</f>
        <v>190966.88655471444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45058</v>
      </c>
      <c r="D9" s="2">
        <f t="shared" ref="D9:D42" si="1">$D$7</f>
        <v>6852.5374390185698</v>
      </c>
      <c r="E9" s="2">
        <f>I8*Başlangıç!$C$4</f>
        <v>2148.3774737405374</v>
      </c>
      <c r="F9" s="2">
        <f>E9*Başlangıç!$C$7</f>
        <v>107.41887368702687</v>
      </c>
      <c r="G9" s="2">
        <f>E9*Başlangıç!$C$8</f>
        <v>0</v>
      </c>
      <c r="H9" s="2">
        <f t="shared" ref="H9:H42" si="2">D9-E9-F9-G9</f>
        <v>4596.7410915910059</v>
      </c>
      <c r="I9" s="2">
        <f t="shared" ref="I9:I41" si="3">I8-H9</f>
        <v>186370.14546312342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45089</v>
      </c>
      <c r="D10" s="8">
        <f t="shared" si="1"/>
        <v>6852.5374390185698</v>
      </c>
      <c r="E10" s="8">
        <f>I9*Başlangıç!$C$4</f>
        <v>2096.6641364601383</v>
      </c>
      <c r="F10" s="8">
        <f>E10*Başlangıç!$C$7</f>
        <v>104.83320682300692</v>
      </c>
      <c r="G10" s="8">
        <f>E10*Başlangıç!$C$8</f>
        <v>0</v>
      </c>
      <c r="H10" s="8">
        <f t="shared" si="2"/>
        <v>4651.040095735425</v>
      </c>
      <c r="I10" s="8">
        <f t="shared" si="3"/>
        <v>181719.10536738799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45119</v>
      </c>
      <c r="D11" s="2">
        <f t="shared" si="1"/>
        <v>6852.5374390185698</v>
      </c>
      <c r="E11" s="2">
        <f>I10*Başlangıç!$C$4</f>
        <v>2044.3399353831148</v>
      </c>
      <c r="F11" s="2">
        <f>E11*Başlangıç!$C$7</f>
        <v>102.21699676915574</v>
      </c>
      <c r="G11" s="2">
        <f>E11*Başlangıç!$C$8</f>
        <v>0</v>
      </c>
      <c r="H11" s="2">
        <f t="shared" si="2"/>
        <v>4705.980506866299</v>
      </c>
      <c r="I11" s="2">
        <f t="shared" si="3"/>
        <v>177013.1248605217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t="shared" si="1"/>
        <v>6852.5374390185698</v>
      </c>
      <c r="E12" s="8">
        <f>I11*Başlangıç!$C$4</f>
        <v>1991.397654680869</v>
      </c>
      <c r="F12" s="8">
        <f>E12*Başlangıç!$C$7</f>
        <v>99.56988273404346</v>
      </c>
      <c r="G12" s="8">
        <f>E12*Başlangıç!$C$8</f>
        <v>0</v>
      </c>
      <c r="H12" s="8">
        <f t="shared" si="2"/>
        <v>4761.5699016036569</v>
      </c>
      <c r="I12" s="8">
        <f t="shared" si="3"/>
        <v>172251.55495891804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45181</v>
      </c>
      <c r="D13" s="2">
        <f t="shared" si="1"/>
        <v>6852.5374390185698</v>
      </c>
      <c r="E13" s="2">
        <f>I12*Başlangıç!$C$4</f>
        <v>1937.8299932878278</v>
      </c>
      <c r="F13" s="2">
        <f>E13*Başlangıç!$C$7</f>
        <v>96.891499664391404</v>
      </c>
      <c r="G13" s="2">
        <f>E13*Başlangıç!$C$8</f>
        <v>0</v>
      </c>
      <c r="H13" s="2">
        <f t="shared" si="2"/>
        <v>4817.8159460663501</v>
      </c>
      <c r="I13" s="2">
        <f t="shared" si="3"/>
        <v>167433.7390128517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45211</v>
      </c>
      <c r="D14" s="8">
        <f t="shared" si="1"/>
        <v>6852.5374390185698</v>
      </c>
      <c r="E14" s="8">
        <f>I13*Başlangıç!$C$4</f>
        <v>1883.6295638945815</v>
      </c>
      <c r="F14" s="8">
        <f>E14*Başlangıç!$C$7</f>
        <v>94.181478194729081</v>
      </c>
      <c r="G14" s="8">
        <f>E14*Başlangıç!$C$8</f>
        <v>0</v>
      </c>
      <c r="H14" s="8">
        <f t="shared" si="2"/>
        <v>4874.7263969292599</v>
      </c>
      <c r="I14" s="8">
        <f t="shared" si="3"/>
        <v>162559.01261592243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si="1"/>
        <v>6852.5374390185698</v>
      </c>
      <c r="E15" s="2">
        <f>I14*Başlangıç!$C$4</f>
        <v>1828.7888919291272</v>
      </c>
      <c r="F15" s="2">
        <f>E15*Başlangıç!$C$7</f>
        <v>91.439444596456369</v>
      </c>
      <c r="G15" s="2">
        <f>E15*Başlangıç!$C$8</f>
        <v>0</v>
      </c>
      <c r="H15" s="2">
        <f t="shared" si="2"/>
        <v>4932.3091024929863</v>
      </c>
      <c r="I15" s="2">
        <f t="shared" si="3"/>
        <v>157626.70351342944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45272</v>
      </c>
      <c r="D16" s="8">
        <f t="shared" si="1"/>
        <v>6852.5374390185698</v>
      </c>
      <c r="E16" s="8">
        <f>I15*Başlangıç!$C$4</f>
        <v>1773.3004145260811</v>
      </c>
      <c r="F16" s="8">
        <f>E16*Başlangıç!$C$7</f>
        <v>88.665020726304064</v>
      </c>
      <c r="G16" s="8">
        <f>E16*Başlangıç!$C$8</f>
        <v>0</v>
      </c>
      <c r="H16" s="8">
        <f t="shared" si="2"/>
        <v>4990.5720037661849</v>
      </c>
      <c r="I16" s="8">
        <f t="shared" si="3"/>
        <v>152636.13150966325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45303</v>
      </c>
      <c r="D17" s="2">
        <f t="shared" si="1"/>
        <v>6852.5374390185698</v>
      </c>
      <c r="E17" s="2">
        <f>I16*Başlangıç!$C$4</f>
        <v>1717.1564794837116</v>
      </c>
      <c r="F17" s="2">
        <f>E17*Başlangıç!$C$7</f>
        <v>85.857823974185578</v>
      </c>
      <c r="G17" s="2">
        <f>E17*Başlangıç!$C$8</f>
        <v>0</v>
      </c>
      <c r="H17" s="2">
        <f t="shared" si="2"/>
        <v>5049.5231355606729</v>
      </c>
      <c r="I17" s="2">
        <f t="shared" si="3"/>
        <v>147586.60837410256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45334</v>
      </c>
      <c r="D18" s="8">
        <f t="shared" si="1"/>
        <v>6852.5374390185698</v>
      </c>
      <c r="E18" s="8">
        <f>I17*Başlangıç!$C$4</f>
        <v>1660.3493442086537</v>
      </c>
      <c r="F18" s="8">
        <f>E18*Başlangıç!$C$7</f>
        <v>83.017467210432699</v>
      </c>
      <c r="G18" s="8">
        <f>E18*Başlangıç!$C$8</f>
        <v>0</v>
      </c>
      <c r="H18" s="8">
        <f t="shared" si="2"/>
        <v>5109.1706275994829</v>
      </c>
      <c r="I18" s="8">
        <f t="shared" si="3"/>
        <v>142477.43774650307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45363</v>
      </c>
      <c r="D19" s="2">
        <f t="shared" si="1"/>
        <v>6852.5374390185698</v>
      </c>
      <c r="E19" s="2">
        <f>I18*Başlangıç!$C$4</f>
        <v>1602.8711746481595</v>
      </c>
      <c r="F19" s="2">
        <f>E19*Başlangıç!$C$7</f>
        <v>80.143558732407982</v>
      </c>
      <c r="G19" s="2">
        <f>E19*Başlangıç!$C$8</f>
        <v>0</v>
      </c>
      <c r="H19" s="2">
        <f t="shared" si="2"/>
        <v>5169.5227056380027</v>
      </c>
      <c r="I19" s="2">
        <f t="shared" si="3"/>
        <v>137307.91504086507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45394</v>
      </c>
      <c r="D20" s="8">
        <f t="shared" si="1"/>
        <v>6852.5374390185698</v>
      </c>
      <c r="E20" s="8">
        <f>I19*Başlangıç!$C$4</f>
        <v>1544.714044209732</v>
      </c>
      <c r="F20" s="8">
        <f>E20*Başlangıç!$C$7</f>
        <v>77.235702210486608</v>
      </c>
      <c r="G20" s="8">
        <f>E20*Başlangıç!$C$8</f>
        <v>0</v>
      </c>
      <c r="H20" s="8">
        <f t="shared" si="2"/>
        <v>5230.5876925983512</v>
      </c>
      <c r="I20" s="8">
        <f t="shared" si="3"/>
        <v>132077.32734826673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 t="shared" si="1"/>
        <v>6852.5374390185698</v>
      </c>
      <c r="E21" s="2">
        <f>I20*Başlangıç!$C$4</f>
        <v>1485.8699326680007</v>
      </c>
      <c r="F21" s="2">
        <f>E21*Başlangıç!$C$7</f>
        <v>74.293496633400039</v>
      </c>
      <c r="G21" s="2">
        <f>E21*Başlangıç!$C$8</f>
        <v>0</v>
      </c>
      <c r="H21" s="2">
        <f t="shared" si="2"/>
        <v>5292.3740097171694</v>
      </c>
      <c r="I21" s="2">
        <f t="shared" si="3"/>
        <v>126784.95333854956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45455</v>
      </c>
      <c r="D22" s="8">
        <f t="shared" si="1"/>
        <v>6852.5374390185698</v>
      </c>
      <c r="E22" s="8">
        <f>I21*Başlangıç!$C$4</f>
        <v>1426.3307250586824</v>
      </c>
      <c r="F22" s="8">
        <f>E22*Başlangıç!$C$7</f>
        <v>71.316536252934128</v>
      </c>
      <c r="G22" s="8">
        <f>E22*Başlangıç!$C$8</f>
        <v>0</v>
      </c>
      <c r="H22" s="8">
        <f t="shared" si="2"/>
        <v>5354.8901777069532</v>
      </c>
      <c r="I22" s="8">
        <f t="shared" si="3"/>
        <v>121430.0631608426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45485</v>
      </c>
      <c r="D23" s="2">
        <f t="shared" si="1"/>
        <v>6852.5374390185698</v>
      </c>
      <c r="E23" s="2">
        <f>I22*Başlangıç!$C$4</f>
        <v>1366.0882105594792</v>
      </c>
      <c r="F23" s="2">
        <f>E23*Başlangıç!$C$7</f>
        <v>68.304410527973957</v>
      </c>
      <c r="G23" s="2">
        <f>E23*Başlangıç!$C$8</f>
        <v>0</v>
      </c>
      <c r="H23" s="2">
        <f t="shared" si="2"/>
        <v>5418.1448179311164</v>
      </c>
      <c r="I23" s="2">
        <f t="shared" si="3"/>
        <v>116011.91834291149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45516</v>
      </c>
      <c r="D24" s="8">
        <f t="shared" si="1"/>
        <v>6852.5374390185698</v>
      </c>
      <c r="E24" s="8">
        <f>I23*Başlangıç!$C$4</f>
        <v>1305.1340813577542</v>
      </c>
      <c r="F24" s="8">
        <f>E24*Başlangıç!$C$7</f>
        <v>65.256704067887711</v>
      </c>
      <c r="G24" s="8">
        <f>E24*Başlangıç!$C$8</f>
        <v>0</v>
      </c>
      <c r="H24" s="8">
        <f t="shared" si="2"/>
        <v>5482.1466535929276</v>
      </c>
      <c r="I24" s="8">
        <f t="shared" si="3"/>
        <v>110529.77168931857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45547</v>
      </c>
      <c r="D25" s="2">
        <f t="shared" si="1"/>
        <v>6852.5374390185698</v>
      </c>
      <c r="E25" s="2">
        <f>I24*Başlangıç!$C$4</f>
        <v>1243.4599315048338</v>
      </c>
      <c r="F25" s="2">
        <f>E25*Başlangıç!$C$7</f>
        <v>62.17299657524169</v>
      </c>
      <c r="G25" s="2">
        <f>E25*Başlangıç!$C$8</f>
        <v>0</v>
      </c>
      <c r="H25" s="2">
        <f t="shared" si="2"/>
        <v>5546.9045109384942</v>
      </c>
      <c r="I25" s="2">
        <f t="shared" si="3"/>
        <v>104982.86717838008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 t="shared" si="1"/>
        <v>6852.5374390185698</v>
      </c>
      <c r="E26" s="8">
        <f>I25*Başlangıç!$C$4</f>
        <v>1181.0572557567759</v>
      </c>
      <c r="F26" s="8">
        <f>E26*Başlangıç!$C$7</f>
        <v>59.052862787838798</v>
      </c>
      <c r="G26" s="8">
        <f>E26*Başlangıç!$C$8</f>
        <v>0</v>
      </c>
      <c r="H26" s="8">
        <f t="shared" si="2"/>
        <v>5612.4273204739557</v>
      </c>
      <c r="I26" s="8">
        <f t="shared" si="3"/>
        <v>99370.439857906124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45608</v>
      </c>
      <c r="D27" s="2">
        <f t="shared" si="1"/>
        <v>6852.5374390185698</v>
      </c>
      <c r="E27" s="2">
        <f>I26*Başlangıç!$C$4</f>
        <v>1117.9174484014438</v>
      </c>
      <c r="F27" s="2">
        <f>E27*Başlangıç!$C$7</f>
        <v>55.895872420072195</v>
      </c>
      <c r="G27" s="2">
        <f>E27*Başlangıç!$C$8</f>
        <v>0</v>
      </c>
      <c r="H27" s="2">
        <f t="shared" si="2"/>
        <v>5678.7241181970539</v>
      </c>
      <c r="I27" s="2">
        <f t="shared" si="3"/>
        <v>93691.715739709063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45638</v>
      </c>
      <c r="D28" s="8">
        <f t="shared" si="1"/>
        <v>6852.5374390185698</v>
      </c>
      <c r="E28" s="8">
        <f>I27*Başlangıç!$C$4</f>
        <v>1054.0318020717268</v>
      </c>
      <c r="F28" s="8">
        <f>E28*Başlangıç!$C$7</f>
        <v>52.701590103586341</v>
      </c>
      <c r="G28" s="8">
        <f>E28*Başlangıç!$C$8</f>
        <v>0</v>
      </c>
      <c r="H28" s="8">
        <f t="shared" si="2"/>
        <v>5745.8040468432564</v>
      </c>
      <c r="I28" s="8">
        <f t="shared" si="3"/>
        <v>87945.911692865804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 t="shared" si="1"/>
        <v>6852.5374390185698</v>
      </c>
      <c r="E29" s="2">
        <f>I28*Başlangıç!$C$4</f>
        <v>989.39150654474031</v>
      </c>
      <c r="F29" s="2">
        <f>E29*Başlangıç!$C$7</f>
        <v>49.469575327237017</v>
      </c>
      <c r="G29" s="2">
        <f>E29*Başlangıç!$C$8</f>
        <v>0</v>
      </c>
      <c r="H29" s="2">
        <f t="shared" si="2"/>
        <v>5813.6763571465926</v>
      </c>
      <c r="I29" s="2">
        <f t="shared" si="3"/>
        <v>82132.235335719219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45700</v>
      </c>
      <c r="D30" s="8">
        <f t="shared" si="1"/>
        <v>6852.5374390185698</v>
      </c>
      <c r="E30" s="8">
        <f>I29*Başlangıç!$C$4</f>
        <v>923.98764752684122</v>
      </c>
      <c r="F30" s="8">
        <f>E30*Başlangıç!$C$7</f>
        <v>46.199382376342065</v>
      </c>
      <c r="G30" s="8">
        <f>E30*Başlangıç!$C$8</f>
        <v>0</v>
      </c>
      <c r="H30" s="8">
        <f t="shared" si="2"/>
        <v>5882.3504091153864</v>
      </c>
      <c r="I30" s="8">
        <f t="shared" si="3"/>
        <v>76249.884926603831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45728</v>
      </c>
      <c r="D31" s="2">
        <f t="shared" si="1"/>
        <v>6852.5374390185698</v>
      </c>
      <c r="E31" s="2">
        <f>I30*Başlangıç!$C$4</f>
        <v>857.81120542429301</v>
      </c>
      <c r="F31" s="2">
        <f>E31*Başlangıç!$C$7</f>
        <v>42.890560271214653</v>
      </c>
      <c r="G31" s="2">
        <f>E31*Başlangıç!$C$8</f>
        <v>0</v>
      </c>
      <c r="H31" s="2">
        <f t="shared" si="2"/>
        <v>5951.8356733230621</v>
      </c>
      <c r="I31" s="2">
        <f t="shared" si="3"/>
        <v>70298.049253280769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 t="shared" si="1"/>
        <v>6852.5374390185698</v>
      </c>
      <c r="E32" s="8">
        <f>I31*Başlangıç!$C$4</f>
        <v>790.85305409940861</v>
      </c>
      <c r="F32" s="8">
        <f>E32*Başlangıç!$C$7</f>
        <v>39.542652704970436</v>
      </c>
      <c r="G32" s="8">
        <f>E32*Başlangıç!$C$8</f>
        <v>0</v>
      </c>
      <c r="H32" s="8">
        <f t="shared" si="2"/>
        <v>6022.1417322141906</v>
      </c>
      <c r="I32" s="8">
        <f t="shared" si="3"/>
        <v>64275.907521066576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45789</v>
      </c>
      <c r="D33" s="2">
        <f t="shared" si="1"/>
        <v>6852.5374390185698</v>
      </c>
      <c r="E33" s="2">
        <f>I32*Başlangıç!$C$4</f>
        <v>723.1039596119989</v>
      </c>
      <c r="F33" s="2">
        <f>E33*Başlangıç!$C$7</f>
        <v>36.155197980599944</v>
      </c>
      <c r="G33" s="2">
        <f>E33*Başlangıç!$C$8</f>
        <v>0</v>
      </c>
      <c r="H33" s="2">
        <f t="shared" si="2"/>
        <v>6093.2782814259708</v>
      </c>
      <c r="I33" s="2">
        <f t="shared" si="3"/>
        <v>58182.629239640606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45820</v>
      </c>
      <c r="D34" s="8">
        <f t="shared" si="1"/>
        <v>6852.5374390185698</v>
      </c>
      <c r="E34" s="8">
        <f>I33*Başlangıç!$C$4</f>
        <v>654.55457894595679</v>
      </c>
      <c r="F34" s="8">
        <f>E34*Başlangıç!$C$7</f>
        <v>32.727728947297841</v>
      </c>
      <c r="G34" s="8">
        <f>E34*Başlangıç!$C$8</f>
        <v>0</v>
      </c>
      <c r="H34" s="8">
        <f t="shared" si="2"/>
        <v>6165.2551311253155</v>
      </c>
      <c r="I34" s="8">
        <f t="shared" si="3"/>
        <v>52017.374108515287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 t="shared" si="1"/>
        <v>6852.5374390185698</v>
      </c>
      <c r="E35" s="2">
        <f>I34*Başlangıç!$C$4</f>
        <v>585.19545872079698</v>
      </c>
      <c r="F35" s="2">
        <f>E35*Başlangıç!$C$7</f>
        <v>29.259772936039852</v>
      </c>
      <c r="G35" s="2">
        <f>E35*Başlangıç!$C$8</f>
        <v>0</v>
      </c>
      <c r="H35" s="2">
        <f t="shared" si="2"/>
        <v>6238.0822073617337</v>
      </c>
      <c r="I35" s="2">
        <f t="shared" si="3"/>
        <v>45779.291901153556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45881</v>
      </c>
      <c r="D36" s="8">
        <f t="shared" si="1"/>
        <v>6852.5374390185698</v>
      </c>
      <c r="E36" s="8">
        <f>I35*Başlangıç!$C$4</f>
        <v>515.0170338879775</v>
      </c>
      <c r="F36" s="8">
        <f>E36*Başlangıç!$C$7</f>
        <v>25.750851694398875</v>
      </c>
      <c r="G36" s="8">
        <f>E36*Başlangıç!$C$8</f>
        <v>0</v>
      </c>
      <c r="H36" s="8">
        <f t="shared" si="2"/>
        <v>6311.7695534361928</v>
      </c>
      <c r="I36" s="8">
        <f t="shared" si="3"/>
        <v>39467.522347717364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45912</v>
      </c>
      <c r="D37" s="2">
        <f t="shared" si="1"/>
        <v>6852.5374390185698</v>
      </c>
      <c r="E37" s="2">
        <f>I36*Başlangıç!$C$4</f>
        <v>444.00962641182031</v>
      </c>
      <c r="F37" s="2">
        <f>E37*Başlangıç!$C$7</f>
        <v>22.200481320591017</v>
      </c>
      <c r="G37" s="2">
        <f>E37*Başlangıç!$C$8</f>
        <v>0</v>
      </c>
      <c r="H37" s="2">
        <f t="shared" si="2"/>
        <v>6386.3273312861584</v>
      </c>
      <c r="I37" s="2">
        <f t="shared" si="3"/>
        <v>33081.195016431207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 t="shared" si="1"/>
        <v>6852.5374390185698</v>
      </c>
      <c r="E38" s="8">
        <f>I37*Başlangıç!$C$4</f>
        <v>372.16344393485105</v>
      </c>
      <c r="F38" s="8">
        <f>E38*Başlangıç!$C$7</f>
        <v>18.608172196742554</v>
      </c>
      <c r="G38" s="8">
        <f>E38*Başlangıç!$C$8</f>
        <v>0</v>
      </c>
      <c r="H38" s="8">
        <f t="shared" si="2"/>
        <v>6461.7658228869759</v>
      </c>
      <c r="I38" s="8">
        <f t="shared" si="3"/>
        <v>26619.429193544231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45973</v>
      </c>
      <c r="D39" s="2">
        <f t="shared" si="1"/>
        <v>6852.5374390185698</v>
      </c>
      <c r="E39" s="2">
        <f>I38*Başlangıç!$C$4</f>
        <v>299.46857842737256</v>
      </c>
      <c r="F39" s="2">
        <f>E39*Başlangıç!$C$7</f>
        <v>14.97342892136863</v>
      </c>
      <c r="G39" s="2">
        <f>E39*Başlangıç!$C$8</f>
        <v>0</v>
      </c>
      <c r="H39" s="2">
        <f t="shared" si="2"/>
        <v>6538.0954316698289</v>
      </c>
      <c r="I39" s="2">
        <f t="shared" si="3"/>
        <v>20081.333761874401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46003</v>
      </c>
      <c r="D40" s="8">
        <f t="shared" si="1"/>
        <v>6852.5374390185698</v>
      </c>
      <c r="E40" s="8">
        <f>I39*Başlangıç!$C$4</f>
        <v>225.915004821087</v>
      </c>
      <c r="F40" s="8">
        <f>E40*Başlangıç!$C$7</f>
        <v>11.29575024105435</v>
      </c>
      <c r="G40" s="8">
        <f>E40*Başlangıç!$C$8</f>
        <v>0</v>
      </c>
      <c r="H40" s="8">
        <f t="shared" si="2"/>
        <v>6615.3266839564285</v>
      </c>
      <c r="I40" s="8">
        <f t="shared" si="3"/>
        <v>13466.007077917973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46034</v>
      </c>
      <c r="D41" s="2">
        <f t="shared" si="1"/>
        <v>6852.5374390185698</v>
      </c>
      <c r="E41" s="2">
        <f>I40*Başlangıç!$C$4</f>
        <v>151.4925796265772</v>
      </c>
      <c r="F41" s="2">
        <f>E41*Başlangıç!$C$7</f>
        <v>7.5746289813288605</v>
      </c>
      <c r="G41" s="2">
        <f>E41*Başlangıç!$C$8</f>
        <v>0</v>
      </c>
      <c r="H41" s="2">
        <f t="shared" si="2"/>
        <v>6693.470230410664</v>
      </c>
      <c r="I41" s="2">
        <f t="shared" si="3"/>
        <v>6772.5368475073092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46065</v>
      </c>
      <c r="D42" s="8">
        <f t="shared" si="1"/>
        <v>6852.5374390185698</v>
      </c>
      <c r="E42" s="8">
        <f>I41*Başlangıç!$C$4</f>
        <v>76.191039534457232</v>
      </c>
      <c r="F42" s="8">
        <f>E42*Başlangıç!$C$7</f>
        <v>3.8095519767228616</v>
      </c>
      <c r="G42" s="8">
        <f>E42*Başlangıç!$C$8</f>
        <v>0</v>
      </c>
      <c r="H42" s="8">
        <f t="shared" si="2"/>
        <v>6772.5368475073892</v>
      </c>
      <c r="I42" s="8">
        <v>0</v>
      </c>
    </row>
    <row r="43" spans="2:9" ht="2.4" customHeight="1" x14ac:dyDescent="0.45"/>
    <row r="44" spans="2:9" s="4" customFormat="1" ht="24.95" customHeight="1" x14ac:dyDescent="0.45">
      <c r="B44" s="27" t="s">
        <v>16</v>
      </c>
      <c r="C44" s="28"/>
      <c r="D44" s="9">
        <f>SUM(D7:D42)</f>
        <v>246691.34780466865</v>
      </c>
      <c r="E44" s="9">
        <f t="shared" ref="E44:H44" si="4">SUM(E7:E42)</f>
        <v>44467.950290160457</v>
      </c>
      <c r="F44" s="9">
        <f t="shared" si="4"/>
        <v>2223.3975145080226</v>
      </c>
      <c r="G44" s="9">
        <f t="shared" si="4"/>
        <v>0</v>
      </c>
      <c r="H44" s="9">
        <f t="shared" si="4"/>
        <v>200000</v>
      </c>
      <c r="I44" s="16">
        <f ca="1">TODAY()</f>
        <v>44969</v>
      </c>
    </row>
    <row r="45" spans="2:9" ht="3.2" customHeight="1" x14ac:dyDescent="0.45"/>
    <row r="46" spans="2:9" x14ac:dyDescent="0.45">
      <c r="B46" s="26" t="s">
        <v>31</v>
      </c>
    </row>
  </sheetData>
  <sheetProtection algorithmName="SHA-512" hashValue="N5Y8Goly5aY4PQzQ55znvRJq4X8BElkRDEYA+YEoZm1xxv6jFgCQYq4ZljzzNNICdo0olAsqnWfyTP5I6ytqDA==" saltValue="0N0GOlF662ZQhIuJXkeXUw==" spinCount="100000" sheet="1" objects="1" scenarios="1"/>
  <mergeCells count="10">
    <mergeCell ref="B44:C44"/>
    <mergeCell ref="B2:I2"/>
    <mergeCell ref="B4:C4"/>
    <mergeCell ref="D4:E4"/>
    <mergeCell ref="F4:G4"/>
    <mergeCell ref="H4:I4"/>
    <mergeCell ref="B3:C3"/>
    <mergeCell ref="D3:E3"/>
    <mergeCell ref="F3:G3"/>
    <mergeCell ref="H3:I3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8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A65C-C1C1-48BC-921B-E0ABD07949A1}">
  <sheetPr>
    <tabColor rgb="FF0D84D5"/>
    <pageSetUpPr fitToPage="1"/>
  </sheetPr>
  <dimension ref="B1:K46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26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44969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 ca="1">D44</f>
        <v>253182.90842638473</v>
      </c>
      <c r="I4" s="31"/>
      <c r="K4" s="15">
        <v>30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 ca="1">Başlangıç!$C$3*Başlangıç!$C$4*12*($C$12-Başlangıç!$C$6+1)/360/2/3</f>
        <v>2300</v>
      </c>
      <c r="F7" s="2">
        <f ca="1">E7*Başlangıç!$C$7</f>
        <v>115</v>
      </c>
      <c r="G7" s="2">
        <f ca="1">E7*Başlangıç!$C$8</f>
        <v>0</v>
      </c>
      <c r="H7" s="2">
        <v>0</v>
      </c>
      <c r="I7" s="2">
        <f>Başlangıç!C3-H7</f>
        <v>200000</v>
      </c>
    </row>
    <row r="8" spans="2:11" ht="17.5" customHeight="1" x14ac:dyDescent="0.45">
      <c r="B8" s="7">
        <f t="shared" ref="B8:B42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45028</v>
      </c>
      <c r="D8" s="8">
        <v>0</v>
      </c>
      <c r="E8" s="8">
        <f ca="1">Başlangıç!$C$3*Başlangıç!$C$4*12*($C$12-Başlangıç!$C$6+1)/360/2/3</f>
        <v>2300</v>
      </c>
      <c r="F8" s="8">
        <f ca="1">E8*Başlangıç!$C$7</f>
        <v>115</v>
      </c>
      <c r="G8" s="8">
        <f ca="1">E8*Başlangıç!$C$8</f>
        <v>0</v>
      </c>
      <c r="H8" s="8">
        <v>0</v>
      </c>
      <c r="I8" s="8">
        <f>I7-H8</f>
        <v>200000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45058</v>
      </c>
      <c r="D9" s="2">
        <f ca="1">SUM(E7:G12)/2</f>
        <v>7245</v>
      </c>
      <c r="E9" s="2">
        <f ca="1">Başlangıç!$C$3*Başlangıç!$C$4*12*($C$12-Başlangıç!$C$6+1)/360/2/3</f>
        <v>2300</v>
      </c>
      <c r="F9" s="2">
        <f ca="1">E9*Başlangıç!$C$7</f>
        <v>115</v>
      </c>
      <c r="G9" s="2">
        <f ca="1">E9*Başlangıç!$C$8</f>
        <v>0</v>
      </c>
      <c r="H9" s="2">
        <v>0</v>
      </c>
      <c r="I9" s="2">
        <f t="shared" ref="I9:I28" si="1">I8-H9</f>
        <v>200000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45089</v>
      </c>
      <c r="D10" s="8">
        <v>0</v>
      </c>
      <c r="E10" s="8">
        <f ca="1">Başlangıç!$C$3*Başlangıç!$C$4*12*($C$12-Başlangıç!$C$6+1)/360/2/3</f>
        <v>2300</v>
      </c>
      <c r="F10" s="8">
        <f ca="1">E10*Başlangıç!$C$7</f>
        <v>115</v>
      </c>
      <c r="G10" s="8">
        <f ca="1">E10*Başlangıç!$C$8</f>
        <v>0</v>
      </c>
      <c r="H10" s="8">
        <v>0</v>
      </c>
      <c r="I10" s="8">
        <f t="shared" si="1"/>
        <v>200000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45119</v>
      </c>
      <c r="D11" s="2">
        <v>0</v>
      </c>
      <c r="E11" s="2">
        <f ca="1">Başlangıç!$C$3*Başlangıç!$C$4*12*($C$12-Başlangıç!$C$6+1)/360/2/3</f>
        <v>2300</v>
      </c>
      <c r="F11" s="2">
        <f ca="1">E11*Başlangıç!$C$7</f>
        <v>115</v>
      </c>
      <c r="G11" s="2">
        <f ca="1">E11*Başlangıç!$C$8</f>
        <v>0</v>
      </c>
      <c r="H11" s="2">
        <v>0</v>
      </c>
      <c r="I11" s="2">
        <f t="shared" si="1"/>
        <v>200000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ca="1">SUM(E7:G12)/2</f>
        <v>7245</v>
      </c>
      <c r="E12" s="8">
        <f ca="1">Başlangıç!$C$3*Başlangıç!$C$4*12*($C$12-Başlangıç!$C$6+1)/360/2/3</f>
        <v>2300</v>
      </c>
      <c r="F12" s="8">
        <f ca="1">E12*Başlangıç!$C$7</f>
        <v>115</v>
      </c>
      <c r="G12" s="8">
        <f ca="1">E12*Başlangıç!$C$8</f>
        <v>0</v>
      </c>
      <c r="H12" s="8">
        <v>0</v>
      </c>
      <c r="I12" s="8">
        <f t="shared" si="1"/>
        <v>200000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45181</v>
      </c>
      <c r="D13" s="2">
        <f>PMT(Başlangıç!C4*(1+Başlangıç!C7+Başlangıç!C8),K4,-Başlangıç!C3)</f>
        <v>7956.4302808794946</v>
      </c>
      <c r="E13" s="2">
        <f>I12*Başlangıç!$C$4</f>
        <v>2250</v>
      </c>
      <c r="F13" s="2">
        <f>E13*Başlangıç!$C$7</f>
        <v>112.5</v>
      </c>
      <c r="G13" s="2">
        <f>E13*Başlangıç!$C$8</f>
        <v>0</v>
      </c>
      <c r="H13" s="2">
        <f t="shared" ref="H13:H28" si="2">D13-E13-F13-G13</f>
        <v>5593.9302808794946</v>
      </c>
      <c r="I13" s="2">
        <f t="shared" si="1"/>
        <v>194406.06971912051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45211</v>
      </c>
      <c r="D14" s="8">
        <f>$D$13</f>
        <v>7956.4302808794946</v>
      </c>
      <c r="E14" s="8">
        <f>I13*Başlangıç!$C$4</f>
        <v>2187.0682843401055</v>
      </c>
      <c r="F14" s="8">
        <f>E14*Başlangıç!$C$7</f>
        <v>109.35341421700528</v>
      </c>
      <c r="G14" s="8">
        <f>E14*Başlangıç!$C$8</f>
        <v>0</v>
      </c>
      <c r="H14" s="8">
        <f t="shared" si="2"/>
        <v>5660.0085823223835</v>
      </c>
      <c r="I14" s="8">
        <f t="shared" si="1"/>
        <v>188746.06113679812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ref="D15:D42" si="3">$D$13</f>
        <v>7956.4302808794946</v>
      </c>
      <c r="E15" s="2">
        <f>I14*Başlangıç!$C$4</f>
        <v>2123.3931877889786</v>
      </c>
      <c r="F15" s="2">
        <f>E15*Başlangıç!$C$7</f>
        <v>106.16965938944894</v>
      </c>
      <c r="G15" s="2">
        <f>E15*Başlangıç!$C$8</f>
        <v>0</v>
      </c>
      <c r="H15" s="2">
        <f t="shared" si="2"/>
        <v>5726.8674337010671</v>
      </c>
      <c r="I15" s="2">
        <f t="shared" si="1"/>
        <v>183019.19370309706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45272</v>
      </c>
      <c r="D16" s="8">
        <f t="shared" si="3"/>
        <v>7956.4302808794946</v>
      </c>
      <c r="E16" s="8">
        <f>I15*Başlangıç!$C$4</f>
        <v>2058.9659291598418</v>
      </c>
      <c r="F16" s="8">
        <f>E16*Başlangıç!$C$7</f>
        <v>102.9482964579921</v>
      </c>
      <c r="G16" s="8">
        <f>E16*Başlangıç!$C$8</f>
        <v>0</v>
      </c>
      <c r="H16" s="8">
        <f t="shared" si="2"/>
        <v>5794.5160552616608</v>
      </c>
      <c r="I16" s="8">
        <f t="shared" si="1"/>
        <v>177224.6776478354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45303</v>
      </c>
      <c r="D17" s="2">
        <f t="shared" si="3"/>
        <v>7956.4302808794946</v>
      </c>
      <c r="E17" s="2">
        <f>I16*Başlangıç!$C$4</f>
        <v>1993.7776235381482</v>
      </c>
      <c r="F17" s="2">
        <f>E17*Başlangıç!$C$7</f>
        <v>99.688881176907415</v>
      </c>
      <c r="G17" s="2">
        <f>E17*Başlangıç!$C$8</f>
        <v>0</v>
      </c>
      <c r="H17" s="2">
        <f t="shared" si="2"/>
        <v>5862.963776164439</v>
      </c>
      <c r="I17" s="2">
        <f t="shared" si="1"/>
        <v>171361.71387167097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45334</v>
      </c>
      <c r="D18" s="8">
        <f t="shared" si="3"/>
        <v>7956.4302808794946</v>
      </c>
      <c r="E18" s="8">
        <f>I17*Başlangıç!$C$4</f>
        <v>1927.8192810562985</v>
      </c>
      <c r="F18" s="8">
        <f>E18*Başlangıç!$C$7</f>
        <v>96.390964052814923</v>
      </c>
      <c r="G18" s="8">
        <f>E18*Başlangıç!$C$8</f>
        <v>0</v>
      </c>
      <c r="H18" s="8">
        <f t="shared" si="2"/>
        <v>5932.2200357703814</v>
      </c>
      <c r="I18" s="8">
        <f t="shared" si="1"/>
        <v>165429.49383590059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45363</v>
      </c>
      <c r="D19" s="2">
        <f t="shared" si="3"/>
        <v>7956.4302808794946</v>
      </c>
      <c r="E19" s="2">
        <f>I18*Başlangıç!$C$4</f>
        <v>1861.0818056538815</v>
      </c>
      <c r="F19" s="2">
        <f>E19*Başlangıç!$C$7</f>
        <v>93.054090282694077</v>
      </c>
      <c r="G19" s="2">
        <f>E19*Başlangıç!$C$8</f>
        <v>0</v>
      </c>
      <c r="H19" s="2">
        <f t="shared" si="2"/>
        <v>6002.2943849429194</v>
      </c>
      <c r="I19" s="2">
        <f t="shared" si="1"/>
        <v>159427.19945095768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45394</v>
      </c>
      <c r="D20" s="8">
        <f t="shared" si="3"/>
        <v>7956.4302808794946</v>
      </c>
      <c r="E20" s="8">
        <f>I19*Başlangıç!$C$4</f>
        <v>1793.5559938232739</v>
      </c>
      <c r="F20" s="8">
        <f>E20*Başlangıç!$C$7</f>
        <v>89.677799691163699</v>
      </c>
      <c r="G20" s="8">
        <f>E20*Başlangıç!$C$8</f>
        <v>0</v>
      </c>
      <c r="H20" s="8">
        <f t="shared" si="2"/>
        <v>6073.1964873650577</v>
      </c>
      <c r="I20" s="8">
        <f t="shared" si="1"/>
        <v>153354.00296359262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 t="shared" si="3"/>
        <v>7956.4302808794946</v>
      </c>
      <c r="E21" s="2">
        <f>I20*Başlangıç!$C$4</f>
        <v>1725.2325333404169</v>
      </c>
      <c r="F21" s="2">
        <f>E21*Başlangıç!$C$7</f>
        <v>86.261626667020849</v>
      </c>
      <c r="G21" s="2">
        <f>E21*Başlangıç!$C$8</f>
        <v>0</v>
      </c>
      <c r="H21" s="2">
        <f t="shared" si="2"/>
        <v>6144.9361208720566</v>
      </c>
      <c r="I21" s="2">
        <f t="shared" si="1"/>
        <v>147209.06684272055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45455</v>
      </c>
      <c r="D22" s="8">
        <f t="shared" si="3"/>
        <v>7956.4302808794946</v>
      </c>
      <c r="E22" s="8">
        <f>I21*Başlangıç!$C$4</f>
        <v>1656.1020019806062</v>
      </c>
      <c r="F22" s="8">
        <f>E22*Başlangıç!$C$7</f>
        <v>82.805100099030312</v>
      </c>
      <c r="G22" s="8">
        <f>E22*Başlangıç!$C$8</f>
        <v>0</v>
      </c>
      <c r="H22" s="8">
        <f t="shared" si="2"/>
        <v>6217.5231787998582</v>
      </c>
      <c r="I22" s="8">
        <f t="shared" si="1"/>
        <v>140991.54366392069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45485</v>
      </c>
      <c r="D23" s="2">
        <f t="shared" si="3"/>
        <v>7956.4302808794946</v>
      </c>
      <c r="E23" s="2">
        <f>I22*Başlangıç!$C$4</f>
        <v>1586.1548662191076</v>
      </c>
      <c r="F23" s="2">
        <f>E23*Başlangıç!$C$7</f>
        <v>79.307743310955388</v>
      </c>
      <c r="G23" s="2">
        <f>E23*Başlangıç!$C$8</f>
        <v>0</v>
      </c>
      <c r="H23" s="2">
        <f t="shared" si="2"/>
        <v>6290.9676713494318</v>
      </c>
      <c r="I23" s="2">
        <f t="shared" si="1"/>
        <v>134700.57599257125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45516</v>
      </c>
      <c r="D24" s="8">
        <f t="shared" si="3"/>
        <v>7956.4302808794946</v>
      </c>
      <c r="E24" s="8">
        <f>I23*Başlangıç!$C$4</f>
        <v>1515.3814799164265</v>
      </c>
      <c r="F24" s="8">
        <f>E24*Başlangıç!$C$7</f>
        <v>75.76907399582133</v>
      </c>
      <c r="G24" s="8">
        <f>E24*Başlangıç!$C$8</f>
        <v>0</v>
      </c>
      <c r="H24" s="8">
        <f t="shared" si="2"/>
        <v>6365.2797269672465</v>
      </c>
      <c r="I24" s="8">
        <f t="shared" si="1"/>
        <v>128335.296265604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45547</v>
      </c>
      <c r="D25" s="2">
        <f t="shared" si="3"/>
        <v>7956.4302808794946</v>
      </c>
      <c r="E25" s="2">
        <f>I24*Başlangıç!$C$4</f>
        <v>1443.772082988045</v>
      </c>
      <c r="F25" s="2">
        <f>E25*Başlangıç!$C$7</f>
        <v>72.188604149402252</v>
      </c>
      <c r="G25" s="2">
        <f>E25*Başlangıç!$C$8</f>
        <v>0</v>
      </c>
      <c r="H25" s="2">
        <f t="shared" si="2"/>
        <v>6440.4695937420465</v>
      </c>
      <c r="I25" s="2">
        <f t="shared" si="1"/>
        <v>121894.82667186196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 t="shared" si="3"/>
        <v>7956.4302808794946</v>
      </c>
      <c r="E26" s="8">
        <f>I25*Başlangıç!$C$4</f>
        <v>1371.3168000584469</v>
      </c>
      <c r="F26" s="8">
        <f>E26*Başlangıç!$C$7</f>
        <v>68.565840002922343</v>
      </c>
      <c r="G26" s="8">
        <f>E26*Başlangıç!$C$8</f>
        <v>0</v>
      </c>
      <c r="H26" s="8">
        <f t="shared" si="2"/>
        <v>6516.5476408181257</v>
      </c>
      <c r="I26" s="8">
        <f t="shared" si="1"/>
        <v>115378.27903104383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45608</v>
      </c>
      <c r="D27" s="2">
        <f t="shared" si="3"/>
        <v>7956.4302808794946</v>
      </c>
      <c r="E27" s="2">
        <f>I26*Başlangıç!$C$4</f>
        <v>1298.0056390992431</v>
      </c>
      <c r="F27" s="2">
        <f>E27*Başlangıç!$C$7</f>
        <v>64.900281954962153</v>
      </c>
      <c r="G27" s="2">
        <f>E27*Başlangıç!$C$8</f>
        <v>0</v>
      </c>
      <c r="H27" s="2">
        <f t="shared" si="2"/>
        <v>6593.5243598252891</v>
      </c>
      <c r="I27" s="2">
        <f t="shared" si="1"/>
        <v>108784.75467121854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45638</v>
      </c>
      <c r="D28" s="8">
        <f t="shared" si="3"/>
        <v>7956.4302808794946</v>
      </c>
      <c r="E28" s="8">
        <f>I27*Başlangıç!$C$4</f>
        <v>1223.8284900512085</v>
      </c>
      <c r="F28" s="8">
        <f>E28*Başlangıç!$C$7</f>
        <v>61.19142450256043</v>
      </c>
      <c r="G28" s="8">
        <f>E28*Başlangıç!$C$8</f>
        <v>0</v>
      </c>
      <c r="H28" s="8">
        <f t="shared" si="2"/>
        <v>6671.4103663257265</v>
      </c>
      <c r="I28" s="8">
        <f t="shared" si="1"/>
        <v>102113.34430489282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 t="shared" si="3"/>
        <v>7956.4302808794946</v>
      </c>
      <c r="E29" s="2">
        <f>I28*Başlangıç!$C$4</f>
        <v>1148.7751234300442</v>
      </c>
      <c r="F29" s="2">
        <f>E29*Başlangıç!$C$7</f>
        <v>57.438756171502213</v>
      </c>
      <c r="G29" s="2">
        <f>E29*Başlangıç!$C$8</f>
        <v>0</v>
      </c>
      <c r="H29" s="2">
        <f t="shared" ref="H29:H42" si="4">D29-E29-F29-G29</f>
        <v>6750.2164012779485</v>
      </c>
      <c r="I29" s="2">
        <f t="shared" ref="I29:I41" si="5">I28-H29</f>
        <v>95363.127903614863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45700</v>
      </c>
      <c r="D30" s="8">
        <f t="shared" si="3"/>
        <v>7956.4302808794946</v>
      </c>
      <c r="E30" s="8">
        <f>I29*Başlangıç!$C$4</f>
        <v>1072.8351889156672</v>
      </c>
      <c r="F30" s="8">
        <f>E30*Başlangıç!$C$7</f>
        <v>53.641759445783364</v>
      </c>
      <c r="G30" s="8">
        <f>E30*Başlangıç!$C$8</f>
        <v>0</v>
      </c>
      <c r="H30" s="8">
        <f t="shared" si="4"/>
        <v>6829.9533325180437</v>
      </c>
      <c r="I30" s="8">
        <f t="shared" si="5"/>
        <v>88533.174571096824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45728</v>
      </c>
      <c r="D31" s="2">
        <f t="shared" si="3"/>
        <v>7956.4302808794946</v>
      </c>
      <c r="E31" s="2">
        <f>I30*Başlangıç!$C$4</f>
        <v>995.99821392483921</v>
      </c>
      <c r="F31" s="2">
        <f>E31*Başlangıç!$C$7</f>
        <v>49.799910696241966</v>
      </c>
      <c r="G31" s="2">
        <f>E31*Başlangıç!$C$8</f>
        <v>0</v>
      </c>
      <c r="H31" s="2">
        <f t="shared" si="4"/>
        <v>6910.6321562584135</v>
      </c>
      <c r="I31" s="2">
        <f t="shared" si="5"/>
        <v>81622.542414838405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 t="shared" si="3"/>
        <v>7956.4302808794946</v>
      </c>
      <c r="E32" s="8">
        <f>I31*Başlangıç!$C$4</f>
        <v>918.25360216693207</v>
      </c>
      <c r="F32" s="8">
        <f>E32*Başlangıç!$C$7</f>
        <v>45.912680108346606</v>
      </c>
      <c r="G32" s="8">
        <f>E32*Başlangıç!$C$8</f>
        <v>0</v>
      </c>
      <c r="H32" s="8">
        <f t="shared" si="4"/>
        <v>6992.2639986042159</v>
      </c>
      <c r="I32" s="8">
        <f t="shared" si="5"/>
        <v>74630.278416234185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45789</v>
      </c>
      <c r="D33" s="2">
        <f t="shared" si="3"/>
        <v>7956.4302808794946</v>
      </c>
      <c r="E33" s="2">
        <f>I32*Başlangıç!$C$4</f>
        <v>839.59063218263452</v>
      </c>
      <c r="F33" s="2">
        <f>E33*Başlangıç!$C$7</f>
        <v>41.979531609131726</v>
      </c>
      <c r="G33" s="2">
        <f>E33*Başlangıç!$C$8</f>
        <v>0</v>
      </c>
      <c r="H33" s="2">
        <f t="shared" si="4"/>
        <v>7074.8601170877291</v>
      </c>
      <c r="I33" s="2">
        <f t="shared" si="5"/>
        <v>67555.418299146462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45820</v>
      </c>
      <c r="D34" s="8">
        <f t="shared" si="3"/>
        <v>7956.4302808794946</v>
      </c>
      <c r="E34" s="8">
        <f>I33*Başlangıç!$C$4</f>
        <v>759.99845586539766</v>
      </c>
      <c r="F34" s="8">
        <f>E34*Başlangıç!$C$7</f>
        <v>37.999922793269882</v>
      </c>
      <c r="G34" s="8">
        <f>E34*Başlangıç!$C$8</f>
        <v>0</v>
      </c>
      <c r="H34" s="8">
        <f t="shared" si="4"/>
        <v>7158.4319022208274</v>
      </c>
      <c r="I34" s="8">
        <f t="shared" si="5"/>
        <v>60396.986396925633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 t="shared" si="3"/>
        <v>7956.4302808794946</v>
      </c>
      <c r="E35" s="2">
        <f>I34*Başlangıç!$C$4</f>
        <v>679.46609696541339</v>
      </c>
      <c r="F35" s="2">
        <f>E35*Başlangıç!$C$7</f>
        <v>33.973304848270672</v>
      </c>
      <c r="G35" s="2">
        <f>E35*Başlangıç!$C$8</f>
        <v>0</v>
      </c>
      <c r="H35" s="2">
        <f t="shared" si="4"/>
        <v>7242.990879065811</v>
      </c>
      <c r="I35" s="2">
        <f t="shared" si="5"/>
        <v>53153.995517859825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45881</v>
      </c>
      <c r="D36" s="8">
        <f t="shared" si="3"/>
        <v>7956.4302808794946</v>
      </c>
      <c r="E36" s="8">
        <f>I35*Başlangıç!$C$4</f>
        <v>597.98244957592306</v>
      </c>
      <c r="F36" s="8">
        <f>E36*Başlangıç!$C$7</f>
        <v>29.899122478796155</v>
      </c>
      <c r="G36" s="8">
        <f>E36*Başlangıç!$C$8</f>
        <v>0</v>
      </c>
      <c r="H36" s="8">
        <f t="shared" si="4"/>
        <v>7328.5487088247755</v>
      </c>
      <c r="I36" s="8">
        <f t="shared" si="5"/>
        <v>45825.446809035049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45912</v>
      </c>
      <c r="D37" s="2">
        <f t="shared" si="3"/>
        <v>7956.4302808794946</v>
      </c>
      <c r="E37" s="2">
        <f>I36*Başlangıç!$C$4</f>
        <v>515.53627660164432</v>
      </c>
      <c r="F37" s="2">
        <f>E37*Başlangıç!$C$7</f>
        <v>25.776813830082219</v>
      </c>
      <c r="G37" s="2">
        <f>E37*Başlangıç!$C$8</f>
        <v>0</v>
      </c>
      <c r="H37" s="2">
        <f t="shared" si="4"/>
        <v>7415.1171904477678</v>
      </c>
      <c r="I37" s="2">
        <f t="shared" si="5"/>
        <v>38410.329618587282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 t="shared" si="3"/>
        <v>7956.4302808794946</v>
      </c>
      <c r="E38" s="8">
        <f>I37*Başlangıç!$C$4</f>
        <v>432.1162082091069</v>
      </c>
      <c r="F38" s="8">
        <f>E38*Başlangıç!$C$7</f>
        <v>21.605810410455348</v>
      </c>
      <c r="G38" s="8">
        <f>E38*Başlangıç!$C$8</f>
        <v>0</v>
      </c>
      <c r="H38" s="8">
        <f t="shared" si="4"/>
        <v>7502.7082622599328</v>
      </c>
      <c r="I38" s="8">
        <f t="shared" si="5"/>
        <v>30907.621356327349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45973</v>
      </c>
      <c r="D39" s="2">
        <f t="shared" si="3"/>
        <v>7956.4302808794946</v>
      </c>
      <c r="E39" s="2">
        <f>I38*Başlangıç!$C$4</f>
        <v>347.71074025868268</v>
      </c>
      <c r="F39" s="2">
        <f>E39*Başlangıç!$C$7</f>
        <v>17.385537012934133</v>
      </c>
      <c r="G39" s="2">
        <f>E39*Başlangıç!$C$8</f>
        <v>0</v>
      </c>
      <c r="H39" s="2">
        <f t="shared" si="4"/>
        <v>7591.334003607878</v>
      </c>
      <c r="I39" s="2">
        <f t="shared" si="5"/>
        <v>23316.287352719472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46003</v>
      </c>
      <c r="D40" s="8">
        <f t="shared" si="3"/>
        <v>7956.4302808794946</v>
      </c>
      <c r="E40" s="8">
        <f>I39*Başlangıç!$C$4</f>
        <v>262.30823271809402</v>
      </c>
      <c r="F40" s="8">
        <f>E40*Başlangıç!$C$7</f>
        <v>13.115411635904701</v>
      </c>
      <c r="G40" s="8">
        <f>E40*Başlangıç!$C$8</f>
        <v>0</v>
      </c>
      <c r="H40" s="8">
        <f t="shared" si="4"/>
        <v>7681.0066365254961</v>
      </c>
      <c r="I40" s="8">
        <f t="shared" si="5"/>
        <v>15635.280716193975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46034</v>
      </c>
      <c r="D41" s="2">
        <f t="shared" si="3"/>
        <v>7956.4302808794946</v>
      </c>
      <c r="E41" s="2">
        <f>I40*Başlangıç!$C$4</f>
        <v>175.8969080571822</v>
      </c>
      <c r="F41" s="2">
        <f>E41*Başlangıç!$C$7</f>
        <v>8.7948454028591101</v>
      </c>
      <c r="G41" s="2">
        <f>E41*Başlangıç!$C$8</f>
        <v>0</v>
      </c>
      <c r="H41" s="2">
        <f t="shared" si="4"/>
        <v>7771.738527419453</v>
      </c>
      <c r="I41" s="2">
        <f t="shared" si="5"/>
        <v>7863.5421887745215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46065</v>
      </c>
      <c r="D42" s="8">
        <f t="shared" si="3"/>
        <v>7956.4302808794946</v>
      </c>
      <c r="E42" s="8">
        <f>I41*Başlangıç!$C$4</f>
        <v>88.464849623713363</v>
      </c>
      <c r="F42" s="8">
        <f>E42*Başlangıç!$C$7</f>
        <v>4.4232424811856683</v>
      </c>
      <c r="G42" s="8">
        <f>E42*Başlangıç!$C$8</f>
        <v>0</v>
      </c>
      <c r="H42" s="8">
        <f t="shared" si="4"/>
        <v>7863.5421887745961</v>
      </c>
      <c r="I42" s="8">
        <v>0</v>
      </c>
    </row>
    <row r="43" spans="2:9" ht="2.4" customHeight="1" x14ac:dyDescent="0.45"/>
    <row r="44" spans="2:9" s="4" customFormat="1" ht="24.95" customHeight="1" x14ac:dyDescent="0.45">
      <c r="B44" s="27" t="s">
        <v>16</v>
      </c>
      <c r="C44" s="28"/>
      <c r="D44" s="9">
        <f ca="1">SUM(D7:D42)</f>
        <v>253182.90842638473</v>
      </c>
      <c r="E44" s="9">
        <f t="shared" ref="E44:H44" ca="1" si="6">SUM(E7:E42)</f>
        <v>50650.388977509312</v>
      </c>
      <c r="F44" s="9">
        <f t="shared" ca="1" si="6"/>
        <v>2532.5194488754655</v>
      </c>
      <c r="G44" s="9">
        <f t="shared" ca="1" si="6"/>
        <v>0</v>
      </c>
      <c r="H44" s="9">
        <f t="shared" si="6"/>
        <v>200000.00000000012</v>
      </c>
      <c r="I44" s="16">
        <f ca="1">TODAY()</f>
        <v>44969</v>
      </c>
    </row>
    <row r="45" spans="2:9" ht="3.2" customHeight="1" x14ac:dyDescent="0.45"/>
    <row r="46" spans="2:9" x14ac:dyDescent="0.45">
      <c r="B46" s="26" t="s">
        <v>31</v>
      </c>
    </row>
  </sheetData>
  <sheetProtection algorithmName="SHA-512" hashValue="4RUB27cK6+5QnBLtH9Hfv382jdnsJJ1zB2O+MMEhVUhvZNDMYcutcsdNTjxFXvokD1J/8/I9SMkykPvqGBTwNg==" saltValue="pvOZm5GJ/ZwptNF479sQRg==" spinCount="100000" sheet="1" objects="1" scenarios="1"/>
  <mergeCells count="10">
    <mergeCell ref="B44:C44"/>
    <mergeCell ref="B3:C3"/>
    <mergeCell ref="D3:E3"/>
    <mergeCell ref="F3:G3"/>
    <mergeCell ref="H3:I3"/>
    <mergeCell ref="B2:I2"/>
    <mergeCell ref="B4:C4"/>
    <mergeCell ref="D4:E4"/>
    <mergeCell ref="F4:G4"/>
    <mergeCell ref="H4:I4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8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E810-9FB3-448E-88C9-680B5D68F0DE}">
  <sheetPr>
    <tabColor rgb="FF0D84D5"/>
    <pageSetUpPr fitToPage="1"/>
  </sheetPr>
  <dimension ref="B1:K46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27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44969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 ca="1">D44</f>
        <v>259838.86598979347</v>
      </c>
      <c r="I4" s="31"/>
      <c r="K4" s="15">
        <v>24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 ca="1">Başlangıç!$C$3*Başlangıç!$C$4*12*($C$12-Başlangıç!$C$6+1)/360/2/3</f>
        <v>2300</v>
      </c>
      <c r="F7" s="2">
        <f ca="1">E7*Başlangıç!$C$7</f>
        <v>115</v>
      </c>
      <c r="G7" s="2">
        <f ca="1">E7*Başlangıç!$C$8</f>
        <v>0</v>
      </c>
      <c r="H7" s="2">
        <v>0</v>
      </c>
      <c r="I7" s="2">
        <f>Başlangıç!C3-H7</f>
        <v>200000</v>
      </c>
    </row>
    <row r="8" spans="2:11" ht="17.5" customHeight="1" x14ac:dyDescent="0.45">
      <c r="B8" s="7">
        <f t="shared" ref="B8:B42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45028</v>
      </c>
      <c r="D8" s="8">
        <v>0</v>
      </c>
      <c r="E8" s="8">
        <f ca="1">Başlangıç!$C$3*Başlangıç!$C$4*12*($C$12-Başlangıç!$C$6+1)/360/2/3</f>
        <v>2300</v>
      </c>
      <c r="F8" s="8">
        <f ca="1">E8*Başlangıç!$C$7</f>
        <v>115</v>
      </c>
      <c r="G8" s="8">
        <f ca="1">E8*Başlangıç!$C$8</f>
        <v>0</v>
      </c>
      <c r="H8" s="8">
        <v>0</v>
      </c>
      <c r="I8" s="8">
        <f>I7-H8</f>
        <v>200000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45058</v>
      </c>
      <c r="D9" s="2">
        <f ca="1">SUM(E7:G18)/4</f>
        <v>7245</v>
      </c>
      <c r="E9" s="2">
        <f ca="1">Başlangıç!$C$3*Başlangıç!$C$4*12*($C$12-Başlangıç!$C$6+1)/360/2/3</f>
        <v>2300</v>
      </c>
      <c r="F9" s="2">
        <f ca="1">E9*Başlangıç!$C$7</f>
        <v>115</v>
      </c>
      <c r="G9" s="2">
        <f ca="1">E9*Başlangıç!$C$8</f>
        <v>0</v>
      </c>
      <c r="H9" s="2">
        <v>0</v>
      </c>
      <c r="I9" s="2">
        <f t="shared" ref="I9:I12" si="1">I8-H9</f>
        <v>200000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45089</v>
      </c>
      <c r="D10" s="8">
        <v>0</v>
      </c>
      <c r="E10" s="8">
        <f ca="1">Başlangıç!$C$3*Başlangıç!$C$4*12*($C$12-Başlangıç!$C$6+1)/360/2/3</f>
        <v>2300</v>
      </c>
      <c r="F10" s="8">
        <f ca="1">E10*Başlangıç!$C$7</f>
        <v>115</v>
      </c>
      <c r="G10" s="8">
        <f ca="1">E10*Başlangıç!$C$8</f>
        <v>0</v>
      </c>
      <c r="H10" s="8">
        <v>0</v>
      </c>
      <c r="I10" s="8">
        <f t="shared" si="1"/>
        <v>200000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45119</v>
      </c>
      <c r="D11" s="2">
        <v>0</v>
      </c>
      <c r="E11" s="2">
        <f ca="1">Başlangıç!$C$3*Başlangıç!$C$4*12*($C$12-Başlangıç!$C$6+1)/360/2/3</f>
        <v>2300</v>
      </c>
      <c r="F11" s="2">
        <f ca="1">E11*Başlangıç!$C$7</f>
        <v>115</v>
      </c>
      <c r="G11" s="2">
        <f ca="1">E11*Başlangıç!$C$8</f>
        <v>0</v>
      </c>
      <c r="H11" s="2">
        <v>0</v>
      </c>
      <c r="I11" s="2">
        <f t="shared" si="1"/>
        <v>200000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ca="1">SUM(E7:G18)/4</f>
        <v>7245</v>
      </c>
      <c r="E12" s="8">
        <f ca="1">Başlangıç!$C$3*Başlangıç!$C$4*12*($C$12-Başlangıç!$C$6+1)/360/2/3</f>
        <v>2300</v>
      </c>
      <c r="F12" s="8">
        <f ca="1">E12*Başlangıç!$C$7</f>
        <v>115</v>
      </c>
      <c r="G12" s="8">
        <f ca="1">E12*Başlangıç!$C$8</f>
        <v>0</v>
      </c>
      <c r="H12" s="8">
        <v>0</v>
      </c>
      <c r="I12" s="8">
        <f t="shared" si="1"/>
        <v>200000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45181</v>
      </c>
      <c r="D13" s="2">
        <v>0</v>
      </c>
      <c r="E13" s="2">
        <f ca="1">Başlangıç!$C$3*Başlangıç!$C$4*12*($C$12-Başlangıç!$C$6+1)/360/2/3</f>
        <v>2300</v>
      </c>
      <c r="F13" s="2">
        <f ca="1">E13*Başlangıç!$C$7</f>
        <v>115</v>
      </c>
      <c r="G13" s="2">
        <f ca="1">E13*Başlangıç!$C$8</f>
        <v>0</v>
      </c>
      <c r="H13" s="2">
        <v>0</v>
      </c>
      <c r="I13" s="2">
        <f t="shared" ref="I13:I18" si="2">I12-H13</f>
        <v>200000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45211</v>
      </c>
      <c r="D14" s="8">
        <v>0</v>
      </c>
      <c r="E14" s="8">
        <f ca="1">Başlangıç!$C$3*Başlangıç!$C$4*12*($C$12-Başlangıç!$C$6+1)/360/2/3</f>
        <v>2300</v>
      </c>
      <c r="F14" s="8">
        <f ca="1">E14*Başlangıç!$C$7</f>
        <v>115</v>
      </c>
      <c r="G14" s="8">
        <f ca="1">E14*Başlangıç!$C$8</f>
        <v>0</v>
      </c>
      <c r="H14" s="8">
        <v>0</v>
      </c>
      <c r="I14" s="8">
        <f t="shared" si="2"/>
        <v>200000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ca="1">SUM(E7:G18)/4</f>
        <v>7245</v>
      </c>
      <c r="E15" s="2">
        <f ca="1">Başlangıç!$C$3*Başlangıç!$C$4*12*($C$12-Başlangıç!$C$6+1)/360/2/3</f>
        <v>2300</v>
      </c>
      <c r="F15" s="2">
        <f ca="1">E15*Başlangıç!$C$7</f>
        <v>115</v>
      </c>
      <c r="G15" s="2">
        <f ca="1">E15*Başlangıç!$C$8</f>
        <v>0</v>
      </c>
      <c r="H15" s="2">
        <v>0</v>
      </c>
      <c r="I15" s="2">
        <f t="shared" si="2"/>
        <v>200000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45272</v>
      </c>
      <c r="D16" s="8">
        <v>0</v>
      </c>
      <c r="E16" s="8">
        <f ca="1">Başlangıç!$C$3*Başlangıç!$C$4*12*($C$12-Başlangıç!$C$6+1)/360/2/3</f>
        <v>2300</v>
      </c>
      <c r="F16" s="8">
        <f ca="1">E16*Başlangıç!$C$7</f>
        <v>115</v>
      </c>
      <c r="G16" s="8">
        <f ca="1">E16*Başlangıç!$C$8</f>
        <v>0</v>
      </c>
      <c r="H16" s="8">
        <v>0</v>
      </c>
      <c r="I16" s="8">
        <f t="shared" si="2"/>
        <v>200000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45303</v>
      </c>
      <c r="D17" s="2">
        <v>0</v>
      </c>
      <c r="E17" s="2">
        <f ca="1">Başlangıç!$C$3*Başlangıç!$C$4*12*($C$12-Başlangıç!$C$6+1)/360/2/3</f>
        <v>2300</v>
      </c>
      <c r="F17" s="2">
        <f ca="1">E17*Başlangıç!$C$7</f>
        <v>115</v>
      </c>
      <c r="G17" s="2">
        <f ca="1">E17*Başlangıç!$C$8</f>
        <v>0</v>
      </c>
      <c r="H17" s="2">
        <v>0</v>
      </c>
      <c r="I17" s="2">
        <f t="shared" si="2"/>
        <v>200000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45334</v>
      </c>
      <c r="D18" s="8">
        <f ca="1">SUM(E7:G18)/4</f>
        <v>7245</v>
      </c>
      <c r="E18" s="8">
        <f ca="1">Başlangıç!$C$3*Başlangıç!$C$4*12*($C$12-Başlangıç!$C$6+1)/360/2/3</f>
        <v>2300</v>
      </c>
      <c r="F18" s="8">
        <f ca="1">E18*Başlangıç!$C$7</f>
        <v>115</v>
      </c>
      <c r="G18" s="8">
        <f ca="1">E18*Başlangıç!$C$8</f>
        <v>0</v>
      </c>
      <c r="H18" s="8">
        <v>0</v>
      </c>
      <c r="I18" s="8">
        <f t="shared" si="2"/>
        <v>200000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45363</v>
      </c>
      <c r="D19" s="2">
        <f>PMT(Başlangıç!$C$4*(1+Başlangıç!$C$7+Başlangıç!$C$8),$K$4,-Başlangıç!$C$3)</f>
        <v>9619.1194162413994</v>
      </c>
      <c r="E19" s="2">
        <f>I18*Başlangıç!C4</f>
        <v>2250</v>
      </c>
      <c r="F19" s="2">
        <f>E19*Başlangıç!$C$7</f>
        <v>112.5</v>
      </c>
      <c r="G19" s="2">
        <f>E19*Başlangıç!$C$8</f>
        <v>0</v>
      </c>
      <c r="H19" s="2">
        <f>D19-E19-F19-G19</f>
        <v>7256.6194162413994</v>
      </c>
      <c r="I19" s="2">
        <f>I18-H19</f>
        <v>192743.38058375861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45394</v>
      </c>
      <c r="D20" s="8">
        <f>PMT(Başlangıç!$C$4*(1+Başlangıç!$C$7+Başlangıç!$C$8),$K$4,-Başlangıç!$C$3)</f>
        <v>9619.1194162413994</v>
      </c>
      <c r="E20" s="8">
        <f>I19*Başlangıç!C4</f>
        <v>2168.3630315672845</v>
      </c>
      <c r="F20" s="8">
        <f>E20*Başlangıç!$C$7</f>
        <v>108.41815157836423</v>
      </c>
      <c r="G20" s="8">
        <f>E20*Başlangıç!$C$8</f>
        <v>0</v>
      </c>
      <c r="H20" s="8">
        <f>D20-E20-F20-G20</f>
        <v>7342.3382330957511</v>
      </c>
      <c r="I20" s="8">
        <f>I19-H20</f>
        <v>185401.04235066287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>PMT(Başlangıç!$C$4*(1+Başlangıç!$C$7+Başlangıç!$C$8),$K$4,-Başlangıç!$C$3)</f>
        <v>9619.1194162413994</v>
      </c>
      <c r="E21" s="2">
        <f>I20*Başlangıç!$C$4</f>
        <v>2085.7617264449573</v>
      </c>
      <c r="F21" s="2">
        <f>E21*Başlangıç!$C$7</f>
        <v>104.28808632224786</v>
      </c>
      <c r="G21" s="2">
        <f>E21*Başlangıç!$C$8</f>
        <v>0</v>
      </c>
      <c r="H21" s="2">
        <f>D21-E21-F21-G21</f>
        <v>7429.0696034741941</v>
      </c>
      <c r="I21" s="2">
        <f>I20-H21</f>
        <v>177971.97274718867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45455</v>
      </c>
      <c r="D22" s="8">
        <f>PMT(Başlangıç!$C$4*(1+Başlangıç!$C$7+Başlangıç!$C$8),$K$4,-Başlangıç!$C$3)</f>
        <v>9619.1194162413994</v>
      </c>
      <c r="E22" s="8">
        <f>I21*Başlangıç!$C$4</f>
        <v>2002.1846934058724</v>
      </c>
      <c r="F22" s="8">
        <f>E22*Başlangıç!$C$7</f>
        <v>100.10923467029363</v>
      </c>
      <c r="G22" s="8">
        <f>E22*Başlangıç!$C$8</f>
        <v>0</v>
      </c>
      <c r="H22" s="8">
        <f t="shared" ref="H22:H42" si="3">D22-E22-F22-G22</f>
        <v>7516.8254881652338</v>
      </c>
      <c r="I22" s="8">
        <f t="shared" ref="I22:I41" si="4">I21-H22</f>
        <v>170455.14725902345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45485</v>
      </c>
      <c r="D23" s="2">
        <f>PMT(Başlangıç!$C$4*(1+Başlangıç!$C$7+Başlangıç!$C$8),$K$4,-Başlangıç!$C$3)</f>
        <v>9619.1194162413994</v>
      </c>
      <c r="E23" s="2">
        <f>I22*Başlangıç!$C$4</f>
        <v>1917.6204066640137</v>
      </c>
      <c r="F23" s="2">
        <f>E23*Başlangıç!$C$7</f>
        <v>95.881020333200695</v>
      </c>
      <c r="G23" s="2">
        <f>E23*Başlangıç!$C$8</f>
        <v>0</v>
      </c>
      <c r="H23" s="2">
        <f t="shared" si="3"/>
        <v>7605.6179892441851</v>
      </c>
      <c r="I23" s="2">
        <f t="shared" si="4"/>
        <v>162849.52926977928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45516</v>
      </c>
      <c r="D24" s="8">
        <f>PMT(Başlangıç!$C$4*(1+Başlangıç!$C$7+Başlangıç!$C$8),$K$4,-Başlangıç!$C$3)</f>
        <v>9619.1194162413994</v>
      </c>
      <c r="E24" s="8">
        <f>I23*Başlangıç!$C$4</f>
        <v>1832.0572042850167</v>
      </c>
      <c r="F24" s="8">
        <f>E24*Başlangıç!$C$7</f>
        <v>91.602860214250839</v>
      </c>
      <c r="G24" s="8">
        <f>E24*Başlangıç!$C$8</f>
        <v>0</v>
      </c>
      <c r="H24" s="8">
        <f t="shared" si="3"/>
        <v>7695.4593517421326</v>
      </c>
      <c r="I24" s="8">
        <f t="shared" si="4"/>
        <v>155154.06991803713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45547</v>
      </c>
      <c r="D25" s="2">
        <f>PMT(Başlangıç!$C$4*(1+Başlangıç!$C$7+Başlangıç!$C$8),$K$4,-Başlangıç!$C$3)</f>
        <v>9619.1194162413994</v>
      </c>
      <c r="E25" s="2">
        <f>I24*Başlangıç!$C$4</f>
        <v>1745.4832865779176</v>
      </c>
      <c r="F25" s="2">
        <f>E25*Başlangıç!$C$7</f>
        <v>87.274164328895893</v>
      </c>
      <c r="G25" s="2">
        <f>E25*Başlangıç!$C$8</f>
        <v>0</v>
      </c>
      <c r="H25" s="2">
        <f t="shared" si="3"/>
        <v>7786.3619653345868</v>
      </c>
      <c r="I25" s="2">
        <f t="shared" si="4"/>
        <v>147367.70795270253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>PMT(Başlangıç!$C$4*(1+Başlangıç!$C$7+Başlangıç!$C$8),$K$4,-Başlangıç!$C$3)</f>
        <v>9619.1194162413994</v>
      </c>
      <c r="E26" s="8">
        <f>I25*Başlangıç!$C$4</f>
        <v>1657.8867144679034</v>
      </c>
      <c r="F26" s="8">
        <f>E26*Başlangıç!$C$7</f>
        <v>82.894335723395173</v>
      </c>
      <c r="G26" s="8">
        <f>E26*Başlangıç!$C$8</f>
        <v>0</v>
      </c>
      <c r="H26" s="8">
        <f t="shared" si="3"/>
        <v>7878.3383660501013</v>
      </c>
      <c r="I26" s="8">
        <f t="shared" si="4"/>
        <v>139489.36958665244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45608</v>
      </c>
      <c r="D27" s="2">
        <f>PMT(Başlangıç!$C$4*(1+Başlangıç!$C$7+Başlangıç!$C$8),$K$4,-Başlangıç!$C$3)</f>
        <v>9619.1194162413994</v>
      </c>
      <c r="E27" s="2">
        <f>I26*Başlangıç!$C$4</f>
        <v>1569.2554078498399</v>
      </c>
      <c r="F27" s="2">
        <f>E27*Başlangıç!$C$7</f>
        <v>78.462770392492004</v>
      </c>
      <c r="G27" s="2">
        <f>E27*Başlangıç!$C$8</f>
        <v>0</v>
      </c>
      <c r="H27" s="2">
        <f t="shared" si="3"/>
        <v>7971.4012379990681</v>
      </c>
      <c r="I27" s="2">
        <f t="shared" si="4"/>
        <v>131517.96834865338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45638</v>
      </c>
      <c r="D28" s="8">
        <f>PMT(Başlangıç!$C$4*(1+Başlangıç!$C$7+Başlangıç!$C$8),$K$4,-Başlangıç!$C$3)</f>
        <v>9619.1194162413994</v>
      </c>
      <c r="E28" s="8">
        <f>I27*Başlangıç!$C$4</f>
        <v>1479.5771439223504</v>
      </c>
      <c r="F28" s="8">
        <f>E28*Başlangıç!$C$7</f>
        <v>73.978857196117517</v>
      </c>
      <c r="G28" s="8">
        <f>E28*Başlangıç!$C$8</f>
        <v>0</v>
      </c>
      <c r="H28" s="8">
        <f t="shared" si="3"/>
        <v>8065.5634151229324</v>
      </c>
      <c r="I28" s="8">
        <f t="shared" si="4"/>
        <v>123452.40493353044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>PMT(Başlangıç!$C$4*(1+Başlangıç!$C$7+Başlangıç!$C$8),$K$4,-Başlangıç!$C$3)</f>
        <v>9619.1194162413994</v>
      </c>
      <c r="E29" s="2">
        <f>I28*Başlangıç!$C$4</f>
        <v>1388.8395555022175</v>
      </c>
      <c r="F29" s="2">
        <f>E29*Başlangıç!$C$7</f>
        <v>69.441977775110885</v>
      </c>
      <c r="G29" s="2">
        <f>E29*Başlangıç!$C$8</f>
        <v>0</v>
      </c>
      <c r="H29" s="2">
        <f t="shared" si="3"/>
        <v>8160.8378829640706</v>
      </c>
      <c r="I29" s="2">
        <f t="shared" si="4"/>
        <v>115291.56705056637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45700</v>
      </c>
      <c r="D30" s="8">
        <f>PMT(Başlangıç!$C$4*(1+Başlangıç!$C$7+Başlangıç!$C$8),$K$4,-Başlangıç!$C$3)</f>
        <v>9619.1194162413994</v>
      </c>
      <c r="E30" s="8">
        <f>I29*Başlangıç!$C$4</f>
        <v>1297.0301293188716</v>
      </c>
      <c r="F30" s="8">
        <f>E30*Başlangıç!$C$7</f>
        <v>64.851506465943586</v>
      </c>
      <c r="G30" s="8">
        <f>E30*Başlangıç!$C$8</f>
        <v>0</v>
      </c>
      <c r="H30" s="8">
        <f t="shared" si="3"/>
        <v>8257.237780456584</v>
      </c>
      <c r="I30" s="8">
        <f t="shared" si="4"/>
        <v>107034.3292701098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45728</v>
      </c>
      <c r="D31" s="2">
        <f>PMT(Başlangıç!$C$4*(1+Başlangıç!$C$7+Başlangıç!$C$8),$K$4,-Başlangıç!$C$3)</f>
        <v>9619.1194162413994</v>
      </c>
      <c r="E31" s="2">
        <f>I30*Başlangıç!$C$4</f>
        <v>1204.1362042887351</v>
      </c>
      <c r="F31" s="2">
        <f>E31*Başlangıç!$C$7</f>
        <v>60.206810214436757</v>
      </c>
      <c r="G31" s="2">
        <f>E31*Başlangıç!$C$8</f>
        <v>0</v>
      </c>
      <c r="H31" s="2">
        <f t="shared" si="3"/>
        <v>8354.7764017382269</v>
      </c>
      <c r="I31" s="2">
        <f t="shared" si="4"/>
        <v>98679.552868371567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>PMT(Başlangıç!$C$4*(1+Başlangıç!$C$7+Başlangıç!$C$8),$K$4,-Başlangıç!$C$3)</f>
        <v>9619.1194162413994</v>
      </c>
      <c r="E32" s="8">
        <f>I31*Başlangıç!$C$4</f>
        <v>1110.1449697691801</v>
      </c>
      <c r="F32" s="8">
        <f>E32*Başlangıç!$C$7</f>
        <v>55.507248488459005</v>
      </c>
      <c r="G32" s="8">
        <f>E32*Başlangıç!$C$8</f>
        <v>0</v>
      </c>
      <c r="H32" s="8">
        <f t="shared" si="3"/>
        <v>8453.4671979837603</v>
      </c>
      <c r="I32" s="8">
        <f t="shared" si="4"/>
        <v>90226.085670387809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45789</v>
      </c>
      <c r="D33" s="2">
        <f>PMT(Başlangıç!$C$4*(1+Başlangıç!$C$7+Başlangıç!$C$8),$K$4,-Başlangıç!$C$3)</f>
        <v>9619.1194162413994</v>
      </c>
      <c r="E33" s="2">
        <f>I32*Başlangıç!$C$4</f>
        <v>1015.0434637918628</v>
      </c>
      <c r="F33" s="2">
        <f>E33*Başlangıç!$C$7</f>
        <v>50.752173189593144</v>
      </c>
      <c r="G33" s="2">
        <f>E33*Başlangıç!$C$8</f>
        <v>0</v>
      </c>
      <c r="H33" s="2">
        <f t="shared" si="3"/>
        <v>8553.323779259943</v>
      </c>
      <c r="I33" s="2">
        <f t="shared" si="4"/>
        <v>81672.76189112787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45820</v>
      </c>
      <c r="D34" s="8">
        <f>PMT(Başlangıç!$C$4*(1+Başlangıç!$C$7+Başlangıç!$C$8),$K$4,-Başlangıç!$C$3)</f>
        <v>9619.1194162413994</v>
      </c>
      <c r="E34" s="8">
        <f>I33*Başlangıç!$C$4</f>
        <v>918.81857127518845</v>
      </c>
      <c r="F34" s="8">
        <f>E34*Başlangıç!$C$7</f>
        <v>45.940928563759428</v>
      </c>
      <c r="G34" s="8">
        <f>E34*Başlangıç!$C$8</f>
        <v>0</v>
      </c>
      <c r="H34" s="8">
        <f t="shared" si="3"/>
        <v>8654.3599164024508</v>
      </c>
      <c r="I34" s="8">
        <f t="shared" si="4"/>
        <v>73018.401974725421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>PMT(Başlangıç!$C$4*(1+Başlangıç!$C$7+Başlangıç!$C$8),$K$4,-Başlangıç!$C$3)</f>
        <v>9619.1194162413994</v>
      </c>
      <c r="E35" s="2">
        <f>I34*Başlangıç!$C$4</f>
        <v>821.45702221566091</v>
      </c>
      <c r="F35" s="2">
        <f>E35*Başlangıç!$C$7</f>
        <v>41.072851110783049</v>
      </c>
      <c r="G35" s="2">
        <f>E35*Başlangıç!$C$8</f>
        <v>0</v>
      </c>
      <c r="H35" s="2">
        <f t="shared" si="3"/>
        <v>8756.589542914955</v>
      </c>
      <c r="I35" s="2">
        <f t="shared" si="4"/>
        <v>64261.812431810467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45881</v>
      </c>
      <c r="D36" s="8">
        <f>PMT(Başlangıç!$C$4*(1+Başlangıç!$C$7+Başlangıç!$C$8),$K$4,-Başlangıç!$C$3)</f>
        <v>9619.1194162413994</v>
      </c>
      <c r="E36" s="8">
        <f>I35*Başlangıç!$C$4</f>
        <v>722.94538985786778</v>
      </c>
      <c r="F36" s="8">
        <f>E36*Başlangıç!$C$7</f>
        <v>36.147269492893393</v>
      </c>
      <c r="G36" s="8">
        <f>E36*Başlangıç!$C$8</f>
        <v>0</v>
      </c>
      <c r="H36" s="8">
        <f t="shared" si="3"/>
        <v>8860.0267568906384</v>
      </c>
      <c r="I36" s="8">
        <f t="shared" si="4"/>
        <v>55401.785674919825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45912</v>
      </c>
      <c r="D37" s="2">
        <f>PMT(Başlangıç!$C$4*(1+Başlangıç!$C$7+Başlangıç!$C$8),$K$4,-Başlangıç!$C$3)</f>
        <v>9619.1194162413994</v>
      </c>
      <c r="E37" s="2">
        <f>I36*Başlangıç!$C$4</f>
        <v>623.27008884284805</v>
      </c>
      <c r="F37" s="2">
        <f>E37*Başlangıç!$C$7</f>
        <v>31.163504442142404</v>
      </c>
      <c r="G37" s="2">
        <f>E37*Başlangıç!$C$8</f>
        <v>0</v>
      </c>
      <c r="H37" s="2">
        <f t="shared" si="3"/>
        <v>8964.6858229564095</v>
      </c>
      <c r="I37" s="2">
        <f t="shared" si="4"/>
        <v>46437.099851963416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>PMT(Başlangıç!$C$4*(1+Başlangıç!$C$7+Başlangıç!$C$8),$K$4,-Başlangıç!$C$3)</f>
        <v>9619.1194162413994</v>
      </c>
      <c r="E38" s="8">
        <f>I37*Başlangıç!$C$4</f>
        <v>522.41737333458843</v>
      </c>
      <c r="F38" s="8">
        <f>E38*Başlangıç!$C$7</f>
        <v>26.120868666729422</v>
      </c>
      <c r="G38" s="8">
        <f>E38*Başlangıç!$C$8</f>
        <v>0</v>
      </c>
      <c r="H38" s="8">
        <f t="shared" si="3"/>
        <v>9070.581174240082</v>
      </c>
      <c r="I38" s="8">
        <f t="shared" si="4"/>
        <v>37366.518677723332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45973</v>
      </c>
      <c r="D39" s="2">
        <f>PMT(Başlangıç!$C$4*(1+Başlangıç!$C$7+Başlangıç!$C$8),$K$4,-Başlangıç!$C$3)</f>
        <v>9619.1194162413994</v>
      </c>
      <c r="E39" s="2">
        <f>I38*Başlangıç!$C$4</f>
        <v>420.37333512438749</v>
      </c>
      <c r="F39" s="2">
        <f>E39*Başlangıç!$C$7</f>
        <v>21.018666756219375</v>
      </c>
      <c r="G39" s="2">
        <f>E39*Başlangıç!$C$8</f>
        <v>0</v>
      </c>
      <c r="H39" s="2">
        <f t="shared" si="3"/>
        <v>9177.727414360792</v>
      </c>
      <c r="I39" s="2">
        <f t="shared" si="4"/>
        <v>28188.791263362538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46003</v>
      </c>
      <c r="D40" s="8">
        <f>PMT(Başlangıç!$C$4*(1+Başlangıç!$C$7+Başlangıç!$C$8),$K$4,-Başlangıç!$C$3)</f>
        <v>9619.1194162413994</v>
      </c>
      <c r="E40" s="8">
        <f>I39*Başlangıç!$C$4</f>
        <v>317.12390171282857</v>
      </c>
      <c r="F40" s="8">
        <f>E40*Başlangıç!$C$7</f>
        <v>15.85619508564143</v>
      </c>
      <c r="G40" s="8">
        <f>E40*Başlangıç!$C$8</f>
        <v>0</v>
      </c>
      <c r="H40" s="8">
        <f t="shared" si="3"/>
        <v>9286.1393194429293</v>
      </c>
      <c r="I40" s="8">
        <f t="shared" si="4"/>
        <v>18902.651943919609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46034</v>
      </c>
      <c r="D41" s="2">
        <f>PMT(Başlangıç!$C$4*(1+Başlangıç!$C$7+Başlangıç!$C$8),$K$4,-Başlangıç!$C$3)</f>
        <v>9619.1194162413994</v>
      </c>
      <c r="E41" s="2">
        <f>I40*Başlangıç!$C$4</f>
        <v>212.6548343690956</v>
      </c>
      <c r="F41" s="2">
        <f>E41*Başlangıç!$C$7</f>
        <v>10.632741718454781</v>
      </c>
      <c r="G41" s="2">
        <f>E41*Başlangıç!$C$8</f>
        <v>0</v>
      </c>
      <c r="H41" s="2">
        <f t="shared" si="3"/>
        <v>9395.831840153849</v>
      </c>
      <c r="I41" s="2">
        <f t="shared" si="4"/>
        <v>9506.82010376576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46065</v>
      </c>
      <c r="D42" s="8">
        <f>PMT(Başlangıç!$C$4*(1+Başlangıç!$C$7+Başlangıç!$C$8),$K$4,-Başlangıç!$C$3)</f>
        <v>9619.1194162413994</v>
      </c>
      <c r="E42" s="8">
        <f>I41*Başlangıç!$C$4</f>
        <v>106.9517261673648</v>
      </c>
      <c r="F42" s="8">
        <f>E42*Başlangıç!$C$7</f>
        <v>5.34758630836824</v>
      </c>
      <c r="G42" s="8">
        <f>E42*Başlangıç!$C$8</f>
        <v>0</v>
      </c>
      <c r="H42" s="8">
        <f t="shared" si="3"/>
        <v>9506.8201037656672</v>
      </c>
      <c r="I42" s="8">
        <v>0</v>
      </c>
    </row>
    <row r="43" spans="2:9" ht="2.4" customHeight="1" x14ac:dyDescent="0.45"/>
    <row r="44" spans="2:9" s="4" customFormat="1" ht="24.95" customHeight="1" x14ac:dyDescent="0.45">
      <c r="B44" s="27" t="s">
        <v>16</v>
      </c>
      <c r="C44" s="28"/>
      <c r="D44" s="9">
        <f ca="1">SUM(D7:D42)</f>
        <v>259838.86598979347</v>
      </c>
      <c r="E44" s="9">
        <f t="shared" ref="E44:H44" ca="1" si="5">SUM(E7:E42)</f>
        <v>56989.396180755859</v>
      </c>
      <c r="F44" s="9">
        <f t="shared" ca="1" si="5"/>
        <v>2849.4698090377929</v>
      </c>
      <c r="G44" s="9">
        <f t="shared" ca="1" si="5"/>
        <v>0</v>
      </c>
      <c r="H44" s="9">
        <f t="shared" si="5"/>
        <v>199999.99999999994</v>
      </c>
      <c r="I44" s="16">
        <f ca="1">TODAY()</f>
        <v>44969</v>
      </c>
    </row>
    <row r="45" spans="2:9" ht="3.2" customHeight="1" x14ac:dyDescent="0.45"/>
    <row r="46" spans="2:9" x14ac:dyDescent="0.45">
      <c r="B46" s="26" t="s">
        <v>31</v>
      </c>
    </row>
  </sheetData>
  <sheetProtection algorithmName="SHA-512" hashValue="jtJszVIuki72dknnWCRKkfOeapOdUCdceXWwBG+Zg8qSt8uqRDWNop4qX8Y6TaXzYbV+Pjd6tN8cqAf5WrjJWQ==" saltValue="YnJk5P09aGx1Uaww5Bhukg==" spinCount="100000" sheet="1" objects="1" scenarios="1"/>
  <mergeCells count="10">
    <mergeCell ref="B44:C44"/>
    <mergeCell ref="B3:C3"/>
    <mergeCell ref="D3:E3"/>
    <mergeCell ref="F3:G3"/>
    <mergeCell ref="H3:I3"/>
    <mergeCell ref="B2:I2"/>
    <mergeCell ref="B4:C4"/>
    <mergeCell ref="D4:E4"/>
    <mergeCell ref="F4:G4"/>
    <mergeCell ref="H4:I4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A5F4-C58A-4DE2-9817-50B16463D7FD}">
  <sheetPr>
    <tabColor rgb="FF0A64A0"/>
    <pageSetUpPr fitToPage="1"/>
  </sheetPr>
  <dimension ref="B1:K58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23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44969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D56</f>
        <v>263177.69222400169</v>
      </c>
      <c r="I4" s="31"/>
      <c r="K4" s="15">
        <v>48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f>PMT(Başlangıç!C4*(1+Başlangıç!C7+Başlangıç!C8),K4,-Başlangıç!C3)</f>
        <v>5482.868588000033</v>
      </c>
      <c r="E7" s="2">
        <f>Başlangıç!C3*Başlangıç!C4</f>
        <v>2250</v>
      </c>
      <c r="F7" s="2">
        <f>E7*Başlangıç!C7</f>
        <v>112.5</v>
      </c>
      <c r="G7" s="2">
        <f>E7*Başlangıç!C8</f>
        <v>0</v>
      </c>
      <c r="H7" s="2">
        <f>D7-E7-F7-G7</f>
        <v>3120.368588000033</v>
      </c>
      <c r="I7" s="2">
        <f>Başlangıç!C3-H7</f>
        <v>196879.63141199996</v>
      </c>
    </row>
    <row r="8" spans="2:11" ht="17.5" customHeight="1" x14ac:dyDescent="0.45">
      <c r="B8" s="7">
        <f t="shared" ref="B8:B54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45028</v>
      </c>
      <c r="D8" s="8">
        <f>$D$7</f>
        <v>5482.868588000033</v>
      </c>
      <c r="E8" s="8">
        <f>I7*Başlangıç!$C$4</f>
        <v>2214.8958533849996</v>
      </c>
      <c r="F8" s="8">
        <f>E8*Başlangıç!$C$7</f>
        <v>110.74479266924999</v>
      </c>
      <c r="G8" s="8">
        <f>E8*Başlangıç!$C$8</f>
        <v>0</v>
      </c>
      <c r="H8" s="8">
        <f>D8-E8-F8-G8</f>
        <v>3157.2279419457836</v>
      </c>
      <c r="I8" s="8">
        <f>I7-H8</f>
        <v>193722.40347005418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45058</v>
      </c>
      <c r="D9" s="2">
        <f t="shared" ref="D9:D54" si="1">$D$7</f>
        <v>5482.868588000033</v>
      </c>
      <c r="E9" s="2">
        <f>I8*Başlangıç!$C$4</f>
        <v>2179.3770390381096</v>
      </c>
      <c r="F9" s="2">
        <f>E9*Başlangıç!$C$7</f>
        <v>108.96885195190549</v>
      </c>
      <c r="G9" s="2">
        <f>E9*Başlangıç!$C$8</f>
        <v>0</v>
      </c>
      <c r="H9" s="2">
        <f t="shared" ref="H9:H30" si="2">D9-E9-F9-G9</f>
        <v>3194.522697010018</v>
      </c>
      <c r="I9" s="2">
        <f t="shared" ref="I9:I30" si="3">I8-H9</f>
        <v>190527.88077304416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45089</v>
      </c>
      <c r="D10" s="8">
        <f t="shared" si="1"/>
        <v>5482.868588000033</v>
      </c>
      <c r="E10" s="8">
        <f>I9*Başlangıç!$C$4</f>
        <v>2143.4386586967466</v>
      </c>
      <c r="F10" s="8">
        <f>E10*Başlangıç!$C$7</f>
        <v>107.17193293483734</v>
      </c>
      <c r="G10" s="8">
        <f>E10*Başlangıç!$C$8</f>
        <v>0</v>
      </c>
      <c r="H10" s="8">
        <f t="shared" si="2"/>
        <v>3232.2579963684489</v>
      </c>
      <c r="I10" s="8">
        <f t="shared" si="3"/>
        <v>187295.62277667571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45119</v>
      </c>
      <c r="D11" s="2">
        <f t="shared" si="1"/>
        <v>5482.868588000033</v>
      </c>
      <c r="E11" s="2">
        <f>I10*Başlangıç!$C$4</f>
        <v>2107.0757562376016</v>
      </c>
      <c r="F11" s="2">
        <f>E11*Başlangıç!$C$7</f>
        <v>105.35378781188008</v>
      </c>
      <c r="G11" s="2">
        <f>E11*Başlangıç!$C$8</f>
        <v>0</v>
      </c>
      <c r="H11" s="2">
        <f t="shared" si="2"/>
        <v>3270.4390439505514</v>
      </c>
      <c r="I11" s="2">
        <f t="shared" si="3"/>
        <v>184025.18373272516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t="shared" si="1"/>
        <v>5482.868588000033</v>
      </c>
      <c r="E12" s="8">
        <f>I11*Başlangıç!$C$4</f>
        <v>2070.2833169931578</v>
      </c>
      <c r="F12" s="8">
        <f>E12*Başlangıç!$C$7</f>
        <v>103.5141658496579</v>
      </c>
      <c r="G12" s="8">
        <f>E12*Başlangıç!$C$8</f>
        <v>0</v>
      </c>
      <c r="H12" s="8">
        <f t="shared" si="2"/>
        <v>3309.0711051572175</v>
      </c>
      <c r="I12" s="8">
        <f t="shared" si="3"/>
        <v>180716.11262756793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45181</v>
      </c>
      <c r="D13" s="2">
        <f t="shared" si="1"/>
        <v>5482.868588000033</v>
      </c>
      <c r="E13" s="2">
        <f>I12*Başlangıç!$C$4</f>
        <v>2033.0562670601391</v>
      </c>
      <c r="F13" s="2">
        <f>E13*Başlangıç!$C$7</f>
        <v>101.65281335300696</v>
      </c>
      <c r="G13" s="2">
        <f>E13*Başlangıç!$C$8</f>
        <v>0</v>
      </c>
      <c r="H13" s="2">
        <f t="shared" si="2"/>
        <v>3348.1595075868868</v>
      </c>
      <c r="I13" s="2">
        <f t="shared" si="3"/>
        <v>177367.95311998104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45211</v>
      </c>
      <c r="D14" s="8">
        <f t="shared" si="1"/>
        <v>5482.868588000033</v>
      </c>
      <c r="E14" s="8">
        <f>I13*Başlangıç!$C$4</f>
        <v>1995.3894725997866</v>
      </c>
      <c r="F14" s="8">
        <f>E14*Başlangıç!$C$7</f>
        <v>99.769473629989335</v>
      </c>
      <c r="G14" s="8">
        <f>E14*Başlangıç!$C$8</f>
        <v>0</v>
      </c>
      <c r="H14" s="8">
        <f t="shared" si="2"/>
        <v>3387.7096417702569</v>
      </c>
      <c r="I14" s="8">
        <f t="shared" si="3"/>
        <v>173980.24347821079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si="1"/>
        <v>5482.868588000033</v>
      </c>
      <c r="E15" s="2">
        <f>I14*Başlangıç!$C$4</f>
        <v>1957.2777391298714</v>
      </c>
      <c r="F15" s="2">
        <f>E15*Başlangıç!$C$7</f>
        <v>97.863886956493573</v>
      </c>
      <c r="G15" s="2">
        <f>E15*Başlangıç!$C$8</f>
        <v>0</v>
      </c>
      <c r="H15" s="2">
        <f t="shared" si="2"/>
        <v>3427.7269619136682</v>
      </c>
      <c r="I15" s="2">
        <f t="shared" si="3"/>
        <v>170552.51651629712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45272</v>
      </c>
      <c r="D16" s="8">
        <f t="shared" si="1"/>
        <v>5482.868588000033</v>
      </c>
      <c r="E16" s="8">
        <f>I15*Başlangıç!$C$4</f>
        <v>1918.7158108083427</v>
      </c>
      <c r="F16" s="8">
        <f>E16*Başlangıç!$C$7</f>
        <v>95.935790540417145</v>
      </c>
      <c r="G16" s="8">
        <f>E16*Başlangıç!$C$8</f>
        <v>0</v>
      </c>
      <c r="H16" s="8">
        <f t="shared" si="2"/>
        <v>3468.2169866512731</v>
      </c>
      <c r="I16" s="8">
        <f t="shared" si="3"/>
        <v>167084.29952964585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45303</v>
      </c>
      <c r="D17" s="2">
        <f t="shared" si="1"/>
        <v>5482.868588000033</v>
      </c>
      <c r="E17" s="2">
        <f>I16*Başlangıç!$C$4</f>
        <v>1879.6983697085159</v>
      </c>
      <c r="F17" s="2">
        <f>E17*Başlangıç!$C$7</f>
        <v>93.984918485425794</v>
      </c>
      <c r="G17" s="2">
        <f>E17*Başlangıç!$C$8</f>
        <v>0</v>
      </c>
      <c r="H17" s="2">
        <f t="shared" si="2"/>
        <v>3509.1852998060913</v>
      </c>
      <c r="I17" s="2">
        <f t="shared" si="3"/>
        <v>163575.11422983976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45334</v>
      </c>
      <c r="D18" s="8">
        <f t="shared" si="1"/>
        <v>5482.868588000033</v>
      </c>
      <c r="E18" s="8">
        <f>I17*Başlangıç!$C$4</f>
        <v>1840.2200350856972</v>
      </c>
      <c r="F18" s="8">
        <f>E18*Başlangıç!$C$7</f>
        <v>92.011001754284862</v>
      </c>
      <c r="G18" s="8">
        <f>E18*Başlangıç!$C$8</f>
        <v>0</v>
      </c>
      <c r="H18" s="8">
        <f t="shared" si="2"/>
        <v>3550.6375511600509</v>
      </c>
      <c r="I18" s="8">
        <f t="shared" si="3"/>
        <v>160024.4766786797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45363</v>
      </c>
      <c r="D19" s="2">
        <f t="shared" si="1"/>
        <v>5482.868588000033</v>
      </c>
      <c r="E19" s="2">
        <f>I18*Başlangıç!$C$4</f>
        <v>1800.2753626351466</v>
      </c>
      <c r="F19" s="2">
        <f>E19*Başlangıç!$C$7</f>
        <v>90.013768131757331</v>
      </c>
      <c r="G19" s="2">
        <f>E19*Başlangıç!$C$8</f>
        <v>0</v>
      </c>
      <c r="H19" s="2">
        <f t="shared" si="2"/>
        <v>3592.5794572331288</v>
      </c>
      <c r="I19" s="2">
        <f t="shared" si="3"/>
        <v>156431.89722144656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45394</v>
      </c>
      <c r="D20" s="8">
        <f t="shared" si="1"/>
        <v>5482.868588000033</v>
      </c>
      <c r="E20" s="8">
        <f>I19*Başlangıç!$C$4</f>
        <v>1759.8588437412739</v>
      </c>
      <c r="F20" s="8">
        <f>E20*Başlangıç!$C$7</f>
        <v>87.992942187063704</v>
      </c>
      <c r="G20" s="8">
        <f>E20*Başlangıç!$C$8</f>
        <v>0</v>
      </c>
      <c r="H20" s="8">
        <f t="shared" si="2"/>
        <v>3635.0168020716956</v>
      </c>
      <c r="I20" s="8">
        <f t="shared" si="3"/>
        <v>152796.88041937485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 t="shared" si="1"/>
        <v>5482.868588000033</v>
      </c>
      <c r="E21" s="2">
        <f>I20*Başlangıç!$C$4</f>
        <v>1718.9649047179671</v>
      </c>
      <c r="F21" s="2">
        <f>E21*Başlangıç!$C$7</f>
        <v>85.948245235898355</v>
      </c>
      <c r="G21" s="2">
        <f>E21*Başlangıç!$C$8</f>
        <v>0</v>
      </c>
      <c r="H21" s="2">
        <f t="shared" si="2"/>
        <v>3677.9554380461673</v>
      </c>
      <c r="I21" s="2">
        <f t="shared" si="3"/>
        <v>149118.92498132869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45455</v>
      </c>
      <c r="D22" s="8">
        <f t="shared" si="1"/>
        <v>5482.868588000033</v>
      </c>
      <c r="E22" s="8">
        <f>I21*Başlangıç!$C$4</f>
        <v>1677.5879060399477</v>
      </c>
      <c r="F22" s="8">
        <f>E22*Başlangıç!$C$7</f>
        <v>83.879395301997391</v>
      </c>
      <c r="G22" s="8">
        <f>E22*Başlangıç!$C$8</f>
        <v>0</v>
      </c>
      <c r="H22" s="8">
        <f t="shared" si="2"/>
        <v>3721.4012866580883</v>
      </c>
      <c r="I22" s="8">
        <f t="shared" si="3"/>
        <v>145397.52369467061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45485</v>
      </c>
      <c r="D23" s="2">
        <f t="shared" si="1"/>
        <v>5482.868588000033</v>
      </c>
      <c r="E23" s="2">
        <f>I22*Başlangıç!$C$4</f>
        <v>1635.7221415650442</v>
      </c>
      <c r="F23" s="2">
        <f>E23*Başlangıç!$C$7</f>
        <v>81.786107078252215</v>
      </c>
      <c r="G23" s="2">
        <f>E23*Başlangıç!$C$8</f>
        <v>0</v>
      </c>
      <c r="H23" s="2">
        <f t="shared" si="2"/>
        <v>3765.3603393567364</v>
      </c>
      <c r="I23" s="2">
        <f t="shared" si="3"/>
        <v>141632.16335531388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45516</v>
      </c>
      <c r="D24" s="8">
        <f t="shared" si="1"/>
        <v>5482.868588000033</v>
      </c>
      <c r="E24" s="8">
        <f>I23*Başlangıç!$C$4</f>
        <v>1593.361837747281</v>
      </c>
      <c r="F24" s="8">
        <f>E24*Başlangıç!$C$7</f>
        <v>79.668091887364056</v>
      </c>
      <c r="G24" s="8">
        <f>E24*Başlangıç!$C$8</f>
        <v>0</v>
      </c>
      <c r="H24" s="8">
        <f t="shared" si="2"/>
        <v>3809.8386583653878</v>
      </c>
      <c r="I24" s="8">
        <f t="shared" si="3"/>
        <v>137822.32469694849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45547</v>
      </c>
      <c r="D25" s="2">
        <f t="shared" si="1"/>
        <v>5482.868588000033</v>
      </c>
      <c r="E25" s="2">
        <f>I24*Başlangıç!$C$4</f>
        <v>1550.5011528406706</v>
      </c>
      <c r="F25" s="2">
        <f>E25*Başlangıç!$C$7</f>
        <v>77.525057642033531</v>
      </c>
      <c r="G25" s="2">
        <f>E25*Başlangıç!$C$8</f>
        <v>0</v>
      </c>
      <c r="H25" s="2">
        <f t="shared" si="2"/>
        <v>3854.8423775173292</v>
      </c>
      <c r="I25" s="2">
        <f t="shared" si="3"/>
        <v>133967.48231943115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 t="shared" si="1"/>
        <v>5482.868588000033</v>
      </c>
      <c r="E26" s="8">
        <f>I25*Başlangıç!$C$4</f>
        <v>1507.1341760936004</v>
      </c>
      <c r="F26" s="8">
        <f>E26*Başlangıç!$C$7</f>
        <v>75.356708804680025</v>
      </c>
      <c r="G26" s="8">
        <f>E26*Başlangıç!$C$8</f>
        <v>0</v>
      </c>
      <c r="H26" s="8">
        <f t="shared" si="2"/>
        <v>3900.3777031017526</v>
      </c>
      <c r="I26" s="8">
        <f t="shared" si="3"/>
        <v>130067.10461632939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45608</v>
      </c>
      <c r="D27" s="2">
        <f t="shared" si="1"/>
        <v>5482.868588000033</v>
      </c>
      <c r="E27" s="2">
        <f>I26*Başlangıç!$C$4</f>
        <v>1463.2549269337055</v>
      </c>
      <c r="F27" s="2">
        <f>E27*Başlangıç!$C$7</f>
        <v>73.162746346685282</v>
      </c>
      <c r="G27" s="2">
        <f>E27*Başlangıç!$C$8</f>
        <v>0</v>
      </c>
      <c r="H27" s="2">
        <f t="shared" si="2"/>
        <v>3946.4509147196422</v>
      </c>
      <c r="I27" s="2">
        <f t="shared" si="3"/>
        <v>126120.65370160976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45638</v>
      </c>
      <c r="D28" s="8">
        <f t="shared" si="1"/>
        <v>5482.868588000033</v>
      </c>
      <c r="E28" s="8">
        <f>I27*Başlangıç!$C$4</f>
        <v>1418.8573541431097</v>
      </c>
      <c r="F28" s="8">
        <f>E28*Başlangıç!$C$7</f>
        <v>70.942867707155486</v>
      </c>
      <c r="G28" s="8">
        <f>E28*Başlangıç!$C$8</f>
        <v>0</v>
      </c>
      <c r="H28" s="8">
        <f t="shared" si="2"/>
        <v>3993.0683661497678</v>
      </c>
      <c r="I28" s="8">
        <f t="shared" si="3"/>
        <v>122127.58533546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 t="shared" si="1"/>
        <v>5482.868588000033</v>
      </c>
      <c r="E29" s="2">
        <f>I28*Başlangıç!$C$4</f>
        <v>1373.9353350239248</v>
      </c>
      <c r="F29" s="2">
        <f>E29*Başlangıç!$C$7</f>
        <v>68.69676675119625</v>
      </c>
      <c r="G29" s="2">
        <f>E29*Başlangıç!$C$8</f>
        <v>0</v>
      </c>
      <c r="H29" s="2">
        <f t="shared" si="2"/>
        <v>4040.2364862249124</v>
      </c>
      <c r="I29" s="2">
        <f t="shared" si="3"/>
        <v>118087.34884923509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45700</v>
      </c>
      <c r="D30" s="8">
        <f t="shared" si="1"/>
        <v>5482.868588000033</v>
      </c>
      <c r="E30" s="8">
        <f>I29*Başlangıç!$C$4</f>
        <v>1328.4826745538946</v>
      </c>
      <c r="F30" s="8">
        <f>E30*Başlangıç!$C$7</f>
        <v>66.424133727694738</v>
      </c>
      <c r="G30" s="8">
        <f>E30*Başlangıç!$C$8</f>
        <v>0</v>
      </c>
      <c r="H30" s="8">
        <f t="shared" si="2"/>
        <v>4087.9617797184433</v>
      </c>
      <c r="I30" s="8">
        <f t="shared" si="3"/>
        <v>113999.38706951664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45728</v>
      </c>
      <c r="D31" s="2">
        <f t="shared" si="1"/>
        <v>5482.868588000033</v>
      </c>
      <c r="E31" s="2">
        <f>I30*Başlangıç!$C$4</f>
        <v>1282.4931045320623</v>
      </c>
      <c r="F31" s="2">
        <f>E31*Başlangıç!$C$7</f>
        <v>64.12465522660311</v>
      </c>
      <c r="G31" s="2">
        <f>E31*Başlangıç!$C$8</f>
        <v>0</v>
      </c>
      <c r="H31" s="2">
        <f t="shared" ref="H31:H54" si="4">D31-E31-F31-G31</f>
        <v>4136.2508282413683</v>
      </c>
      <c r="I31" s="2">
        <f t="shared" ref="I31:I53" si="5">I30-H31</f>
        <v>109863.13624127528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 t="shared" si="1"/>
        <v>5482.868588000033</v>
      </c>
      <c r="E32" s="8">
        <f>I31*Başlangıç!$C$4</f>
        <v>1235.9602827143469</v>
      </c>
      <c r="F32" s="8">
        <f>E32*Başlangıç!$C$7</f>
        <v>61.798014135717352</v>
      </c>
      <c r="G32" s="8">
        <f>E32*Başlangıç!$C$8</f>
        <v>0</v>
      </c>
      <c r="H32" s="8">
        <f t="shared" si="4"/>
        <v>4185.1102911499684</v>
      </c>
      <c r="I32" s="8">
        <f t="shared" si="5"/>
        <v>105678.02595012532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45789</v>
      </c>
      <c r="D33" s="2">
        <f t="shared" si="1"/>
        <v>5482.868588000033</v>
      </c>
      <c r="E33" s="2">
        <f>I32*Başlangıç!$C$4</f>
        <v>1188.8777919389097</v>
      </c>
      <c r="F33" s="2">
        <f>E33*Başlangıç!$C$7</f>
        <v>59.443889596945489</v>
      </c>
      <c r="G33" s="2">
        <f>E33*Başlangıç!$C$8</f>
        <v>0</v>
      </c>
      <c r="H33" s="2">
        <f t="shared" si="4"/>
        <v>4234.5469064641784</v>
      </c>
      <c r="I33" s="2">
        <f t="shared" si="5"/>
        <v>101443.47904366114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45820</v>
      </c>
      <c r="D34" s="8">
        <f t="shared" si="1"/>
        <v>5482.868588000033</v>
      </c>
      <c r="E34" s="8">
        <f>I33*Başlangıç!$C$4</f>
        <v>1141.2391392411878</v>
      </c>
      <c r="F34" s="8">
        <f>E34*Başlangıç!$C$7</f>
        <v>57.061956962059391</v>
      </c>
      <c r="G34" s="8">
        <f>E34*Başlangıç!$C$8</f>
        <v>0</v>
      </c>
      <c r="H34" s="8">
        <f t="shared" si="4"/>
        <v>4284.5674917967863</v>
      </c>
      <c r="I34" s="8">
        <f t="shared" si="5"/>
        <v>97158.911551864352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 t="shared" si="1"/>
        <v>5482.868588000033</v>
      </c>
      <c r="E35" s="2">
        <f>I34*Başlangıç!$C$4</f>
        <v>1093.0377549584739</v>
      </c>
      <c r="F35" s="2">
        <f>E35*Başlangıç!$C$7</f>
        <v>54.651887747923695</v>
      </c>
      <c r="G35" s="2">
        <f>E35*Başlangıç!$C$8</f>
        <v>0</v>
      </c>
      <c r="H35" s="2">
        <f t="shared" si="4"/>
        <v>4335.1789452936355</v>
      </c>
      <c r="I35" s="2">
        <f t="shared" si="5"/>
        <v>92823.732606570717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45881</v>
      </c>
      <c r="D36" s="8">
        <f t="shared" si="1"/>
        <v>5482.868588000033</v>
      </c>
      <c r="E36" s="8">
        <f>I35*Başlangıç!$C$4</f>
        <v>1044.2669918239205</v>
      </c>
      <c r="F36" s="8">
        <f>E36*Başlangıç!$C$7</f>
        <v>52.213349591196028</v>
      </c>
      <c r="G36" s="8">
        <f>E36*Başlangıç!$C$8</f>
        <v>0</v>
      </c>
      <c r="H36" s="8">
        <f t="shared" si="4"/>
        <v>4386.3882465849165</v>
      </c>
      <c r="I36" s="8">
        <f t="shared" si="5"/>
        <v>88437.3443599858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45912</v>
      </c>
      <c r="D37" s="2">
        <f t="shared" si="1"/>
        <v>5482.868588000033</v>
      </c>
      <c r="E37" s="2">
        <f>I36*Başlangıç!$C$4</f>
        <v>994.92012404984018</v>
      </c>
      <c r="F37" s="2">
        <f>E37*Başlangıç!$C$7</f>
        <v>49.746006202492012</v>
      </c>
      <c r="G37" s="2">
        <f>E37*Başlangıç!$C$8</f>
        <v>0</v>
      </c>
      <c r="H37" s="2">
        <f t="shared" si="4"/>
        <v>4438.2024577477005</v>
      </c>
      <c r="I37" s="2">
        <f t="shared" si="5"/>
        <v>83999.141902238101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 t="shared" si="1"/>
        <v>5482.868588000033</v>
      </c>
      <c r="E38" s="8">
        <f>I37*Başlangıç!$C$4</f>
        <v>944.99034640017862</v>
      </c>
      <c r="F38" s="8">
        <f>E38*Başlangıç!$C$7</f>
        <v>47.249517320008934</v>
      </c>
      <c r="G38" s="8">
        <f>E38*Başlangıç!$C$8</f>
        <v>0</v>
      </c>
      <c r="H38" s="8">
        <f t="shared" si="4"/>
        <v>4490.6287242798453</v>
      </c>
      <c r="I38" s="8">
        <f t="shared" si="5"/>
        <v>79508.513177958259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45973</v>
      </c>
      <c r="D39" s="2">
        <f t="shared" si="1"/>
        <v>5482.868588000033</v>
      </c>
      <c r="E39" s="2">
        <f>I38*Başlangıç!$C$4</f>
        <v>894.47077325203043</v>
      </c>
      <c r="F39" s="2">
        <f>E39*Başlangıç!$C$7</f>
        <v>44.723538662601527</v>
      </c>
      <c r="G39" s="2">
        <f>E39*Başlangıç!$C$8</f>
        <v>0</v>
      </c>
      <c r="H39" s="2">
        <f t="shared" si="4"/>
        <v>4543.6742760854013</v>
      </c>
      <c r="I39" s="2">
        <f t="shared" si="5"/>
        <v>74964.838901872863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46003</v>
      </c>
      <c r="D40" s="8">
        <f t="shared" si="1"/>
        <v>5482.868588000033</v>
      </c>
      <c r="E40" s="8">
        <f>I39*Başlangıç!$C$4</f>
        <v>843.35443764606964</v>
      </c>
      <c r="F40" s="8">
        <f>E40*Başlangıç!$C$7</f>
        <v>42.167721882303482</v>
      </c>
      <c r="G40" s="8">
        <f>E40*Başlangıç!$C$8</f>
        <v>0</v>
      </c>
      <c r="H40" s="8">
        <f t="shared" si="4"/>
        <v>4597.3464284716601</v>
      </c>
      <c r="I40" s="8">
        <f t="shared" si="5"/>
        <v>70367.492473401202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46034</v>
      </c>
      <c r="D41" s="2">
        <f t="shared" si="1"/>
        <v>5482.868588000033</v>
      </c>
      <c r="E41" s="2">
        <f>I40*Başlangıç!$C$4</f>
        <v>791.63429032576346</v>
      </c>
      <c r="F41" s="2">
        <f>E41*Başlangıç!$C$7</f>
        <v>39.581714516288173</v>
      </c>
      <c r="G41" s="2">
        <f>E41*Başlangıç!$C$8</f>
        <v>0</v>
      </c>
      <c r="H41" s="2">
        <f t="shared" si="4"/>
        <v>4651.6525831579811</v>
      </c>
      <c r="I41" s="2">
        <f t="shared" si="5"/>
        <v>65715.839890243224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46065</v>
      </c>
      <c r="D42" s="8">
        <f t="shared" si="1"/>
        <v>5482.868588000033</v>
      </c>
      <c r="E42" s="8">
        <f>I41*Başlangıç!$C$4</f>
        <v>739.30319876523629</v>
      </c>
      <c r="F42" s="8">
        <f>E42*Başlangıç!$C$7</f>
        <v>36.965159938261813</v>
      </c>
      <c r="G42" s="8">
        <f>E42*Başlangıç!$C$8</f>
        <v>0</v>
      </c>
      <c r="H42" s="8">
        <f t="shared" si="4"/>
        <v>4706.600229296535</v>
      </c>
      <c r="I42" s="8">
        <f t="shared" si="5"/>
        <v>61009.239660946689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46093</v>
      </c>
      <c r="D43" s="2">
        <f t="shared" si="1"/>
        <v>5482.868588000033</v>
      </c>
      <c r="E43" s="2">
        <f>I42*Başlangıç!$C$4</f>
        <v>686.35394618565022</v>
      </c>
      <c r="F43" s="2">
        <f>E43*Başlangıç!$C$7</f>
        <v>34.317697309282515</v>
      </c>
      <c r="G43" s="2">
        <f>E43*Başlangıç!$C$8</f>
        <v>0</v>
      </c>
      <c r="H43" s="2">
        <f t="shared" si="4"/>
        <v>4762.1969445051009</v>
      </c>
      <c r="I43" s="2">
        <f t="shared" si="5"/>
        <v>56247.042716441589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 t="shared" si="1"/>
        <v>5482.868588000033</v>
      </c>
      <c r="E44" s="8">
        <f>I43*Başlangıç!$C$4</f>
        <v>632.7792305599678</v>
      </c>
      <c r="F44" s="8">
        <f>E44*Başlangıç!$C$7</f>
        <v>31.63896152799839</v>
      </c>
      <c r="G44" s="8">
        <f>E44*Başlangıç!$C$8</f>
        <v>0</v>
      </c>
      <c r="H44" s="8">
        <f t="shared" si="4"/>
        <v>4818.4503959120666</v>
      </c>
      <c r="I44" s="8">
        <f t="shared" si="5"/>
        <v>51428.592320529526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46154</v>
      </c>
      <c r="D45" s="2">
        <f t="shared" si="1"/>
        <v>5482.868588000033</v>
      </c>
      <c r="E45" s="2">
        <f>I44*Başlangıç!$C$4</f>
        <v>578.57166360595716</v>
      </c>
      <c r="F45" s="2">
        <f>E45*Başlangıç!$C$7</f>
        <v>28.92858318029786</v>
      </c>
      <c r="G45" s="2">
        <f>E45*Başlangıç!$C$8</f>
        <v>0</v>
      </c>
      <c r="H45" s="2">
        <f t="shared" si="4"/>
        <v>4875.368341213778</v>
      </c>
      <c r="I45" s="2">
        <f t="shared" si="5"/>
        <v>46553.22397931575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46185</v>
      </c>
      <c r="D46" s="8">
        <f t="shared" si="1"/>
        <v>5482.868588000033</v>
      </c>
      <c r="E46" s="8">
        <f>I45*Başlangıç!$C$4</f>
        <v>523.7237697673022</v>
      </c>
      <c r="F46" s="8">
        <f>E46*Başlangıç!$C$7</f>
        <v>26.186188488365111</v>
      </c>
      <c r="G46" s="8">
        <f>E46*Başlangıç!$C$8</f>
        <v>0</v>
      </c>
      <c r="H46" s="8">
        <f t="shared" si="4"/>
        <v>4932.9586297443666</v>
      </c>
      <c r="I46" s="8">
        <f t="shared" si="5"/>
        <v>41620.265349571382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 t="shared" si="1"/>
        <v>5482.868588000033</v>
      </c>
      <c r="E47" s="2">
        <f>I46*Başlangıç!$C$4</f>
        <v>468.22798518267803</v>
      </c>
      <c r="F47" s="2">
        <f>E47*Başlangıç!$C$7</f>
        <v>23.411399259133901</v>
      </c>
      <c r="G47" s="2">
        <f>E47*Başlangıç!$C$8</f>
        <v>0</v>
      </c>
      <c r="H47" s="2">
        <f t="shared" si="4"/>
        <v>4991.2292035582213</v>
      </c>
      <c r="I47" s="2">
        <f t="shared" si="5"/>
        <v>36629.036146013161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46246</v>
      </c>
      <c r="D48" s="8">
        <f t="shared" si="1"/>
        <v>5482.868588000033</v>
      </c>
      <c r="E48" s="8">
        <f>I47*Başlangıç!$C$4</f>
        <v>412.07665664264806</v>
      </c>
      <c r="F48" s="8">
        <f>E48*Başlangıç!$C$7</f>
        <v>20.603832832132404</v>
      </c>
      <c r="G48" s="8">
        <f>E48*Başlangıç!$C$8</f>
        <v>0</v>
      </c>
      <c r="H48" s="8">
        <f t="shared" si="4"/>
        <v>5050.1880985252528</v>
      </c>
      <c r="I48" s="8">
        <f t="shared" si="5"/>
        <v>31578.848047487907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 t="shared" si="1"/>
        <v>5482.868588000033</v>
      </c>
      <c r="E49" s="2">
        <f>I48*Başlangıç!$C$4</f>
        <v>355.26204053423896</v>
      </c>
      <c r="F49" s="2">
        <f>E49*Başlangıç!$C$7</f>
        <v>17.763102026711948</v>
      </c>
      <c r="G49" s="2">
        <f>E49*Başlangıç!$C$8</f>
        <v>0</v>
      </c>
      <c r="H49" s="2">
        <f t="shared" si="4"/>
        <v>5109.8434454390826</v>
      </c>
      <c r="I49" s="2">
        <f t="shared" si="5"/>
        <v>26469.004602048823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46307</v>
      </c>
      <c r="D50" s="8">
        <f t="shared" si="1"/>
        <v>5482.868588000033</v>
      </c>
      <c r="E50" s="8">
        <f>I49*Başlangıç!$C$4</f>
        <v>297.77630177304923</v>
      </c>
      <c r="F50" s="8">
        <f>E50*Başlangıç!$C$7</f>
        <v>14.888815088652462</v>
      </c>
      <c r="G50" s="8">
        <f>E50*Başlangıç!$C$8</f>
        <v>0</v>
      </c>
      <c r="H50" s="8">
        <f t="shared" si="4"/>
        <v>5170.2034711383312</v>
      </c>
      <c r="I50" s="8">
        <f t="shared" si="5"/>
        <v>21298.801130910491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46338</v>
      </c>
      <c r="D51" s="2">
        <f t="shared" si="1"/>
        <v>5482.868588000033</v>
      </c>
      <c r="E51" s="2">
        <f>I50*Başlangıç!$C$4</f>
        <v>239.61151272274302</v>
      </c>
      <c r="F51" s="2">
        <f>E51*Başlangıç!$C$7</f>
        <v>11.980575636137152</v>
      </c>
      <c r="G51" s="2">
        <f>E51*Başlangıç!$C$8</f>
        <v>0</v>
      </c>
      <c r="H51" s="2">
        <f t="shared" si="4"/>
        <v>5231.2764996411524</v>
      </c>
      <c r="I51" s="2">
        <f t="shared" si="5"/>
        <v>16067.524631269338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 t="shared" si="1"/>
        <v>5482.868588000033</v>
      </c>
      <c r="E52" s="8">
        <f>I51*Başlangıç!$C$4</f>
        <v>180.75965210178003</v>
      </c>
      <c r="F52" s="8">
        <f>E52*Başlangıç!$C$7</f>
        <v>9.0379826050890024</v>
      </c>
      <c r="G52" s="8">
        <f>E52*Başlangıç!$C$8</f>
        <v>0</v>
      </c>
      <c r="H52" s="8">
        <f t="shared" si="4"/>
        <v>5293.0709532931633</v>
      </c>
      <c r="I52" s="8">
        <f t="shared" si="5"/>
        <v>10774.453677976175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46399</v>
      </c>
      <c r="D53" s="2">
        <f t="shared" si="1"/>
        <v>5482.868588000033</v>
      </c>
      <c r="E53" s="2">
        <f>I52*Başlangıç!$C$4</f>
        <v>121.21260387723196</v>
      </c>
      <c r="F53" s="2">
        <f>E53*Başlangıç!$C$7</f>
        <v>6.0606301938615985</v>
      </c>
      <c r="G53" s="2">
        <f>E53*Başlangıç!$C$8</f>
        <v>0</v>
      </c>
      <c r="H53" s="2">
        <f t="shared" si="4"/>
        <v>5355.5953539289394</v>
      </c>
      <c r="I53" s="2">
        <f t="shared" si="5"/>
        <v>5418.8583240472353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46430</v>
      </c>
      <c r="D54" s="8">
        <f t="shared" si="1"/>
        <v>5482.868588000033</v>
      </c>
      <c r="E54" s="8">
        <f>I53*Başlangıç!$C$4</f>
        <v>60.962156145531395</v>
      </c>
      <c r="F54" s="8">
        <f>E54*Başlangıç!$C$7</f>
        <v>3.0481078072765699</v>
      </c>
      <c r="G54" s="8">
        <f>E54*Başlangıç!$C$8</f>
        <v>0</v>
      </c>
      <c r="H54" s="8">
        <f t="shared" si="4"/>
        <v>5418.8583240472253</v>
      </c>
      <c r="I54" s="8">
        <v>0</v>
      </c>
    </row>
    <row r="55" spans="2:9" ht="2.4" customHeight="1" x14ac:dyDescent="0.45"/>
    <row r="56" spans="2:9" s="4" customFormat="1" ht="24.95" customHeight="1" x14ac:dyDescent="0.45">
      <c r="B56" s="27" t="s">
        <v>16</v>
      </c>
      <c r="C56" s="28"/>
      <c r="D56" s="9">
        <f>SUM(D7:D54)</f>
        <v>263177.69222400169</v>
      </c>
      <c r="E56" s="9">
        <f t="shared" ref="E56:H56" si="6">SUM(E7:E54)</f>
        <v>60169.230689525313</v>
      </c>
      <c r="F56" s="9">
        <f t="shared" si="6"/>
        <v>3008.4615344762669</v>
      </c>
      <c r="G56" s="9">
        <f t="shared" si="6"/>
        <v>0</v>
      </c>
      <c r="H56" s="9">
        <f t="shared" si="6"/>
        <v>199999.99999999997</v>
      </c>
      <c r="I56" s="16">
        <f ca="1">TODAY()</f>
        <v>44969</v>
      </c>
    </row>
    <row r="57" spans="2:9" ht="3.2" customHeight="1" x14ac:dyDescent="0.45"/>
    <row r="58" spans="2:9" x14ac:dyDescent="0.45">
      <c r="B58" s="26" t="s">
        <v>31</v>
      </c>
    </row>
  </sheetData>
  <sheetProtection algorithmName="SHA-512" hashValue="uFL2aPSTay6vVpoYi/yj9O0xEJHZumgmjprq+p/acza0Cz3bCni9mhTSXxwnbFOUGCLVpQ16bdNd0aze96y/EQ==" saltValue="gbc7uS2XqcSlR4qvu3rO3g==" spinCount="100000" sheet="1" objects="1" scenarios="1"/>
  <mergeCells count="10">
    <mergeCell ref="B56:C56"/>
    <mergeCell ref="B2:I2"/>
    <mergeCell ref="B4:C4"/>
    <mergeCell ref="D4:E4"/>
    <mergeCell ref="F4:G4"/>
    <mergeCell ref="H4:I4"/>
    <mergeCell ref="B3:C3"/>
    <mergeCell ref="D3:E3"/>
    <mergeCell ref="F3:G3"/>
    <mergeCell ref="H3:I3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8B72-249A-4F0F-8C2D-51E97CC31CC5}">
  <sheetPr>
    <tabColor rgb="FF0D84D5"/>
    <pageSetUpPr fitToPage="1"/>
  </sheetPr>
  <dimension ref="B1:K58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28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44969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 ca="1">D56</f>
        <v>269343.29154969053</v>
      </c>
      <c r="I4" s="31"/>
      <c r="K4" s="15">
        <v>42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 ca="1">Başlangıç!$C$3*Başlangıç!$C$4*12*($C$12-Başlangıç!$C$6+1)/360/2/3</f>
        <v>2300</v>
      </c>
      <c r="F7" s="2">
        <f ca="1">E7*Başlangıç!$C$7</f>
        <v>115</v>
      </c>
      <c r="G7" s="2">
        <f ca="1">E7*Başlangıç!$C$8</f>
        <v>0</v>
      </c>
      <c r="H7" s="2">
        <v>0</v>
      </c>
      <c r="I7" s="2">
        <f>Başlangıç!$C$3</f>
        <v>200000</v>
      </c>
    </row>
    <row r="8" spans="2:11" ht="17.5" customHeight="1" x14ac:dyDescent="0.45">
      <c r="B8" s="7">
        <f t="shared" ref="B8:B54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45028</v>
      </c>
      <c r="D8" s="8">
        <v>0</v>
      </c>
      <c r="E8" s="8">
        <f ca="1">Başlangıç!$C$3*Başlangıç!$C$4*12*($C$12-Başlangıç!$C$6+1)/360/2/3</f>
        <v>2300</v>
      </c>
      <c r="F8" s="8">
        <f ca="1">E8*Başlangıç!$C$7</f>
        <v>115</v>
      </c>
      <c r="G8" s="8">
        <f ca="1">E8*Başlangıç!$C$8</f>
        <v>0</v>
      </c>
      <c r="H8" s="8">
        <v>0</v>
      </c>
      <c r="I8" s="8">
        <f>Başlangıç!$C$3</f>
        <v>200000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45058</v>
      </c>
      <c r="D9" s="2">
        <f ca="1">SUM($E$7:$F$12)/2</f>
        <v>7245</v>
      </c>
      <c r="E9" s="2">
        <f ca="1">Başlangıç!$C$3*Başlangıç!$C$4*12*($C$12-Başlangıç!$C$6+1)/360/2/3</f>
        <v>2300</v>
      </c>
      <c r="F9" s="2">
        <f ca="1">E9*Başlangıç!$C$7</f>
        <v>115</v>
      </c>
      <c r="G9" s="2">
        <f ca="1">E9*Başlangıç!$C$8</f>
        <v>0</v>
      </c>
      <c r="H9" s="2">
        <v>0</v>
      </c>
      <c r="I9" s="2">
        <f>Başlangıç!$C$3</f>
        <v>200000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45089</v>
      </c>
      <c r="D10" s="8">
        <v>0</v>
      </c>
      <c r="E10" s="8">
        <f ca="1">Başlangıç!$C$3*Başlangıç!$C$4*12*($C$12-Başlangıç!$C$6+1)/360/2/3</f>
        <v>2300</v>
      </c>
      <c r="F10" s="8">
        <f ca="1">E10*Başlangıç!$C$7</f>
        <v>115</v>
      </c>
      <c r="G10" s="8">
        <f ca="1">E10*Başlangıç!$C$8</f>
        <v>0</v>
      </c>
      <c r="H10" s="8">
        <v>0</v>
      </c>
      <c r="I10" s="8">
        <f>Başlangıç!$C$3</f>
        <v>200000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45119</v>
      </c>
      <c r="D11" s="2">
        <v>0</v>
      </c>
      <c r="E11" s="2">
        <f ca="1">Başlangıç!$C$3*Başlangıç!$C$4*12*($C$12-Başlangıç!$C$6+1)/360/2/3</f>
        <v>2300</v>
      </c>
      <c r="F11" s="2">
        <f ca="1">E11*Başlangıç!$C$7</f>
        <v>115</v>
      </c>
      <c r="G11" s="2">
        <f ca="1">E11*Başlangıç!$C$8</f>
        <v>0</v>
      </c>
      <c r="H11" s="2">
        <v>0</v>
      </c>
      <c r="I11" s="2">
        <f>Başlangıç!$C$3</f>
        <v>200000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ca="1">SUM($E$7:$F$12)/2</f>
        <v>7245</v>
      </c>
      <c r="E12" s="8">
        <f ca="1">Başlangıç!$C$3*Başlangıç!$C$4*12*($C$12-Başlangıç!$C$6+1)/360/2/3</f>
        <v>2300</v>
      </c>
      <c r="F12" s="8">
        <f ca="1">E12*Başlangıç!$C$7</f>
        <v>115</v>
      </c>
      <c r="G12" s="8">
        <f ca="1">E12*Başlangıç!$C$8</f>
        <v>0</v>
      </c>
      <c r="H12" s="8">
        <v>0</v>
      </c>
      <c r="I12" s="8">
        <f>Başlangıç!$C$3</f>
        <v>200000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45181</v>
      </c>
      <c r="D13" s="2">
        <f>PMT(Başlangıç!$C$4*(1+Başlangıç!$C$7+Başlangıç!$C$8),$K$4,-Başlangıç!$C$3)</f>
        <v>6067.9355130878703</v>
      </c>
      <c r="E13" s="2">
        <f>I12*Başlangıç!$C$4</f>
        <v>2250</v>
      </c>
      <c r="F13" s="2">
        <f>E13*Başlangıç!$C$7</f>
        <v>112.5</v>
      </c>
      <c r="G13" s="2">
        <f>E13*Başlangıç!$C$8</f>
        <v>0</v>
      </c>
      <c r="H13" s="2">
        <f>D13-E13-F13-G13</f>
        <v>3705.4355130878703</v>
      </c>
      <c r="I13" s="2">
        <f>I12-H13</f>
        <v>196294.56448691213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45211</v>
      </c>
      <c r="D14" s="8">
        <f>PMT(Başlangıç!$C$4*(1+Başlangıç!$C$7+Başlangıç!$C$8),$K$4,-Başlangıç!$C$3)</f>
        <v>6067.9355130878703</v>
      </c>
      <c r="E14" s="8">
        <f>I13*Başlangıç!$C$4</f>
        <v>2208.3138504777612</v>
      </c>
      <c r="F14" s="8">
        <f>E14*Başlangıç!$C$7</f>
        <v>110.41569252388807</v>
      </c>
      <c r="G14" s="8">
        <f>E14*Başlangıç!$C$8</f>
        <v>0</v>
      </c>
      <c r="H14" s="8">
        <f>D14-E14-F14-G14</f>
        <v>3749.205970086221</v>
      </c>
      <c r="I14" s="8">
        <f>I13-H14</f>
        <v>192545.35851682592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>PMT(Başlangıç!$C$4*(1+Başlangıç!$C$7+Başlangıç!$C$8),$K$4,-Başlangıç!$C$3)</f>
        <v>6067.9355130878703</v>
      </c>
      <c r="E15" s="2">
        <f>I14*Başlangıç!$C$4</f>
        <v>2166.1352833142914</v>
      </c>
      <c r="F15" s="2">
        <f>E15*Başlangıç!$C$7</f>
        <v>108.30676416571458</v>
      </c>
      <c r="G15" s="2">
        <f>E15*Başlangıç!$C$8</f>
        <v>0</v>
      </c>
      <c r="H15" s="2">
        <f t="shared" ref="H15:H54" si="1">D15-E15-F15-G15</f>
        <v>3793.4934656078644</v>
      </c>
      <c r="I15" s="2">
        <f t="shared" ref="I15:I53" si="2">I14-H15</f>
        <v>188751.86505121805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45272</v>
      </c>
      <c r="D16" s="8">
        <f>PMT(Başlangıç!$C$4*(1+Başlangıç!$C$7+Başlangıç!$C$8),$K$4,-Başlangıç!$C$3)</f>
        <v>6067.9355130878703</v>
      </c>
      <c r="E16" s="8">
        <f>I15*Başlangıç!$C$4</f>
        <v>2123.4584818262028</v>
      </c>
      <c r="F16" s="8">
        <f>E16*Başlangıç!$C$7</f>
        <v>106.17292409131015</v>
      </c>
      <c r="G16" s="8">
        <f>E16*Başlangıç!$C$8</f>
        <v>0</v>
      </c>
      <c r="H16" s="8">
        <f t="shared" si="1"/>
        <v>3838.3041071703574</v>
      </c>
      <c r="I16" s="8">
        <f t="shared" si="2"/>
        <v>184913.5609440477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45303</v>
      </c>
      <c r="D17" s="2">
        <f>PMT(Başlangıç!$C$4*(1+Başlangıç!$C$7+Başlangıç!$C$8),$K$4,-Başlangıç!$C$3)</f>
        <v>6067.9355130878703</v>
      </c>
      <c r="E17" s="2">
        <f>I16*Başlangıç!$C$4</f>
        <v>2080.2775606205364</v>
      </c>
      <c r="F17" s="2">
        <f>E17*Başlangıç!$C$7</f>
        <v>104.01387803102682</v>
      </c>
      <c r="G17" s="2">
        <f>E17*Başlangıç!$C$8</f>
        <v>0</v>
      </c>
      <c r="H17" s="2">
        <f t="shared" si="1"/>
        <v>3883.6440744363072</v>
      </c>
      <c r="I17" s="2">
        <f t="shared" si="2"/>
        <v>181029.91686961139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45334</v>
      </c>
      <c r="D18" s="8">
        <f>PMT(Başlangıç!$C$4*(1+Başlangıç!$C$7+Başlangıç!$C$8),$K$4,-Başlangıç!$C$3)</f>
        <v>6067.9355130878703</v>
      </c>
      <c r="E18" s="8">
        <f>I17*Başlangıç!$C$4</f>
        <v>2036.5865647831281</v>
      </c>
      <c r="F18" s="8">
        <f>E18*Başlangıç!$C$7</f>
        <v>101.82932823915641</v>
      </c>
      <c r="G18" s="8">
        <f>E18*Başlangıç!$C$8</f>
        <v>0</v>
      </c>
      <c r="H18" s="8">
        <f t="shared" si="1"/>
        <v>3929.519620065586</v>
      </c>
      <c r="I18" s="8">
        <f t="shared" si="2"/>
        <v>177100.39724954581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45363</v>
      </c>
      <c r="D19" s="2">
        <f>PMT(Başlangıç!$C$4*(1+Başlangıç!$C$7+Başlangıç!$C$8),$K$4,-Başlangıç!$C$3)</f>
        <v>6067.9355130878703</v>
      </c>
      <c r="E19" s="2">
        <f>I18*Başlangıç!$C$4</f>
        <v>1992.3794690573905</v>
      </c>
      <c r="F19" s="2">
        <f>E19*Başlangıç!$C$7</f>
        <v>99.618973452869525</v>
      </c>
      <c r="G19" s="2">
        <f>E19*Başlangıç!$C$8</f>
        <v>0</v>
      </c>
      <c r="H19" s="2">
        <f t="shared" si="1"/>
        <v>3975.9370705776105</v>
      </c>
      <c r="I19" s="2">
        <f t="shared" si="2"/>
        <v>173124.46017896821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45394</v>
      </c>
      <c r="D20" s="8">
        <f>PMT(Başlangıç!$C$4*(1+Başlangıç!$C$7+Başlangıç!$C$8),$K$4,-Başlangıç!$C$3)</f>
        <v>6067.9355130878703</v>
      </c>
      <c r="E20" s="8">
        <f>I19*Başlangıç!$C$4</f>
        <v>1947.6501770133923</v>
      </c>
      <c r="F20" s="8">
        <f>E20*Başlangıç!$C$7</f>
        <v>97.382508850669623</v>
      </c>
      <c r="G20" s="8">
        <f>E20*Başlangıç!$C$8</f>
        <v>0</v>
      </c>
      <c r="H20" s="8">
        <f t="shared" si="1"/>
        <v>4022.9028272238079</v>
      </c>
      <c r="I20" s="8">
        <f t="shared" si="2"/>
        <v>169101.55735174438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>PMT(Başlangıç!$C$4*(1+Başlangıç!$C$7+Başlangıç!$C$8),$K$4,-Başlangıç!$C$3)</f>
        <v>6067.9355130878703</v>
      </c>
      <c r="E21" s="2">
        <f>I20*Başlangıç!$C$4</f>
        <v>1902.3925202071243</v>
      </c>
      <c r="F21" s="2">
        <f>E21*Başlangıç!$C$7</f>
        <v>95.119626010356228</v>
      </c>
      <c r="G21" s="2">
        <f>E21*Başlangıç!$C$8</f>
        <v>0</v>
      </c>
      <c r="H21" s="2">
        <f t="shared" si="1"/>
        <v>4070.4233668703901</v>
      </c>
      <c r="I21" s="2">
        <f t="shared" si="2"/>
        <v>165031.133984874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45455</v>
      </c>
      <c r="D22" s="8">
        <f>PMT(Başlangıç!$C$4*(1+Başlangıç!$C$7+Başlangıç!$C$8),$K$4,-Başlangıç!$C$3)</f>
        <v>6067.9355130878703</v>
      </c>
      <c r="E22" s="8">
        <f>I21*Başlangıç!$C$4</f>
        <v>1856.6002573298324</v>
      </c>
      <c r="F22" s="8">
        <f>E22*Başlangıç!$C$7</f>
        <v>92.830012866491629</v>
      </c>
      <c r="G22" s="8">
        <f>E22*Başlangıç!$C$8</f>
        <v>0</v>
      </c>
      <c r="H22" s="8">
        <f t="shared" si="1"/>
        <v>4118.5052428915469</v>
      </c>
      <c r="I22" s="8">
        <f t="shared" si="2"/>
        <v>160912.62874198245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45485</v>
      </c>
      <c r="D23" s="2">
        <f>PMT(Başlangıç!$C$4*(1+Başlangıç!$C$7+Başlangıç!$C$8),$K$4,-Başlangıç!$C$3)</f>
        <v>6067.9355130878703</v>
      </c>
      <c r="E23" s="2">
        <f>I22*Başlangıç!$C$4</f>
        <v>1810.2670733473026</v>
      </c>
      <c r="F23" s="2">
        <f>E23*Başlangıç!$C$7</f>
        <v>90.513353667365138</v>
      </c>
      <c r="G23" s="2">
        <f>E23*Başlangıç!$C$8</f>
        <v>0</v>
      </c>
      <c r="H23" s="2">
        <f t="shared" si="1"/>
        <v>4167.1550860732032</v>
      </c>
      <c r="I23" s="2">
        <f t="shared" si="2"/>
        <v>156745.47365590924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45516</v>
      </c>
      <c r="D24" s="8">
        <f>PMT(Başlangıç!$C$4*(1+Başlangıç!$C$7+Başlangıç!$C$8),$K$4,-Başlangıç!$C$3)</f>
        <v>6067.9355130878703</v>
      </c>
      <c r="E24" s="8">
        <f>I23*Başlangıç!$C$4</f>
        <v>1763.3865786289789</v>
      </c>
      <c r="F24" s="8">
        <f>E24*Başlangıç!$C$7</f>
        <v>88.169328931448945</v>
      </c>
      <c r="G24" s="8">
        <f>E24*Başlangıç!$C$8</f>
        <v>0</v>
      </c>
      <c r="H24" s="8">
        <f t="shared" si="1"/>
        <v>4216.3796055274424</v>
      </c>
      <c r="I24" s="8">
        <f t="shared" si="2"/>
        <v>152529.0940503818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45547</v>
      </c>
      <c r="D25" s="2">
        <f>PMT(Başlangıç!$C$4*(1+Başlangıç!$C$7+Başlangıç!$C$8),$K$4,-Başlangıç!$C$3)</f>
        <v>6067.9355130878703</v>
      </c>
      <c r="E25" s="2">
        <f>I24*Başlangıç!$C$4</f>
        <v>1715.9523080667952</v>
      </c>
      <c r="F25" s="2">
        <f>E25*Başlangıç!$C$7</f>
        <v>85.797615403339762</v>
      </c>
      <c r="G25" s="2">
        <f>E25*Başlangıç!$C$8</f>
        <v>0</v>
      </c>
      <c r="H25" s="2">
        <f t="shared" si="1"/>
        <v>4266.1855896177358</v>
      </c>
      <c r="I25" s="2">
        <f t="shared" si="2"/>
        <v>148262.90846076407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>PMT(Başlangıç!$C$4*(1+Başlangıç!$C$7+Başlangıç!$C$8),$K$4,-Başlangıç!$C$3)</f>
        <v>6067.9355130878703</v>
      </c>
      <c r="E26" s="8">
        <f>I25*Başlangıç!$C$4</f>
        <v>1667.9577201835957</v>
      </c>
      <c r="F26" s="8">
        <f>E26*Başlangıç!$C$7</f>
        <v>83.397886009179786</v>
      </c>
      <c r="G26" s="8">
        <f>E26*Başlangıç!$C$8</f>
        <v>0</v>
      </c>
      <c r="H26" s="8">
        <f t="shared" si="1"/>
        <v>4316.5799068950946</v>
      </c>
      <c r="I26" s="8">
        <f t="shared" si="2"/>
        <v>143946.32855386898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45608</v>
      </c>
      <c r="D27" s="2">
        <f>PMT(Başlangıç!$C$4*(1+Başlangıç!$C$7+Başlangıç!$C$8),$K$4,-Başlangıç!$C$3)</f>
        <v>6067.9355130878703</v>
      </c>
      <c r="E27" s="2">
        <f>I26*Başlangıç!$C$4</f>
        <v>1619.3961962310259</v>
      </c>
      <c r="F27" s="2">
        <f>E27*Başlangıç!$C$7</f>
        <v>80.969809811551301</v>
      </c>
      <c r="G27" s="2">
        <f>E27*Başlangıç!$C$8</f>
        <v>0</v>
      </c>
      <c r="H27" s="2">
        <f t="shared" si="1"/>
        <v>4367.569507045293</v>
      </c>
      <c r="I27" s="2">
        <f t="shared" si="2"/>
        <v>139578.75904682369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45638</v>
      </c>
      <c r="D28" s="8">
        <f>PMT(Başlangıç!$C$4*(1+Başlangıç!$C$7+Başlangıç!$C$8),$K$4,-Başlangıç!$C$3)</f>
        <v>6067.9355130878703</v>
      </c>
      <c r="E28" s="8">
        <f>I27*Başlangıç!$C$4</f>
        <v>1570.2610392767665</v>
      </c>
      <c r="F28" s="8">
        <f>E28*Başlangıç!$C$7</f>
        <v>78.513051963838336</v>
      </c>
      <c r="G28" s="8">
        <f>E28*Başlangıç!$C$8</f>
        <v>0</v>
      </c>
      <c r="H28" s="8">
        <f t="shared" si="1"/>
        <v>4419.161421847265</v>
      </c>
      <c r="I28" s="8">
        <f t="shared" si="2"/>
        <v>135159.59762497642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>PMT(Başlangıç!$C$4*(1+Başlangıç!$C$7+Başlangıç!$C$8),$K$4,-Başlangıç!$C$3)</f>
        <v>6067.9355130878703</v>
      </c>
      <c r="E29" s="2">
        <f>I28*Başlangıç!$C$4</f>
        <v>1520.5454732809847</v>
      </c>
      <c r="F29" s="2">
        <f>E29*Başlangıç!$C$7</f>
        <v>76.027273664049233</v>
      </c>
      <c r="G29" s="2">
        <f>E29*Başlangıç!$C$8</f>
        <v>0</v>
      </c>
      <c r="H29" s="2">
        <f t="shared" si="1"/>
        <v>4471.3627661428363</v>
      </c>
      <c r="I29" s="2">
        <f t="shared" si="2"/>
        <v>130688.23485883359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45700</v>
      </c>
      <c r="D30" s="8">
        <f>PMT(Başlangıç!$C$4*(1+Başlangıç!$C$7+Başlangıç!$C$8),$K$4,-Başlangıç!$C$3)</f>
        <v>6067.9355130878703</v>
      </c>
      <c r="E30" s="8">
        <f>I29*Başlangıç!$C$4</f>
        <v>1470.2426421618777</v>
      </c>
      <c r="F30" s="8">
        <f>E30*Başlangıç!$C$7</f>
        <v>73.512132108093894</v>
      </c>
      <c r="G30" s="8">
        <f>E30*Başlangıç!$C$8</f>
        <v>0</v>
      </c>
      <c r="H30" s="8">
        <f t="shared" si="1"/>
        <v>4524.1807388178986</v>
      </c>
      <c r="I30" s="8">
        <f t="shared" si="2"/>
        <v>126164.05412001569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45728</v>
      </c>
      <c r="D31" s="2">
        <f>PMT(Başlangıç!$C$4*(1+Başlangıç!$C$7+Başlangıç!$C$8),$K$4,-Başlangıç!$C$3)</f>
        <v>6067.9355130878703</v>
      </c>
      <c r="E31" s="2">
        <f>I30*Başlangıç!$C$4</f>
        <v>1419.3456088501764</v>
      </c>
      <c r="F31" s="2">
        <f>E31*Başlangıç!$C$7</f>
        <v>70.967280442508823</v>
      </c>
      <c r="G31" s="2">
        <f>E31*Başlangıç!$C$8</f>
        <v>0</v>
      </c>
      <c r="H31" s="2">
        <f t="shared" si="1"/>
        <v>4577.6226237951851</v>
      </c>
      <c r="I31" s="2">
        <f t="shared" si="2"/>
        <v>121586.4314962205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>PMT(Başlangıç!$C$4*(1+Başlangıç!$C$7+Başlangıç!$C$8),$K$4,-Başlangıç!$C$3)</f>
        <v>6067.9355130878703</v>
      </c>
      <c r="E32" s="8">
        <f>I31*Başlangıç!$C$4</f>
        <v>1367.8473543324806</v>
      </c>
      <c r="F32" s="8">
        <f>E32*Başlangıç!$C$7</f>
        <v>68.392367716624037</v>
      </c>
      <c r="G32" s="8">
        <f>E32*Başlangıç!$C$8</f>
        <v>0</v>
      </c>
      <c r="H32" s="8">
        <f t="shared" si="1"/>
        <v>4631.6957910387655</v>
      </c>
      <c r="I32" s="8">
        <f t="shared" si="2"/>
        <v>116954.73570518172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45789</v>
      </c>
      <c r="D33" s="2">
        <f>PMT(Başlangıç!$C$4*(1+Başlangıç!$C$7+Başlangıç!$C$8),$K$4,-Başlangıç!$C$3)</f>
        <v>6067.9355130878703</v>
      </c>
      <c r="E33" s="2">
        <f>I32*Başlangıç!$C$4</f>
        <v>1315.7407766832944</v>
      </c>
      <c r="F33" s="2">
        <f>E33*Başlangıç!$C$7</f>
        <v>65.787038834164719</v>
      </c>
      <c r="G33" s="2">
        <f>E33*Başlangıç!$C$8</f>
        <v>0</v>
      </c>
      <c r="H33" s="2">
        <f t="shared" si="1"/>
        <v>4686.4076975704111</v>
      </c>
      <c r="I33" s="2">
        <f t="shared" si="2"/>
        <v>112268.32800761132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45820</v>
      </c>
      <c r="D34" s="8">
        <f>PMT(Başlangıç!$C$4*(1+Başlangıç!$C$7+Başlangıç!$C$8),$K$4,-Başlangıç!$C$3)</f>
        <v>6067.9355130878703</v>
      </c>
      <c r="E34" s="8">
        <f>I33*Başlangıç!$C$4</f>
        <v>1263.0186900856272</v>
      </c>
      <c r="F34" s="8">
        <f>E34*Başlangıç!$C$7</f>
        <v>63.150934504281366</v>
      </c>
      <c r="G34" s="8">
        <f>E34*Başlangıç!$C$8</f>
        <v>0</v>
      </c>
      <c r="H34" s="8">
        <f t="shared" si="1"/>
        <v>4741.7658884979619</v>
      </c>
      <c r="I34" s="8">
        <f t="shared" si="2"/>
        <v>107526.56211911335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>PMT(Başlangıç!$C$4*(1+Başlangıç!$C$7+Başlangıç!$C$8),$K$4,-Başlangıç!$C$3)</f>
        <v>6067.9355130878703</v>
      </c>
      <c r="E35" s="2">
        <f>I34*Başlangıç!$C$4</f>
        <v>1209.6738238400251</v>
      </c>
      <c r="F35" s="2">
        <f>E35*Başlangıç!$C$7</f>
        <v>60.48369119200126</v>
      </c>
      <c r="G35" s="2">
        <f>E35*Başlangıç!$C$8</f>
        <v>0</v>
      </c>
      <c r="H35" s="2">
        <f t="shared" si="1"/>
        <v>4797.7779980558444</v>
      </c>
      <c r="I35" s="2">
        <f t="shared" si="2"/>
        <v>102728.78412105751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45881</v>
      </c>
      <c r="D36" s="8">
        <f>PMT(Başlangıç!$C$4*(1+Başlangıç!$C$7+Başlangıç!$C$8),$K$4,-Başlangıç!$C$3)</f>
        <v>6067.9355130878703</v>
      </c>
      <c r="E36" s="8">
        <f>I35*Başlangıç!$C$4</f>
        <v>1155.698821361897</v>
      </c>
      <c r="F36" s="8">
        <f>E36*Başlangıç!$C$7</f>
        <v>57.784941068094852</v>
      </c>
      <c r="G36" s="8">
        <f>E36*Başlangıç!$C$8</f>
        <v>0</v>
      </c>
      <c r="H36" s="8">
        <f t="shared" si="1"/>
        <v>4854.4517506578786</v>
      </c>
      <c r="I36" s="8">
        <f t="shared" si="2"/>
        <v>97874.332370399628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45912</v>
      </c>
      <c r="D37" s="2">
        <f>PMT(Başlangıç!$C$4*(1+Başlangıç!$C$7+Başlangıç!$C$8),$K$4,-Başlangıç!$C$3)</f>
        <v>6067.9355130878703</v>
      </c>
      <c r="E37" s="2">
        <f>I36*Başlangıç!$C$4</f>
        <v>1101.0862391669957</v>
      </c>
      <c r="F37" s="2">
        <f>E37*Başlangıç!$C$7</f>
        <v>55.054311958349786</v>
      </c>
      <c r="G37" s="2">
        <f>E37*Başlangıç!$C$8</f>
        <v>0</v>
      </c>
      <c r="H37" s="2">
        <f t="shared" si="1"/>
        <v>4911.7949619625242</v>
      </c>
      <c r="I37" s="2">
        <f t="shared" si="2"/>
        <v>92962.5374084371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>PMT(Başlangıç!$C$4*(1+Başlangıç!$C$7+Başlangıç!$C$8),$K$4,-Başlangıç!$C$3)</f>
        <v>6067.9355130878703</v>
      </c>
      <c r="E38" s="8">
        <f>I37*Başlangıç!$C$4</f>
        <v>1045.8285458449172</v>
      </c>
      <c r="F38" s="8">
        <f>E38*Başlangıç!$C$7</f>
        <v>52.291427292245864</v>
      </c>
      <c r="G38" s="8">
        <f>E38*Başlangıç!$C$8</f>
        <v>0</v>
      </c>
      <c r="H38" s="8">
        <f t="shared" si="1"/>
        <v>4969.8155399507068</v>
      </c>
      <c r="I38" s="8">
        <f t="shared" si="2"/>
        <v>87992.721868486391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45973</v>
      </c>
      <c r="D39" s="2">
        <f>PMT(Başlangıç!$C$4*(1+Başlangıç!$C$7+Başlangıç!$C$8),$K$4,-Başlangıç!$C$3)</f>
        <v>6067.9355130878703</v>
      </c>
      <c r="E39" s="2">
        <f>I38*Başlangıç!$C$4</f>
        <v>989.91812102047186</v>
      </c>
      <c r="F39" s="2">
        <f>E39*Başlangıç!$C$7</f>
        <v>49.495906051023596</v>
      </c>
      <c r="G39" s="2">
        <f>E39*Başlangıç!$C$8</f>
        <v>0</v>
      </c>
      <c r="H39" s="2">
        <f t="shared" si="1"/>
        <v>5028.5214860163751</v>
      </c>
      <c r="I39" s="2">
        <f t="shared" si="2"/>
        <v>82964.200382470022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46003</v>
      </c>
      <c r="D40" s="8">
        <f>PMT(Başlangıç!$C$4*(1+Başlangıç!$C$7+Başlangıç!$C$8),$K$4,-Başlangıç!$C$3)</f>
        <v>6067.9355130878703</v>
      </c>
      <c r="E40" s="8">
        <f>I39*Başlangıç!$C$4</f>
        <v>933.34725430278775</v>
      </c>
      <c r="F40" s="8">
        <f>E40*Başlangıç!$C$7</f>
        <v>46.66736271513939</v>
      </c>
      <c r="G40" s="8">
        <f>E40*Başlangıç!$C$8</f>
        <v>0</v>
      </c>
      <c r="H40" s="8">
        <f t="shared" si="1"/>
        <v>5087.9208960699434</v>
      </c>
      <c r="I40" s="8">
        <f t="shared" si="2"/>
        <v>77876.279486400075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46034</v>
      </c>
      <c r="D41" s="2">
        <f>PMT(Başlangıç!$C$4*(1+Başlangıç!$C$7+Başlangıç!$C$8),$K$4,-Başlangıç!$C$3)</f>
        <v>6067.9355130878703</v>
      </c>
      <c r="E41" s="2">
        <f>I40*Başlangıç!$C$4</f>
        <v>876.10814422200076</v>
      </c>
      <c r="F41" s="2">
        <f>E41*Başlangıç!$C$7</f>
        <v>43.805407211100039</v>
      </c>
      <c r="G41" s="2">
        <f>E41*Başlangıç!$C$8</f>
        <v>0</v>
      </c>
      <c r="H41" s="2">
        <f t="shared" si="1"/>
        <v>5148.0219616547693</v>
      </c>
      <c r="I41" s="2">
        <f t="shared" si="2"/>
        <v>72728.257524745306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46065</v>
      </c>
      <c r="D42" s="8">
        <f>PMT(Başlangıç!$C$4*(1+Başlangıç!$C$7+Başlangıç!$C$8),$K$4,-Başlangıç!$C$3)</f>
        <v>6067.9355130878703</v>
      </c>
      <c r="E42" s="8">
        <f>I41*Başlangıç!$C$4</f>
        <v>818.19289715338471</v>
      </c>
      <c r="F42" s="8">
        <f>E42*Başlangıç!$C$7</f>
        <v>40.909644857669235</v>
      </c>
      <c r="G42" s="8">
        <f>E42*Başlangıç!$C$8</f>
        <v>0</v>
      </c>
      <c r="H42" s="8">
        <f t="shared" si="1"/>
        <v>5208.8329710768166</v>
      </c>
      <c r="I42" s="8">
        <f t="shared" si="2"/>
        <v>67519.42455366849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46093</v>
      </c>
      <c r="D43" s="2">
        <f>PMT(Başlangıç!$C$4*(1+Başlangıç!$C$7+Başlangıç!$C$8),$K$4,-Başlangıç!$C$3)</f>
        <v>6067.9355130878703</v>
      </c>
      <c r="E43" s="2">
        <f>I42*Başlangıç!$C$4</f>
        <v>759.59352622877054</v>
      </c>
      <c r="F43" s="2">
        <f>E43*Başlangıç!$C$7</f>
        <v>37.979676311438531</v>
      </c>
      <c r="G43" s="2">
        <f>E43*Başlangıç!$C$8</f>
        <v>0</v>
      </c>
      <c r="H43" s="2">
        <f t="shared" si="1"/>
        <v>5270.3623105476618</v>
      </c>
      <c r="I43" s="2">
        <f t="shared" si="2"/>
        <v>62249.062243120832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>PMT(Başlangıç!$C$4*(1+Başlangıç!$C$7+Başlangıç!$C$8),$K$4,-Başlangıç!$C$3)</f>
        <v>6067.9355130878703</v>
      </c>
      <c r="E44" s="8">
        <f>I43*Başlangıç!$C$4</f>
        <v>700.3019502351093</v>
      </c>
      <c r="F44" s="8">
        <f>E44*Başlangıç!$C$7</f>
        <v>35.015097511755464</v>
      </c>
      <c r="G44" s="8">
        <f>E44*Başlangıç!$C$8</f>
        <v>0</v>
      </c>
      <c r="H44" s="8">
        <f t="shared" si="1"/>
        <v>5332.6184653410055</v>
      </c>
      <c r="I44" s="8">
        <f t="shared" si="2"/>
        <v>56916.44377777983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46154</v>
      </c>
      <c r="D45" s="2">
        <f>PMT(Başlangıç!$C$4*(1+Başlangıç!$C$7+Başlangıç!$C$8),$K$4,-Başlangıç!$C$3)</f>
        <v>6067.9355130878703</v>
      </c>
      <c r="E45" s="2">
        <f>I44*Başlangıç!$C$4</f>
        <v>640.3099925000231</v>
      </c>
      <c r="F45" s="2">
        <f>E45*Başlangıç!$C$7</f>
        <v>32.015499625001155</v>
      </c>
      <c r="G45" s="2">
        <f>E45*Başlangıç!$C$8</f>
        <v>0</v>
      </c>
      <c r="H45" s="2">
        <f t="shared" si="1"/>
        <v>5395.6100209628457</v>
      </c>
      <c r="I45" s="2">
        <f t="shared" si="2"/>
        <v>51520.833756816981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46185</v>
      </c>
      <c r="D46" s="8">
        <f>PMT(Başlangıç!$C$4*(1+Başlangıç!$C$7+Başlangıç!$C$8),$K$4,-Başlangıç!$C$3)</f>
        <v>6067.9355130878703</v>
      </c>
      <c r="E46" s="8">
        <f>I45*Başlangıç!$C$4</f>
        <v>579.60937976419098</v>
      </c>
      <c r="F46" s="8">
        <f>E46*Başlangıç!$C$7</f>
        <v>28.980468988209552</v>
      </c>
      <c r="G46" s="8">
        <f>E46*Başlangıç!$C$8</f>
        <v>0</v>
      </c>
      <c r="H46" s="8">
        <f t="shared" si="1"/>
        <v>5459.3456643354702</v>
      </c>
      <c r="I46" s="8">
        <f t="shared" si="2"/>
        <v>46061.488092481508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>PMT(Başlangıç!$C$4*(1+Başlangıç!$C$7+Başlangıç!$C$8),$K$4,-Başlangıç!$C$3)</f>
        <v>6067.9355130878703</v>
      </c>
      <c r="E47" s="2">
        <f>I46*Başlangıç!$C$4</f>
        <v>518.1917410404169</v>
      </c>
      <c r="F47" s="2">
        <f>E47*Başlangıç!$C$7</f>
        <v>25.909587052020846</v>
      </c>
      <c r="G47" s="2">
        <f>E47*Başlangıç!$C$8</f>
        <v>0</v>
      </c>
      <c r="H47" s="2">
        <f t="shared" si="1"/>
        <v>5523.8341849954331</v>
      </c>
      <c r="I47" s="2">
        <f t="shared" si="2"/>
        <v>40537.653907486078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46246</v>
      </c>
      <c r="D48" s="8">
        <f>PMT(Başlangıç!$C$4*(1+Başlangıç!$C$7+Başlangıç!$C$8),$K$4,-Başlangıç!$C$3)</f>
        <v>6067.9355130878703</v>
      </c>
      <c r="E48" s="8">
        <f>I47*Başlangıç!$C$4</f>
        <v>456.04860645921838</v>
      </c>
      <c r="F48" s="8">
        <f>E48*Başlangıç!$C$7</f>
        <v>22.80243032296092</v>
      </c>
      <c r="G48" s="8">
        <f>E48*Başlangıç!$C$8</f>
        <v>0</v>
      </c>
      <c r="H48" s="8">
        <f t="shared" si="1"/>
        <v>5589.0844763056903</v>
      </c>
      <c r="I48" s="8">
        <f t="shared" si="2"/>
        <v>34948.569431180389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>PMT(Başlangıç!$C$4*(1+Başlangıç!$C$7+Başlangıç!$C$8),$K$4,-Başlangıç!$C$3)</f>
        <v>6067.9355130878703</v>
      </c>
      <c r="E49" s="2">
        <f>I48*Başlangıç!$C$4</f>
        <v>393.17140610077934</v>
      </c>
      <c r="F49" s="2">
        <f>E49*Başlangıç!$C$7</f>
        <v>19.658570305038968</v>
      </c>
      <c r="G49" s="2">
        <f>E49*Başlangıç!$C$8</f>
        <v>0</v>
      </c>
      <c r="H49" s="2">
        <f t="shared" si="1"/>
        <v>5655.1055366820519</v>
      </c>
      <c r="I49" s="2">
        <f t="shared" si="2"/>
        <v>29293.463894498338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46307</v>
      </c>
      <c r="D50" s="8">
        <f>PMT(Başlangıç!$C$4*(1+Başlangıç!$C$7+Başlangıç!$C$8),$K$4,-Başlangıç!$C$3)</f>
        <v>6067.9355130878703</v>
      </c>
      <c r="E50" s="8">
        <f>I49*Başlangıç!$C$4</f>
        <v>329.55146881310628</v>
      </c>
      <c r="F50" s="8">
        <f>E50*Başlangıç!$C$7</f>
        <v>16.477573440655316</v>
      </c>
      <c r="G50" s="8">
        <f>E50*Başlangıç!$C$8</f>
        <v>0</v>
      </c>
      <c r="H50" s="8">
        <f t="shared" si="1"/>
        <v>5721.9064708341084</v>
      </c>
      <c r="I50" s="8">
        <f t="shared" si="2"/>
        <v>23571.557423664228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46338</v>
      </c>
      <c r="D51" s="2">
        <f>PMT(Başlangıç!$C$4*(1+Başlangıç!$C$7+Başlangıç!$C$8),$K$4,-Başlangıç!$C$3)</f>
        <v>6067.9355130878703</v>
      </c>
      <c r="E51" s="2">
        <f>I50*Başlangıç!$C$4</f>
        <v>265.18002101622255</v>
      </c>
      <c r="F51" s="2">
        <f>E51*Başlangıç!$C$7</f>
        <v>13.259001050811129</v>
      </c>
      <c r="G51" s="2">
        <f>E51*Başlangıç!$C$8</f>
        <v>0</v>
      </c>
      <c r="H51" s="2">
        <f t="shared" si="1"/>
        <v>5789.4964910208364</v>
      </c>
      <c r="I51" s="2">
        <f t="shared" si="2"/>
        <v>17782.060932643391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>PMT(Başlangıç!$C$4*(1+Başlangıç!$C$7+Başlangıç!$C$8),$K$4,-Başlangıç!$C$3)</f>
        <v>6067.9355130878703</v>
      </c>
      <c r="E52" s="8">
        <f>I51*Başlangıç!$C$4</f>
        <v>200.04818549223813</v>
      </c>
      <c r="F52" s="8">
        <f>E52*Başlangıç!$C$7</f>
        <v>10.002409274611907</v>
      </c>
      <c r="G52" s="8">
        <f>E52*Başlangıç!$C$8</f>
        <v>0</v>
      </c>
      <c r="H52" s="8">
        <f t="shared" si="1"/>
        <v>5857.8849183210205</v>
      </c>
      <c r="I52" s="8">
        <f t="shared" si="2"/>
        <v>11924.176014322371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46399</v>
      </c>
      <c r="D53" s="2">
        <f>PMT(Başlangıç!$C$4*(1+Başlangıç!$C$7+Başlangıç!$C$8),$K$4,-Başlangıç!$C$3)</f>
        <v>6067.9355130878703</v>
      </c>
      <c r="E53" s="2">
        <f>I52*Başlangıç!$C$4</f>
        <v>134.14698016112666</v>
      </c>
      <c r="F53" s="2">
        <f>E53*Başlangıç!$C$7</f>
        <v>6.7073490080563332</v>
      </c>
      <c r="G53" s="2">
        <f>E53*Başlangıç!$C$8</f>
        <v>0</v>
      </c>
      <c r="H53" s="2">
        <f t="shared" si="1"/>
        <v>5927.0811839186872</v>
      </c>
      <c r="I53" s="2">
        <f t="shared" si="2"/>
        <v>5997.0948304036838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46430</v>
      </c>
      <c r="D54" s="8">
        <f>PMT(Başlangıç!$C$4*(1+Başlangıç!$C$7+Başlangıç!$C$8),$K$4,-Başlangıç!$C$3)</f>
        <v>6067.9355130878703</v>
      </c>
      <c r="E54" s="8">
        <f>I53*Başlangıç!$C$4</f>
        <v>67.467316842041441</v>
      </c>
      <c r="F54" s="8">
        <f>E54*Başlangıç!$C$7</f>
        <v>3.3733658421020722</v>
      </c>
      <c r="G54" s="8">
        <f>E54*Başlangıç!$C$8</f>
        <v>0</v>
      </c>
      <c r="H54" s="8">
        <f t="shared" si="1"/>
        <v>5997.0948304037265</v>
      </c>
      <c r="I54" s="8">
        <v>0</v>
      </c>
    </row>
    <row r="55" spans="2:9" ht="2.4" customHeight="1" x14ac:dyDescent="0.45"/>
    <row r="56" spans="2:9" s="4" customFormat="1" ht="24.95" customHeight="1" x14ac:dyDescent="0.45">
      <c r="B56" s="27" t="s">
        <v>16</v>
      </c>
      <c r="C56" s="28"/>
      <c r="D56" s="9">
        <f ca="1">SUM(D7:D54)</f>
        <v>269343.29154969053</v>
      </c>
      <c r="E56" s="9">
        <f t="shared" ref="E56:H56" ca="1" si="3">SUM(E7:E54)</f>
        <v>66041.230047324279</v>
      </c>
      <c r="F56" s="9">
        <f t="shared" ca="1" si="3"/>
        <v>3302.0615023662149</v>
      </c>
      <c r="G56" s="9">
        <f t="shared" ca="1" si="3"/>
        <v>0</v>
      </c>
      <c r="H56" s="9">
        <f t="shared" si="3"/>
        <v>200000.00000000009</v>
      </c>
      <c r="I56" s="16">
        <f ca="1">TODAY()</f>
        <v>44969</v>
      </c>
    </row>
    <row r="57" spans="2:9" ht="3.2" customHeight="1" x14ac:dyDescent="0.45"/>
    <row r="58" spans="2:9" x14ac:dyDescent="0.45">
      <c r="B58" s="26" t="s">
        <v>31</v>
      </c>
    </row>
  </sheetData>
  <sheetProtection algorithmName="SHA-512" hashValue="LtZcOrCXDKwsqM+HHAAeYlA5pSFGykoLEPzPQlnaOZ6B+3DGtDAxRs7suRccQRs/JHRDlOgViCVDaLj5HJE1sg==" saltValue="puZQqDVNSsH3vN9Md7H7Xw==" spinCount="100000" sheet="1" objects="1" scenarios="1"/>
  <mergeCells count="10">
    <mergeCell ref="B56:C56"/>
    <mergeCell ref="B3:C3"/>
    <mergeCell ref="D3:E3"/>
    <mergeCell ref="F3:G3"/>
    <mergeCell ref="H3:I3"/>
    <mergeCell ref="B2:I2"/>
    <mergeCell ref="B4:C4"/>
    <mergeCell ref="D4:E4"/>
    <mergeCell ref="F4:G4"/>
    <mergeCell ref="H4:I4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17</vt:i4>
      </vt:variant>
      <vt:variant>
        <vt:lpstr>Adlandırılmış Aralıklar</vt:lpstr>
      </vt:variant>
      <vt:variant>
        <vt:i4>27</vt:i4>
      </vt:variant>
    </vt:vector>
  </HeadingPairs>
  <TitlesOfParts>
    <vt:vector size="44" baseType="lpstr">
      <vt:lpstr>Başlangıç</vt:lpstr>
      <vt:lpstr>12</vt:lpstr>
      <vt:lpstr>24</vt:lpstr>
      <vt:lpstr>24(6)</vt:lpstr>
      <vt:lpstr>36</vt:lpstr>
      <vt:lpstr>36(6)</vt:lpstr>
      <vt:lpstr>36(12)</vt:lpstr>
      <vt:lpstr>48</vt:lpstr>
      <vt:lpstr>48(6)</vt:lpstr>
      <vt:lpstr>48(12)</vt:lpstr>
      <vt:lpstr>60</vt:lpstr>
      <vt:lpstr>60(6)</vt:lpstr>
      <vt:lpstr>60(12)</vt:lpstr>
      <vt:lpstr>120</vt:lpstr>
      <vt:lpstr>120(6)</vt:lpstr>
      <vt:lpstr>120(12)</vt:lpstr>
      <vt:lpstr>180</vt:lpstr>
      <vt:lpstr>'12'!Yazdırma_Alanı</vt:lpstr>
      <vt:lpstr>'120'!Yazdırma_Alanı</vt:lpstr>
      <vt:lpstr>'120(12)'!Yazdırma_Alanı</vt:lpstr>
      <vt:lpstr>'120(6)'!Yazdırma_Alanı</vt:lpstr>
      <vt:lpstr>'180'!Yazdırma_Alanı</vt:lpstr>
      <vt:lpstr>'24'!Yazdırma_Alanı</vt:lpstr>
      <vt:lpstr>'24(6)'!Yazdırma_Alanı</vt:lpstr>
      <vt:lpstr>'36'!Yazdırma_Alanı</vt:lpstr>
      <vt:lpstr>'36(12)'!Yazdırma_Alanı</vt:lpstr>
      <vt:lpstr>'36(6)'!Yazdırma_Alanı</vt:lpstr>
      <vt:lpstr>'48'!Yazdırma_Alanı</vt:lpstr>
      <vt:lpstr>'48(12)'!Yazdırma_Alanı</vt:lpstr>
      <vt:lpstr>'48(6)'!Yazdırma_Alanı</vt:lpstr>
      <vt:lpstr>'60'!Yazdırma_Alanı</vt:lpstr>
      <vt:lpstr>'60(12)'!Yazdırma_Alanı</vt:lpstr>
      <vt:lpstr>'60(6)'!Yazdırma_Alanı</vt:lpstr>
      <vt:lpstr>Başlangıç!Yazdırma_Alanı</vt:lpstr>
      <vt:lpstr>'120'!Yazdırma_Başlıkları</vt:lpstr>
      <vt:lpstr>'120(12)'!Yazdırma_Başlıkları</vt:lpstr>
      <vt:lpstr>'120(6)'!Yazdırma_Başlıkları</vt:lpstr>
      <vt:lpstr>'180'!Yazdırma_Başlıkları</vt:lpstr>
      <vt:lpstr>'48'!Yazdırma_Başlıkları</vt:lpstr>
      <vt:lpstr>'48(12)'!Yazdırma_Başlıkları</vt:lpstr>
      <vt:lpstr>'48(6)'!Yazdırma_Başlıkları</vt:lpstr>
      <vt:lpstr>'60'!Yazdırma_Başlıkları</vt:lpstr>
      <vt:lpstr>'60(12)'!Yazdırma_Başlıkları</vt:lpstr>
      <vt:lpstr>'60(6)'!Yazdırma_Başlıkları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Yılmaz DALKIRAN</dc:creator>
  <cp:lastModifiedBy>Yılmaz DALKIRAN</cp:lastModifiedBy>
  <cp:lastPrinted>2023-02-11T18:57:49Z</cp:lastPrinted>
  <dcterms:created xsi:type="dcterms:W3CDTF">2023-02-05T18:04:57Z</dcterms:created>
  <dcterms:modified xsi:type="dcterms:W3CDTF">2023-02-12T15:02:57Z</dcterms:modified>
</cp:coreProperties>
</file>