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data/"/>
    </mc:Choice>
  </mc:AlternateContent>
  <xr:revisionPtr revIDLastSave="0" documentId="13_ncr:1_{7F9969FF-CD8C-5E41-9AA8-655060130977}" xr6:coauthVersionLast="36" xr6:coauthVersionMax="36" xr10:uidLastSave="{00000000-0000-0000-0000-000000000000}"/>
  <bookViews>
    <workbookView xWindow="31540" yWindow="660" windowWidth="32140" windowHeight="26160" activeTab="3" xr2:uid="{68119727-28DD-F549-8437-B8BB12DD9A44}"/>
  </bookViews>
  <sheets>
    <sheet name="data" sheetId="1" r:id="rId1"/>
    <sheet name="chart-LTD" sheetId="2" r:id="rId2"/>
    <sheet name="chart-Net New Daily" sheetId="3" r:id="rId3"/>
    <sheet name="chart-LTD-Death-Cured" sheetId="4" r:id="rId4"/>
    <sheet name="analysis" sheetId="5" r:id="rId5"/>
    <sheet name="projection chart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G8" i="5"/>
  <c r="D16" i="5"/>
  <c r="D6" i="5"/>
  <c r="K4" i="1"/>
  <c r="L4" i="1"/>
  <c r="M4" i="1"/>
  <c r="N4" i="1"/>
  <c r="O4" i="1"/>
  <c r="P4" i="1"/>
  <c r="Q4" i="1"/>
  <c r="R4" i="1"/>
  <c r="S4" i="1"/>
  <c r="U4" i="1"/>
  <c r="V4" i="1"/>
  <c r="W4" i="1"/>
  <c r="X4" i="1"/>
  <c r="Y4" i="1"/>
  <c r="Z4" i="1"/>
  <c r="AA4" i="1"/>
  <c r="AB4" i="1"/>
  <c r="I18" i="5" l="1"/>
  <c r="I23" i="5" s="1"/>
  <c r="F17" i="5"/>
  <c r="F7" i="5"/>
  <c r="D21" i="5"/>
  <c r="D22" i="5"/>
  <c r="D23" i="5"/>
  <c r="D20" i="5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2" i="6"/>
  <c r="D4" i="6"/>
  <c r="D5" i="6"/>
  <c r="D6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" i="6"/>
  <c r="H8" i="5"/>
  <c r="H11" i="5" s="1"/>
  <c r="C2" i="6"/>
  <c r="D2" i="5"/>
  <c r="B2" i="6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I20" i="5" l="1"/>
  <c r="I22" i="5"/>
  <c r="I21" i="5"/>
  <c r="E23" i="5"/>
  <c r="G23" i="5"/>
  <c r="G22" i="5"/>
  <c r="G21" i="5"/>
  <c r="G20" i="5"/>
  <c r="F18" i="5"/>
  <c r="F21" i="5" s="1"/>
  <c r="H18" i="5"/>
  <c r="H20" i="5" s="1"/>
  <c r="E18" i="5"/>
  <c r="E20" i="5" s="1"/>
  <c r="H10" i="5"/>
  <c r="H13" i="5"/>
  <c r="H12" i="5"/>
  <c r="F8" i="5"/>
  <c r="G11" i="5"/>
  <c r="G10" i="5"/>
  <c r="G13" i="5"/>
  <c r="G12" i="5"/>
  <c r="I8" i="5"/>
  <c r="E8" i="5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U5" i="1"/>
  <c r="V5" i="1"/>
  <c r="W5" i="1"/>
  <c r="X5" i="1"/>
  <c r="Y5" i="1"/>
  <c r="Z5" i="1"/>
  <c r="AA5" i="1"/>
  <c r="AB5" i="1"/>
  <c r="K5" i="1"/>
  <c r="L5" i="1"/>
  <c r="M5" i="1"/>
  <c r="N5" i="1"/>
  <c r="O5" i="1"/>
  <c r="P5" i="1"/>
  <c r="Q5" i="1"/>
  <c r="R5" i="1"/>
  <c r="S5" i="1"/>
  <c r="F20" i="5" l="1"/>
  <c r="F22" i="5"/>
  <c r="E21" i="5"/>
  <c r="H21" i="5"/>
  <c r="F23" i="5"/>
  <c r="H22" i="5"/>
  <c r="H23" i="5"/>
  <c r="E22" i="5"/>
  <c r="F11" i="5"/>
  <c r="F12" i="5"/>
  <c r="F13" i="5"/>
  <c r="F10" i="5"/>
  <c r="I11" i="5"/>
  <c r="I12" i="5"/>
  <c r="I13" i="5"/>
  <c r="I10" i="5"/>
  <c r="E11" i="5"/>
  <c r="E12" i="5"/>
  <c r="E13" i="5"/>
  <c r="E10" i="5"/>
  <c r="U7" i="1"/>
  <c r="U8" i="1"/>
  <c r="U9" i="1"/>
  <c r="U10" i="1"/>
  <c r="U11" i="1"/>
  <c r="U12" i="1"/>
  <c r="U13" i="1"/>
  <c r="U14" i="1"/>
  <c r="U15" i="1"/>
  <c r="U16" i="1"/>
  <c r="U6" i="1"/>
  <c r="V7" i="1"/>
  <c r="W7" i="1"/>
  <c r="X7" i="1"/>
  <c r="Y7" i="1"/>
  <c r="Z7" i="1"/>
  <c r="AA7" i="1"/>
  <c r="AB7" i="1"/>
  <c r="V8" i="1"/>
  <c r="W8" i="1"/>
  <c r="X8" i="1"/>
  <c r="Y8" i="1"/>
  <c r="Z8" i="1"/>
  <c r="AA8" i="1"/>
  <c r="AB8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V14" i="1"/>
  <c r="W14" i="1"/>
  <c r="X14" i="1"/>
  <c r="Y14" i="1"/>
  <c r="Z14" i="1"/>
  <c r="AA14" i="1"/>
  <c r="AB14" i="1"/>
  <c r="W6" i="1"/>
  <c r="X6" i="1"/>
  <c r="Y6" i="1"/>
  <c r="Z6" i="1"/>
  <c r="AA6" i="1"/>
  <c r="AB6" i="1"/>
  <c r="V6" i="1"/>
  <c r="AA16" i="1"/>
  <c r="AA15" i="1"/>
  <c r="R13" i="1"/>
  <c r="R12" i="1"/>
  <c r="R11" i="1"/>
  <c r="R10" i="1"/>
  <c r="R9" i="1"/>
  <c r="R8" i="1"/>
  <c r="R7" i="1"/>
  <c r="R6" i="1"/>
  <c r="K6" i="1"/>
  <c r="L6" i="1"/>
  <c r="M6" i="1"/>
  <c r="N6" i="1"/>
  <c r="O6" i="1"/>
  <c r="P6" i="1"/>
  <c r="Q6" i="1"/>
  <c r="S6" i="1"/>
  <c r="K7" i="1" l="1"/>
  <c r="L7" i="1"/>
  <c r="M7" i="1"/>
  <c r="N7" i="1"/>
  <c r="O7" i="1"/>
  <c r="P7" i="1"/>
  <c r="Q7" i="1"/>
  <c r="S7" i="1"/>
  <c r="S9" i="1" l="1"/>
  <c r="S10" i="1"/>
  <c r="S11" i="1"/>
  <c r="S12" i="1"/>
  <c r="S13" i="1"/>
  <c r="S14" i="1"/>
  <c r="S8" i="1"/>
  <c r="Q8" i="1"/>
  <c r="P8" i="1"/>
  <c r="O8" i="1"/>
  <c r="N8" i="1"/>
  <c r="M8" i="1"/>
  <c r="L8" i="1"/>
  <c r="K8" i="1"/>
  <c r="Q9" i="1" l="1"/>
  <c r="P9" i="1"/>
  <c r="O9" i="1"/>
  <c r="N9" i="1"/>
  <c r="M9" i="1"/>
  <c r="L9" i="1"/>
  <c r="K9" i="1"/>
  <c r="Q10" i="1" l="1"/>
  <c r="P10" i="1"/>
  <c r="O10" i="1"/>
  <c r="N10" i="1"/>
  <c r="M10" i="1"/>
  <c r="L10" i="1"/>
  <c r="K10" i="1"/>
  <c r="M11" i="1" l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V15" i="1" s="1"/>
  <c r="N15" i="1"/>
  <c r="O15" i="1"/>
  <c r="P15" i="1"/>
  <c r="Q15" i="1"/>
  <c r="Z15" i="1" s="1"/>
  <c r="M16" i="1"/>
  <c r="V16" i="1" s="1"/>
  <c r="N16" i="1"/>
  <c r="W16" i="1" s="1"/>
  <c r="O16" i="1"/>
  <c r="X16" i="1" s="1"/>
  <c r="P16" i="1"/>
  <c r="Y16" i="1" s="1"/>
  <c r="Q16" i="1"/>
  <c r="Z16" i="1" s="1"/>
  <c r="L12" i="1"/>
  <c r="L13" i="1"/>
  <c r="L14" i="1"/>
  <c r="L15" i="1"/>
  <c r="L16" i="1"/>
  <c r="L11" i="1"/>
  <c r="Y15" i="1" l="1"/>
  <c r="X15" i="1"/>
  <c r="W15" i="1"/>
</calcChain>
</file>

<file path=xl/sharedStrings.xml><?xml version="1.0" encoding="utf-8"?>
<sst xmlns="http://schemas.openxmlformats.org/spreadsheetml/2006/main" count="56" uniqueCount="31">
  <si>
    <t>确诊</t>
  </si>
  <si>
    <t>死亡</t>
  </si>
  <si>
    <t>重症病例</t>
  </si>
  <si>
    <t>疑似病例</t>
  </si>
  <si>
    <t>密切接触</t>
  </si>
  <si>
    <t>接受医学观察</t>
  </si>
  <si>
    <t>Date</t>
  </si>
  <si>
    <t>死亡率</t>
  </si>
  <si>
    <t>治愈</t>
  </si>
  <si>
    <t>Life-To-Date</t>
  </si>
  <si>
    <t>Life-To-Date DoD%</t>
  </si>
  <si>
    <t>Daily Net New</t>
  </si>
  <si>
    <t>Latest Date as BOP</t>
  </si>
  <si>
    <t>Confirmed Infected</t>
  </si>
  <si>
    <t>Deaths</t>
  </si>
  <si>
    <t>#</t>
  </si>
  <si>
    <t xml:space="preserve">Latest Avg DoD %, trailing 3 days </t>
  </si>
  <si>
    <t>7 Days from Now</t>
  </si>
  <si>
    <t>14 Days from Now</t>
  </si>
  <si>
    <t>21 Days from Now</t>
  </si>
  <si>
    <t>28 Days from Now</t>
  </si>
  <si>
    <t>H7N9-2013</t>
  </si>
  <si>
    <t>MERS-2012</t>
  </si>
  <si>
    <t>H1N1-2009</t>
  </si>
  <si>
    <t>SARS-2002</t>
  </si>
  <si>
    <t>Nipah-1998</t>
  </si>
  <si>
    <t>H5N1-1997</t>
  </si>
  <si>
    <t>Source:</t>
  </si>
  <si>
    <t>https://www.businessinsider.com/wuhan-coronavirus-cases-total-sars-pandemic-cases-2020-1?r=US&amp;IR=T</t>
  </si>
  <si>
    <t>Ebola-1976</t>
  </si>
  <si>
    <t>Marberg-1967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</si>
</sst>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14" fontId="0" fillId="2" borderId="0" xfId="0" applyNumberFormat="1" applyFill="1"/>
    <xf numFmtId="0" fontId="2" fillId="2" borderId="0" xfId="0" applyFont="1" applyFill="1"/>
    <xf numFmtId="14" fontId="0" fillId="3" borderId="0" xfId="0" applyNumberFormat="1" applyFill="1"/>
    <xf numFmtId="0" fontId="2" fillId="3" borderId="0" xfId="0" applyFont="1" applyFill="1"/>
    <xf numFmtId="14" fontId="0" fillId="4" borderId="0" xfId="0" applyNumberFormat="1" applyFill="1"/>
    <xf numFmtId="0" fontId="2" fillId="4" borderId="0" xfId="0" applyFont="1" applyFill="1"/>
    <xf numFmtId="14" fontId="2" fillId="0" borderId="0" xfId="0" applyNumberFormat="1" applyFont="1"/>
    <xf numFmtId="164" fontId="0" fillId="0" borderId="0" xfId="2" applyNumberFormat="1" applyFont="1"/>
    <xf numFmtId="165" fontId="0" fillId="0" borderId="0" xfId="0" applyNumberFormat="1"/>
    <xf numFmtId="164" fontId="2" fillId="0" borderId="0" xfId="1" applyNumberFormat="1" applyFont="1"/>
    <xf numFmtId="0" fontId="3" fillId="0" borderId="0" xfId="3"/>
    <xf numFmtId="165" fontId="0" fillId="0" borderId="0" xfId="2" applyNumberFormat="1" applyFont="1"/>
    <xf numFmtId="9" fontId="0" fillId="0" borderId="2" xfId="0" applyNumberFormat="1" applyBorder="1"/>
    <xf numFmtId="165" fontId="0" fillId="0" borderId="1" xfId="2" applyNumberFormat="1" applyFont="1" applyBorder="1"/>
    <xf numFmtId="164" fontId="2" fillId="2" borderId="0" xfId="1" applyNumberFormat="1" applyFont="1" applyFill="1"/>
    <xf numFmtId="165" fontId="2" fillId="2" borderId="1" xfId="0" applyNumberFormat="1" applyFont="1" applyFill="1" applyBorder="1"/>
    <xf numFmtId="0" fontId="2" fillId="0" borderId="1" xfId="0" applyFont="1" applyBorder="1" applyAlignment="1">
      <alignment horizont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7D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累计数据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7.5846714013689448E-2"/>
          <c:w val="0.85933894058697224"/>
          <c:h val="0.83735898821470844"/>
        </c:manualLayout>
      </c:layout>
      <c:lineChart>
        <c:grouping val="standard"/>
        <c:varyColors val="0"/>
        <c:ser>
          <c:idx val="2"/>
          <c:order val="0"/>
          <c:tx>
            <c:strRef>
              <c:f>data!$E$3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data!$B$4:$B$16</c:f>
              <c:numCache>
                <c:formatCode>m/d/yy</c:formatCode>
                <c:ptCount val="13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  <c:pt idx="11">
                  <c:v>43851</c:v>
                </c:pt>
                <c:pt idx="12">
                  <c:v>43850</c:v>
                </c:pt>
              </c:numCache>
            </c:numRef>
          </c:cat>
          <c:val>
            <c:numRef>
              <c:f>data!$E$4:$E$16</c:f>
              <c:numCache>
                <c:formatCode>_(* #,##0_);_(* \(#,##0\);_(* "-"??_);_(@_)</c:formatCode>
                <c:ptCount val="13"/>
                <c:pt idx="0">
                  <c:v>19544</c:v>
                </c:pt>
                <c:pt idx="1">
                  <c:v>17988</c:v>
                </c:pt>
                <c:pt idx="2">
                  <c:v>15238</c:v>
                </c:pt>
                <c:pt idx="3">
                  <c:v>12167</c:v>
                </c:pt>
                <c:pt idx="4">
                  <c:v>9239</c:v>
                </c:pt>
                <c:pt idx="5">
                  <c:v>6973</c:v>
                </c:pt>
                <c:pt idx="6">
                  <c:v>5794</c:v>
                </c:pt>
                <c:pt idx="7">
                  <c:v>2684</c:v>
                </c:pt>
                <c:pt idx="8">
                  <c:v>1965</c:v>
                </c:pt>
                <c:pt idx="9">
                  <c:v>1072</c:v>
                </c:pt>
                <c:pt idx="10">
                  <c:v>393</c:v>
                </c:pt>
                <c:pt idx="1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data!$F$3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data!$B$4:$B$16</c:f>
              <c:numCache>
                <c:formatCode>m/d/yy</c:formatCode>
                <c:ptCount val="13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  <c:pt idx="11">
                  <c:v>43851</c:v>
                </c:pt>
                <c:pt idx="12">
                  <c:v>43850</c:v>
                </c:pt>
              </c:numCache>
            </c:numRef>
          </c:cat>
          <c:val>
            <c:numRef>
              <c:f>data!$F$4:$F$16</c:f>
              <c:numCache>
                <c:formatCode>_(* #,##0_);_(* \(#,##0\);_(* "-"??_);_(@_)</c:formatCode>
                <c:ptCount val="13"/>
                <c:pt idx="0">
                  <c:v>14380</c:v>
                </c:pt>
                <c:pt idx="1">
                  <c:v>11791</c:v>
                </c:pt>
                <c:pt idx="2">
                  <c:v>9692</c:v>
                </c:pt>
                <c:pt idx="3">
                  <c:v>7711</c:v>
                </c:pt>
                <c:pt idx="4">
                  <c:v>5974</c:v>
                </c:pt>
                <c:pt idx="5">
                  <c:v>4515</c:v>
                </c:pt>
                <c:pt idx="6">
                  <c:v>2744</c:v>
                </c:pt>
                <c:pt idx="7">
                  <c:v>1975</c:v>
                </c:pt>
                <c:pt idx="8">
                  <c:v>1287</c:v>
                </c:pt>
                <c:pt idx="9">
                  <c:v>830</c:v>
                </c:pt>
                <c:pt idx="10">
                  <c:v>571</c:v>
                </c:pt>
                <c:pt idx="11">
                  <c:v>440</c:v>
                </c:pt>
                <c:pt idx="12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data!$G$3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data!$B$4:$B$16</c:f>
              <c:numCache>
                <c:formatCode>m/d/yy</c:formatCode>
                <c:ptCount val="13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  <c:pt idx="11">
                  <c:v>43851</c:v>
                </c:pt>
                <c:pt idx="12">
                  <c:v>43850</c:v>
                </c:pt>
              </c:numCache>
            </c:numRef>
          </c:cat>
          <c:val>
            <c:numRef>
              <c:f>data!$G$4:$G$16</c:f>
              <c:numCache>
                <c:formatCode>_(* #,##0_);_(* \(#,##0\);_(* "-"??_);_(@_)</c:formatCode>
                <c:ptCount val="13"/>
                <c:pt idx="0">
                  <c:v>2110</c:v>
                </c:pt>
                <c:pt idx="1">
                  <c:v>1795</c:v>
                </c:pt>
                <c:pt idx="2">
                  <c:v>1527</c:v>
                </c:pt>
                <c:pt idx="3">
                  <c:v>1370</c:v>
                </c:pt>
                <c:pt idx="4">
                  <c:v>1239</c:v>
                </c:pt>
                <c:pt idx="5">
                  <c:v>976</c:v>
                </c:pt>
                <c:pt idx="6">
                  <c:v>461</c:v>
                </c:pt>
                <c:pt idx="7">
                  <c:v>324</c:v>
                </c:pt>
                <c:pt idx="8">
                  <c:v>237</c:v>
                </c:pt>
                <c:pt idx="9">
                  <c:v>177</c:v>
                </c:pt>
                <c:pt idx="10">
                  <c:v>95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data!$H$3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data!$B$4:$B$16</c:f>
              <c:numCache>
                <c:formatCode>m/d/yy</c:formatCode>
                <c:ptCount val="13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  <c:pt idx="11">
                  <c:v>43851</c:v>
                </c:pt>
                <c:pt idx="12">
                  <c:v>43850</c:v>
                </c:pt>
              </c:numCache>
            </c:numRef>
          </c:cat>
          <c:val>
            <c:numRef>
              <c:f>data!$H$4:$H$16</c:f>
              <c:numCache>
                <c:formatCode>_(* #,##0_);_(* \(#,##0\);_(* "-"??_);_(@_)</c:formatCode>
                <c:ptCount val="13"/>
                <c:pt idx="0">
                  <c:v>304</c:v>
                </c:pt>
                <c:pt idx="1">
                  <c:v>259</c:v>
                </c:pt>
                <c:pt idx="2">
                  <c:v>213</c:v>
                </c:pt>
                <c:pt idx="3">
                  <c:v>170</c:v>
                </c:pt>
                <c:pt idx="4">
                  <c:v>132</c:v>
                </c:pt>
                <c:pt idx="5">
                  <c:v>106</c:v>
                </c:pt>
                <c:pt idx="6">
                  <c:v>80</c:v>
                </c:pt>
                <c:pt idx="7">
                  <c:v>56</c:v>
                </c:pt>
                <c:pt idx="8">
                  <c:v>41</c:v>
                </c:pt>
                <c:pt idx="9">
                  <c:v>25</c:v>
                </c:pt>
                <c:pt idx="10">
                  <c:v>17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07077666428061"/>
          <c:y val="8.5754271282127467E-2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每日新增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6.9345593257471291E-2"/>
          <c:w val="0.87163332140300642"/>
          <c:h val="0.85354317821565262"/>
        </c:manualLayout>
      </c:layout>
      <c:lineChart>
        <c:grouping val="standard"/>
        <c:varyColors val="0"/>
        <c:ser>
          <c:idx val="2"/>
          <c:order val="0"/>
          <c:tx>
            <c:strRef>
              <c:f>data!$X$3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data!$U$4:$U$14</c:f>
              <c:numCache>
                <c:formatCode>m/d/yy</c:formatCode>
                <c:ptCount val="11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</c:numCache>
            </c:numRef>
          </c:cat>
          <c:val>
            <c:numRef>
              <c:f>data!$X$4:$X$14</c:f>
              <c:numCache>
                <c:formatCode>_(* #,##0_);_(* \(#,##0\);_(* "-"??_);_(@_)</c:formatCode>
                <c:ptCount val="11"/>
                <c:pt idx="0">
                  <c:v>1556</c:v>
                </c:pt>
                <c:pt idx="1">
                  <c:v>2750</c:v>
                </c:pt>
                <c:pt idx="2">
                  <c:v>3071</c:v>
                </c:pt>
                <c:pt idx="3">
                  <c:v>2928</c:v>
                </c:pt>
                <c:pt idx="4">
                  <c:v>2266</c:v>
                </c:pt>
                <c:pt idx="5">
                  <c:v>1179</c:v>
                </c:pt>
                <c:pt idx="6">
                  <c:v>3110</c:v>
                </c:pt>
                <c:pt idx="7">
                  <c:v>719</c:v>
                </c:pt>
                <c:pt idx="8">
                  <c:v>893</c:v>
                </c:pt>
                <c:pt idx="9">
                  <c:v>679</c:v>
                </c:pt>
                <c:pt idx="10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B-D74F-9D8B-92673D9D5EE8}"/>
            </c:ext>
          </c:extLst>
        </c:ser>
        <c:ser>
          <c:idx val="3"/>
          <c:order val="1"/>
          <c:tx>
            <c:strRef>
              <c:f>data!$Y$3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data!$U$4:$U$14</c:f>
              <c:numCache>
                <c:formatCode>m/d/yy</c:formatCode>
                <c:ptCount val="11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</c:numCache>
            </c:numRef>
          </c:cat>
          <c:val>
            <c:numRef>
              <c:f>data!$Y$4:$Y$14</c:f>
              <c:numCache>
                <c:formatCode>_(* #,##0_);_(* \(#,##0\);_(* "-"??_);_(@_)</c:formatCode>
                <c:ptCount val="11"/>
                <c:pt idx="0">
                  <c:v>2589</c:v>
                </c:pt>
                <c:pt idx="1">
                  <c:v>2099</c:v>
                </c:pt>
                <c:pt idx="2">
                  <c:v>1981</c:v>
                </c:pt>
                <c:pt idx="3">
                  <c:v>1737</c:v>
                </c:pt>
                <c:pt idx="4">
                  <c:v>1459</c:v>
                </c:pt>
                <c:pt idx="5">
                  <c:v>1771</c:v>
                </c:pt>
                <c:pt idx="6">
                  <c:v>769</c:v>
                </c:pt>
                <c:pt idx="7">
                  <c:v>688</c:v>
                </c:pt>
                <c:pt idx="8">
                  <c:v>457</c:v>
                </c:pt>
                <c:pt idx="9">
                  <c:v>259</c:v>
                </c:pt>
                <c:pt idx="1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B-D74F-9D8B-92673D9D5EE8}"/>
            </c:ext>
          </c:extLst>
        </c:ser>
        <c:ser>
          <c:idx val="4"/>
          <c:order val="2"/>
          <c:tx>
            <c:strRef>
              <c:f>data!$Z$3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data!$U$4:$U$14</c:f>
              <c:numCache>
                <c:formatCode>m/d/yy</c:formatCode>
                <c:ptCount val="11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</c:numCache>
            </c:numRef>
          </c:cat>
          <c:val>
            <c:numRef>
              <c:f>data!$Z$4:$Z$14</c:f>
              <c:numCache>
                <c:formatCode>_(* #,##0_);_(* \(#,##0\);_(* "-"??_);_(@_)</c:formatCode>
                <c:ptCount val="11"/>
                <c:pt idx="0">
                  <c:v>315</c:v>
                </c:pt>
                <c:pt idx="1">
                  <c:v>268</c:v>
                </c:pt>
                <c:pt idx="2">
                  <c:v>157</c:v>
                </c:pt>
                <c:pt idx="3">
                  <c:v>131</c:v>
                </c:pt>
                <c:pt idx="4">
                  <c:v>263</c:v>
                </c:pt>
                <c:pt idx="5">
                  <c:v>515</c:v>
                </c:pt>
                <c:pt idx="6">
                  <c:v>137</c:v>
                </c:pt>
                <c:pt idx="7">
                  <c:v>87</c:v>
                </c:pt>
                <c:pt idx="8">
                  <c:v>60</c:v>
                </c:pt>
                <c:pt idx="9">
                  <c:v>82</c:v>
                </c:pt>
                <c:pt idx="1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B-D74F-9D8B-92673D9D5EE8}"/>
            </c:ext>
          </c:extLst>
        </c:ser>
        <c:ser>
          <c:idx val="5"/>
          <c:order val="3"/>
          <c:tx>
            <c:strRef>
              <c:f>data!$AA$3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data!$U$4:$U$14</c:f>
              <c:numCache>
                <c:formatCode>m/d/yy</c:formatCode>
                <c:ptCount val="11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</c:numCache>
            </c:numRef>
          </c:cat>
          <c:val>
            <c:numRef>
              <c:f>data!$AA$4:$AA$14</c:f>
              <c:numCache>
                <c:formatCode>_(* #,##0_);_(* \(#,##0\);_(* "-"??_);_(@_)</c:formatCode>
                <c:ptCount val="11"/>
                <c:pt idx="0">
                  <c:v>45</c:v>
                </c:pt>
                <c:pt idx="1">
                  <c:v>46</c:v>
                </c:pt>
                <c:pt idx="2">
                  <c:v>43</c:v>
                </c:pt>
                <c:pt idx="3">
                  <c:v>38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15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B-D74F-9D8B-92673D9D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  <c:min val="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02532211882605"/>
          <c:y val="6.4370623483385334E-2"/>
          <c:w val="0.16977272727272724"/>
          <c:h val="0.40847065814886346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累计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死亡和治愈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6589119541873E-2"/>
          <c:y val="8.0122855164277099E-2"/>
          <c:w val="0.89649704724409451"/>
          <c:h val="0.84314268126907588"/>
        </c:manualLayout>
      </c:layout>
      <c:lineChart>
        <c:grouping val="standard"/>
        <c:varyColors val="0"/>
        <c:ser>
          <c:idx val="5"/>
          <c:order val="0"/>
          <c:tx>
            <c:strRef>
              <c:f>data!$H$3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data!$B$4:$B$16</c:f>
              <c:numCache>
                <c:formatCode>m/d/yy</c:formatCode>
                <c:ptCount val="13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  <c:pt idx="11">
                  <c:v>43851</c:v>
                </c:pt>
                <c:pt idx="12">
                  <c:v>43850</c:v>
                </c:pt>
              </c:numCache>
            </c:numRef>
          </c:cat>
          <c:val>
            <c:numRef>
              <c:f>data!$H$4:$H$16</c:f>
              <c:numCache>
                <c:formatCode>_(* #,##0_);_(* \(#,##0\);_(* "-"??_);_(@_)</c:formatCode>
                <c:ptCount val="13"/>
                <c:pt idx="0">
                  <c:v>304</c:v>
                </c:pt>
                <c:pt idx="1">
                  <c:v>259</c:v>
                </c:pt>
                <c:pt idx="2">
                  <c:v>213</c:v>
                </c:pt>
                <c:pt idx="3">
                  <c:v>170</c:v>
                </c:pt>
                <c:pt idx="4">
                  <c:v>132</c:v>
                </c:pt>
                <c:pt idx="5">
                  <c:v>106</c:v>
                </c:pt>
                <c:pt idx="6">
                  <c:v>80</c:v>
                </c:pt>
                <c:pt idx="7">
                  <c:v>56</c:v>
                </c:pt>
                <c:pt idx="8">
                  <c:v>41</c:v>
                </c:pt>
                <c:pt idx="9">
                  <c:v>25</c:v>
                </c:pt>
                <c:pt idx="10">
                  <c:v>17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6-5B42-9B83-0FC85AA01D1A}"/>
            </c:ext>
          </c:extLst>
        </c:ser>
        <c:ser>
          <c:idx val="0"/>
          <c:order val="1"/>
          <c:tx>
            <c:strRef>
              <c:f>data!$I$3</c:f>
              <c:strCache>
                <c:ptCount val="1"/>
                <c:pt idx="0">
                  <c:v>治愈</c:v>
                </c:pt>
              </c:strCache>
            </c:strRef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data!$B$4:$B$16</c:f>
              <c:numCache>
                <c:formatCode>m/d/yy</c:formatCode>
                <c:ptCount val="13"/>
                <c:pt idx="0">
                  <c:v>43862</c:v>
                </c:pt>
                <c:pt idx="1">
                  <c:v>43861</c:v>
                </c:pt>
                <c:pt idx="2">
                  <c:v>43860</c:v>
                </c:pt>
                <c:pt idx="3">
                  <c:v>43859</c:v>
                </c:pt>
                <c:pt idx="4">
                  <c:v>43858</c:v>
                </c:pt>
                <c:pt idx="5">
                  <c:v>43857</c:v>
                </c:pt>
                <c:pt idx="6">
                  <c:v>43856</c:v>
                </c:pt>
                <c:pt idx="7">
                  <c:v>43855</c:v>
                </c:pt>
                <c:pt idx="8">
                  <c:v>43854</c:v>
                </c:pt>
                <c:pt idx="9">
                  <c:v>43853</c:v>
                </c:pt>
                <c:pt idx="10">
                  <c:v>43852</c:v>
                </c:pt>
                <c:pt idx="11">
                  <c:v>43851</c:v>
                </c:pt>
                <c:pt idx="12">
                  <c:v>43850</c:v>
                </c:pt>
              </c:numCache>
            </c:numRef>
          </c:cat>
          <c:val>
            <c:numRef>
              <c:f>data!$I$4:$I$16</c:f>
              <c:numCache>
                <c:formatCode>_(* #,##0_);_(* \(#,##0\);_(* "-"??_);_(@_)</c:formatCode>
                <c:ptCount val="13"/>
                <c:pt idx="0">
                  <c:v>328</c:v>
                </c:pt>
                <c:pt idx="1">
                  <c:v>243</c:v>
                </c:pt>
                <c:pt idx="2">
                  <c:v>171</c:v>
                </c:pt>
                <c:pt idx="3">
                  <c:v>124</c:v>
                </c:pt>
                <c:pt idx="4">
                  <c:v>103</c:v>
                </c:pt>
                <c:pt idx="5">
                  <c:v>60</c:v>
                </c:pt>
                <c:pt idx="6">
                  <c:v>51</c:v>
                </c:pt>
                <c:pt idx="7">
                  <c:v>49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6-5B42-9B83-0FC85AA0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  <c:min val="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889584824624"/>
          <c:y val="6.8144208389045696E-2"/>
          <c:w val="0.10772727272727275"/>
          <c:h val="0.23996751349477541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'projection chart'!$C$1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chart'!$C$2:$C$22</c:f>
              <c:numCache>
                <c:formatCode>_(* #,##0_);_(* \(#,##0\);_(* "-"??_);_(@_)</c:formatCode>
                <c:ptCount val="21"/>
                <c:pt idx="0">
                  <c:v>304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0948-A764-9E39A0BBB29B}"/>
            </c:ext>
          </c:extLst>
        </c:ser>
        <c:ser>
          <c:idx val="1"/>
          <c:order val="1"/>
          <c:tx>
            <c:strRef>
              <c:f>'projection chart'!$D$1</c:f>
              <c:strCache>
                <c:ptCount val="1"/>
                <c:pt idx="0">
                  <c:v> H7N9-2013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chart'!$D$2:$D$22</c:f>
              <c:numCache>
                <c:formatCode>_(* #,##0_);_(* \(#,##0\);_(* "-"??_);_(@_)</c:formatCode>
                <c:ptCount val="21"/>
                <c:pt idx="0">
                  <c:v>616</c:v>
                </c:pt>
                <c:pt idx="1">
                  <c:v>616</c:v>
                </c:pt>
                <c:pt idx="2">
                  <c:v>616</c:v>
                </c:pt>
                <c:pt idx="3">
                  <c:v>616</c:v>
                </c:pt>
                <c:pt idx="4">
                  <c:v>616</c:v>
                </c:pt>
                <c:pt idx="5">
                  <c:v>616</c:v>
                </c:pt>
                <c:pt idx="6">
                  <c:v>616</c:v>
                </c:pt>
                <c:pt idx="7">
                  <c:v>616</c:v>
                </c:pt>
                <c:pt idx="8">
                  <c:v>616</c:v>
                </c:pt>
                <c:pt idx="9">
                  <c:v>616</c:v>
                </c:pt>
                <c:pt idx="10">
                  <c:v>616</c:v>
                </c:pt>
                <c:pt idx="11">
                  <c:v>616</c:v>
                </c:pt>
                <c:pt idx="12">
                  <c:v>616</c:v>
                </c:pt>
                <c:pt idx="13">
                  <c:v>616</c:v>
                </c:pt>
                <c:pt idx="14">
                  <c:v>616</c:v>
                </c:pt>
                <c:pt idx="15">
                  <c:v>616</c:v>
                </c:pt>
                <c:pt idx="16">
                  <c:v>616</c:v>
                </c:pt>
                <c:pt idx="17">
                  <c:v>616</c:v>
                </c:pt>
                <c:pt idx="18">
                  <c:v>616</c:v>
                </c:pt>
                <c:pt idx="19">
                  <c:v>616</c:v>
                </c:pt>
                <c:pt idx="2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B-0948-A764-9E39A0BBB29B}"/>
            </c:ext>
          </c:extLst>
        </c:ser>
        <c:ser>
          <c:idx val="2"/>
          <c:order val="2"/>
          <c:tx>
            <c:strRef>
              <c:f>'projection chart'!$E$1</c:f>
              <c:strCache>
                <c:ptCount val="1"/>
                <c:pt idx="0">
                  <c:v> MERS-2012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chart'!$E$2:$E$22</c:f>
              <c:numCache>
                <c:formatCode>_(* #,##0_);_(* \(#,##0\);_(* "-"??_);_(@_)</c:formatCode>
                <c:ptCount val="21"/>
                <c:pt idx="0">
                  <c:v>2494</c:v>
                </c:pt>
                <c:pt idx="1">
                  <c:v>2494</c:v>
                </c:pt>
                <c:pt idx="2">
                  <c:v>2494</c:v>
                </c:pt>
                <c:pt idx="3">
                  <c:v>2494</c:v>
                </c:pt>
                <c:pt idx="4">
                  <c:v>2494</c:v>
                </c:pt>
                <c:pt idx="5">
                  <c:v>2494</c:v>
                </c:pt>
                <c:pt idx="6">
                  <c:v>2494</c:v>
                </c:pt>
                <c:pt idx="7">
                  <c:v>2494</c:v>
                </c:pt>
                <c:pt idx="8">
                  <c:v>2494</c:v>
                </c:pt>
                <c:pt idx="9">
                  <c:v>2494</c:v>
                </c:pt>
                <c:pt idx="10">
                  <c:v>2494</c:v>
                </c:pt>
                <c:pt idx="11">
                  <c:v>2494</c:v>
                </c:pt>
                <c:pt idx="12">
                  <c:v>2494</c:v>
                </c:pt>
                <c:pt idx="13">
                  <c:v>2494</c:v>
                </c:pt>
                <c:pt idx="14">
                  <c:v>2494</c:v>
                </c:pt>
                <c:pt idx="15">
                  <c:v>2494</c:v>
                </c:pt>
                <c:pt idx="16">
                  <c:v>2494</c:v>
                </c:pt>
                <c:pt idx="17">
                  <c:v>2494</c:v>
                </c:pt>
                <c:pt idx="18">
                  <c:v>2494</c:v>
                </c:pt>
                <c:pt idx="19">
                  <c:v>2494</c:v>
                </c:pt>
                <c:pt idx="20">
                  <c:v>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B-0948-A764-9E39A0BBB29B}"/>
            </c:ext>
          </c:extLst>
        </c:ser>
        <c:ser>
          <c:idx val="4"/>
          <c:order val="3"/>
          <c:tx>
            <c:strRef>
              <c:f>'projection chart'!$G$1</c:f>
              <c:strCache>
                <c:ptCount val="1"/>
                <c:pt idx="0">
                  <c:v>SARS-2002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chart'!$G$2:$G$22</c:f>
              <c:numCache>
                <c:formatCode>_(* #,##0_);_(* \(#,##0\);_(* "-"??_);_(@_)</c:formatCode>
                <c:ptCount val="21"/>
                <c:pt idx="0">
                  <c:v>774</c:v>
                </c:pt>
                <c:pt idx="1">
                  <c:v>774</c:v>
                </c:pt>
                <c:pt idx="2">
                  <c:v>774</c:v>
                </c:pt>
                <c:pt idx="3">
                  <c:v>774</c:v>
                </c:pt>
                <c:pt idx="4">
                  <c:v>774</c:v>
                </c:pt>
                <c:pt idx="5">
                  <c:v>774</c:v>
                </c:pt>
                <c:pt idx="6">
                  <c:v>774</c:v>
                </c:pt>
                <c:pt idx="7">
                  <c:v>774</c:v>
                </c:pt>
                <c:pt idx="8">
                  <c:v>774</c:v>
                </c:pt>
                <c:pt idx="9">
                  <c:v>774</c:v>
                </c:pt>
                <c:pt idx="10">
                  <c:v>774</c:v>
                </c:pt>
                <c:pt idx="11">
                  <c:v>774</c:v>
                </c:pt>
                <c:pt idx="12">
                  <c:v>774</c:v>
                </c:pt>
                <c:pt idx="13">
                  <c:v>774</c:v>
                </c:pt>
                <c:pt idx="14">
                  <c:v>774</c:v>
                </c:pt>
                <c:pt idx="15">
                  <c:v>774</c:v>
                </c:pt>
                <c:pt idx="16">
                  <c:v>774</c:v>
                </c:pt>
                <c:pt idx="17">
                  <c:v>774</c:v>
                </c:pt>
                <c:pt idx="18">
                  <c:v>774</c:v>
                </c:pt>
                <c:pt idx="19">
                  <c:v>774</c:v>
                </c:pt>
                <c:pt idx="20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B-0948-A764-9E39A0BBB29B}"/>
            </c:ext>
          </c:extLst>
        </c:ser>
        <c:ser>
          <c:idx val="5"/>
          <c:order val="4"/>
          <c:tx>
            <c:strRef>
              <c:f>'projection chart'!$H$1</c:f>
              <c:strCache>
                <c:ptCount val="1"/>
                <c:pt idx="0">
                  <c:v>Nipah-1998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chart'!$H$2:$H$22</c:f>
              <c:numCache>
                <c:formatCode>_(* #,##0_);_(* \(#,##0\);_(* "-"??_);_(@_)</c:formatCode>
                <c:ptCount val="21"/>
                <c:pt idx="0">
                  <c:v>398</c:v>
                </c:pt>
                <c:pt idx="1">
                  <c:v>398</c:v>
                </c:pt>
                <c:pt idx="2">
                  <c:v>398</c:v>
                </c:pt>
                <c:pt idx="3">
                  <c:v>398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  <c:pt idx="7">
                  <c:v>398</c:v>
                </c:pt>
                <c:pt idx="8">
                  <c:v>398</c:v>
                </c:pt>
                <c:pt idx="9">
                  <c:v>398</c:v>
                </c:pt>
                <c:pt idx="10">
                  <c:v>398</c:v>
                </c:pt>
                <c:pt idx="11">
                  <c:v>398</c:v>
                </c:pt>
                <c:pt idx="12">
                  <c:v>398</c:v>
                </c:pt>
                <c:pt idx="13">
                  <c:v>398</c:v>
                </c:pt>
                <c:pt idx="14">
                  <c:v>398</c:v>
                </c:pt>
                <c:pt idx="15">
                  <c:v>398</c:v>
                </c:pt>
                <c:pt idx="16">
                  <c:v>398</c:v>
                </c:pt>
                <c:pt idx="17">
                  <c:v>398</c:v>
                </c:pt>
                <c:pt idx="18">
                  <c:v>398</c:v>
                </c:pt>
                <c:pt idx="19">
                  <c:v>398</c:v>
                </c:pt>
                <c:pt idx="20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B-0948-A764-9E39A0BBB29B}"/>
            </c:ext>
          </c:extLst>
        </c:ser>
        <c:ser>
          <c:idx val="6"/>
          <c:order val="5"/>
          <c:tx>
            <c:strRef>
              <c:f>'projection chart'!$I$1</c:f>
              <c:strCache>
                <c:ptCount val="1"/>
                <c:pt idx="0">
                  <c:v>H5N1-1997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chart'!$I$2:$I$22</c:f>
              <c:numCache>
                <c:formatCode>_(* #,##0_);_(* \(#,##0\);_(* "-"??_);_(@_)</c:formatCode>
                <c:ptCount val="21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B-0948-A764-9E39A0BBB29B}"/>
            </c:ext>
          </c:extLst>
        </c:ser>
        <c:ser>
          <c:idx val="7"/>
          <c:order val="6"/>
          <c:tx>
            <c:strRef>
              <c:f>'projection chart'!$J$1</c:f>
              <c:strCache>
                <c:ptCount val="1"/>
                <c:pt idx="0">
                  <c:v>Ebola-1976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chart'!$J$2:$J$22</c:f>
              <c:numCache>
                <c:formatCode>_(* #,##0_);_(* \(#,##0\);_(* "-"??_);_(@_)</c:formatCode>
                <c:ptCount val="21"/>
                <c:pt idx="0">
                  <c:v>13562</c:v>
                </c:pt>
                <c:pt idx="1">
                  <c:v>13562</c:v>
                </c:pt>
                <c:pt idx="2">
                  <c:v>13562</c:v>
                </c:pt>
                <c:pt idx="3">
                  <c:v>13562</c:v>
                </c:pt>
                <c:pt idx="4">
                  <c:v>13562</c:v>
                </c:pt>
                <c:pt idx="5">
                  <c:v>13562</c:v>
                </c:pt>
                <c:pt idx="6">
                  <c:v>13562</c:v>
                </c:pt>
                <c:pt idx="7">
                  <c:v>13562</c:v>
                </c:pt>
                <c:pt idx="8">
                  <c:v>13562</c:v>
                </c:pt>
                <c:pt idx="9">
                  <c:v>13562</c:v>
                </c:pt>
                <c:pt idx="10">
                  <c:v>13562</c:v>
                </c:pt>
                <c:pt idx="11">
                  <c:v>13562</c:v>
                </c:pt>
                <c:pt idx="12">
                  <c:v>13562</c:v>
                </c:pt>
                <c:pt idx="13">
                  <c:v>13562</c:v>
                </c:pt>
                <c:pt idx="14">
                  <c:v>13562</c:v>
                </c:pt>
                <c:pt idx="15">
                  <c:v>13562</c:v>
                </c:pt>
                <c:pt idx="16">
                  <c:v>13562</c:v>
                </c:pt>
                <c:pt idx="17">
                  <c:v>13562</c:v>
                </c:pt>
                <c:pt idx="18">
                  <c:v>13562</c:v>
                </c:pt>
                <c:pt idx="19">
                  <c:v>13562</c:v>
                </c:pt>
                <c:pt idx="20">
                  <c:v>13562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BB-0948-A764-9E39A0BBB29B}"/>
            </c:ext>
          </c:extLst>
        </c:ser>
        <c:ser>
          <c:idx val="8"/>
          <c:order val="7"/>
          <c:tx>
            <c:strRef>
              <c:f>'projection chart'!$K$1</c:f>
              <c:strCache>
                <c:ptCount val="1"/>
                <c:pt idx="0">
                  <c:v>Marberg-1967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chart'!$K$2:$K$22</c:f>
              <c:numCache>
                <c:formatCode>_(* #,##0_);_(* \(#,##0\);_(* "-"??_);_(@_)</c:formatCode>
                <c:ptCount val="21"/>
                <c:pt idx="0">
                  <c:v>373</c:v>
                </c:pt>
                <c:pt idx="1">
                  <c:v>373</c:v>
                </c:pt>
                <c:pt idx="2">
                  <c:v>373</c:v>
                </c:pt>
                <c:pt idx="3">
                  <c:v>373</c:v>
                </c:pt>
                <c:pt idx="4">
                  <c:v>373</c:v>
                </c:pt>
                <c:pt idx="5">
                  <c:v>373</c:v>
                </c:pt>
                <c:pt idx="6">
                  <c:v>373</c:v>
                </c:pt>
                <c:pt idx="7">
                  <c:v>373</c:v>
                </c:pt>
                <c:pt idx="8">
                  <c:v>373</c:v>
                </c:pt>
                <c:pt idx="9">
                  <c:v>373</c:v>
                </c:pt>
                <c:pt idx="10">
                  <c:v>373</c:v>
                </c:pt>
                <c:pt idx="11">
                  <c:v>373</c:v>
                </c:pt>
                <c:pt idx="12">
                  <c:v>373</c:v>
                </c:pt>
                <c:pt idx="13">
                  <c:v>373</c:v>
                </c:pt>
                <c:pt idx="14">
                  <c:v>373</c:v>
                </c:pt>
                <c:pt idx="15">
                  <c:v>373</c:v>
                </c:pt>
                <c:pt idx="16">
                  <c:v>373</c:v>
                </c:pt>
                <c:pt idx="17">
                  <c:v>373</c:v>
                </c:pt>
                <c:pt idx="18">
                  <c:v>373</c:v>
                </c:pt>
                <c:pt idx="19">
                  <c:v>373</c:v>
                </c:pt>
                <c:pt idx="2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BB-0948-A764-9E39A0BB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64368"/>
        <c:axId val="1978563968"/>
      </c:lineChart>
      <c:dateAx>
        <c:axId val="1974764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63968"/>
        <c:crosses val="autoZero"/>
        <c:auto val="1"/>
        <c:lblOffset val="100"/>
        <c:baseTimeUnit val="days"/>
      </c:dateAx>
      <c:valAx>
        <c:axId val="19785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67733-0C86-7C46-9D3C-62AC53AB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8111C-7F06-E448-98B2-AD1AD79BD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34</xdr:row>
      <xdr:rowOff>177800</xdr:rowOff>
    </xdr:from>
    <xdr:to>
      <xdr:col>14</xdr:col>
      <xdr:colOff>25400</xdr:colOff>
      <xdr:row>72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7029C-3AEA-704A-ABC3-79A1F523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businessinsider.com/wuhan-coronavirus-cases-total-sars-pandemic-cases-2020-1?r=US&amp;IR=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1:AB27"/>
  <sheetViews>
    <sheetView showGridLines="0" topLeftCell="H1" zoomScale="150" zoomScaleNormal="150" workbookViewId="0">
      <selection activeCell="Q4" sqref="Q4:Q6"/>
    </sheetView>
  </sheetViews>
  <sheetFormatPr baseColWidth="10" defaultRowHeight="16" x14ac:dyDescent="0.2"/>
  <cols>
    <col min="1" max="1" width="3.1640625" customWidth="1"/>
    <col min="2" max="2" width="7.83203125" style="1" bestFit="1" customWidth="1"/>
    <col min="8" max="9" width="5.5" bestFit="1" customWidth="1"/>
    <col min="10" max="10" width="2.6640625" customWidth="1"/>
    <col min="15" max="15" width="5.1640625" bestFit="1" customWidth="1"/>
    <col min="17" max="17" width="5.1640625" bestFit="1" customWidth="1"/>
    <col min="18" max="18" width="5.1640625" customWidth="1"/>
    <col min="19" max="19" width="7.1640625" bestFit="1" customWidth="1"/>
    <col min="20" max="20" width="2.1640625" customWidth="1"/>
  </cols>
  <sheetData>
    <row r="1" spans="2:28" s="2" customFormat="1" x14ac:dyDescent="0.2">
      <c r="B1" s="13" t="s">
        <v>9</v>
      </c>
      <c r="K1" s="2" t="s">
        <v>10</v>
      </c>
      <c r="U1" s="2" t="s">
        <v>11</v>
      </c>
    </row>
    <row r="3" spans="2:28" x14ac:dyDescent="0.2">
      <c r="B3" s="7" t="s">
        <v>6</v>
      </c>
      <c r="C3" s="8" t="s">
        <v>4</v>
      </c>
      <c r="D3" s="8" t="s">
        <v>5</v>
      </c>
      <c r="E3" s="8" t="s">
        <v>3</v>
      </c>
      <c r="F3" s="8" t="s">
        <v>0</v>
      </c>
      <c r="G3" s="8" t="s">
        <v>2</v>
      </c>
      <c r="H3" s="8" t="s">
        <v>1</v>
      </c>
      <c r="I3" s="8" t="s">
        <v>8</v>
      </c>
      <c r="K3" s="9" t="s">
        <v>6</v>
      </c>
      <c r="L3" s="10" t="s">
        <v>4</v>
      </c>
      <c r="M3" s="10" t="s">
        <v>5</v>
      </c>
      <c r="N3" s="10" t="s">
        <v>3</v>
      </c>
      <c r="O3" s="10" t="s">
        <v>0</v>
      </c>
      <c r="P3" s="10" t="s">
        <v>2</v>
      </c>
      <c r="Q3" s="10" t="s">
        <v>1</v>
      </c>
      <c r="R3" s="10" t="s">
        <v>8</v>
      </c>
      <c r="S3" s="10" t="s">
        <v>7</v>
      </c>
      <c r="U3" s="11" t="s">
        <v>6</v>
      </c>
      <c r="V3" s="12" t="s">
        <v>4</v>
      </c>
      <c r="W3" s="12" t="s">
        <v>5</v>
      </c>
      <c r="X3" s="12" t="s">
        <v>3</v>
      </c>
      <c r="Y3" s="12" t="s">
        <v>0</v>
      </c>
      <c r="Z3" s="12" t="s">
        <v>2</v>
      </c>
      <c r="AA3" s="12" t="s">
        <v>1</v>
      </c>
      <c r="AB3" s="12" t="s">
        <v>8</v>
      </c>
    </row>
    <row r="4" spans="2:28" x14ac:dyDescent="0.2">
      <c r="B4" s="1">
        <v>43862</v>
      </c>
      <c r="C4" s="3">
        <v>163844</v>
      </c>
      <c r="D4" s="3">
        <v>137594</v>
      </c>
      <c r="E4" s="3">
        <v>19544</v>
      </c>
      <c r="F4" s="3">
        <v>14380</v>
      </c>
      <c r="G4" s="3">
        <v>2110</v>
      </c>
      <c r="H4" s="3">
        <v>304</v>
      </c>
      <c r="I4" s="3">
        <v>328</v>
      </c>
      <c r="K4" s="1">
        <f t="shared" ref="K4" si="0">B4</f>
        <v>43862</v>
      </c>
      <c r="L4" s="4">
        <f t="shared" ref="L4" si="1">IF(ISERROR(C4/C5-1)=TRUE, "", C4/C5-1)</f>
        <v>0.19605510011898941</v>
      </c>
      <c r="M4" s="4">
        <f t="shared" ref="M4" si="2">IF(ISERROR(D4/D5-1)=TRUE, "", D4/D5-1)</f>
        <v>0.16134641030402275</v>
      </c>
      <c r="N4" s="4">
        <f t="shared" ref="N4" si="3">IF(ISERROR(E4/E5-1)=TRUE, "", E4/E5-1)</f>
        <v>8.6502112519457386E-2</v>
      </c>
      <c r="O4" s="4">
        <f t="shared" ref="O4" si="4">IF(ISERROR(F4/F5-1)=TRUE, "", F4/F5-1)</f>
        <v>0.21957425154779076</v>
      </c>
      <c r="P4" s="4">
        <f t="shared" ref="P4" si="5">IF(ISERROR(G4/G5-1)=TRUE, "", G4/G5-1)</f>
        <v>0.17548746518105851</v>
      </c>
      <c r="Q4" s="4">
        <f t="shared" ref="Q4" si="6">IF(ISERROR(H4/H5-1)=TRUE, "", H4/H5-1)</f>
        <v>0.17374517374517384</v>
      </c>
      <c r="R4" s="4">
        <f t="shared" ref="R4" si="7">IF(ISERROR(I4/I5-1)=TRUE, "", I4/I5-1)</f>
        <v>0.34979423868312765</v>
      </c>
      <c r="S4" s="5">
        <f>H4/F4</f>
        <v>2.114047287899861E-2</v>
      </c>
      <c r="U4" s="1">
        <f>K4</f>
        <v>43862</v>
      </c>
      <c r="V4" s="14">
        <f>C4-C5</f>
        <v>26857</v>
      </c>
      <c r="W4" s="14">
        <f t="shared" ref="W4" si="8">D4-D5</f>
        <v>19116</v>
      </c>
      <c r="X4" s="14">
        <f t="shared" ref="X4" si="9">E4-E5</f>
        <v>1556</v>
      </c>
      <c r="Y4" s="14">
        <f t="shared" ref="Y4" si="10">F4-F5</f>
        <v>2589</v>
      </c>
      <c r="Z4" s="14">
        <f t="shared" ref="Z4" si="11">G4-G5</f>
        <v>315</v>
      </c>
      <c r="AA4" s="14">
        <f t="shared" ref="AA4" si="12">H4-H5</f>
        <v>45</v>
      </c>
      <c r="AB4" s="14">
        <f t="shared" ref="AB4" si="13">I4-I5</f>
        <v>85</v>
      </c>
    </row>
    <row r="5" spans="2:28" x14ac:dyDescent="0.2">
      <c r="B5" s="1">
        <v>43861</v>
      </c>
      <c r="C5" s="3">
        <v>136987</v>
      </c>
      <c r="D5" s="3">
        <v>118478</v>
      </c>
      <c r="E5" s="3">
        <v>17988</v>
      </c>
      <c r="F5" s="3">
        <v>11791</v>
      </c>
      <c r="G5" s="3">
        <v>1795</v>
      </c>
      <c r="H5" s="3">
        <v>259</v>
      </c>
      <c r="I5" s="3">
        <v>243</v>
      </c>
      <c r="K5" s="1">
        <f t="shared" ref="K5:K10" si="14">B5</f>
        <v>43861</v>
      </c>
      <c r="L5" s="4">
        <f t="shared" ref="L5" si="15">IF(ISERROR(C5/C6-1)=TRUE, "", C5/C6-1)</f>
        <v>0.20609443647153092</v>
      </c>
      <c r="M5" s="4">
        <f t="shared" ref="M5" si="16">IF(ISERROR(D5/D6-1)=TRUE, "", D5/D6-1)</f>
        <v>0.15670672771827743</v>
      </c>
      <c r="N5" s="4">
        <f t="shared" ref="N5" si="17">IF(ISERROR(E5/E6-1)=TRUE, "", E5/E6-1)</f>
        <v>0.18046987793673708</v>
      </c>
      <c r="O5" s="4">
        <f t="shared" ref="O5" si="18">IF(ISERROR(F5/F6-1)=TRUE, "", F5/F6-1)</f>
        <v>0.21657036731324797</v>
      </c>
      <c r="P5" s="4">
        <f t="shared" ref="P5" si="19">IF(ISERROR(G5/G6-1)=TRUE, "", G5/G6-1)</f>
        <v>0.17550753110674533</v>
      </c>
      <c r="Q5" s="4">
        <f t="shared" ref="Q5" si="20">IF(ISERROR(H5/H6-1)=TRUE, "", H5/H6-1)</f>
        <v>0.215962441314554</v>
      </c>
      <c r="R5" s="4">
        <f t="shared" ref="R5" si="21">IF(ISERROR(I5/I6-1)=TRUE, "", I5/I6-1)</f>
        <v>0.42105263157894735</v>
      </c>
      <c r="S5" s="5">
        <f>H5/F5</f>
        <v>2.1965906199643795E-2</v>
      </c>
      <c r="U5" s="1">
        <f>K5</f>
        <v>43861</v>
      </c>
      <c r="V5" s="14">
        <f>C5-C6</f>
        <v>23408</v>
      </c>
      <c r="W5" s="14">
        <f t="shared" ref="W5" si="22">D5-D6</f>
        <v>16051</v>
      </c>
      <c r="X5" s="14">
        <f t="shared" ref="X5" si="23">E5-E6</f>
        <v>2750</v>
      </c>
      <c r="Y5" s="14">
        <f t="shared" ref="Y5" si="24">F5-F6</f>
        <v>2099</v>
      </c>
      <c r="Z5" s="14">
        <f t="shared" ref="Z5" si="25">G5-G6</f>
        <v>268</v>
      </c>
      <c r="AA5" s="14">
        <f t="shared" ref="AA5" si="26">H5-H6</f>
        <v>46</v>
      </c>
      <c r="AB5" s="14">
        <f t="shared" ref="AB5" si="27">I5-I6</f>
        <v>72</v>
      </c>
    </row>
    <row r="6" spans="2:28" x14ac:dyDescent="0.2">
      <c r="B6" s="1">
        <v>43860</v>
      </c>
      <c r="C6" s="3">
        <v>113579</v>
      </c>
      <c r="D6" s="3">
        <v>102427</v>
      </c>
      <c r="E6" s="3">
        <v>15238</v>
      </c>
      <c r="F6" s="3">
        <v>9692</v>
      </c>
      <c r="G6" s="3">
        <v>1527</v>
      </c>
      <c r="H6" s="3">
        <v>213</v>
      </c>
      <c r="I6" s="3">
        <v>171</v>
      </c>
      <c r="K6" s="1">
        <f t="shared" si="14"/>
        <v>43860</v>
      </c>
      <c r="L6" s="4">
        <f t="shared" ref="L6:L11" si="28">IF(ISERROR(C6/C7-1)=TRUE, "", C6/C7-1)</f>
        <v>0.28058584104720774</v>
      </c>
      <c r="M6" s="4">
        <f t="shared" ref="M6" si="29">IF(ISERROR(D6/D7-1)=TRUE, "", D6/D7-1)</f>
        <v>0.24991762968748099</v>
      </c>
      <c r="N6" s="4">
        <f t="shared" ref="N6" si="30">IF(ISERROR(E6/E7-1)=TRUE, "", E6/E7-1)</f>
        <v>0.25240404372482939</v>
      </c>
      <c r="O6" s="4">
        <f t="shared" ref="O6" si="31">IF(ISERROR(F6/F7-1)=TRUE, "", F6/F7-1)</f>
        <v>0.25690571910258075</v>
      </c>
      <c r="P6" s="4">
        <f t="shared" ref="P6" si="32">IF(ISERROR(G6/G7-1)=TRUE, "", G6/G7-1)</f>
        <v>0.11459854014598547</v>
      </c>
      <c r="Q6" s="4">
        <f t="shared" ref="Q6:R6" si="33">IF(ISERROR(H6/H7-1)=TRUE, "", H6/H7-1)</f>
        <v>0.25294117647058822</v>
      </c>
      <c r="R6" s="4">
        <f t="shared" si="33"/>
        <v>0.37903225806451624</v>
      </c>
      <c r="S6" s="5">
        <f>H6/F6</f>
        <v>2.1976888155179529E-2</v>
      </c>
      <c r="U6" s="1">
        <f>K6</f>
        <v>43860</v>
      </c>
      <c r="V6" s="14">
        <f>C6-C7</f>
        <v>24886</v>
      </c>
      <c r="W6" s="14">
        <f t="shared" ref="W6:AB6" si="34">D6-D7</f>
        <v>20480</v>
      </c>
      <c r="X6" s="14">
        <f t="shared" si="34"/>
        <v>3071</v>
      </c>
      <c r="Y6" s="14">
        <f t="shared" si="34"/>
        <v>1981</v>
      </c>
      <c r="Z6" s="14">
        <f t="shared" si="34"/>
        <v>157</v>
      </c>
      <c r="AA6" s="14">
        <f t="shared" si="34"/>
        <v>43</v>
      </c>
      <c r="AB6" s="14">
        <f t="shared" si="34"/>
        <v>47</v>
      </c>
    </row>
    <row r="7" spans="2:28" x14ac:dyDescent="0.2">
      <c r="B7" s="1">
        <v>43859</v>
      </c>
      <c r="C7" s="3">
        <v>88693</v>
      </c>
      <c r="D7" s="3">
        <v>81947</v>
      </c>
      <c r="E7" s="3">
        <v>12167</v>
      </c>
      <c r="F7" s="3">
        <v>7711</v>
      </c>
      <c r="G7" s="3">
        <v>1370</v>
      </c>
      <c r="H7" s="3">
        <v>170</v>
      </c>
      <c r="I7" s="3">
        <v>124</v>
      </c>
      <c r="K7" s="1">
        <f t="shared" si="14"/>
        <v>43859</v>
      </c>
      <c r="L7" s="4">
        <f t="shared" si="28"/>
        <v>0.35332712818713086</v>
      </c>
      <c r="M7" s="4">
        <f t="shared" ref="M7" si="35">IF(ISERROR(D7/D8-1)=TRUE, "", D7/D8-1)</f>
        <v>0.36601100183363888</v>
      </c>
      <c r="N7" s="4">
        <f t="shared" ref="N7" si="36">IF(ISERROR(E7/E8-1)=TRUE, "", E7/E8-1)</f>
        <v>0.31691741530468676</v>
      </c>
      <c r="O7" s="4">
        <f t="shared" ref="O7" si="37">IF(ISERROR(F7/F8-1)=TRUE, "", F7/F8-1)</f>
        <v>0.2907599598259123</v>
      </c>
      <c r="P7" s="4">
        <f t="shared" ref="P7" si="38">IF(ISERROR(G7/G8-1)=TRUE, "", G7/G8-1)</f>
        <v>0.10573042776432606</v>
      </c>
      <c r="Q7" s="4">
        <f t="shared" ref="Q7:R7" si="39">IF(ISERROR(H7/H8-1)=TRUE, "", H7/H8-1)</f>
        <v>0.28787878787878785</v>
      </c>
      <c r="R7" s="4">
        <f t="shared" si="39"/>
        <v>0.20388349514563098</v>
      </c>
      <c r="S7" s="5">
        <f>H7/F7</f>
        <v>2.2046427181947867E-2</v>
      </c>
      <c r="U7" s="1">
        <f t="shared" ref="U7:U16" si="40">K7</f>
        <v>43859</v>
      </c>
      <c r="V7" s="14">
        <f t="shared" ref="V7:V14" si="41">C7-C8</f>
        <v>23156</v>
      </c>
      <c r="W7" s="14">
        <f t="shared" ref="W7:W14" si="42">D7-D8</f>
        <v>21957</v>
      </c>
      <c r="X7" s="14">
        <f t="shared" ref="X7:X14" si="43">E7-E8</f>
        <v>2928</v>
      </c>
      <c r="Y7" s="14">
        <f t="shared" ref="Y7:Y14" si="44">F7-F8</f>
        <v>1737</v>
      </c>
      <c r="Z7" s="14">
        <f t="shared" ref="Z7:Z14" si="45">G7-G8</f>
        <v>131</v>
      </c>
      <c r="AA7" s="14">
        <f t="shared" ref="AA7:AA14" si="46">H7-H8</f>
        <v>38</v>
      </c>
      <c r="AB7" s="14">
        <f t="shared" ref="AB7:AB14" si="47">I7-I8</f>
        <v>21</v>
      </c>
    </row>
    <row r="8" spans="2:28" x14ac:dyDescent="0.2">
      <c r="B8" s="1">
        <v>43858</v>
      </c>
      <c r="C8" s="3">
        <v>65537</v>
      </c>
      <c r="D8" s="3">
        <v>59990</v>
      </c>
      <c r="E8" s="3">
        <v>9239</v>
      </c>
      <c r="F8" s="3">
        <v>5974</v>
      </c>
      <c r="G8" s="3">
        <v>1239</v>
      </c>
      <c r="H8" s="3">
        <v>132</v>
      </c>
      <c r="I8" s="3">
        <v>103</v>
      </c>
      <c r="K8" s="1">
        <f t="shared" si="14"/>
        <v>43858</v>
      </c>
      <c r="L8" s="4">
        <f t="shared" si="28"/>
        <v>0.37012104613969443</v>
      </c>
      <c r="M8" s="4">
        <f t="shared" ref="M8" si="48">IF(ISERROR(D8/D9-1)=TRUE, "", D8/D9-1)</f>
        <v>0.35933109761624227</v>
      </c>
      <c r="N8" s="4">
        <f t="shared" ref="N8" si="49">IF(ISERROR(E8/E9-1)=TRUE, "", E8/E9-1)</f>
        <v>0.32496773268320656</v>
      </c>
      <c r="O8" s="4">
        <f t="shared" ref="O8" si="50">IF(ISERROR(F8/F9-1)=TRUE, "", F8/F9-1)</f>
        <v>0.32314507198228126</v>
      </c>
      <c r="P8" s="4">
        <f t="shared" ref="P8" si="51">IF(ISERROR(G8/G9-1)=TRUE, "", G8/G9-1)</f>
        <v>0.26946721311475419</v>
      </c>
      <c r="Q8" s="4">
        <f t="shared" ref="Q8:R8" si="52">IF(ISERROR(H8/H9-1)=TRUE, "", H8/H9-1)</f>
        <v>0.24528301886792447</v>
      </c>
      <c r="R8" s="4">
        <f t="shared" si="52"/>
        <v>0.71666666666666656</v>
      </c>
      <c r="S8" s="5">
        <f>H8/F8</f>
        <v>2.2095748242383664E-2</v>
      </c>
      <c r="U8" s="1">
        <f t="shared" si="40"/>
        <v>43858</v>
      </c>
      <c r="V8" s="14">
        <f t="shared" si="41"/>
        <v>17704</v>
      </c>
      <c r="W8" s="14">
        <f t="shared" si="42"/>
        <v>15858</v>
      </c>
      <c r="X8" s="14">
        <f t="shared" si="43"/>
        <v>2266</v>
      </c>
      <c r="Y8" s="14">
        <f t="shared" si="44"/>
        <v>1459</v>
      </c>
      <c r="Z8" s="14">
        <f t="shared" si="45"/>
        <v>263</v>
      </c>
      <c r="AA8" s="14">
        <f t="shared" si="46"/>
        <v>26</v>
      </c>
      <c r="AB8" s="14">
        <f t="shared" si="47"/>
        <v>43</v>
      </c>
    </row>
    <row r="9" spans="2:28" x14ac:dyDescent="0.2">
      <c r="B9" s="1">
        <v>43857</v>
      </c>
      <c r="C9" s="3">
        <v>47833</v>
      </c>
      <c r="D9" s="3">
        <v>44132</v>
      </c>
      <c r="E9" s="3">
        <v>6973</v>
      </c>
      <c r="F9" s="3">
        <v>4515</v>
      </c>
      <c r="G9" s="3">
        <v>976</v>
      </c>
      <c r="H9" s="3">
        <v>106</v>
      </c>
      <c r="I9" s="3">
        <v>60</v>
      </c>
      <c r="K9" s="1">
        <f t="shared" si="14"/>
        <v>43857</v>
      </c>
      <c r="L9" s="4">
        <f t="shared" si="28"/>
        <v>0.45836763315954765</v>
      </c>
      <c r="M9" s="4">
        <f t="shared" ref="M9" si="53">IF(ISERROR(D9/D10-1)=TRUE, "", D9/D10-1)</f>
        <v>0.44918398844120455</v>
      </c>
      <c r="N9" s="4">
        <f t="shared" ref="N9" si="54">IF(ISERROR(E9/E10-1)=TRUE, "", E9/E10-1)</f>
        <v>0.20348636520538488</v>
      </c>
      <c r="O9" s="4">
        <f t="shared" ref="O9" si="55">IF(ISERROR(F9/F10-1)=TRUE, "", F9/F10-1)</f>
        <v>0.64540816326530615</v>
      </c>
      <c r="P9" s="4">
        <f t="shared" ref="P9" si="56">IF(ISERROR(G9/G10-1)=TRUE, "", G9/G10-1)</f>
        <v>1.1171366594360088</v>
      </c>
      <c r="Q9" s="4">
        <f t="shared" ref="Q9:R9" si="57">IF(ISERROR(H9/H10-1)=TRUE, "", H9/H10-1)</f>
        <v>0.32499999999999996</v>
      </c>
      <c r="R9" s="4">
        <f t="shared" si="57"/>
        <v>0.17647058823529416</v>
      </c>
      <c r="S9" s="5">
        <f t="shared" ref="S9:S14" si="58">H9/F9</f>
        <v>2.3477297895902548E-2</v>
      </c>
      <c r="U9" s="1">
        <f t="shared" si="40"/>
        <v>43857</v>
      </c>
      <c r="V9" s="14">
        <f t="shared" si="41"/>
        <v>15034</v>
      </c>
      <c r="W9" s="14">
        <f t="shared" si="42"/>
        <v>13679</v>
      </c>
      <c r="X9" s="14">
        <f t="shared" si="43"/>
        <v>1179</v>
      </c>
      <c r="Y9" s="14">
        <f t="shared" si="44"/>
        <v>1771</v>
      </c>
      <c r="Z9" s="14">
        <f t="shared" si="45"/>
        <v>515</v>
      </c>
      <c r="AA9" s="14">
        <f t="shared" si="46"/>
        <v>26</v>
      </c>
      <c r="AB9" s="14">
        <f t="shared" si="47"/>
        <v>9</v>
      </c>
    </row>
    <row r="10" spans="2:28" x14ac:dyDescent="0.2">
      <c r="B10" s="1">
        <v>43856</v>
      </c>
      <c r="C10" s="3">
        <v>32799</v>
      </c>
      <c r="D10" s="3">
        <v>30453</v>
      </c>
      <c r="E10" s="3">
        <v>5794</v>
      </c>
      <c r="F10" s="3">
        <v>2744</v>
      </c>
      <c r="G10" s="3">
        <v>461</v>
      </c>
      <c r="H10" s="3">
        <v>80</v>
      </c>
      <c r="I10" s="3">
        <v>51</v>
      </c>
      <c r="K10" s="1">
        <f t="shared" si="14"/>
        <v>43856</v>
      </c>
      <c r="L10" s="4">
        <f t="shared" si="28"/>
        <v>0.39981221458751226</v>
      </c>
      <c r="M10" s="4">
        <f t="shared" ref="M10" si="59">IF(ISERROR(D10/D11-1)=TRUE, "", D10/D11-1)</f>
        <v>0.41273891259974027</v>
      </c>
      <c r="N10" s="4">
        <f t="shared" ref="N10" si="60">IF(ISERROR(E10/E11-1)=TRUE, "", E10/E11-1)</f>
        <v>1.1587183308494784</v>
      </c>
      <c r="O10" s="4">
        <f t="shared" ref="O10" si="61">IF(ISERROR(F10/F11-1)=TRUE, "", F10/F11-1)</f>
        <v>0.38936708860759484</v>
      </c>
      <c r="P10" s="4">
        <f t="shared" ref="P10" si="62">IF(ISERROR(G10/G11-1)=TRUE, "", G10/G11-1)</f>
        <v>0.42283950617283961</v>
      </c>
      <c r="Q10" s="4">
        <f t="shared" ref="Q10:R10" si="63">IF(ISERROR(H10/H11-1)=TRUE, "", H10/H11-1)</f>
        <v>0.4285714285714286</v>
      </c>
      <c r="R10" s="4">
        <f t="shared" si="63"/>
        <v>4.081632653061229E-2</v>
      </c>
      <c r="S10" s="5">
        <f t="shared" si="58"/>
        <v>2.9154518950437316E-2</v>
      </c>
      <c r="U10" s="1">
        <f t="shared" si="40"/>
        <v>43856</v>
      </c>
      <c r="V10" s="14">
        <f t="shared" si="41"/>
        <v>9368</v>
      </c>
      <c r="W10" s="14">
        <f t="shared" si="42"/>
        <v>8897</v>
      </c>
      <c r="X10" s="14">
        <f t="shared" si="43"/>
        <v>3110</v>
      </c>
      <c r="Y10" s="14">
        <f t="shared" si="44"/>
        <v>769</v>
      </c>
      <c r="Z10" s="14">
        <f t="shared" si="45"/>
        <v>137</v>
      </c>
      <c r="AA10" s="14">
        <f t="shared" si="46"/>
        <v>24</v>
      </c>
      <c r="AB10" s="14">
        <f t="shared" si="47"/>
        <v>2</v>
      </c>
    </row>
    <row r="11" spans="2:28" x14ac:dyDescent="0.2">
      <c r="B11" s="1">
        <v>43855</v>
      </c>
      <c r="C11" s="3">
        <v>23431</v>
      </c>
      <c r="D11" s="3">
        <v>21556</v>
      </c>
      <c r="E11" s="3">
        <v>2684</v>
      </c>
      <c r="F11" s="3">
        <v>1975</v>
      </c>
      <c r="G11" s="3">
        <v>324</v>
      </c>
      <c r="H11" s="3">
        <v>56</v>
      </c>
      <c r="I11" s="3">
        <v>49</v>
      </c>
      <c r="K11" s="1">
        <v>43855</v>
      </c>
      <c r="L11" s="4">
        <f t="shared" si="28"/>
        <v>0.54181746397315256</v>
      </c>
      <c r="M11" s="4">
        <f t="shared" ref="M11:R16" si="64">IF(ISERROR(D11/D12-1)=TRUE, "", D11/D12-1)</f>
        <v>0.54335218729863244</v>
      </c>
      <c r="N11" s="4">
        <f t="shared" si="64"/>
        <v>0.36590330788804071</v>
      </c>
      <c r="O11" s="4">
        <f t="shared" si="64"/>
        <v>0.53457653457653453</v>
      </c>
      <c r="P11" s="4">
        <f t="shared" si="64"/>
        <v>0.36708860759493667</v>
      </c>
      <c r="Q11" s="4">
        <f t="shared" si="64"/>
        <v>0.36585365853658547</v>
      </c>
      <c r="R11" s="4">
        <f t="shared" si="64"/>
        <v>0.28947368421052633</v>
      </c>
      <c r="S11" s="5">
        <f t="shared" si="58"/>
        <v>2.8354430379746835E-2</v>
      </c>
      <c r="U11" s="1">
        <f t="shared" si="40"/>
        <v>43855</v>
      </c>
      <c r="V11" s="14">
        <f t="shared" si="41"/>
        <v>8234</v>
      </c>
      <c r="W11" s="14">
        <f t="shared" si="42"/>
        <v>7589</v>
      </c>
      <c r="X11" s="14">
        <f t="shared" si="43"/>
        <v>719</v>
      </c>
      <c r="Y11" s="14">
        <f t="shared" si="44"/>
        <v>688</v>
      </c>
      <c r="Z11" s="14">
        <f t="shared" si="45"/>
        <v>87</v>
      </c>
      <c r="AA11" s="14">
        <f t="shared" si="46"/>
        <v>15</v>
      </c>
      <c r="AB11" s="14">
        <f t="shared" si="47"/>
        <v>11</v>
      </c>
    </row>
    <row r="12" spans="2:28" x14ac:dyDescent="0.2">
      <c r="B12" s="1">
        <v>43854</v>
      </c>
      <c r="C12" s="3">
        <v>15197</v>
      </c>
      <c r="D12" s="3">
        <v>13967</v>
      </c>
      <c r="E12" s="3">
        <v>1965</v>
      </c>
      <c r="F12" s="3">
        <v>1287</v>
      </c>
      <c r="G12" s="3">
        <v>237</v>
      </c>
      <c r="H12" s="3">
        <v>41</v>
      </c>
      <c r="I12" s="3">
        <v>38</v>
      </c>
      <c r="K12" s="1">
        <v>43854</v>
      </c>
      <c r="L12" s="4">
        <f t="shared" ref="L12:L16" si="65">IF(ISERROR(C12/C13-1)=TRUE, "", C12/C13-1)</f>
        <v>0.59850636373198696</v>
      </c>
      <c r="M12" s="4">
        <f t="shared" si="64"/>
        <v>0.65878859857482186</v>
      </c>
      <c r="N12" s="4">
        <f t="shared" si="64"/>
        <v>0.83302238805970141</v>
      </c>
      <c r="O12" s="4">
        <f t="shared" si="64"/>
        <v>0.55060240963855422</v>
      </c>
      <c r="P12" s="4">
        <f t="shared" si="64"/>
        <v>0.33898305084745761</v>
      </c>
      <c r="Q12" s="4">
        <f t="shared" si="64"/>
        <v>0.6399999999999999</v>
      </c>
      <c r="R12" s="4">
        <f t="shared" si="64"/>
        <v>0.11764705882352944</v>
      </c>
      <c r="S12" s="5">
        <f t="shared" si="58"/>
        <v>3.1857031857031856E-2</v>
      </c>
      <c r="U12" s="1">
        <f t="shared" si="40"/>
        <v>43854</v>
      </c>
      <c r="V12" s="14">
        <f t="shared" si="41"/>
        <v>5690</v>
      </c>
      <c r="W12" s="14">
        <f t="shared" si="42"/>
        <v>5547</v>
      </c>
      <c r="X12" s="14">
        <f t="shared" si="43"/>
        <v>893</v>
      </c>
      <c r="Y12" s="14">
        <f t="shared" si="44"/>
        <v>457</v>
      </c>
      <c r="Z12" s="14">
        <f t="shared" si="45"/>
        <v>60</v>
      </c>
      <c r="AA12" s="14">
        <f t="shared" si="46"/>
        <v>16</v>
      </c>
      <c r="AB12" s="14">
        <f t="shared" si="47"/>
        <v>4</v>
      </c>
    </row>
    <row r="13" spans="2:28" x14ac:dyDescent="0.2">
      <c r="B13" s="1">
        <v>43853</v>
      </c>
      <c r="C13" s="3">
        <v>9507</v>
      </c>
      <c r="D13" s="3">
        <v>8420</v>
      </c>
      <c r="E13" s="3">
        <v>1072</v>
      </c>
      <c r="F13" s="3">
        <v>830</v>
      </c>
      <c r="G13" s="3">
        <v>177</v>
      </c>
      <c r="H13" s="3">
        <v>25</v>
      </c>
      <c r="I13" s="3">
        <v>34</v>
      </c>
      <c r="K13" s="1">
        <v>43853</v>
      </c>
      <c r="L13" s="4">
        <f t="shared" si="65"/>
        <v>0.61217568255044941</v>
      </c>
      <c r="M13" s="4">
        <f t="shared" si="64"/>
        <v>0.70860389610389607</v>
      </c>
      <c r="N13" s="4">
        <f t="shared" si="64"/>
        <v>1.727735368956743</v>
      </c>
      <c r="O13" s="4">
        <f t="shared" si="64"/>
        <v>0.45359019264448341</v>
      </c>
      <c r="P13" s="4">
        <f t="shared" si="64"/>
        <v>0.86315789473684212</v>
      </c>
      <c r="Q13" s="4">
        <f t="shared" si="64"/>
        <v>0.47058823529411775</v>
      </c>
      <c r="R13" s="4" t="str">
        <f t="shared" si="64"/>
        <v/>
      </c>
      <c r="S13" s="5">
        <f t="shared" si="58"/>
        <v>3.0120481927710843E-2</v>
      </c>
      <c r="U13" s="1">
        <f t="shared" si="40"/>
        <v>43853</v>
      </c>
      <c r="V13" s="14">
        <f t="shared" si="41"/>
        <v>3610</v>
      </c>
      <c r="W13" s="14">
        <f t="shared" si="42"/>
        <v>3492</v>
      </c>
      <c r="X13" s="14">
        <f t="shared" si="43"/>
        <v>679</v>
      </c>
      <c r="Y13" s="14">
        <f t="shared" si="44"/>
        <v>259</v>
      </c>
      <c r="Z13" s="14">
        <f t="shared" si="45"/>
        <v>82</v>
      </c>
      <c r="AA13" s="14">
        <f t="shared" si="46"/>
        <v>8</v>
      </c>
      <c r="AB13" s="14">
        <f t="shared" si="47"/>
        <v>34</v>
      </c>
    </row>
    <row r="14" spans="2:28" x14ac:dyDescent="0.2">
      <c r="B14" s="1">
        <v>43852</v>
      </c>
      <c r="C14" s="3">
        <v>5897</v>
      </c>
      <c r="D14" s="3">
        <v>4928</v>
      </c>
      <c r="E14" s="3">
        <v>393</v>
      </c>
      <c r="F14" s="3">
        <v>571</v>
      </c>
      <c r="G14" s="3">
        <v>95</v>
      </c>
      <c r="H14" s="3">
        <v>17</v>
      </c>
      <c r="I14" s="3"/>
      <c r="K14" s="1">
        <v>43852</v>
      </c>
      <c r="L14" s="4">
        <f t="shared" si="65"/>
        <v>1.6841147018661813</v>
      </c>
      <c r="M14" s="4">
        <f t="shared" si="64"/>
        <v>2.5351506456241033</v>
      </c>
      <c r="N14" s="4" t="str">
        <f t="shared" si="64"/>
        <v/>
      </c>
      <c r="O14" s="4">
        <f t="shared" si="64"/>
        <v>0.29772727272727262</v>
      </c>
      <c r="P14" s="4">
        <f t="shared" si="64"/>
        <v>-6.8627450980392135E-2</v>
      </c>
      <c r="Q14" s="4">
        <f t="shared" si="64"/>
        <v>0.88888888888888884</v>
      </c>
      <c r="R14" s="4"/>
      <c r="S14" s="5">
        <f t="shared" si="58"/>
        <v>2.9772329246935202E-2</v>
      </c>
      <c r="U14" s="1">
        <f t="shared" si="40"/>
        <v>43852</v>
      </c>
      <c r="V14" s="14">
        <f t="shared" si="41"/>
        <v>3700</v>
      </c>
      <c r="W14" s="14">
        <f t="shared" si="42"/>
        <v>3534</v>
      </c>
      <c r="X14" s="14">
        <f t="shared" si="43"/>
        <v>393</v>
      </c>
      <c r="Y14" s="14">
        <f t="shared" si="44"/>
        <v>131</v>
      </c>
      <c r="Z14" s="14">
        <f t="shared" si="45"/>
        <v>-7</v>
      </c>
      <c r="AA14" s="14">
        <f t="shared" si="46"/>
        <v>8</v>
      </c>
      <c r="AB14" s="14">
        <f t="shared" si="47"/>
        <v>0</v>
      </c>
    </row>
    <row r="15" spans="2:28" x14ac:dyDescent="0.2">
      <c r="B15" s="1">
        <v>43851</v>
      </c>
      <c r="C15" s="3">
        <v>2197</v>
      </c>
      <c r="D15" s="3">
        <v>1394</v>
      </c>
      <c r="E15" s="3"/>
      <c r="F15" s="3">
        <v>440</v>
      </c>
      <c r="G15" s="3">
        <v>102</v>
      </c>
      <c r="H15" s="3">
        <v>9</v>
      </c>
      <c r="I15" s="3"/>
      <c r="K15" s="1">
        <v>43851</v>
      </c>
      <c r="L15" s="4">
        <f t="shared" si="65"/>
        <v>0.26336975273145491</v>
      </c>
      <c r="M15" s="4">
        <f t="shared" si="64"/>
        <v>0.51193058568329719</v>
      </c>
      <c r="N15" s="4">
        <f t="shared" si="64"/>
        <v>-1</v>
      </c>
      <c r="O15" s="4">
        <f t="shared" si="64"/>
        <v>0.51202749140893467</v>
      </c>
      <c r="P15" s="4" t="str">
        <f t="shared" si="64"/>
        <v/>
      </c>
      <c r="Q15" s="4" t="str">
        <f t="shared" si="64"/>
        <v/>
      </c>
      <c r="R15" s="4"/>
      <c r="U15" s="1">
        <f t="shared" si="40"/>
        <v>43851</v>
      </c>
      <c r="V15" s="4" t="str">
        <f t="shared" ref="V15:V16" si="66">IF(ISERROR(M15/M16-1)=TRUE, "", M15/M16-1)</f>
        <v/>
      </c>
      <c r="W15" s="4" t="str">
        <f t="shared" ref="W15:W16" si="67">IF(ISERROR(N15/N16-1)=TRUE, "", N15/N16-1)</f>
        <v/>
      </c>
      <c r="X15" s="4" t="str">
        <f t="shared" ref="X15:X16" si="68">IF(ISERROR(O15/O16-1)=TRUE, "", O15/O16-1)</f>
        <v/>
      </c>
      <c r="Y15" s="4" t="str">
        <f t="shared" ref="Y15:Y16" si="69">IF(ISERROR(P15/P16-1)=TRUE, "", P15/P16-1)</f>
        <v/>
      </c>
      <c r="Z15" s="4" t="str">
        <f t="shared" ref="Z15:Z16" si="70">IF(ISERROR(Q15/Q16-1)=TRUE, "", Q15/Q16-1)</f>
        <v/>
      </c>
      <c r="AA15" s="4" t="str">
        <f t="shared" ref="AA15:AA16" si="71">IF(ISERROR(R15/R16-1)=TRUE, "", R15/R16-1)</f>
        <v/>
      </c>
      <c r="AB15" s="4"/>
    </row>
    <row r="16" spans="2:28" x14ac:dyDescent="0.2">
      <c r="B16" s="1">
        <v>43850</v>
      </c>
      <c r="C16" s="3">
        <v>1739</v>
      </c>
      <c r="D16" s="3">
        <v>922</v>
      </c>
      <c r="E16" s="3">
        <v>54</v>
      </c>
      <c r="F16" s="3">
        <v>291</v>
      </c>
      <c r="G16" s="3"/>
      <c r="H16" s="3"/>
      <c r="I16" s="3"/>
      <c r="K16" s="1">
        <v>43850</v>
      </c>
      <c r="L16" s="4" t="str">
        <f t="shared" si="65"/>
        <v/>
      </c>
      <c r="M16" s="4" t="str">
        <f t="shared" si="64"/>
        <v/>
      </c>
      <c r="N16" s="4" t="str">
        <f t="shared" si="64"/>
        <v/>
      </c>
      <c r="O16" s="4" t="str">
        <f t="shared" si="64"/>
        <v/>
      </c>
      <c r="P16" s="4" t="str">
        <f t="shared" si="64"/>
        <v/>
      </c>
      <c r="Q16" s="4" t="str">
        <f t="shared" si="64"/>
        <v/>
      </c>
      <c r="R16" s="4"/>
      <c r="U16" s="1">
        <f t="shared" si="40"/>
        <v>43850</v>
      </c>
      <c r="V16" s="4" t="str">
        <f t="shared" si="66"/>
        <v/>
      </c>
      <c r="W16" s="4" t="str">
        <f t="shared" si="67"/>
        <v/>
      </c>
      <c r="X16" s="4" t="str">
        <f t="shared" si="68"/>
        <v/>
      </c>
      <c r="Y16" s="4" t="str">
        <f t="shared" si="69"/>
        <v/>
      </c>
      <c r="Z16" s="4" t="str">
        <f t="shared" si="70"/>
        <v/>
      </c>
      <c r="AA16" s="4" t="str">
        <f t="shared" si="71"/>
        <v/>
      </c>
      <c r="AB16" s="4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  <row r="26" spans="6:6" x14ac:dyDescent="0.2">
      <c r="F26" s="6"/>
    </row>
    <row r="27" spans="6:6" x14ac:dyDescent="0.2">
      <c r="F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workbookViewId="0">
      <selection activeCell="P24" sqref="P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8AA0-2B3E-A04D-B5CB-2E1022114C46}">
  <dimension ref="A1"/>
  <sheetViews>
    <sheetView showGridLines="0" workbookViewId="0">
      <selection activeCell="D46" sqref="D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E37A-1131-9E4A-AD70-5B0BD03BB53B}">
  <dimension ref="A1"/>
  <sheetViews>
    <sheetView showGridLines="0" tabSelected="1" workbookViewId="0">
      <selection activeCell="I47" sqref="I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17E2-523D-B14A-BE15-A29F328380E6}">
  <dimension ref="B2:I23"/>
  <sheetViews>
    <sheetView showGridLines="0" workbookViewId="0">
      <selection activeCell="G18" sqref="G18"/>
    </sheetView>
  </sheetViews>
  <sheetFormatPr baseColWidth="10" defaultRowHeight="16" x14ac:dyDescent="0.2"/>
  <cols>
    <col min="2" max="2" width="5.33203125" customWidth="1"/>
    <col min="3" max="3" width="29.6640625" bestFit="1" customWidth="1"/>
    <col min="4" max="4" width="8" bestFit="1" customWidth="1"/>
    <col min="5" max="5" width="13" bestFit="1" customWidth="1"/>
    <col min="6" max="8" width="13" customWidth="1"/>
    <col min="9" max="9" width="14" bestFit="1" customWidth="1"/>
  </cols>
  <sheetData>
    <row r="2" spans="2:9" s="2" customFormat="1" x14ac:dyDescent="0.2">
      <c r="B2" s="2" t="s">
        <v>12</v>
      </c>
      <c r="D2" s="1">
        <f>data!B5</f>
        <v>43861</v>
      </c>
    </row>
    <row r="4" spans="2:9" x14ac:dyDescent="0.2">
      <c r="B4" s="2" t="s">
        <v>13</v>
      </c>
      <c r="E4" s="3"/>
      <c r="F4" s="3"/>
      <c r="G4" s="3"/>
      <c r="H4" s="3"/>
    </row>
    <row r="5" spans="2:9" x14ac:dyDescent="0.2">
      <c r="C5" t="s">
        <v>15</v>
      </c>
    </row>
    <row r="6" spans="2:9" x14ac:dyDescent="0.2">
      <c r="D6" s="21">
        <f>data!F4</f>
        <v>14380</v>
      </c>
      <c r="E6" s="23" t="s">
        <v>16</v>
      </c>
      <c r="F6" s="23"/>
      <c r="G6" s="23"/>
      <c r="H6" s="23"/>
      <c r="I6" s="23"/>
    </row>
    <row r="7" spans="2:9" x14ac:dyDescent="0.2">
      <c r="E7" s="19">
        <v>-0.2</v>
      </c>
      <c r="F7" s="19">
        <f>-10%</f>
        <v>-0.1</v>
      </c>
      <c r="G7" s="19">
        <v>0</v>
      </c>
      <c r="H7" s="19">
        <v>0.1</v>
      </c>
      <c r="I7" s="19">
        <v>0.2</v>
      </c>
    </row>
    <row r="8" spans="2:9" x14ac:dyDescent="0.2">
      <c r="E8" s="20">
        <f>G8*(1+E7)</f>
        <v>0.18481342345696519</v>
      </c>
      <c r="F8" s="20">
        <f>G8*(1+F7)</f>
        <v>0.20791510138908584</v>
      </c>
      <c r="G8" s="22">
        <f>AVERAGE(data!O4:O6)</f>
        <v>0.23101677932120648</v>
      </c>
      <c r="H8" s="20">
        <f>G8*(1+H7)</f>
        <v>0.25411845725332716</v>
      </c>
      <c r="I8" s="20">
        <f>G8*(1+I7)</f>
        <v>0.27722013518544775</v>
      </c>
    </row>
    <row r="9" spans="2:9" x14ac:dyDescent="0.2">
      <c r="E9" s="18"/>
      <c r="F9" s="18"/>
      <c r="G9" s="15"/>
      <c r="H9" s="18"/>
      <c r="I9" s="18"/>
    </row>
    <row r="10" spans="2:9" x14ac:dyDescent="0.2">
      <c r="C10" t="s">
        <v>17</v>
      </c>
      <c r="D10">
        <v>7</v>
      </c>
      <c r="E10" s="3">
        <f>(1+$E$8)^D10*$D$6</f>
        <v>47131.216289046206</v>
      </c>
      <c r="F10" s="3">
        <f>(1+$F$8)^D10*$D$6</f>
        <v>53952.771900244159</v>
      </c>
      <c r="G10" s="3">
        <f>(1+$G$8)^D10*$D$6</f>
        <v>61603.685392980384</v>
      </c>
      <c r="H10" s="3">
        <f>(1+$H$8)^D10*$D$6</f>
        <v>70166.336653941267</v>
      </c>
      <c r="I10" s="3">
        <f>(1+$I$8)^D10*$D$6</f>
        <v>79729.525896257779</v>
      </c>
    </row>
    <row r="11" spans="2:9" x14ac:dyDescent="0.2">
      <c r="C11" t="s">
        <v>18</v>
      </c>
      <c r="D11">
        <v>14</v>
      </c>
      <c r="E11" s="3">
        <f>(1+$E$8)^D11*$D$6</f>
        <v>154475.07294053232</v>
      </c>
      <c r="F11" s="3">
        <f>(1+$F$8)^D11*$D$6</f>
        <v>202427.09288732795</v>
      </c>
      <c r="G11" s="3">
        <f>(1+$G$8)^D11*$D$6</f>
        <v>263909.18317088351</v>
      </c>
      <c r="H11" s="3">
        <f>(1+$H$8)^D11*$D$6</f>
        <v>342372.37826385419</v>
      </c>
      <c r="I11" s="3">
        <f>(1+$I$8)^D11*$D$6</f>
        <v>442058.22667886235</v>
      </c>
    </row>
    <row r="12" spans="2:9" x14ac:dyDescent="0.2">
      <c r="C12" t="s">
        <v>19</v>
      </c>
      <c r="D12">
        <v>21</v>
      </c>
      <c r="E12" s="3">
        <f>(1+$E$8)^D12*$D$6</f>
        <v>506300.28331199015</v>
      </c>
      <c r="F12" s="3">
        <f>(1+$F$8)^D12*$D$6</f>
        <v>759492.54304447421</v>
      </c>
      <c r="G12" s="3">
        <f>(1+$G$8)^D12*$D$6</f>
        <v>1130582.6350749335</v>
      </c>
      <c r="H12" s="3">
        <f>(1+$H$8)^D12*$D$6</f>
        <v>1670585.2263054322</v>
      </c>
      <c r="I12" s="3">
        <f>(1+$I$8)^D12*$D$6</f>
        <v>2450980.030017118</v>
      </c>
    </row>
    <row r="13" spans="2:9" x14ac:dyDescent="0.2">
      <c r="C13" t="s">
        <v>20</v>
      </c>
      <c r="D13">
        <v>28</v>
      </c>
      <c r="E13" s="3">
        <f>(1+$E$8)^D13*$D$6</f>
        <v>1659426.1585523491</v>
      </c>
      <c r="F13" s="3">
        <f>(1+$F$8)^D13*$D$6</f>
        <v>2849563.8341317726</v>
      </c>
      <c r="G13" s="3">
        <f>(1+$G$8)^D13*$D$6</f>
        <v>4843397.5634160619</v>
      </c>
      <c r="H13" s="3">
        <f>(1+$H$8)^D13*$D$6</f>
        <v>8151519.1514636744</v>
      </c>
      <c r="I13" s="3">
        <f>(1+$I$8)^D13*$D$6</f>
        <v>13589393.308376944</v>
      </c>
    </row>
    <row r="15" spans="2:9" ht="16" customHeight="1" x14ac:dyDescent="0.2">
      <c r="B15" s="2" t="s">
        <v>14</v>
      </c>
    </row>
    <row r="16" spans="2:9" x14ac:dyDescent="0.2">
      <c r="B16" s="2"/>
      <c r="D16" s="21">
        <f>data!H4</f>
        <v>304</v>
      </c>
      <c r="E16" s="23" t="s">
        <v>16</v>
      </c>
      <c r="F16" s="23"/>
      <c r="G16" s="23"/>
      <c r="H16" s="23"/>
      <c r="I16" s="23"/>
    </row>
    <row r="17" spans="2:9" x14ac:dyDescent="0.2">
      <c r="B17" s="2"/>
      <c r="E17" s="19">
        <v>-0.2</v>
      </c>
      <c r="F17" s="19">
        <f>-10%</f>
        <v>-0.1</v>
      </c>
      <c r="G17" s="19">
        <v>0</v>
      </c>
      <c r="H17" s="19">
        <v>0.1</v>
      </c>
      <c r="I17" s="19">
        <v>0.2</v>
      </c>
    </row>
    <row r="18" spans="2:9" x14ac:dyDescent="0.2">
      <c r="C18" t="s">
        <v>15</v>
      </c>
      <c r="E18" s="20">
        <f>G18*(1+E17)</f>
        <v>0.17137301107475097</v>
      </c>
      <c r="F18" s="20">
        <f>G18*(1+F17)</f>
        <v>0.19279463745909484</v>
      </c>
      <c r="G18" s="22">
        <f>AVERAGE(data!Q4:Q6)</f>
        <v>0.2142162638434387</v>
      </c>
      <c r="H18" s="20">
        <f>G18*(1+H17)</f>
        <v>0.23563789022778259</v>
      </c>
      <c r="I18" s="20">
        <f>G18*(1+I17)</f>
        <v>0.25705951661212645</v>
      </c>
    </row>
    <row r="19" spans="2:9" x14ac:dyDescent="0.2">
      <c r="C19" s="2" t="s">
        <v>16</v>
      </c>
      <c r="D19" s="2"/>
    </row>
    <row r="20" spans="2:9" x14ac:dyDescent="0.2">
      <c r="C20" t="s">
        <v>17</v>
      </c>
      <c r="D20">
        <f>D10</f>
        <v>7</v>
      </c>
      <c r="E20" s="3">
        <f t="shared" ref="E20:I23" si="0">$D$16*(1+E$18)^$D20</f>
        <v>919.89885432165624</v>
      </c>
      <c r="F20" s="3">
        <f t="shared" si="0"/>
        <v>1044.3193602673475</v>
      </c>
      <c r="G20" s="3">
        <f t="shared" si="0"/>
        <v>1182.8942039443111</v>
      </c>
      <c r="H20" s="3">
        <f t="shared" si="0"/>
        <v>1336.9405764656135</v>
      </c>
      <c r="I20" s="3">
        <f t="shared" si="0"/>
        <v>1507.8719599944425</v>
      </c>
    </row>
    <row r="21" spans="2:9" x14ac:dyDescent="0.2">
      <c r="C21" t="s">
        <v>18</v>
      </c>
      <c r="D21">
        <f t="shared" ref="D21:D23" si="1">D11</f>
        <v>14</v>
      </c>
      <c r="E21" s="3">
        <f t="shared" si="0"/>
        <v>2783.5983624417622</v>
      </c>
      <c r="F21" s="3">
        <f t="shared" si="0"/>
        <v>3587.5096257539531</v>
      </c>
      <c r="G21" s="3">
        <f t="shared" si="0"/>
        <v>4602.7588740955443</v>
      </c>
      <c r="H21" s="3">
        <f t="shared" si="0"/>
        <v>5879.6385032901553</v>
      </c>
      <c r="I21" s="3">
        <f t="shared" si="0"/>
        <v>7479.2034465048728</v>
      </c>
    </row>
    <row r="22" spans="2:9" x14ac:dyDescent="0.2">
      <c r="C22" t="s">
        <v>19</v>
      </c>
      <c r="D22">
        <f t="shared" si="1"/>
        <v>21</v>
      </c>
      <c r="E22" s="3">
        <f t="shared" si="0"/>
        <v>8423.1215279664993</v>
      </c>
      <c r="F22" s="3">
        <f t="shared" si="0"/>
        <v>12324.032096448418</v>
      </c>
      <c r="G22" s="3">
        <f t="shared" si="0"/>
        <v>17909.792086581783</v>
      </c>
      <c r="H22" s="3">
        <f t="shared" si="0"/>
        <v>25857.655559204464</v>
      </c>
      <c r="I22" s="3">
        <f t="shared" si="0"/>
        <v>37097.635394995035</v>
      </c>
    </row>
    <row r="23" spans="2:9" x14ac:dyDescent="0.2">
      <c r="C23" t="s">
        <v>20</v>
      </c>
      <c r="D23">
        <f t="shared" si="1"/>
        <v>28</v>
      </c>
      <c r="E23" s="3">
        <f t="shared" si="0"/>
        <v>25488.22316904099</v>
      </c>
      <c r="F23" s="3">
        <f t="shared" si="0"/>
        <v>42336.267483148898</v>
      </c>
      <c r="G23" s="3">
        <f t="shared" si="0"/>
        <v>69688.78043771474</v>
      </c>
      <c r="H23" s="3">
        <f t="shared" si="0"/>
        <v>113717.59516240819</v>
      </c>
      <c r="I23" s="3">
        <f t="shared" si="0"/>
        <v>184008.17169148146</v>
      </c>
    </row>
  </sheetData>
  <mergeCells count="2">
    <mergeCell ref="E6:I6"/>
    <mergeCell ref="E16:I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ACB7-F03C-E940-818C-F632FB402386}">
  <dimension ref="A1:K34"/>
  <sheetViews>
    <sheetView showGridLines="0" workbookViewId="0">
      <selection activeCell="M18" sqref="M18"/>
    </sheetView>
  </sheetViews>
  <sheetFormatPr baseColWidth="10" defaultRowHeight="16" x14ac:dyDescent="0.2"/>
  <cols>
    <col min="3" max="3" width="11.5" style="3" bestFit="1" customWidth="1"/>
    <col min="4" max="5" width="10.83203125" style="3"/>
    <col min="6" max="7" width="11.5" bestFit="1" customWidth="1"/>
  </cols>
  <sheetData>
    <row r="1" spans="1:11" s="2" customFormat="1" x14ac:dyDescent="0.2">
      <c r="B1" s="2" t="s">
        <v>6</v>
      </c>
      <c r="C1" s="16" t="s">
        <v>14</v>
      </c>
      <c r="D1" s="16" t="s">
        <v>21</v>
      </c>
      <c r="E1" s="16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29</v>
      </c>
      <c r="K1" s="2" t="s">
        <v>30</v>
      </c>
    </row>
    <row r="2" spans="1:11" x14ac:dyDescent="0.2">
      <c r="A2">
        <v>0</v>
      </c>
      <c r="B2" s="1">
        <f>analysis!D2</f>
        <v>43861</v>
      </c>
      <c r="C2" s="3">
        <f>analysis!D16</f>
        <v>304</v>
      </c>
      <c r="D2" s="3">
        <v>616</v>
      </c>
      <c r="E2" s="3">
        <f>2494</f>
        <v>2494</v>
      </c>
      <c r="F2" s="3">
        <v>284500</v>
      </c>
      <c r="G2" s="3">
        <v>774</v>
      </c>
      <c r="H2" s="3">
        <v>398</v>
      </c>
      <c r="I2" s="3">
        <v>455</v>
      </c>
      <c r="J2" s="3">
        <v>13562</v>
      </c>
      <c r="K2" s="3">
        <v>373</v>
      </c>
    </row>
    <row r="3" spans="1:11" x14ac:dyDescent="0.2">
      <c r="A3">
        <v>1</v>
      </c>
      <c r="B3" s="1">
        <f>B2+1</f>
        <v>43862</v>
      </c>
      <c r="C3" s="3" t="e">
        <f>(1+analysis!#REF!)*C2</f>
        <v>#REF!</v>
      </c>
      <c r="D3" s="3">
        <f t="shared" ref="D3:K3" si="0">D2</f>
        <v>616</v>
      </c>
      <c r="E3" s="3">
        <f t="shared" si="0"/>
        <v>2494</v>
      </c>
      <c r="F3" s="3">
        <f t="shared" si="0"/>
        <v>284500</v>
      </c>
      <c r="G3" s="3">
        <f t="shared" si="0"/>
        <v>774</v>
      </c>
      <c r="H3" s="3">
        <f t="shared" si="0"/>
        <v>398</v>
      </c>
      <c r="I3" s="3">
        <f t="shared" si="0"/>
        <v>455</v>
      </c>
      <c r="J3" s="3">
        <f t="shared" si="0"/>
        <v>13562</v>
      </c>
      <c r="K3" s="3">
        <f t="shared" si="0"/>
        <v>373</v>
      </c>
    </row>
    <row r="4" spans="1:11" x14ac:dyDescent="0.2">
      <c r="A4">
        <v>2</v>
      </c>
      <c r="B4" s="1">
        <f t="shared" ref="B4:B30" si="1">B3+1</f>
        <v>43863</v>
      </c>
      <c r="C4" s="3" t="e">
        <f>(1+analysis!#REF!)*C3</f>
        <v>#REF!</v>
      </c>
      <c r="D4" s="3">
        <f t="shared" ref="D4:K30" si="2">D3</f>
        <v>616</v>
      </c>
      <c r="E4" s="3">
        <f t="shared" si="2"/>
        <v>2494</v>
      </c>
      <c r="F4" s="3">
        <f t="shared" si="2"/>
        <v>284500</v>
      </c>
      <c r="G4" s="3">
        <f t="shared" si="2"/>
        <v>774</v>
      </c>
      <c r="H4" s="3">
        <f t="shared" si="2"/>
        <v>398</v>
      </c>
      <c r="I4" s="3">
        <f t="shared" si="2"/>
        <v>455</v>
      </c>
      <c r="J4" s="3">
        <f t="shared" si="2"/>
        <v>13562</v>
      </c>
      <c r="K4" s="3">
        <f t="shared" si="2"/>
        <v>373</v>
      </c>
    </row>
    <row r="5" spans="1:11" x14ac:dyDescent="0.2">
      <c r="A5">
        <v>3</v>
      </c>
      <c r="B5" s="1">
        <f t="shared" si="1"/>
        <v>43864</v>
      </c>
      <c r="C5" s="3" t="e">
        <f>(1+analysis!#REF!)*C4</f>
        <v>#REF!</v>
      </c>
      <c r="D5" s="3">
        <f t="shared" si="2"/>
        <v>616</v>
      </c>
      <c r="E5" s="3">
        <f t="shared" si="2"/>
        <v>2494</v>
      </c>
      <c r="F5" s="3">
        <f t="shared" si="2"/>
        <v>284500</v>
      </c>
      <c r="G5" s="3">
        <f t="shared" si="2"/>
        <v>774</v>
      </c>
      <c r="H5" s="3">
        <f t="shared" si="2"/>
        <v>398</v>
      </c>
      <c r="I5" s="3">
        <f t="shared" si="2"/>
        <v>455</v>
      </c>
      <c r="J5" s="3">
        <f t="shared" si="2"/>
        <v>13562</v>
      </c>
      <c r="K5" s="3">
        <f t="shared" si="2"/>
        <v>373</v>
      </c>
    </row>
    <row r="6" spans="1:11" x14ac:dyDescent="0.2">
      <c r="A6">
        <v>4</v>
      </c>
      <c r="B6" s="1">
        <f t="shared" si="1"/>
        <v>43865</v>
      </c>
      <c r="C6" s="3" t="e">
        <f>(1+analysis!#REF!)*C5</f>
        <v>#REF!</v>
      </c>
      <c r="D6" s="3">
        <f t="shared" si="2"/>
        <v>616</v>
      </c>
      <c r="E6" s="3">
        <f t="shared" si="2"/>
        <v>2494</v>
      </c>
      <c r="F6" s="3">
        <f t="shared" si="2"/>
        <v>284500</v>
      </c>
      <c r="G6" s="3">
        <f t="shared" si="2"/>
        <v>774</v>
      </c>
      <c r="H6" s="3">
        <f t="shared" si="2"/>
        <v>398</v>
      </c>
      <c r="I6" s="3">
        <f t="shared" si="2"/>
        <v>455</v>
      </c>
      <c r="J6" s="3">
        <f t="shared" si="2"/>
        <v>13562</v>
      </c>
      <c r="K6" s="3">
        <f t="shared" si="2"/>
        <v>373</v>
      </c>
    </row>
    <row r="7" spans="1:11" x14ac:dyDescent="0.2">
      <c r="A7">
        <v>5</v>
      </c>
      <c r="B7" s="1">
        <f t="shared" si="1"/>
        <v>43866</v>
      </c>
      <c r="C7" s="3" t="e">
        <f>(1+analysis!#REF!)*C6</f>
        <v>#REF!</v>
      </c>
      <c r="D7" s="3">
        <f t="shared" si="2"/>
        <v>616</v>
      </c>
      <c r="E7" s="3">
        <f t="shared" si="2"/>
        <v>2494</v>
      </c>
      <c r="F7" s="3">
        <f t="shared" si="2"/>
        <v>284500</v>
      </c>
      <c r="G7" s="3">
        <f t="shared" si="2"/>
        <v>774</v>
      </c>
      <c r="H7" s="3">
        <f t="shared" si="2"/>
        <v>398</v>
      </c>
      <c r="I7" s="3">
        <f t="shared" si="2"/>
        <v>455</v>
      </c>
      <c r="J7" s="3">
        <f t="shared" si="2"/>
        <v>13562</v>
      </c>
      <c r="K7" s="3">
        <f t="shared" si="2"/>
        <v>373</v>
      </c>
    </row>
    <row r="8" spans="1:11" x14ac:dyDescent="0.2">
      <c r="A8">
        <v>6</v>
      </c>
      <c r="B8" s="1">
        <f t="shared" si="1"/>
        <v>43867</v>
      </c>
      <c r="C8" s="3" t="e">
        <f>(1+analysis!#REF!)*C7</f>
        <v>#REF!</v>
      </c>
      <c r="D8" s="3">
        <f t="shared" si="2"/>
        <v>616</v>
      </c>
      <c r="E8" s="3">
        <f t="shared" si="2"/>
        <v>2494</v>
      </c>
      <c r="F8" s="3">
        <f t="shared" si="2"/>
        <v>284500</v>
      </c>
      <c r="G8" s="3">
        <f t="shared" si="2"/>
        <v>774</v>
      </c>
      <c r="H8" s="3">
        <f t="shared" si="2"/>
        <v>398</v>
      </c>
      <c r="I8" s="3">
        <f t="shared" si="2"/>
        <v>455</v>
      </c>
      <c r="J8" s="3">
        <f t="shared" si="2"/>
        <v>13562</v>
      </c>
      <c r="K8" s="3">
        <f t="shared" si="2"/>
        <v>373</v>
      </c>
    </row>
    <row r="9" spans="1:11" x14ac:dyDescent="0.2">
      <c r="A9">
        <v>7</v>
      </c>
      <c r="B9" s="1">
        <f t="shared" si="1"/>
        <v>43868</v>
      </c>
      <c r="C9" s="3" t="e">
        <f>(1+analysis!#REF!)*C8</f>
        <v>#REF!</v>
      </c>
      <c r="D9" s="3">
        <f t="shared" si="2"/>
        <v>616</v>
      </c>
      <c r="E9" s="3">
        <f t="shared" si="2"/>
        <v>2494</v>
      </c>
      <c r="F9" s="3">
        <f t="shared" si="2"/>
        <v>284500</v>
      </c>
      <c r="G9" s="3">
        <f t="shared" si="2"/>
        <v>774</v>
      </c>
      <c r="H9" s="3">
        <f t="shared" si="2"/>
        <v>398</v>
      </c>
      <c r="I9" s="3">
        <f t="shared" si="2"/>
        <v>455</v>
      </c>
      <c r="J9" s="3">
        <f t="shared" si="2"/>
        <v>13562</v>
      </c>
      <c r="K9" s="3">
        <f t="shared" si="2"/>
        <v>373</v>
      </c>
    </row>
    <row r="10" spans="1:11" x14ac:dyDescent="0.2">
      <c r="A10">
        <v>8</v>
      </c>
      <c r="B10" s="1">
        <f t="shared" si="1"/>
        <v>43869</v>
      </c>
      <c r="C10" s="3" t="e">
        <f>(1+analysis!#REF!)*C9</f>
        <v>#REF!</v>
      </c>
      <c r="D10" s="3">
        <f t="shared" si="2"/>
        <v>616</v>
      </c>
      <c r="E10" s="3">
        <f t="shared" si="2"/>
        <v>2494</v>
      </c>
      <c r="F10" s="3">
        <f t="shared" si="2"/>
        <v>284500</v>
      </c>
      <c r="G10" s="3">
        <f t="shared" si="2"/>
        <v>774</v>
      </c>
      <c r="H10" s="3">
        <f t="shared" si="2"/>
        <v>398</v>
      </c>
      <c r="I10" s="3">
        <f t="shared" si="2"/>
        <v>455</v>
      </c>
      <c r="J10" s="3">
        <f t="shared" si="2"/>
        <v>13562</v>
      </c>
      <c r="K10" s="3">
        <f t="shared" si="2"/>
        <v>373</v>
      </c>
    </row>
    <row r="11" spans="1:11" x14ac:dyDescent="0.2">
      <c r="A11">
        <v>9</v>
      </c>
      <c r="B11" s="1">
        <f t="shared" si="1"/>
        <v>43870</v>
      </c>
      <c r="C11" s="3" t="e">
        <f>(1+analysis!#REF!)*C10</f>
        <v>#REF!</v>
      </c>
      <c r="D11" s="3">
        <f t="shared" si="2"/>
        <v>616</v>
      </c>
      <c r="E11" s="3">
        <f t="shared" si="2"/>
        <v>2494</v>
      </c>
      <c r="F11" s="3">
        <f t="shared" si="2"/>
        <v>284500</v>
      </c>
      <c r="G11" s="3">
        <f t="shared" si="2"/>
        <v>774</v>
      </c>
      <c r="H11" s="3">
        <f t="shared" si="2"/>
        <v>398</v>
      </c>
      <c r="I11" s="3">
        <f t="shared" si="2"/>
        <v>455</v>
      </c>
      <c r="J11" s="3">
        <f t="shared" si="2"/>
        <v>13562</v>
      </c>
      <c r="K11" s="3">
        <f t="shared" si="2"/>
        <v>373</v>
      </c>
    </row>
    <row r="12" spans="1:11" x14ac:dyDescent="0.2">
      <c r="A12">
        <v>10</v>
      </c>
      <c r="B12" s="1">
        <f t="shared" si="1"/>
        <v>43871</v>
      </c>
      <c r="C12" s="3" t="e">
        <f>(1+analysis!#REF!)*C11</f>
        <v>#REF!</v>
      </c>
      <c r="D12" s="3">
        <f t="shared" si="2"/>
        <v>616</v>
      </c>
      <c r="E12" s="3">
        <f t="shared" si="2"/>
        <v>2494</v>
      </c>
      <c r="F12" s="3">
        <f t="shared" si="2"/>
        <v>284500</v>
      </c>
      <c r="G12" s="3">
        <f t="shared" si="2"/>
        <v>774</v>
      </c>
      <c r="H12" s="3">
        <f t="shared" si="2"/>
        <v>398</v>
      </c>
      <c r="I12" s="3">
        <f t="shared" si="2"/>
        <v>455</v>
      </c>
      <c r="J12" s="3">
        <f t="shared" si="2"/>
        <v>13562</v>
      </c>
      <c r="K12" s="3">
        <f t="shared" si="2"/>
        <v>373</v>
      </c>
    </row>
    <row r="13" spans="1:11" x14ac:dyDescent="0.2">
      <c r="A13">
        <v>11</v>
      </c>
      <c r="B13" s="1">
        <f t="shared" si="1"/>
        <v>43872</v>
      </c>
      <c r="C13" s="3" t="e">
        <f>(1+analysis!#REF!)*C12</f>
        <v>#REF!</v>
      </c>
      <c r="D13" s="3">
        <f t="shared" si="2"/>
        <v>616</v>
      </c>
      <c r="E13" s="3">
        <f t="shared" si="2"/>
        <v>2494</v>
      </c>
      <c r="F13" s="3">
        <f t="shared" si="2"/>
        <v>284500</v>
      </c>
      <c r="G13" s="3">
        <f t="shared" si="2"/>
        <v>774</v>
      </c>
      <c r="H13" s="3">
        <f t="shared" si="2"/>
        <v>398</v>
      </c>
      <c r="I13" s="3">
        <f t="shared" si="2"/>
        <v>455</v>
      </c>
      <c r="J13" s="3">
        <f t="shared" si="2"/>
        <v>13562</v>
      </c>
      <c r="K13" s="3">
        <f t="shared" si="2"/>
        <v>373</v>
      </c>
    </row>
    <row r="14" spans="1:11" x14ac:dyDescent="0.2">
      <c r="A14">
        <v>12</v>
      </c>
      <c r="B14" s="1">
        <f t="shared" si="1"/>
        <v>43873</v>
      </c>
      <c r="C14" s="3" t="e">
        <f>(1+analysis!#REF!)*C13</f>
        <v>#REF!</v>
      </c>
      <c r="D14" s="3">
        <f t="shared" si="2"/>
        <v>616</v>
      </c>
      <c r="E14" s="3">
        <f t="shared" si="2"/>
        <v>2494</v>
      </c>
      <c r="F14" s="3">
        <f t="shared" si="2"/>
        <v>284500</v>
      </c>
      <c r="G14" s="3">
        <f t="shared" si="2"/>
        <v>774</v>
      </c>
      <c r="H14" s="3">
        <f t="shared" si="2"/>
        <v>398</v>
      </c>
      <c r="I14" s="3">
        <f t="shared" si="2"/>
        <v>455</v>
      </c>
      <c r="J14" s="3">
        <f t="shared" si="2"/>
        <v>13562</v>
      </c>
      <c r="K14" s="3">
        <f t="shared" si="2"/>
        <v>373</v>
      </c>
    </row>
    <row r="15" spans="1:11" x14ac:dyDescent="0.2">
      <c r="A15">
        <v>13</v>
      </c>
      <c r="B15" s="1">
        <f t="shared" si="1"/>
        <v>43874</v>
      </c>
      <c r="C15" s="3" t="e">
        <f>(1+analysis!#REF!)*C14</f>
        <v>#REF!</v>
      </c>
      <c r="D15" s="3">
        <f t="shared" si="2"/>
        <v>616</v>
      </c>
      <c r="E15" s="3">
        <f t="shared" si="2"/>
        <v>2494</v>
      </c>
      <c r="F15" s="3">
        <f t="shared" si="2"/>
        <v>284500</v>
      </c>
      <c r="G15" s="3">
        <f t="shared" si="2"/>
        <v>774</v>
      </c>
      <c r="H15" s="3">
        <f t="shared" si="2"/>
        <v>398</v>
      </c>
      <c r="I15" s="3">
        <f t="shared" si="2"/>
        <v>455</v>
      </c>
      <c r="J15" s="3">
        <f t="shared" si="2"/>
        <v>13562</v>
      </c>
      <c r="K15" s="3">
        <f t="shared" si="2"/>
        <v>373</v>
      </c>
    </row>
    <row r="16" spans="1:11" x14ac:dyDescent="0.2">
      <c r="A16">
        <v>14</v>
      </c>
      <c r="B16" s="1">
        <f t="shared" si="1"/>
        <v>43875</v>
      </c>
      <c r="C16" s="3" t="e">
        <f>(1+analysis!#REF!)*C15</f>
        <v>#REF!</v>
      </c>
      <c r="D16" s="3">
        <f t="shared" si="2"/>
        <v>616</v>
      </c>
      <c r="E16" s="3">
        <f t="shared" si="2"/>
        <v>2494</v>
      </c>
      <c r="F16" s="3">
        <f t="shared" si="2"/>
        <v>284500</v>
      </c>
      <c r="G16" s="3">
        <f t="shared" si="2"/>
        <v>774</v>
      </c>
      <c r="H16" s="3">
        <f t="shared" si="2"/>
        <v>398</v>
      </c>
      <c r="I16" s="3">
        <f t="shared" si="2"/>
        <v>455</v>
      </c>
      <c r="J16" s="3">
        <f t="shared" si="2"/>
        <v>13562</v>
      </c>
      <c r="K16" s="3">
        <f t="shared" si="2"/>
        <v>373</v>
      </c>
    </row>
    <row r="17" spans="1:11" x14ac:dyDescent="0.2">
      <c r="A17">
        <v>15</v>
      </c>
      <c r="B17" s="1">
        <f t="shared" si="1"/>
        <v>43876</v>
      </c>
      <c r="C17" s="3" t="e">
        <f>(1+analysis!#REF!)*C16</f>
        <v>#REF!</v>
      </c>
      <c r="D17" s="3">
        <f t="shared" si="2"/>
        <v>616</v>
      </c>
      <c r="E17" s="3">
        <f t="shared" si="2"/>
        <v>2494</v>
      </c>
      <c r="F17" s="3">
        <f t="shared" si="2"/>
        <v>284500</v>
      </c>
      <c r="G17" s="3">
        <f t="shared" si="2"/>
        <v>774</v>
      </c>
      <c r="H17" s="3">
        <f t="shared" si="2"/>
        <v>398</v>
      </c>
      <c r="I17" s="3">
        <f t="shared" si="2"/>
        <v>455</v>
      </c>
      <c r="J17" s="3">
        <f t="shared" si="2"/>
        <v>13562</v>
      </c>
      <c r="K17" s="3">
        <f t="shared" si="2"/>
        <v>373</v>
      </c>
    </row>
    <row r="18" spans="1:11" x14ac:dyDescent="0.2">
      <c r="A18">
        <v>16</v>
      </c>
      <c r="B18" s="1">
        <f t="shared" si="1"/>
        <v>43877</v>
      </c>
      <c r="C18" s="3" t="e">
        <f>(1+analysis!#REF!)*C17</f>
        <v>#REF!</v>
      </c>
      <c r="D18" s="3">
        <f t="shared" si="2"/>
        <v>616</v>
      </c>
      <c r="E18" s="3">
        <f t="shared" si="2"/>
        <v>2494</v>
      </c>
      <c r="F18" s="3">
        <f t="shared" si="2"/>
        <v>284500</v>
      </c>
      <c r="G18" s="3">
        <f t="shared" si="2"/>
        <v>774</v>
      </c>
      <c r="H18" s="3">
        <f t="shared" si="2"/>
        <v>398</v>
      </c>
      <c r="I18" s="3">
        <f t="shared" si="2"/>
        <v>455</v>
      </c>
      <c r="J18" s="3">
        <f t="shared" si="2"/>
        <v>13562</v>
      </c>
      <c r="K18" s="3">
        <f t="shared" si="2"/>
        <v>373</v>
      </c>
    </row>
    <row r="19" spans="1:11" x14ac:dyDescent="0.2">
      <c r="A19">
        <v>17</v>
      </c>
      <c r="B19" s="1">
        <f t="shared" si="1"/>
        <v>43878</v>
      </c>
      <c r="C19" s="3" t="e">
        <f>(1+analysis!#REF!)*C18</f>
        <v>#REF!</v>
      </c>
      <c r="D19" s="3">
        <f t="shared" si="2"/>
        <v>616</v>
      </c>
      <c r="E19" s="3">
        <f t="shared" si="2"/>
        <v>2494</v>
      </c>
      <c r="F19" s="3">
        <f t="shared" si="2"/>
        <v>284500</v>
      </c>
      <c r="G19" s="3">
        <f t="shared" si="2"/>
        <v>774</v>
      </c>
      <c r="H19" s="3">
        <f t="shared" si="2"/>
        <v>398</v>
      </c>
      <c r="I19" s="3">
        <f t="shared" si="2"/>
        <v>455</v>
      </c>
      <c r="J19" s="3">
        <f t="shared" si="2"/>
        <v>13562</v>
      </c>
      <c r="K19" s="3">
        <f t="shared" si="2"/>
        <v>373</v>
      </c>
    </row>
    <row r="20" spans="1:11" x14ac:dyDescent="0.2">
      <c r="A20">
        <v>18</v>
      </c>
      <c r="B20" s="1">
        <f t="shared" si="1"/>
        <v>43879</v>
      </c>
      <c r="C20" s="3" t="e">
        <f>(1+analysis!#REF!)*C19</f>
        <v>#REF!</v>
      </c>
      <c r="D20" s="3">
        <f t="shared" si="2"/>
        <v>616</v>
      </c>
      <c r="E20" s="3">
        <f t="shared" si="2"/>
        <v>2494</v>
      </c>
      <c r="F20" s="3">
        <f t="shared" si="2"/>
        <v>284500</v>
      </c>
      <c r="G20" s="3">
        <f t="shared" si="2"/>
        <v>774</v>
      </c>
      <c r="H20" s="3">
        <f t="shared" si="2"/>
        <v>398</v>
      </c>
      <c r="I20" s="3">
        <f t="shared" si="2"/>
        <v>455</v>
      </c>
      <c r="J20" s="3">
        <f t="shared" si="2"/>
        <v>13562</v>
      </c>
      <c r="K20" s="3">
        <f t="shared" si="2"/>
        <v>373</v>
      </c>
    </row>
    <row r="21" spans="1:11" x14ac:dyDescent="0.2">
      <c r="A21">
        <v>19</v>
      </c>
      <c r="B21" s="1">
        <f t="shared" si="1"/>
        <v>43880</v>
      </c>
      <c r="C21" s="3" t="e">
        <f>(1+analysis!#REF!)*C20</f>
        <v>#REF!</v>
      </c>
      <c r="D21" s="3">
        <f t="shared" si="2"/>
        <v>616</v>
      </c>
      <c r="E21" s="3">
        <f t="shared" si="2"/>
        <v>2494</v>
      </c>
      <c r="F21" s="3">
        <f t="shared" si="2"/>
        <v>284500</v>
      </c>
      <c r="G21" s="3">
        <f t="shared" si="2"/>
        <v>774</v>
      </c>
      <c r="H21" s="3">
        <f t="shared" si="2"/>
        <v>398</v>
      </c>
      <c r="I21" s="3">
        <f t="shared" si="2"/>
        <v>455</v>
      </c>
      <c r="J21" s="3">
        <f t="shared" si="2"/>
        <v>13562</v>
      </c>
      <c r="K21" s="3">
        <f t="shared" si="2"/>
        <v>373</v>
      </c>
    </row>
    <row r="22" spans="1:11" x14ac:dyDescent="0.2">
      <c r="A22">
        <v>20</v>
      </c>
      <c r="B22" s="1">
        <f t="shared" si="1"/>
        <v>43881</v>
      </c>
      <c r="C22" s="3" t="e">
        <f>(1+analysis!#REF!)*C21</f>
        <v>#REF!</v>
      </c>
      <c r="D22" s="3">
        <f t="shared" si="2"/>
        <v>616</v>
      </c>
      <c r="E22" s="3">
        <f t="shared" si="2"/>
        <v>2494</v>
      </c>
      <c r="F22" s="3">
        <f t="shared" si="2"/>
        <v>284500</v>
      </c>
      <c r="G22" s="3">
        <f t="shared" si="2"/>
        <v>774</v>
      </c>
      <c r="H22" s="3">
        <f t="shared" si="2"/>
        <v>398</v>
      </c>
      <c r="I22" s="3">
        <f t="shared" si="2"/>
        <v>455</v>
      </c>
      <c r="J22" s="3">
        <f t="shared" si="2"/>
        <v>13562</v>
      </c>
      <c r="K22" s="3">
        <f t="shared" si="2"/>
        <v>373</v>
      </c>
    </row>
    <row r="23" spans="1:11" x14ac:dyDescent="0.2">
      <c r="A23">
        <v>21</v>
      </c>
      <c r="B23" s="1">
        <f t="shared" si="1"/>
        <v>43882</v>
      </c>
      <c r="C23" s="3" t="e">
        <f>(1+analysis!#REF!)*C22</f>
        <v>#REF!</v>
      </c>
      <c r="D23" s="3">
        <f t="shared" si="2"/>
        <v>616</v>
      </c>
      <c r="E23" s="3">
        <f t="shared" si="2"/>
        <v>2494</v>
      </c>
      <c r="F23" s="3">
        <f t="shared" si="2"/>
        <v>284500</v>
      </c>
      <c r="G23" s="3">
        <f t="shared" si="2"/>
        <v>774</v>
      </c>
      <c r="H23" s="3">
        <f t="shared" si="2"/>
        <v>398</v>
      </c>
      <c r="I23" s="3">
        <f t="shared" si="2"/>
        <v>455</v>
      </c>
      <c r="J23" s="3">
        <f t="shared" si="2"/>
        <v>13562</v>
      </c>
      <c r="K23" s="3">
        <f t="shared" si="2"/>
        <v>373</v>
      </c>
    </row>
    <row r="24" spans="1:11" x14ac:dyDescent="0.2">
      <c r="A24">
        <v>22</v>
      </c>
      <c r="B24" s="1">
        <f t="shared" si="1"/>
        <v>43883</v>
      </c>
      <c r="C24" s="3" t="e">
        <f>(1+analysis!#REF!)*C23</f>
        <v>#REF!</v>
      </c>
      <c r="D24" s="3">
        <f t="shared" si="2"/>
        <v>616</v>
      </c>
      <c r="E24" s="3">
        <f t="shared" si="2"/>
        <v>2494</v>
      </c>
      <c r="F24" s="3">
        <f t="shared" si="2"/>
        <v>284500</v>
      </c>
      <c r="G24" s="3">
        <f t="shared" si="2"/>
        <v>774</v>
      </c>
      <c r="H24" s="3">
        <f t="shared" si="2"/>
        <v>398</v>
      </c>
      <c r="I24" s="3">
        <f t="shared" si="2"/>
        <v>455</v>
      </c>
      <c r="J24" s="3">
        <f t="shared" si="2"/>
        <v>13562</v>
      </c>
      <c r="K24" s="3">
        <f t="shared" si="2"/>
        <v>373</v>
      </c>
    </row>
    <row r="25" spans="1:11" x14ac:dyDescent="0.2">
      <c r="A25">
        <v>23</v>
      </c>
      <c r="B25" s="1">
        <f t="shared" si="1"/>
        <v>43884</v>
      </c>
      <c r="C25" s="3" t="e">
        <f>(1+analysis!#REF!)*C24</f>
        <v>#REF!</v>
      </c>
      <c r="D25" s="3">
        <f t="shared" si="2"/>
        <v>616</v>
      </c>
      <c r="E25" s="3">
        <f t="shared" si="2"/>
        <v>2494</v>
      </c>
      <c r="F25" s="3">
        <f t="shared" si="2"/>
        <v>284500</v>
      </c>
      <c r="G25" s="3">
        <f t="shared" si="2"/>
        <v>774</v>
      </c>
      <c r="H25" s="3">
        <f t="shared" si="2"/>
        <v>398</v>
      </c>
      <c r="I25" s="3">
        <f t="shared" si="2"/>
        <v>455</v>
      </c>
      <c r="J25" s="3">
        <f t="shared" si="2"/>
        <v>13562</v>
      </c>
      <c r="K25" s="3">
        <f t="shared" si="2"/>
        <v>373</v>
      </c>
    </row>
    <row r="26" spans="1:11" x14ac:dyDescent="0.2">
      <c r="A26">
        <v>24</v>
      </c>
      <c r="B26" s="1">
        <f t="shared" si="1"/>
        <v>43885</v>
      </c>
      <c r="C26" s="3" t="e">
        <f>(1+analysis!#REF!)*C25</f>
        <v>#REF!</v>
      </c>
      <c r="D26" s="3">
        <f t="shared" si="2"/>
        <v>616</v>
      </c>
      <c r="E26" s="3">
        <f t="shared" si="2"/>
        <v>2494</v>
      </c>
      <c r="F26" s="3">
        <f t="shared" si="2"/>
        <v>284500</v>
      </c>
      <c r="G26" s="3">
        <f t="shared" si="2"/>
        <v>774</v>
      </c>
      <c r="H26" s="3">
        <f t="shared" si="2"/>
        <v>398</v>
      </c>
      <c r="I26" s="3">
        <f t="shared" si="2"/>
        <v>455</v>
      </c>
      <c r="J26" s="3">
        <f t="shared" si="2"/>
        <v>13562</v>
      </c>
      <c r="K26" s="3">
        <f t="shared" si="2"/>
        <v>373</v>
      </c>
    </row>
    <row r="27" spans="1:11" x14ac:dyDescent="0.2">
      <c r="A27">
        <v>25</v>
      </c>
      <c r="B27" s="1">
        <f t="shared" si="1"/>
        <v>43886</v>
      </c>
      <c r="C27" s="3" t="e">
        <f>(1+analysis!#REF!)*C26</f>
        <v>#REF!</v>
      </c>
      <c r="D27" s="3">
        <f t="shared" si="2"/>
        <v>616</v>
      </c>
      <c r="E27" s="3">
        <f t="shared" si="2"/>
        <v>2494</v>
      </c>
      <c r="F27" s="3">
        <f t="shared" si="2"/>
        <v>284500</v>
      </c>
      <c r="G27" s="3">
        <f t="shared" si="2"/>
        <v>774</v>
      </c>
      <c r="H27" s="3">
        <f t="shared" si="2"/>
        <v>398</v>
      </c>
      <c r="I27" s="3">
        <f t="shared" si="2"/>
        <v>455</v>
      </c>
      <c r="J27" s="3">
        <f t="shared" si="2"/>
        <v>13562</v>
      </c>
      <c r="K27" s="3">
        <f t="shared" si="2"/>
        <v>373</v>
      </c>
    </row>
    <row r="28" spans="1:11" x14ac:dyDescent="0.2">
      <c r="A28">
        <v>26</v>
      </c>
      <c r="B28" s="1">
        <f t="shared" si="1"/>
        <v>43887</v>
      </c>
      <c r="C28" s="3" t="e">
        <f>(1+analysis!#REF!)*C27</f>
        <v>#REF!</v>
      </c>
      <c r="D28" s="3">
        <f t="shared" si="2"/>
        <v>616</v>
      </c>
      <c r="E28" s="3">
        <f t="shared" si="2"/>
        <v>2494</v>
      </c>
      <c r="F28" s="3">
        <f t="shared" si="2"/>
        <v>284500</v>
      </c>
      <c r="G28" s="3">
        <f t="shared" si="2"/>
        <v>774</v>
      </c>
      <c r="H28" s="3">
        <f t="shared" si="2"/>
        <v>398</v>
      </c>
      <c r="I28" s="3">
        <f t="shared" si="2"/>
        <v>455</v>
      </c>
      <c r="J28" s="3">
        <f t="shared" si="2"/>
        <v>13562</v>
      </c>
      <c r="K28" s="3">
        <f t="shared" si="2"/>
        <v>373</v>
      </c>
    </row>
    <row r="29" spans="1:11" x14ac:dyDescent="0.2">
      <c r="A29">
        <v>27</v>
      </c>
      <c r="B29" s="1">
        <f t="shared" si="1"/>
        <v>43888</v>
      </c>
      <c r="C29" s="3" t="e">
        <f>(1+analysis!#REF!)*C28</f>
        <v>#REF!</v>
      </c>
      <c r="D29" s="3">
        <f t="shared" si="2"/>
        <v>616</v>
      </c>
      <c r="E29" s="3">
        <f t="shared" si="2"/>
        <v>2494</v>
      </c>
      <c r="F29" s="3">
        <f t="shared" si="2"/>
        <v>284500</v>
      </c>
      <c r="G29" s="3">
        <f t="shared" si="2"/>
        <v>774</v>
      </c>
      <c r="H29" s="3">
        <f t="shared" si="2"/>
        <v>398</v>
      </c>
      <c r="I29" s="3">
        <f t="shared" si="2"/>
        <v>455</v>
      </c>
      <c r="J29" s="3">
        <f t="shared" si="2"/>
        <v>13562</v>
      </c>
      <c r="K29" s="3">
        <f t="shared" si="2"/>
        <v>373</v>
      </c>
    </row>
    <row r="30" spans="1:11" x14ac:dyDescent="0.2">
      <c r="A30">
        <v>28</v>
      </c>
      <c r="B30" s="1">
        <f t="shared" si="1"/>
        <v>43889</v>
      </c>
      <c r="C30" s="3" t="e">
        <f>(1+analysis!#REF!)*C29</f>
        <v>#REF!</v>
      </c>
      <c r="D30" s="3">
        <f t="shared" si="2"/>
        <v>616</v>
      </c>
      <c r="E30" s="3">
        <f t="shared" si="2"/>
        <v>2494</v>
      </c>
      <c r="F30" s="3">
        <f t="shared" si="2"/>
        <v>284500</v>
      </c>
      <c r="G30" s="3">
        <f t="shared" si="2"/>
        <v>774</v>
      </c>
      <c r="H30" s="3">
        <f t="shared" si="2"/>
        <v>398</v>
      </c>
      <c r="I30" s="3">
        <f t="shared" si="2"/>
        <v>455</v>
      </c>
      <c r="J30" s="3">
        <f t="shared" si="2"/>
        <v>13562</v>
      </c>
      <c r="K30" s="3">
        <f t="shared" si="2"/>
        <v>373</v>
      </c>
    </row>
    <row r="33" spans="2:2" x14ac:dyDescent="0.2">
      <c r="B33" t="s">
        <v>27</v>
      </c>
    </row>
    <row r="34" spans="2:2" x14ac:dyDescent="0.2">
      <c r="B34" s="17" t="s">
        <v>28</v>
      </c>
    </row>
  </sheetData>
  <hyperlinks>
    <hyperlink ref="B34" r:id="rId1" xr:uid="{A67109CF-0989-6B42-BCCD-6C2372C4A32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chart-LTD</vt:lpstr>
      <vt:lpstr>chart-Net New Daily</vt:lpstr>
      <vt:lpstr>chart-LTD-Death-Cured</vt:lpstr>
      <vt:lpstr>analysis</vt:lpstr>
      <vt:lpstr>projection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2020-02-02T00:52:46Z</dcterms:modified>
</cp:coreProperties>
</file>