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zitarashe/Crodfunding-assignment/"/>
    </mc:Choice>
  </mc:AlternateContent>
  <xr:revisionPtr revIDLastSave="0" documentId="8_{77223B8B-1E1C-F54D-BE5E-B5FA1882461F}" xr6:coauthVersionLast="47" xr6:coauthVersionMax="47" xr10:uidLastSave="{00000000-0000-0000-0000-000000000000}"/>
  <bookViews>
    <workbookView xWindow="0" yWindow="500" windowWidth="28800" windowHeight="15800" activeTab="5" xr2:uid="{00000000-000D-0000-FFFF-FFFF00000000}"/>
  </bookViews>
  <sheets>
    <sheet name="Crowdfunding" sheetId="1" r:id="rId1"/>
    <sheet name="Sheet1" sheetId="5" r:id="rId2"/>
    <sheet name="Sheet2" sheetId="6" r:id="rId3"/>
    <sheet name="Sheet3" sheetId="9" r:id="rId4"/>
    <sheet name="Bonus" sheetId="10" r:id="rId5"/>
    <sheet name="Statistical analysis" sheetId="11" r:id="rId6"/>
  </sheets>
  <definedNames>
    <definedName name="_xlnm._FilterDatabase" localSheetId="0" hidden="1">Crowdfunding!$G$1:$G$1002</definedName>
  </definedNames>
  <calcPr calcId="191029"/>
  <pivotCaches>
    <pivotCache cacheId="6" r:id="rId7"/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0" l="1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B2" i="10"/>
  <c r="D13" i="10"/>
  <c r="B13" i="10"/>
  <c r="C13" i="10"/>
  <c r="B12" i="10"/>
  <c r="B11" i="10"/>
  <c r="B10" i="10"/>
  <c r="B9" i="10"/>
  <c r="B8" i="10"/>
  <c r="B7" i="10"/>
  <c r="B6" i="10"/>
  <c r="B5" i="10"/>
  <c r="B4" i="10"/>
  <c r="B3" i="10"/>
  <c r="C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E7" i="10" l="1"/>
  <c r="E8" i="10"/>
  <c r="E9" i="10"/>
  <c r="F9" i="10" s="1"/>
  <c r="G7" i="10"/>
  <c r="H7" i="10"/>
  <c r="G8" i="10"/>
  <c r="H8" i="10"/>
  <c r="E2" i="10"/>
  <c r="F2" i="10" s="1"/>
  <c r="E10" i="10"/>
  <c r="H10" i="10" s="1"/>
  <c r="E3" i="10"/>
  <c r="G3" i="10" s="1"/>
  <c r="E11" i="10"/>
  <c r="H11" i="10" s="1"/>
  <c r="E5" i="10"/>
  <c r="G5" i="10" s="1"/>
  <c r="E12" i="10"/>
  <c r="F12" i="10" s="1"/>
  <c r="F8" i="10"/>
  <c r="E6" i="10"/>
  <c r="F6" i="10" s="1"/>
  <c r="E13" i="10"/>
  <c r="H13" i="10" s="1"/>
  <c r="F7" i="10"/>
  <c r="E4" i="10"/>
  <c r="F4" i="10" s="1"/>
  <c r="H9" i="10" l="1"/>
  <c r="F11" i="10"/>
  <c r="G9" i="10"/>
  <c r="H4" i="10"/>
  <c r="F3" i="10"/>
  <c r="H6" i="10"/>
  <c r="H3" i="10"/>
  <c r="G11" i="10"/>
  <c r="G12" i="10"/>
  <c r="G4" i="10"/>
  <c r="H5" i="10"/>
  <c r="H12" i="10"/>
  <c r="H2" i="10"/>
  <c r="G10" i="10"/>
  <c r="F10" i="10"/>
  <c r="G6" i="10"/>
  <c r="G13" i="10"/>
  <c r="G2" i="10"/>
  <c r="F5" i="10"/>
  <c r="F13" i="10"/>
</calcChain>
</file>

<file path=xl/sharedStrings.xml><?xml version="1.0" encoding="utf-8"?>
<sst xmlns="http://schemas.openxmlformats.org/spreadsheetml/2006/main" count="7083" uniqueCount="2125">
  <si>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</si>
  <si>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</si>
  <si>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</si>
  <si>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</si>
  <si>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</si>
  <si>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</si>
  <si>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</si>
  <si>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</si>
  <si>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</si>
  <si>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</si>
  <si>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</si>
  <si>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</si>
  <si>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</si>
  <si>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</si>
  <si>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</si>
  <si>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</si>
  <si>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</si>
  <si>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</si>
  <si>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</si>
  <si>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</si>
  <si>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</si>
  <si>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</si>
  <si>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</si>
  <si>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</si>
  <si>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</si>
  <si>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</si>
  <si>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</si>
  <si>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</si>
  <si>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</si>
  <si>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</si>
  <si>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</si>
  <si>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</si>
  <si>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</si>
  <si>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</si>
  <si>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</si>
  <si>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</si>
  <si>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</si>
  <si>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</si>
  <si>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</si>
  <si>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</si>
  <si>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</si>
  <si>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</si>
  <si>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</si>
  <si>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</si>
  <si>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</si>
  <si>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</si>
  <si>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</si>
  <si>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</si>
  <si>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</si>
  <si>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</si>
  <si>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</si>
  <si>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</si>
  <si>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</si>
  <si>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</si>
  <si>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</si>
  <si>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</si>
  <si>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</si>
  <si>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</si>
  <si>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</si>
  <si>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</si>
  <si>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</si>
  <si>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</si>
  <si>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</si>
  <si>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</si>
  <si>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</si>
  <si>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</si>
  <si>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</si>
  <si>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</si>
  <si>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</si>
  <si>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</si>
  <si>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</si>
  <si>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</si>
  <si>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</si>
  <si>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</si>
  <si>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</si>
  <si>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</si>
  <si>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</si>
  <si>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</si>
  <si>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</si>
  <si>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</si>
  <si>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</si>
  <si>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</si>
  <si>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</si>
  <si>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</si>
  <si>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</si>
  <si>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</si>
  <si>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</si>
  <si>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</si>
  <si>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</si>
  <si>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</si>
  <si>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</si>
  <si>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</si>
  <si>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</si>
  <si>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</si>
  <si>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</si>
  <si>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</si>
  <si>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</si>
  <si>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</si>
  <si>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</si>
  <si>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</si>
  <si>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</si>
  <si>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</si>
  <si>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</si>
  <si>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</si>
  <si>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</si>
  <si>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</si>
  <si>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</si>
  <si>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</si>
  <si>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</si>
  <si>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</si>
  <si>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</si>
  <si>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</si>
  <si>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</si>
  <si>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</si>
  <si>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</si>
  <si>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</si>
  <si>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</si>
  <si>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</si>
  <si>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</si>
  <si>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</si>
  <si>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</si>
  <si>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</si>
  <si>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</si>
  <si>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</si>
  <si>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</si>
  <si>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</si>
  <si>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</si>
  <si>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</si>
  <si>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</si>
  <si>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</si>
  <si>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</si>
  <si>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</si>
  <si>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</si>
  <si>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</si>
  <si>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</si>
  <si>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</si>
  <si>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</si>
  <si>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</si>
  <si>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</si>
  <si>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</si>
  <si>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</si>
  <si>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</si>
  <si>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</si>
  <si>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</si>
  <si>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</si>
  <si>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</si>
  <si>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</si>
  <si>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</si>
  <si>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</si>
  <si>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</si>
  <si>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</si>
  <si>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</si>
  <si>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</si>
  <si>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</si>
  <si>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</si>
  <si>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</si>
  <si>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</si>
  <si>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</si>
  <si>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</si>
  <si>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</si>
  <si>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</si>
  <si>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</si>
  <si>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</si>
  <si>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</si>
  <si>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</si>
  <si>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</si>
  <si>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</si>
  <si>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</si>
  <si>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</si>
  <si>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</si>
  <si>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</si>
  <si>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</si>
  <si>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</si>
  <si>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</si>
  <si>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</si>
  <si>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</si>
  <si>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</si>
  <si>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</si>
  <si>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</si>
  <si>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</si>
  <si>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</si>
  <si>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</si>
  <si>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</si>
  <si>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</si>
  <si>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</si>
  <si>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</si>
  <si>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</si>
  <si>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</si>
  <si>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</si>
  <si>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</si>
  <si>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</si>
  <si>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</si>
  <si>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</si>
  <si>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</si>
  <si>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</si>
  <si>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</si>
  <si>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</si>
  <si>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</si>
  <si>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</si>
  <si>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</si>
  <si>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</si>
  <si>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</si>
  <si>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</si>
  <si>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</si>
  <si>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</si>
  <si>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</si>
  <si>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</si>
  <si>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</si>
  <si>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</si>
  <si>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</si>
  <si>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</si>
  <si>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</si>
  <si>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</si>
  <si>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</si>
  <si>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</si>
  <si>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</si>
  <si>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</si>
  <si>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</si>
  <si>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</si>
  <si>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</si>
  <si>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</si>
  <si>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</si>
  <si>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</si>
  <si>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</si>
  <si>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</si>
  <si>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</si>
  <si>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</si>
  <si>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</si>
  <si>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</si>
  <si>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</si>
  <si>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</si>
  <si>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</si>
  <si>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</si>
  <si>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</si>
  <si>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</si>
  <si>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</si>
  <si>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</si>
  <si>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</si>
  <si>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</si>
  <si>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</si>
  <si>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</si>
  <si>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</si>
  <si>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</si>
  <si>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</si>
  <si>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</si>
  <si>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</si>
  <si>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</si>
  <si>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</si>
  <si>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</si>
  <si>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</si>
  <si>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</si>
  <si>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</si>
  <si>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</si>
  <si>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</si>
  <si>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</si>
  <si>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</si>
  <si>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</si>
  <si>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</si>
  <si>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</si>
  <si>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</si>
  <si>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</si>
  <si>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</si>
  <si>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</si>
  <si>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</si>
  <si>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</si>
  <si>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</si>
  <si>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</si>
  <si>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</si>
  <si>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</si>
  <si>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</si>
  <si>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</si>
  <si>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</si>
  <si>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</si>
  <si>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</si>
  <si>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</si>
  <si>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</si>
  <si>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</si>
  <si>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</si>
  <si>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</si>
  <si>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</si>
  <si>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</si>
  <si>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</si>
  <si>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</si>
  <si>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</si>
  <si>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</si>
  <si>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</si>
  <si>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</si>
  <si>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</si>
  <si>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</si>
  <si>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</si>
  <si>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</si>
  <si>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</si>
  <si>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</si>
  <si>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</si>
  <si>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</si>
  <si>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</si>
  <si>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</si>
  <si>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</si>
  <si>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</si>
  <si>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</si>
  <si>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</si>
  <si>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</si>
  <si>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</si>
  <si>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</si>
  <si>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</si>
  <si>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</si>
  <si>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</si>
  <si>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</si>
  <si>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</si>
  <si>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</si>
  <si>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</si>
  <si>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</si>
  <si>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</si>
  <si>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</si>
  <si>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</si>
  <si>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</si>
  <si>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</si>
  <si>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</si>
  <si>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</si>
  <si>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</si>
  <si>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</si>
  <si>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</si>
  <si>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</si>
  <si>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</si>
  <si>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</si>
  <si>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</si>
  <si>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</si>
  <si>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</si>
  <si>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</si>
  <si>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</si>
  <si>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</si>
  <si>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</si>
  <si>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</si>
  <si>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</si>
  <si>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</si>
  <si>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</si>
  <si>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</si>
  <si>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</si>
  <si>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</si>
  <si>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</si>
  <si>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</si>
  <si>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</si>
  <si>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</si>
  <si>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</si>
  <si>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</si>
  <si>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</si>
  <si>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</si>
  <si>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</si>
  <si>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</si>
  <si>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</si>
  <si>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</si>
  <si>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</si>
  <si>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</si>
  <si>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</si>
  <si>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</si>
  <si>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</si>
  <si>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</si>
  <si>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</si>
  <si>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</si>
  <si>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</si>
  <si>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</si>
  <si>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</si>
  <si>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</si>
  <si>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</si>
  <si>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</si>
  <si>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</si>
  <si>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</si>
  <si>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</si>
  <si>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</si>
  <si>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</si>
  <si>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</si>
  <si>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</si>
  <si>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</si>
  <si>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</si>
  <si>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</si>
  <si>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</si>
  <si>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</si>
  <si>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</si>
  <si>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</si>
  <si>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</si>
  <si>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</si>
  <si>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</si>
  <si>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</si>
  <si>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</si>
  <si>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</si>
  <si>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</si>
  <si>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</si>
  <si>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</si>
  <si>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</si>
  <si>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</si>
  <si>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</si>
  <si>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</si>
  <si>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</si>
  <si>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</si>
  <si>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</si>
  <si>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</si>
  <si>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</si>
  <si>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</si>
  <si>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</si>
  <si>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</si>
  <si>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</si>
  <si>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</si>
  <si>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</si>
  <si>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</si>
  <si>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</si>
  <si>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</si>
  <si>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</si>
  <si>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</si>
  <si>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</si>
  <si>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</si>
  <si>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</si>
  <si>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</si>
  <si>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</si>
  <si>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</si>
  <si>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</si>
  <si>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</si>
  <si>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</si>
  <si>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</si>
  <si>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</si>
  <si>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</si>
  <si>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</si>
  <si>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</si>
  <si>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</si>
  <si>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</si>
  <si>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</si>
  <si>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</si>
  <si>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</si>
  <si>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</si>
  <si>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</si>
  <si>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</si>
  <si>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</si>
  <si>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</si>
  <si>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</si>
  <si>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</si>
  <si>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</si>
  <si>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</si>
  <si>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</si>
  <si>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</si>
  <si>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</si>
  <si>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</si>
  <si>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</si>
  <si>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</si>
  <si>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</si>
  <si>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</si>
  <si>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</si>
  <si>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</si>
  <si>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</si>
  <si>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</si>
  <si>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</si>
  <si>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</si>
  <si>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</si>
  <si>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</si>
  <si>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</si>
  <si>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</si>
  <si>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</si>
  <si>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</si>
  <si>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</si>
  <si>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</si>
  <si>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</si>
  <si>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</si>
  <si>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</si>
  <si>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</si>
  <si>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</si>
  <si>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</si>
  <si>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</si>
  <si>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</si>
  <si>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</si>
  <si>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</si>
  <si>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</si>
  <si>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</si>
  <si>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</si>
  <si>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</si>
  <si>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</si>
  <si>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</si>
  <si>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</si>
  <si>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</si>
  <si>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</si>
  <si>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</si>
  <si>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</si>
  <si>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</si>
  <si>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</si>
  <si>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</si>
  <si>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</si>
  <si>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</si>
  <si>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</si>
  <si>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</si>
  <si>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</si>
  <si>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</si>
  <si>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</si>
  <si>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</si>
  <si>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</si>
  <si>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</si>
  <si>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</si>
  <si>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</si>
  <si>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</si>
  <si>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</si>
  <si>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</si>
  <si>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</si>
  <si>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</si>
  <si>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</si>
  <si>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</si>
  <si>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</si>
  <si>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</si>
  <si>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</si>
  <si>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</si>
  <si>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</si>
  <si>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</si>
  <si>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</si>
  <si>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</si>
  <si>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</si>
  <si>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</si>
  <si>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</si>
  <si>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</si>
  <si>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</si>
  <si>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</si>
  <si>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</si>
  <si>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</si>
  <si>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</si>
  <si>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</si>
  <si>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</si>
  <si>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</si>
  <si>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</si>
  <si>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</si>
  <si>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</si>
  <si>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</si>
  <si>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</si>
  <si>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</si>
  <si>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</si>
  <si>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</si>
  <si>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</si>
  <si>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</si>
  <si>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</si>
  <si>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</si>
  <si>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</si>
  <si>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</si>
  <si>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</si>
  <si>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</si>
  <si>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</si>
  <si>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</si>
  <si>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</si>
  <si>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</si>
  <si>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</si>
  <si>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</si>
  <si>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</si>
  <si>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</si>
  <si>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</si>
  <si>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</si>
  <si>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</si>
  <si>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</si>
  <si>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</si>
  <si>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</si>
  <si>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</si>
  <si>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</si>
  <si>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</si>
  <si>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</si>
  <si>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</si>
  <si>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</si>
  <si>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</si>
  <si>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</si>
  <si>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</si>
  <si>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</si>
  <si>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</si>
  <si>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</si>
  <si>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</si>
  <si>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</si>
  <si>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</si>
  <si>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</si>
  <si>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</si>
  <si>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</si>
  <si>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</si>
  <si>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</si>
  <si>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</si>
  <si>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</si>
  <si>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</si>
  <si>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</si>
  <si>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</si>
  <si>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</si>
  <si>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</si>
  <si>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</si>
  <si>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</si>
  <si>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</si>
  <si>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</si>
  <si>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</si>
  <si>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</si>
  <si>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</si>
  <si>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</si>
  <si>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</si>
  <si>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</si>
  <si>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</si>
  <si>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</si>
  <si>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</si>
  <si>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</si>
  <si>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</si>
  <si>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</si>
  <si>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</si>
  <si>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</si>
  <si>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</si>
  <si>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</si>
  <si>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</si>
  <si>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</si>
  <si>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</si>
  <si>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</si>
  <si>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</si>
  <si>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</si>
  <si>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</si>
  <si>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</si>
  <si>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</si>
  <si>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</si>
  <si>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</si>
  <si>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</si>
  <si>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</si>
  <si>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</si>
  <si>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</si>
  <si>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</si>
  <si>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</si>
  <si>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</si>
  <si>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</si>
  <si>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</si>
  <si>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</si>
  <si>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</si>
  <si>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</si>
  <si>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</si>
  <si>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</si>
  <si>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</si>
  <si>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</si>
  <si>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</si>
  <si>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</si>
  <si>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</si>
  <si>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</si>
  <si>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</si>
  <si>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</si>
  <si>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</si>
  <si>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</si>
  <si>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</si>
  <si>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</si>
  <si>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</si>
  <si>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</si>
  <si>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</si>
  <si>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</si>
  <si>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</si>
  <si>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</si>
  <si>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</si>
  <si>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</si>
  <si>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</si>
  <si>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</si>
  <si>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</si>
  <si>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</si>
  <si>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</si>
  <si>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</si>
  <si>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</si>
  <si>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</si>
  <si>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</si>
  <si>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</si>
  <si>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</si>
  <si>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</si>
  <si>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</si>
  <si>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</si>
  <si>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</si>
  <si>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</si>
  <si>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</si>
  <si>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</si>
  <si>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</si>
  <si>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</si>
  <si>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</si>
  <si>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</si>
  <si>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</si>
  <si>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</si>
  <si>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</si>
  <si>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</si>
  <si>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</si>
  <si>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</si>
  <si>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</si>
  <si>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</si>
  <si>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</si>
  <si>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</si>
  <si>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</si>
  <si>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</si>
  <si>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</si>
  <si>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</si>
  <si>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</si>
  <si>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</si>
  <si>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</si>
  <si>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</si>
  <si>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</si>
  <si>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</si>
  <si>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</si>
  <si>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</si>
  <si>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</si>
  <si>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</si>
  <si>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</si>
  <si>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</si>
  <si>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</si>
  <si>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</si>
  <si>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</si>
  <si>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</si>
  <si>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</si>
  <si>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</si>
  <si>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</si>
  <si>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</si>
  <si>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</si>
  <si>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</si>
  <si>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</si>
  <si>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</si>
  <si>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</si>
  <si>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</si>
  <si>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</si>
  <si>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</si>
  <si>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</si>
  <si>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</si>
  <si>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</si>
  <si>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</si>
  <si>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</si>
  <si>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</si>
  <si>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</si>
  <si>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</si>
  <si>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</si>
  <si>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</si>
  <si>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</si>
  <si>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</si>
  <si>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</si>
  <si>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</si>
  <si>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</si>
  <si>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</si>
  <si>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</si>
  <si>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</si>
  <si>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</si>
  <si>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</si>
  <si>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</si>
  <si>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</si>
  <si>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</si>
  <si>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</si>
  <si>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</si>
  <si>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</si>
  <si>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</si>
  <si>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</si>
  <si>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</si>
  <si>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</si>
  <si>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</si>
  <si>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</si>
  <si>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</si>
  <si>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</si>
  <si>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</si>
  <si>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</si>
  <si>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</si>
  <si>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</si>
  <si>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</si>
  <si>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</si>
  <si>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</si>
  <si>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</si>
  <si>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</si>
  <si>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</si>
  <si>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</si>
  <si>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</si>
  <si>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</si>
  <si>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</si>
  <si>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</si>
  <si>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</si>
  <si>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</si>
  <si>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</si>
  <si>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</si>
  <si>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</si>
  <si>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</si>
  <si>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</si>
  <si>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</si>
  <si>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</si>
  <si>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</si>
  <si>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</si>
  <si>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</si>
  <si>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</si>
  <si>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</si>
  <si>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</si>
  <si>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</si>
  <si>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</si>
  <si>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</si>
  <si>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</si>
  <si>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</si>
  <si>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</si>
  <si>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</si>
  <si>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</si>
  <si>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</si>
  <si>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</si>
  <si>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</si>
  <si>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</si>
  <si>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</si>
  <si>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</si>
  <si>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</si>
  <si>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</si>
  <si>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</si>
  <si>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</si>
  <si>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</si>
  <si>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</si>
  <si>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</si>
  <si>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</si>
  <si>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</si>
  <si>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</si>
  <si>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</si>
  <si>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</si>
  <si>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</si>
  <si>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</si>
  <si>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</si>
  <si>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</si>
  <si>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</si>
  <si>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</si>
  <si>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</si>
  <si>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</si>
  <si>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</si>
  <si>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</si>
  <si>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</si>
  <si>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</si>
  <si>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</si>
  <si>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</si>
  <si>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</si>
  <si>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</si>
  <si>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</si>
  <si>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</si>
  <si>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</si>
  <si>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</si>
  <si>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</si>
  <si>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</si>
  <si>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</si>
  <si>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</si>
  <si>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</si>
  <si>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</si>
  <si>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</si>
  <si>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</si>
  <si>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</si>
  <si>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</si>
  <si>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</si>
  <si>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</si>
  <si>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</si>
  <si>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</si>
  <si>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</si>
  <si>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</si>
  <si>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</si>
  <si>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</si>
  <si>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</si>
  <si>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</si>
  <si>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</si>
  <si>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</si>
  <si>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</si>
  <si>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</si>
  <si>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</si>
  <si>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</si>
  <si>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</si>
  <si>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</si>
  <si>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</si>
  <si>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</si>
  <si>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</si>
  <si>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</si>
  <si>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</si>
  <si>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</si>
  <si>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</si>
  <si>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</si>
  <si>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</si>
  <si>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</si>
  <si>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</si>
  <si>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</si>
  <si>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</si>
  <si>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</si>
  <si>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</si>
  <si>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</si>
  <si>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</si>
  <si>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</si>
  <si>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</si>
  <si>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</si>
  <si>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</si>
  <si>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</si>
  <si>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</si>
  <si>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</si>
  <si>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</si>
  <si>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</si>
  <si>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</si>
  <si>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</si>
  <si>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</si>
  <si>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</si>
  <si>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</si>
  <si>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</si>
  <si>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</si>
  <si>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</si>
  <si>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</si>
  <si>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</si>
  <si>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</si>
  <si>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</si>
  <si>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</si>
  <si>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</si>
  <si>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</si>
  <si>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</si>
  <si>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</si>
  <si>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</si>
  <si>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</si>
  <si>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</si>
  <si>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</si>
  <si>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</si>
  <si>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</si>
  <si>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</si>
  <si>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</si>
  <si>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</si>
  <si>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</si>
  <si>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</si>
  <si>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</si>
  <si>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</si>
  <si>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</si>
  <si>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</si>
  <si>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</si>
  <si>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</si>
  <si>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</si>
  <si>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</si>
  <si>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</si>
  <si>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</si>
  <si>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</si>
  <si>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</si>
  <si>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</si>
  <si>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</si>
  <si>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</si>
  <si>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</si>
  <si>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</si>
  <si>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</si>
  <si>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</si>
  <si>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</si>
  <si>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</si>
  <si>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</si>
  <si>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</si>
  <si>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</si>
  <si>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</si>
  <si>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</si>
  <si>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</si>
  <si>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</si>
  <si>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</si>
  <si>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</si>
  <si>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</si>
  <si>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</si>
  <si>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</si>
  <si>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</si>
  <si>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</si>
  <si>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</si>
  <si>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</si>
  <si>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</si>
  <si>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</si>
  <si>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</si>
  <si>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</si>
  <si>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</si>
  <si>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</si>
  <si>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</si>
  <si>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</si>
  <si>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</si>
  <si>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</si>
  <si>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</si>
  <si>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</si>
  <si>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</si>
  <si>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</si>
  <si>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</si>
  <si>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</si>
  <si>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</si>
  <si>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</si>
  <si>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</si>
  <si>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</si>
  <si>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</si>
  <si>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</si>
  <si>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</si>
  <si>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</si>
  <si>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</si>
  <si>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</si>
  <si>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</si>
  <si>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</si>
  <si>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</si>
  <si>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</si>
  <si>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</si>
  <si>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</si>
  <si>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</si>
  <si>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</si>
  <si>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</si>
  <si>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</si>
  <si>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</si>
  <si>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</si>
  <si>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</si>
  <si>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</si>
  <si>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</si>
  <si>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</si>
  <si>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</si>
  <si>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</si>
  <si>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</si>
  <si>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</si>
  <si>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</si>
  <si>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</si>
  <si>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</si>
  <si>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</si>
  <si>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</si>
  <si>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</si>
  <si>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</si>
  <si>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</si>
  <si>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</si>
  <si>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</si>
  <si>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</si>
  <si>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</si>
  <si>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</si>
  <si>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</si>
  <si>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</si>
  <si>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</si>
  <si>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</si>
  <si>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</si>
  <si>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</si>
  <si>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</si>
  <si>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</si>
  <si>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</si>
  <si>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</si>
  <si>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</si>
  <si>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</si>
  <si>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</si>
  <si>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</si>
  <si>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</si>
  <si>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</si>
  <si>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</si>
  <si>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</si>
  <si>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</si>
  <si>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</si>
  <si>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</si>
  <si>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</si>
  <si>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</si>
  <si>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</si>
  <si>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</si>
  <si>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</si>
  <si>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</si>
  <si>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</si>
  <si>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</si>
  <si>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</si>
  <si>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</si>
  <si>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</si>
  <si>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</si>
  <si>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</si>
  <si>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</si>
  <si>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</si>
  <si>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</si>
  <si>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</si>
  <si>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</si>
  <si>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</si>
  <si>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</si>
  <si>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</si>
  <si>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</si>
  <si>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</si>
  <si>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</si>
  <si>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</si>
  <si>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</si>
  <si>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</si>
  <si>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</si>
  <si>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</si>
  <si>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</si>
  <si>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</si>
  <si>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</si>
  <si>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</si>
  <si>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</si>
  <si>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</si>
  <si>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</si>
  <si>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</si>
  <si>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</si>
  <si>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</si>
  <si>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</si>
  <si>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</si>
  <si>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</si>
  <si>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</si>
  <si>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</si>
  <si>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</si>
  <si>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</si>
  <si>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</si>
  <si>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</si>
  <si>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</si>
  <si>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</si>
  <si>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</si>
  <si>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</si>
  <si>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</si>
  <si>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</si>
  <si>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</si>
  <si>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</si>
  <si>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</si>
  <si>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</si>
  <si>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</si>
  <si>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</si>
  <si>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</si>
  <si>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</si>
  <si>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</si>
  <si>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</si>
  <si>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</si>
  <si>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</si>
  <si>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</si>
  <si>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</si>
  <si>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</si>
  <si>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</si>
  <si>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</si>
  <si>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</si>
  <si>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</si>
  <si>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</si>
  <si>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</si>
  <si>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</si>
  <si>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</si>
  <si>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</si>
  <si>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</si>
  <si>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</si>
  <si>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</si>
  <si>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</si>
  <si>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</si>
  <si>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</si>
  <si>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</si>
  <si>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</si>
  <si>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</si>
  <si>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</si>
  <si>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</si>
  <si>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</si>
  <si>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</si>
  <si>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</si>
  <si>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</si>
  <si>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</si>
  <si>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</si>
  <si>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</si>
  <si>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</si>
  <si>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</si>
  <si>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</si>
  <si>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</si>
  <si>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</si>
  <si>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</si>
  <si>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</si>
  <si>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</si>
  <si>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</si>
  <si>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</si>
  <si>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</si>
  <si>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</si>
  <si>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</si>
  <si>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</si>
  <si>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</si>
  <si>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</si>
  <si>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</si>
  <si>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</si>
  <si>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</si>
  <si>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</si>
  <si>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</si>
  <si>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</si>
  <si>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</si>
  <si>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</si>
  <si>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</si>
  <si>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</si>
  <si>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</si>
  <si>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</si>
  <si>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</si>
  <si>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</si>
  <si>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</si>
  <si>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</si>
  <si>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</si>
  <si>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</si>
  <si>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</si>
  <si>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</si>
  <si>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</si>
  <si>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</si>
  <si>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</si>
  <si>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</si>
  <si>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</si>
  <si>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</si>
  <si>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</si>
  <si>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</si>
  <si>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</si>
  <si>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</si>
  <si>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</si>
  <si>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</si>
  <si>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</si>
  <si>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</si>
  <si>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</si>
  <si>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</si>
  <si>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</si>
  <si>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</si>
  <si>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</si>
  <si>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</si>
  <si>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</si>
  <si>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</si>
  <si>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</si>
  <si>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</si>
  <si>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</si>
  <si>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</si>
  <si>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</si>
  <si>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</si>
  <si>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</si>
  <si>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</si>
  <si>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</si>
  <si>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</si>
  <si>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</si>
  <si>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</si>
  <si>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</si>
  <si>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</si>
  <si>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</si>
  <si>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</si>
  <si>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</si>
  <si>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</si>
  <si>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</si>
  <si>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</si>
  <si>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</si>
  <si>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</si>
  <si>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</si>
  <si>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</si>
  <si>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</si>
  <si>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</si>
  <si>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</si>
  <si>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</si>
  <si>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</si>
  <si>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</si>
  <si>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</si>
  <si>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</si>
  <si>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</si>
  <si>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</si>
  <si>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</si>
  <si>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</si>
  <si>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</si>
  <si>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</si>
  <si>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</si>
  <si>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</si>
  <si>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</si>
  <si>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</si>
  <si>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</si>
  <si>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</si>
  <si>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</si>
  <si>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</si>
  <si>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</si>
  <si>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</si>
  <si>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</si>
  <si>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</si>
  <si>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</si>
  <si>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</si>
  <si>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</si>
  <si>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</si>
  <si>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</si>
  <si>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</si>
  <si>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</si>
  <si>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</si>
  <si>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</si>
  <si>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</si>
  <si>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</si>
  <si>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</si>
  <si>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</si>
  <si>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</si>
  <si>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</si>
  <si>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</si>
  <si>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</si>
  <si>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</si>
  <si>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</si>
  <si>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</si>
  <si>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</si>
  <si>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</si>
  <si>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</si>
  <si>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</si>
  <si>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</si>
  <si>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</si>
  <si>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</si>
  <si>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</si>
  <si>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</si>
  <si>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</si>
  <si>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</si>
  <si>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</si>
  <si>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</si>
  <si>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</si>
  <si>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</si>
  <si>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</si>
  <si>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</si>
  <si>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</si>
  <si>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</si>
  <si>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</si>
  <si>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</si>
  <si>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</si>
  <si>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</si>
  <si>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</si>
  <si>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</si>
  <si>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</si>
  <si>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</si>
  <si>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</si>
  <si>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</si>
  <si>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</si>
  <si>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</si>
  <si>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</si>
  <si>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</si>
  <si>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</si>
  <si>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</si>
  <si>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</si>
  <si>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</si>
  <si>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</si>
  <si>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</si>
  <si>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</si>
  <si>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</si>
  <si>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</si>
  <si>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</si>
  <si>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</si>
  <si>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</si>
  <si>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</si>
  <si>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</si>
  <si>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</si>
  <si>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</si>
  <si>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</si>
  <si>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</si>
  <si>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</si>
  <si>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</si>
  <si>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</si>
  <si>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</si>
  <si>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</si>
  <si>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</si>
  <si>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</si>
  <si>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</si>
  <si>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</si>
  <si>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</si>
  <si>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</si>
  <si>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</si>
  <si>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</si>
  <si>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</si>
  <si>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</si>
  <si>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</si>
  <si>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</si>
  <si>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</si>
  <si>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</si>
  <si>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</si>
  <si>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</si>
  <si>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</si>
  <si>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</si>
  <si>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</si>
  <si>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</si>
  <si>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</si>
  <si>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</si>
  <si>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</si>
  <si>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</si>
  <si>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</si>
  <si>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</si>
  <si>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</si>
  <si>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</si>
  <si>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</si>
  <si>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</si>
  <si>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</si>
  <si>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</si>
  <si>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</si>
  <si>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</si>
  <si>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</si>
  <si>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</si>
  <si>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</si>
  <si>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</si>
  <si>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</si>
  <si>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</si>
  <si>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</si>
  <si>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</si>
  <si>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</si>
  <si>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</si>
  <si>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</si>
  <si>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</si>
  <si>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</si>
  <si>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</si>
  <si>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</si>
  <si>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</si>
  <si>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</si>
  <si>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</si>
  <si>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</si>
  <si>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</si>
  <si>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</si>
  <si>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</si>
  <si>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</si>
  <si>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</si>
  <si>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</si>
  <si>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</si>
  <si>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</si>
  <si>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</si>
  <si>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</si>
  <si>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</si>
  <si>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</si>
  <si>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</si>
  <si>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</si>
  <si>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</si>
  <si>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</si>
  <si>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</si>
  <si>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</si>
  <si>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</si>
  <si>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</si>
  <si>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</si>
  <si>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</si>
  <si>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</si>
  <si>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</si>
  <si>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</si>
  <si>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</si>
  <si>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</si>
  <si>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</si>
  <si>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</si>
  <si>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</si>
  <si>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</si>
  <si>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</si>
  <si>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</si>
  <si>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</si>
  <si>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</si>
  <si>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</si>
  <si>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</si>
  <si>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</si>
  <si>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</si>
  <si>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</si>
  <si>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</si>
  <si>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</si>
  <si>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</si>
  <si>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</si>
  <si>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</si>
  <si>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</si>
  <si>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</si>
  <si>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</si>
  <si>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</si>
  <si>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</si>
  <si>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</si>
  <si>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</si>
  <si>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</si>
  <si>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</si>
  <si>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</si>
  <si>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</si>
  <si>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</si>
  <si>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</si>
  <si>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</si>
  <si>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</si>
  <si>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</si>
  <si>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</si>
  <si>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</si>
  <si>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</si>
  <si>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</si>
  <si>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</si>
  <si>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</si>
  <si>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</si>
  <si>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</si>
  <si>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</si>
  <si>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</si>
  <si>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</si>
  <si>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</si>
  <si>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</si>
  <si>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</si>
  <si>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</si>
  <si>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</si>
  <si>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</si>
  <si>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</si>
  <si>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</si>
  <si>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</si>
  <si>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</si>
  <si>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</si>
  <si>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</si>
  <si>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</si>
  <si>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</si>
  <si>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</si>
  <si>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</si>
  <si>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</si>
  <si>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</si>
  <si>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</si>
  <si>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</si>
  <si>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</si>
  <si>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</si>
  <si>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</si>
  <si>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</si>
  <si>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</si>
  <si>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</si>
  <si>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</si>
  <si>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</si>
  <si>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</si>
  <si>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</si>
  <si>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</si>
  <si>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</si>
  <si>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</si>
  <si>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</si>
  <si>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</si>
  <si>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</si>
  <si>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</si>
  <si>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</si>
  <si>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</si>
  <si>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</si>
  <si>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</si>
  <si>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</si>
  <si>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</si>
  <si>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</si>
  <si>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</si>
  <si>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</si>
  <si>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</si>
  <si>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</si>
  <si>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</si>
  <si>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</si>
  <si>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</si>
  <si>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</si>
  <si>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</si>
  <si>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</si>
  <si>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</si>
  <si>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</si>
  <si>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</si>
  <si>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</si>
  <si>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</si>
  <si>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</si>
  <si>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</si>
  <si>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</si>
  <si>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</si>
  <si>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</si>
  <si>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</si>
  <si>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</si>
  <si>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</si>
  <si>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</si>
  <si>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</si>
  <si>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</si>
  <si>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</si>
  <si>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</si>
  <si>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</si>
  <si>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</si>
  <si>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</si>
  <si>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</si>
  <si>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</si>
  <si>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</si>
  <si>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</si>
  <si>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</si>
  <si>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</si>
  <si>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</si>
  <si>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</si>
  <si>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</si>
  <si>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</si>
  <si>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</si>
  <si>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</si>
  <si>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</si>
  <si>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</si>
  <si>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</si>
  <si>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</si>
  <si>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</si>
  <si>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</si>
  <si>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</si>
  <si>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</si>
  <si>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</si>
  <si>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</si>
  <si>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</si>
  <si>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</si>
  <si>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</si>
  <si>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</si>
  <si>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</si>
  <si>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</si>
  <si>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</si>
  <si>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</si>
  <si>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</si>
  <si>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</si>
  <si>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</si>
  <si>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</si>
  <si>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</si>
  <si>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</si>
  <si>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</si>
  <si>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</si>
  <si>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</si>
  <si>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</si>
  <si>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</si>
  <si>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</si>
  <si>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</si>
  <si>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</si>
  <si>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</si>
  <si>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</si>
  <si>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</si>
  <si>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</si>
  <si>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</si>
  <si>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</si>
  <si>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</si>
  <si>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</si>
  <si>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</si>
  <si>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</si>
  <si>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</si>
  <si>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</si>
  <si>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</si>
  <si>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</si>
  <si>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</si>
  <si>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</si>
  <si>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</si>
  <si>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</si>
  <si>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</si>
  <si>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</si>
  <si>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</si>
  <si>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</si>
  <si>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</si>
  <si>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</si>
  <si>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</si>
  <si>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</si>
  <si>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</si>
  <si>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</si>
  <si>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</si>
  <si>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</si>
  <si>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</si>
  <si>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</si>
  <si>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</si>
  <si>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</si>
  <si>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</si>
  <si>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</si>
  <si>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</si>
  <si>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</si>
  <si>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</si>
  <si>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</si>
  <si>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</si>
  <si>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</si>
  <si>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</si>
  <si>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</si>
  <si>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</si>
  <si>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</si>
  <si>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</si>
  <si>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</si>
  <si>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</si>
  <si>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</si>
  <si>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</si>
  <si>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</si>
  <si>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</si>
  <si>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</si>
  <si>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</si>
  <si>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</si>
  <si>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</si>
  <si>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</si>
  <si>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</si>
  <si>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</si>
  <si>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</si>
  <si>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</si>
  <si>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</si>
  <si>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</si>
  <si>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</si>
  <si>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</si>
  <si>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</si>
  <si>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</si>
  <si>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</si>
  <si>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</si>
  <si>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</si>
  <si>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</si>
  <si>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</si>
  <si>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</si>
  <si>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</si>
  <si>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</si>
  <si>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</si>
  <si>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</si>
  <si>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</si>
  <si>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</si>
  <si>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</si>
  <si>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</si>
  <si>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</si>
  <si>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</si>
  <si>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</si>
  <si>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</si>
  <si>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</si>
  <si>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</si>
  <si>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</si>
  <si>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</si>
  <si>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</si>
  <si>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</si>
  <si>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</si>
  <si>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</si>
  <si>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</si>
  <si>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</si>
  <si>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</si>
  <si>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</si>
  <si>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</si>
  <si>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</si>
  <si>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</si>
  <si>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</si>
  <si>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</si>
  <si>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</si>
  <si>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</si>
  <si>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</si>
  <si>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</si>
  <si>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</si>
  <si>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</si>
  <si>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</si>
  <si>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</si>
  <si>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</si>
  <si>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</si>
  <si>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</si>
  <si>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</si>
  <si>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</si>
  <si>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</si>
  <si>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</si>
  <si>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</si>
  <si>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</si>
  <si>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</si>
  <si>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</si>
  <si>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</si>
  <si>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</si>
  <si>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</si>
  <si>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</si>
  <si>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</si>
  <si>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</si>
  <si>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</si>
  <si>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</si>
  <si>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</si>
  <si>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</si>
  <si>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</si>
  <si>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</si>
  <si>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</si>
  <si>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</si>
  <si>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</si>
  <si>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</si>
  <si>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</si>
  <si>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</si>
  <si>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</si>
  <si>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</si>
  <si>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</si>
  <si>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</si>
  <si>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</si>
  <si>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</si>
  <si>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</si>
  <si>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</si>
  <si>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</si>
  <si>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</si>
  <si>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</si>
  <si>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</si>
  <si>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</si>
  <si>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</si>
  <si>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</si>
  <si>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</si>
  <si>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</si>
  <si>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</si>
  <si>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</si>
  <si>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</si>
  <si>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</si>
  <si>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</si>
  <si>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</si>
  <si>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</si>
  <si>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</si>
  <si>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</si>
  <si>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</si>
  <si>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</si>
  <si>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</si>
  <si>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</si>
  <si>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</si>
  <si>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</si>
  <si>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</si>
  <si>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</si>
  <si>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</si>
  <si>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</si>
  <si>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</si>
  <si>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</si>
  <si>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</si>
  <si>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</si>
  <si>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</si>
  <si>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</si>
  <si>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</si>
  <si>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</si>
  <si>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</si>
  <si>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</si>
  <si>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</si>
  <si>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</si>
  <si>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</si>
  <si>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</si>
  <si>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</si>
  <si>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</si>
  <si>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</si>
  <si>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</si>
  <si>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</si>
  <si>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</si>
  <si>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</si>
  <si>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</si>
  <si>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</si>
  <si>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</si>
  <si>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</si>
  <si>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</si>
  <si>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</si>
  <si>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</si>
  <si>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</si>
  <si>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</si>
  <si>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</si>
  <si>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</si>
  <si>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</si>
  <si>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</si>
  <si>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</si>
  <si>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</si>
  <si>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</si>
  <si>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</si>
  <si>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</si>
  <si>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</si>
  <si>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</si>
  <si>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</si>
  <si>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</si>
  <si>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</si>
  <si>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</si>
  <si>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</si>
  <si>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</si>
  <si>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</si>
  <si>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</si>
  <si>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</si>
  <si>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</si>
  <si>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</si>
  <si>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</si>
  <si>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</si>
  <si>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</si>
  <si>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</si>
  <si>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</si>
  <si>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</si>
  <si>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</si>
  <si>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</si>
  <si>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</si>
  <si>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</si>
  <si>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</si>
  <si>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</si>
  <si>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</si>
  <si>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</si>
  <si>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</si>
  <si>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</si>
  <si>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</si>
  <si>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</si>
  <si>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</si>
  <si>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</si>
  <si>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</si>
  <si>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</si>
  <si>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</si>
  <si>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</si>
  <si>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</si>
  <si>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</si>
  <si>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</si>
  <si>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</si>
  <si>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</si>
  <si>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</si>
  <si>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</si>
  <si>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</si>
  <si>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</si>
  <si>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</si>
  <si>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</si>
  <si>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</si>
  <si>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</si>
  <si>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</si>
  <si>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</si>
  <si>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</si>
  <si>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</si>
  <si>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</si>
  <si>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</si>
  <si>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</si>
  <si>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</si>
  <si>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</si>
  <si>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</si>
  <si>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</si>
  <si>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</si>
  <si>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</si>
  <si>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</si>
  <si>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</si>
  <si>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</si>
  <si>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</si>
  <si>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</si>
  <si>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</si>
  <si>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</si>
  <si>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</si>
  <si>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</si>
  <si>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</si>
  <si>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</si>
  <si>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</si>
  <si>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</si>
  <si>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</si>
  <si>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</si>
  <si>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</si>
  <si>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</si>
  <si>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</si>
  <si>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</si>
  <si>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</si>
  <si>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</si>
  <si>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</si>
  <si>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</si>
  <si>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</si>
  <si>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</si>
  <si>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</si>
  <si>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</si>
  <si>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</si>
  <si>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</si>
  <si>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</si>
  <si>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</si>
  <si>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</si>
  <si>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</si>
  <si>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</si>
  <si>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</si>
  <si>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</si>
  <si>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</si>
  <si>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</si>
  <si>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</si>
  <si>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</si>
  <si>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</si>
  <si>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</si>
  <si>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</si>
  <si>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</si>
  <si>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</si>
  <si>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</si>
  <si>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</si>
  <si>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</si>
  <si>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</si>
  <si>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</si>
  <si>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</si>
  <si>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</si>
  <si>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</si>
  <si>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</si>
  <si>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</si>
  <si>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</si>
  <si>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</si>
  <si>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</si>
  <si>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</si>
  <si>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</si>
  <si>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</si>
  <si>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</si>
  <si>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</si>
  <si>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</si>
  <si>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</si>
  <si>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</si>
  <si>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</si>
  <si>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</si>
  <si>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</si>
  <si>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</si>
  <si>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</si>
  <si>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</si>
  <si>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</si>
  <si>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</si>
  <si>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</si>
  <si>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</si>
  <si>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</si>
  <si>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</si>
  <si>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</si>
  <si>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</si>
  <si>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</si>
  <si>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</si>
  <si>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</si>
  <si>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</si>
  <si>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</si>
  <si>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</si>
  <si>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</si>
  <si>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</si>
  <si>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</si>
  <si>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</si>
  <si>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</si>
  <si>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</si>
  <si>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</si>
  <si>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</si>
  <si>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</si>
  <si>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</si>
  <si>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</si>
  <si>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</si>
  <si>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</si>
  <si>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</si>
  <si>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</si>
  <si>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</si>
  <si>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</si>
  <si>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</si>
  <si>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</si>
  <si>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</si>
  <si>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</si>
  <si>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</si>
  <si>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</si>
  <si>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</si>
  <si>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</si>
  <si>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</si>
  <si>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</si>
  <si>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</si>
  <si>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</si>
  <si>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</si>
  <si>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</si>
  <si>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</si>
  <si>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</si>
  <si>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</si>
  <si>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</si>
  <si>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</si>
  <si>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</si>
  <si>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</si>
  <si>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</si>
  <si>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</si>
  <si>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</si>
  <si>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</si>
  <si>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</si>
  <si>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</si>
  <si>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</si>
  <si>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</si>
  <si>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</si>
  <si>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</si>
  <si>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</si>
  <si>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</si>
  <si>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</si>
  <si>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</si>
  <si>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</si>
  <si>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</si>
  <si>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</si>
  <si>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</si>
  <si>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</si>
  <si>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</si>
  <si>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</si>
  <si>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</si>
  <si>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</si>
  <si>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</si>
  <si>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</si>
  <si>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</si>
  <si>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</si>
  <si>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</si>
  <si>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</si>
  <si>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</si>
  <si>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</si>
  <si>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</si>
  <si>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</si>
  <si>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</si>
  <si>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</si>
  <si>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</si>
  <si>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</si>
  <si>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</si>
  <si>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</si>
  <si>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</si>
  <si>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</si>
  <si>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</si>
  <si>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</si>
  <si>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</si>
  <si>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</si>
  <si>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</si>
  <si>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</si>
  <si>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</si>
  <si>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</si>
  <si>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</si>
  <si>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</si>
  <si>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</si>
  <si>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</si>
  <si>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</si>
  <si>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</si>
  <si>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</si>
  <si>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</si>
  <si>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</si>
  <si>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</si>
  <si>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</si>
  <si>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</si>
  <si>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</si>
  <si>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</si>
  <si>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</si>
  <si>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</si>
  <si>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</si>
  <si>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</si>
  <si>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</si>
  <si>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</si>
  <si>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</si>
  <si>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</si>
  <si>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</si>
  <si>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</si>
  <si>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</si>
  <si>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</si>
  <si>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</si>
  <si>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</si>
  <si>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</si>
  <si>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</si>
  <si>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</si>
  <si>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</si>
  <si>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</si>
  <si>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</si>
  <si>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</si>
  <si>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</si>
  <si>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</si>
  <si>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</si>
  <si>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</si>
  <si>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Avarage Donation</t>
  </si>
  <si>
    <t>Parent Category</t>
  </si>
  <si>
    <t>Sub-Category</t>
  </si>
  <si>
    <t>(All)</t>
  </si>
  <si>
    <t>Count of outcome</t>
  </si>
  <si>
    <t>Column Labels</t>
  </si>
  <si>
    <t>(blank)</t>
  </si>
  <si>
    <t>Grand Total</t>
  </si>
  <si>
    <t>Row Labels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</si>
  <si>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</si>
  <si>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</si>
  <si>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</si>
  <si>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</si>
  <si>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</si>
  <si>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</si>
  <si>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</si>
  <si>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</si>
  <si>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(Multiple Items)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</si>
  <si>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</si>
  <si>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</si>
  <si>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</si>
  <si>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</si>
  <si>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</si>
  <si>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</si>
  <si>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</si>
  <si>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</si>
  <si>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</si>
  <si>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</si>
  <si>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</si>
  <si>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</si>
  <si>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</si>
  <si>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</si>
  <si>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</si>
  <si>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</si>
  <si>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</si>
  <si>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</si>
  <si>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</si>
  <si>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</si>
  <si>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</si>
  <si>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</si>
  <si>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</si>
  <si>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</si>
  <si>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</si>
  <si>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</si>
  <si>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</si>
  <si>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</si>
  <si>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</si>
  <si>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</si>
  <si>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</si>
  <si>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</si>
  <si>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</si>
  <si>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</si>
  <si>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</si>
  <si>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</si>
  <si>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</si>
  <si>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</si>
  <si>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</si>
  <si>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</si>
  <si>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</si>
  <si>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</si>
  <si>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</si>
  <si>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</si>
  <si>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</si>
  <si>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</si>
  <si>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</si>
  <si>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</si>
  <si>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</si>
  <si>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</si>
  <si>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</si>
  <si>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</si>
  <si>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</si>
  <si>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</si>
  <si>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</si>
  <si>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</si>
  <si>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</si>
  <si>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</si>
  <si>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</si>
  <si>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Outcome</t>
  </si>
  <si>
    <t>Backers_Count</t>
  </si>
  <si>
    <t>Baker_Count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</si>
  <si>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</si>
  <si>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</si>
  <si>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</si>
  <si>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</si>
  <si>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</si>
  <si>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</si>
  <si>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</si>
  <si>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</si>
  <si>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</si>
  <si>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</si>
  <si>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</si>
  <si>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</si>
  <si>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</si>
  <si>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Failed Backers count</t>
  </si>
  <si>
    <t>Successful backers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</si>
</sst>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_);\(0\)"/>
    <numFmt numFmtId="165" formatCode="mm/d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2B2B2B"/>
      <name val="Arial"/>
      <family val="2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43" fontId="0" fillId="0" borderId="0" xfId="42" applyFont="1"/>
    <xf numFmtId="164" fontId="0" fillId="0" borderId="0" xfId="42" applyNumberFormat="1" applyFont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16" fillId="0" borderId="0" xfId="0" applyNumberFormat="1" applyFont="1" applyAlignment="1">
      <alignment horizontal="center"/>
    </xf>
    <xf numFmtId="165" fontId="0" fillId="0" borderId="0" xfId="0" applyNumberFormat="1" applyAlignment="1">
      <alignment horizontal="left"/>
    </xf>
    <xf numFmtId="0" fontId="18" fillId="0" borderId="0" xfId="0" applyFont="1"/>
    <xf numFmtId="9" fontId="0" fillId="0" borderId="0" xfId="43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Sheet1!$B$5:$B$13</c:f>
              <c:numCache>
                <c:formatCode>General</c:formatCode>
                <c:ptCount val="8"/>
                <c:pt idx="1">
                  <c:v>1</c:v>
                </c:pt>
                <c:pt idx="3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7-6D42-A13C-9B91ACBFC60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Sheet1!$C$5:$C$13</c:f>
              <c:numCache>
                <c:formatCode>General</c:formatCode>
                <c:ptCount val="8"/>
                <c:pt idx="0">
                  <c:v>12</c:v>
                </c:pt>
                <c:pt idx="1">
                  <c:v>3</c:v>
                </c:pt>
                <c:pt idx="2">
                  <c:v>1</c:v>
                </c:pt>
                <c:pt idx="3">
                  <c:v>11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A7-6D42-A13C-9B91ACBFC60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Sheet1!$D$5:$D$13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A7-6D42-A13C-9B91ACBFC60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Sheet1!$E$5:$E$13</c:f>
              <c:numCache>
                <c:formatCode>General</c:formatCode>
                <c:ptCount val="8"/>
                <c:pt idx="0">
                  <c:v>16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1</c:v>
                </c:pt>
                <c:pt idx="5">
                  <c:v>10</c:v>
                </c:pt>
                <c:pt idx="6">
                  <c:v>10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A7-6D42-A13C-9B91ACBF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1421039"/>
        <c:axId val="1171291999"/>
      </c:barChart>
      <c:catAx>
        <c:axId val="117142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91999"/>
        <c:crosses val="autoZero"/>
        <c:auto val="1"/>
        <c:lblAlgn val="ctr"/>
        <c:lblOffset val="100"/>
        <c:noMultiLvlLbl val="0"/>
      </c:catAx>
      <c:valAx>
        <c:axId val="11712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2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9-914E-936F-B02E2CAEDAFF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9-914E-936F-B02E2CAEDAFF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9-914E-936F-B02E2CAEDAFF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99-914E-936F-B02E2CAEDAFF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E299-914E-936F-B02E2CAED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69526527"/>
        <c:axId val="1169503951"/>
      </c:barChart>
      <c:catAx>
        <c:axId val="116952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03951"/>
        <c:crosses val="autoZero"/>
        <c:auto val="1"/>
        <c:lblAlgn val="ctr"/>
        <c:lblOffset val="100"/>
        <c:noMultiLvlLbl val="0"/>
      </c:catAx>
      <c:valAx>
        <c:axId val="116950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2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D-FC41-9072-99152FBBE0EF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D-FC41-9072-99152FBBE0EF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D-FC41-9072-99152FBBE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61616"/>
        <c:axId val="1016163264"/>
      </c:lineChart>
      <c:catAx>
        <c:axId val="10161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63264"/>
        <c:crosses val="autoZero"/>
        <c:auto val="1"/>
        <c:lblAlgn val="ctr"/>
        <c:lblOffset val="100"/>
        <c:noMultiLvlLbl val="0"/>
      </c:catAx>
      <c:valAx>
        <c:axId val="10161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2-1A4E-80DB-524E8DA3CB2E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2-1A4E-80DB-524E8DA3CB2E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E2-1A4E-80DB-524E8DA3C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292384"/>
        <c:axId val="1968252560"/>
      </c:lineChart>
      <c:catAx>
        <c:axId val="19682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52560"/>
        <c:crosses val="autoZero"/>
        <c:auto val="1"/>
        <c:lblAlgn val="ctr"/>
        <c:lblOffset val="100"/>
        <c:noMultiLvlLbl val="0"/>
      </c:catAx>
      <c:valAx>
        <c:axId val="19682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2</xdr:row>
      <xdr:rowOff>38100</xdr:rowOff>
    </xdr:from>
    <xdr:to>
      <xdr:col>15</xdr:col>
      <xdr:colOff>25400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B87D7-3EFE-840F-FF03-92C9716B2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2</xdr:row>
      <xdr:rowOff>38100</xdr:rowOff>
    </xdr:from>
    <xdr:to>
      <xdr:col>15</xdr:col>
      <xdr:colOff>685800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33FA0-781A-A732-0C07-8DC010578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2</xdr:row>
      <xdr:rowOff>184150</xdr:rowOff>
    </xdr:from>
    <xdr:to>
      <xdr:col>12</xdr:col>
      <xdr:colOff>812800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68D8A-74AC-DDF3-70EF-29ABA837F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14</xdr:row>
      <xdr:rowOff>44450</xdr:rowOff>
    </xdr:from>
    <xdr:to>
      <xdr:col>6</xdr:col>
      <xdr:colOff>215900</xdr:colOff>
      <xdr:row>27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7DC28-81E7-5175-F30B-331644409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tarashe" refreshedDate="44780.610192708336" createdVersion="8" refreshedVersion="8" minRefreshableVersion="3" recordCount="1005" xr:uid="{959B8CE3-9072-1D46-9D00-39CB252957C3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a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tarashe" refreshedDate="44783.910664351853" createdVersion="8" refreshedVersion="8" minRefreshableVersion="3" recordCount="1000" xr:uid="{034ED09A-2B15-2645-B2A5-2F831EAB5E22}">
  <cacheSource type="worksheet">
    <worksheetSource ref="B1:T1001" sheet="Crowdfunding"/>
  </cacheSource>
  <cacheFields count="21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arage Donation" numFmtId="43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9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  <r>
    <m/>
    <m/>
    <m/>
    <m/>
    <m/>
    <m/>
    <x v="4"/>
    <m/>
    <m/>
    <x v="7"/>
    <m/>
    <m/>
    <m/>
    <m/>
    <m/>
    <m/>
    <x v="9"/>
    <x v="24"/>
  </r>
  <r>
    <m/>
    <m/>
    <m/>
    <m/>
    <m/>
    <m/>
    <x v="4"/>
    <m/>
    <m/>
    <x v="7"/>
    <m/>
    <m/>
    <m/>
    <m/>
    <m/>
    <m/>
    <x v="9"/>
    <x v="24"/>
  </r>
  <r>
    <m/>
    <m/>
    <m/>
    <m/>
    <m/>
    <m/>
    <x v="4"/>
    <m/>
    <m/>
    <x v="7"/>
    <m/>
    <m/>
    <m/>
    <m/>
    <m/>
    <m/>
    <x v="9"/>
    <x v="24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F08C4-7564-0F44-BD8B-D4D43C56274F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3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37205-45DE-6246-A0DB-7EADBFAEF13C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F6525-6BB8-CA44-9E29-6774120BC33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3" showAll="0"/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0" hier="-1"/>
    <pageField fld="17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2"/>
  <sheetViews>
    <sheetView topLeftCell="N1" workbookViewId="0">
      <selection activeCell="F11" sqref="F11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3" width="11.1640625" bestFit="1" customWidth="1"/>
    <col min="14" max="14" width="21.83203125" bestFit="1" customWidth="1"/>
    <col min="15" max="15" width="21.83203125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 t="shared" ref="F2:F65" si="0">(E2/D2)*100</f>
        <v>0</v>
      </c>
      <c r="G2" t="s">
        <v>14</v>
      </c>
      <c r="H2">
        <v>0</v>
      </c>
      <c r="I2" s="5">
        <f>IF(H2,E2/H2,0)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si="0"/>
        <v>1040</v>
      </c>
      <c r="G3" t="s">
        <v>20</v>
      </c>
      <c r="H3">
        <v>158</v>
      </c>
      <c r="I3" s="5">
        <f t="shared" ref="I3:I66" si="1">IF(H3,E3/H3,0)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ref="F66:F129" si="6">(E66/D66)*100</f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6"/>
        <v>236.14754098360655</v>
      </c>
      <c r="G67" t="s">
        <v>20</v>
      </c>
      <c r="H67">
        <v>236</v>
      </c>
      <c r="I67" s="5">
        <f t="shared" ref="I67:I130" si="7">IF(H67,E67/H67,0)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8">(((L67/60)/60)/24)+DATE(1970,1,1)</f>
        <v>40570.25</v>
      </c>
      <c r="O67" s="11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ref="F130:F193" si="12">(E130/D130)*100</f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8"/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12"/>
        <v>3.202693602693603</v>
      </c>
      <c r="G131" t="s">
        <v>74</v>
      </c>
      <c r="H131">
        <v>55</v>
      </c>
      <c r="I131" s="5">
        <f t="shared" ref="I131:I194" si="13">IF(H131,E131/H131,0)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4">(((L131/60)/60)/24)+DATE(1970,1,1)</f>
        <v>42038.25</v>
      </c>
      <c r="O131" s="11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ref="F194:F257" si="18">(E194/D194)*100</f>
        <v>19.992957746478872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4"/>
        <v>41817.208333333336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8"/>
        <v>45.636363636363633</v>
      </c>
      <c r="G195" t="s">
        <v>14</v>
      </c>
      <c r="H195">
        <v>65</v>
      </c>
      <c r="I195" s="5">
        <f t="shared" ref="I195:I258" si="19">IF(H195,E195/H195,0)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0">(((L195/60)/60)/24)+DATE(1970,1,1)</f>
        <v>43198.208333333328</v>
      </c>
      <c r="O195" s="11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ref="F258:F321" si="24">(E258/D258)*100</f>
        <v>23.390243902439025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0"/>
        <v>42393.25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24"/>
        <v>146</v>
      </c>
      <c r="G259" t="s">
        <v>20</v>
      </c>
      <c r="H259">
        <v>92</v>
      </c>
      <c r="I259" s="5">
        <f t="shared" ref="I259:I322" si="25">IF(H259,E259/H259,0)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6">(((L259/60)/60)/24)+DATE(1970,1,1)</f>
        <v>41338.25</v>
      </c>
      <c r="O259" s="11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ref="F322:F385" si="30">(E322/D322)*100</f>
        <v>9.5876777251184837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6"/>
        <v>40673.208333333336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30"/>
        <v>94.144366197183089</v>
      </c>
      <c r="G323" t="s">
        <v>14</v>
      </c>
      <c r="H323">
        <v>2468</v>
      </c>
      <c r="I323" s="5">
        <f t="shared" ref="I323:I386" si="31">IF(H323,E323/H323,0)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2">(((L323/60)/60)/24)+DATE(1970,1,1)</f>
        <v>40634.208333333336</v>
      </c>
      <c r="O323" s="11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ref="F386:F449" si="36">(E386/D386)*100</f>
        <v>172.00961538461539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2"/>
        <v>42776.25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36"/>
        <v>146.16709511568124</v>
      </c>
      <c r="G387" t="s">
        <v>20</v>
      </c>
      <c r="H387">
        <v>1137</v>
      </c>
      <c r="I387" s="5">
        <f t="shared" ref="I387:I450" si="37">IF(H387,E387/H387,0)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8">(((L387/60)/60)/24)+DATE(1970,1,1)</f>
        <v>43553.208333333328</v>
      </c>
      <c r="O387" s="11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ref="F450:F513" si="42">(E450/D450)*100</f>
        <v>50.482758620689658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8"/>
        <v>41378.208333333336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42"/>
        <v>967</v>
      </c>
      <c r="G451" t="s">
        <v>20</v>
      </c>
      <c r="H451">
        <v>86</v>
      </c>
      <c r="I451" s="5">
        <f t="shared" ref="I451:I514" si="43">IF(H451,E451/H451,0)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4">(((L451/60)/60)/24)+DATE(1970,1,1)</f>
        <v>43530.25</v>
      </c>
      <c r="O451" s="11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ref="F514:F577" si="48">(E514/D514)*100</f>
        <v>139.31868131868131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4"/>
        <v>41825.208333333336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48"/>
        <v>39.277108433734945</v>
      </c>
      <c r="G515" t="s">
        <v>74</v>
      </c>
      <c r="H515">
        <v>35</v>
      </c>
      <c r="I515" s="5">
        <f t="shared" ref="I515:I578" si="49">IF(H515,E515/H515,0)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0">(((L515/60)/60)/24)+DATE(1970,1,1)</f>
        <v>40430.208333333336</v>
      </c>
      <c r="O515" s="11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ref="F578:F641" si="54">(E578/D578)*100</f>
        <v>64.927835051546396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0"/>
        <v>43040.208333333328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54"/>
        <v>18.853658536585368</v>
      </c>
      <c r="G579" t="s">
        <v>74</v>
      </c>
      <c r="H579">
        <v>37</v>
      </c>
      <c r="I579" s="5">
        <f t="shared" ref="I579:I642" si="55">IF(H579,E579/H579,0)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6">(((L579/60)/60)/24)+DATE(1970,1,1)</f>
        <v>40613.25</v>
      </c>
      <c r="O579" s="11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ref="F642:F705" si="60">(E642/D642)*100</f>
        <v>16.501669449081803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6"/>
        <v>42387.25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60"/>
        <v>119.96808510638297</v>
      </c>
      <c r="G643" t="s">
        <v>20</v>
      </c>
      <c r="H643">
        <v>194</v>
      </c>
      <c r="I643" s="5">
        <f t="shared" ref="I643:I706" si="61">IF(H643,E643/H643,0)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2">(((L643/60)/60)/24)+DATE(1970,1,1)</f>
        <v>42786.25</v>
      </c>
      <c r="O643" s="11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ref="F706:F769" si="66">(E706/D706)*100</f>
        <v>122.78160919540231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2"/>
        <v>42555.208333333328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66"/>
        <v>99.026517383618156</v>
      </c>
      <c r="G707" t="s">
        <v>14</v>
      </c>
      <c r="H707">
        <v>2025</v>
      </c>
      <c r="I707" s="5">
        <f t="shared" ref="I707:I770" si="67">IF(H707,E707/H707,0)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8">(((L707/60)/60)/24)+DATE(1970,1,1)</f>
        <v>41619.25</v>
      </c>
      <c r="O707" s="11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ref="F770:F833" si="72">(E770/D770)*100</f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8"/>
        <v>41619.25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72"/>
        <v>86.867834394904463</v>
      </c>
      <c r="G771" t="s">
        <v>14</v>
      </c>
      <c r="H771">
        <v>3410</v>
      </c>
      <c r="I771" s="5">
        <f t="shared" ref="I771:I834" si="73">IF(H771,E771/H771,0)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4">(((L771/60)/60)/24)+DATE(1970,1,1)</f>
        <v>41501.208333333336</v>
      </c>
      <c r="O771" s="11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ref="F834:F897" si="78">(E834/D834)*100</f>
        <v>315.17592592592592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4"/>
        <v>42299.208333333328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78"/>
        <v>157.69117647058823</v>
      </c>
      <c r="G835" t="s">
        <v>20</v>
      </c>
      <c r="H835">
        <v>165</v>
      </c>
      <c r="I835" s="5">
        <f t="shared" ref="I835:I898" si="79">IF(H835,E835/H835,0)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0">(((L835/60)/60)/24)+DATE(1970,1,1)</f>
        <v>40588.25</v>
      </c>
      <c r="O835" s="11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ref="F898:F961" si="84">(E898/D898)*100</f>
        <v>774.43434343434342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84"/>
        <v>27.693181818181817</v>
      </c>
      <c r="G899" t="s">
        <v>14</v>
      </c>
      <c r="H899">
        <v>27</v>
      </c>
      <c r="I899" s="5">
        <f t="shared" ref="I899:I962" si="85">IF(H899,E899/H899,0)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6">(((L899/60)/60)/24)+DATE(1970,1,1)</f>
        <v>43583.208333333328</v>
      </c>
      <c r="O899" s="11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ref="F962:F1001" si="90">(E962/D962)*100</f>
        <v>85.054545454545448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6"/>
        <v>42408.25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90"/>
        <v>119.29824561403508</v>
      </c>
      <c r="G963" t="s">
        <v>20</v>
      </c>
      <c r="H963">
        <v>155</v>
      </c>
      <c r="I963" s="5">
        <f t="shared" ref="I963:I1001" si="91">IF(H963,E963/H963,0)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2">(((L963/60)/60)/24)+DATE(1970,1,1)</f>
        <v>40591.25</v>
      </c>
      <c r="O963" s="11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  <row r="1002" spans="1:20" x14ac:dyDescent="0.2">
      <c r="F1002" s="7"/>
    </row>
  </sheetData>
  <autoFilter ref="G1:G1002" xr:uid="{00000000-0001-0000-0000-000000000000}"/>
  <conditionalFormatting sqref="G2:G1001">
    <cfRule type="cellIs" dxfId="21" priority="8" operator="equal">
      <formula>"canceled"</formula>
    </cfRule>
    <cfRule type="cellIs" dxfId="20" priority="9" operator="equal">
      <formula>"live"</formula>
    </cfRule>
    <cfRule type="cellIs" dxfId="19" priority="10" operator="equal">
      <formula>"successful"</formula>
    </cfRule>
    <cfRule type="cellIs" dxfId="18" priority="11" operator="equal">
      <formula>"failed"</formula>
    </cfRule>
    <cfRule type="cellIs" dxfId="17" priority="12" operator="equal">
      <formula>"failed"</formula>
    </cfRule>
  </conditionalFormatting>
  <conditionalFormatting sqref="F1:F1048576">
    <cfRule type="cellIs" dxfId="16" priority="1" operator="lessThan">
      <formula>100</formula>
    </cfRule>
    <cfRule type="cellIs" dxfId="15" priority="2" operator="between">
      <formula>0</formula>
      <formula>99</formula>
    </cfRule>
    <cfRule type="cellIs" dxfId="14" priority="3" operator="greaterThan">
      <formula>199</formula>
    </cfRule>
    <cfRule type="cellIs" dxfId="13" priority="4" operator="between">
      <formula>100</formula>
      <formula>199</formula>
    </cfRule>
    <cfRule type="cellIs" dxfId="12" priority="5" operator="lessThan">
      <formula>100</formula>
    </cfRule>
    <cfRule type="cellIs" dxfId="11" priority="6" operator="lessThan">
      <formula>200</formula>
    </cfRule>
    <cfRule type="cellIs" dxfId="10" priority="7" operator="lessThan">
      <formula>100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4A7B-2C2E-8F40-BAD0-9DF6A5422437}">
  <sheetPr codeName="Sheet2"/>
  <dimension ref="A1:F13"/>
  <sheetViews>
    <sheetView workbookViewId="0">
      <selection activeCell="K28" sqref="K28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9" t="s">
        <v>6</v>
      </c>
      <c r="B1" t="s">
        <v>2047</v>
      </c>
    </row>
    <row r="3" spans="1:6" x14ac:dyDescent="0.2">
      <c r="A3" s="9" t="s">
        <v>2034</v>
      </c>
      <c r="B3" s="9" t="s">
        <v>2035</v>
      </c>
    </row>
    <row r="4" spans="1:6" x14ac:dyDescent="0.2">
      <c r="A4" s="9" t="s">
        <v>2038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2">
      <c r="A5" s="10" t="s">
        <v>2039</v>
      </c>
      <c r="B5" s="8"/>
      <c r="C5" s="8">
        <v>12</v>
      </c>
      <c r="D5" s="8">
        <v>1</v>
      </c>
      <c r="E5" s="8">
        <v>16</v>
      </c>
      <c r="F5" s="8">
        <v>29</v>
      </c>
    </row>
    <row r="6" spans="1:6" x14ac:dyDescent="0.2">
      <c r="A6" s="10" t="s">
        <v>2040</v>
      </c>
      <c r="B6" s="8">
        <v>1</v>
      </c>
      <c r="C6" s="8">
        <v>3</v>
      </c>
      <c r="D6" s="8"/>
      <c r="E6" s="8">
        <v>1</v>
      </c>
      <c r="F6" s="8">
        <v>5</v>
      </c>
    </row>
    <row r="7" spans="1:6" x14ac:dyDescent="0.2">
      <c r="A7" s="10" t="s">
        <v>2041</v>
      </c>
      <c r="B7" s="8"/>
      <c r="C7" s="8">
        <v>1</v>
      </c>
      <c r="D7" s="8">
        <v>1</v>
      </c>
      <c r="E7" s="8">
        <v>4</v>
      </c>
      <c r="F7" s="8">
        <v>6</v>
      </c>
    </row>
    <row r="8" spans="1:6" x14ac:dyDescent="0.2">
      <c r="A8" s="10" t="s">
        <v>2042</v>
      </c>
      <c r="B8" s="8">
        <v>4</v>
      </c>
      <c r="C8" s="8">
        <v>11</v>
      </c>
      <c r="D8" s="8"/>
      <c r="E8" s="8">
        <v>10</v>
      </c>
      <c r="F8" s="8">
        <v>25</v>
      </c>
    </row>
    <row r="9" spans="1:6" x14ac:dyDescent="0.2">
      <c r="A9" s="10" t="s">
        <v>2043</v>
      </c>
      <c r="B9" s="8"/>
      <c r="C9" s="8">
        <v>4</v>
      </c>
      <c r="D9" s="8"/>
      <c r="E9" s="8">
        <v>1</v>
      </c>
      <c r="F9" s="8">
        <v>5</v>
      </c>
    </row>
    <row r="10" spans="1:6" x14ac:dyDescent="0.2">
      <c r="A10" s="10" t="s">
        <v>2044</v>
      </c>
      <c r="B10" s="8"/>
      <c r="C10" s="8">
        <v>2</v>
      </c>
      <c r="D10" s="8"/>
      <c r="E10" s="8">
        <v>10</v>
      </c>
      <c r="F10" s="8">
        <v>12</v>
      </c>
    </row>
    <row r="11" spans="1:6" x14ac:dyDescent="0.2">
      <c r="A11" s="10" t="s">
        <v>2045</v>
      </c>
      <c r="B11" s="8"/>
      <c r="C11" s="8">
        <v>3</v>
      </c>
      <c r="D11" s="8">
        <v>1</v>
      </c>
      <c r="E11" s="8">
        <v>10</v>
      </c>
      <c r="F11" s="8">
        <v>14</v>
      </c>
    </row>
    <row r="12" spans="1:6" x14ac:dyDescent="0.2">
      <c r="A12" s="10" t="s">
        <v>2046</v>
      </c>
      <c r="B12" s="8">
        <v>4</v>
      </c>
      <c r="C12" s="8">
        <v>17</v>
      </c>
      <c r="D12" s="8">
        <v>1</v>
      </c>
      <c r="E12" s="8">
        <v>23</v>
      </c>
      <c r="F12" s="8">
        <v>45</v>
      </c>
    </row>
    <row r="13" spans="1:6" x14ac:dyDescent="0.2">
      <c r="A13" s="10" t="s">
        <v>2037</v>
      </c>
      <c r="B13" s="8">
        <v>9</v>
      </c>
      <c r="C13" s="8">
        <v>53</v>
      </c>
      <c r="D13" s="8">
        <v>4</v>
      </c>
      <c r="E13" s="8">
        <v>75</v>
      </c>
      <c r="F13" s="8">
        <v>141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E746-DE7B-4E4A-B489-4E83DB65D91B}">
  <sheetPr codeName="Sheet3"/>
  <dimension ref="A1:G31"/>
  <sheetViews>
    <sheetView workbookViewId="0">
      <selection activeCell="K27" sqref="K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9" t="s">
        <v>6</v>
      </c>
      <c r="B1" t="s">
        <v>2033</v>
      </c>
    </row>
    <row r="2" spans="1:7" x14ac:dyDescent="0.2">
      <c r="A2" s="9" t="s">
        <v>2031</v>
      </c>
      <c r="B2" t="s">
        <v>2033</v>
      </c>
    </row>
    <row r="4" spans="1:7" x14ac:dyDescent="0.2">
      <c r="A4" s="9" t="s">
        <v>2034</v>
      </c>
      <c r="B4" s="9" t="s">
        <v>2035</v>
      </c>
    </row>
    <row r="5" spans="1:7" x14ac:dyDescent="0.2">
      <c r="A5" s="9" t="s">
        <v>2038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  <c r="G5" t="s">
        <v>2037</v>
      </c>
    </row>
    <row r="6" spans="1:7" x14ac:dyDescent="0.2">
      <c r="A6" s="10" t="s">
        <v>2048</v>
      </c>
      <c r="B6" s="8">
        <v>1</v>
      </c>
      <c r="C6" s="8">
        <v>10</v>
      </c>
      <c r="D6" s="8">
        <v>2</v>
      </c>
      <c r="E6" s="8">
        <v>21</v>
      </c>
      <c r="F6" s="8"/>
      <c r="G6" s="8">
        <v>34</v>
      </c>
    </row>
    <row r="7" spans="1:7" x14ac:dyDescent="0.2">
      <c r="A7" s="10" t="s">
        <v>2049</v>
      </c>
      <c r="B7" s="8"/>
      <c r="C7" s="8"/>
      <c r="D7" s="8"/>
      <c r="E7" s="8">
        <v>4</v>
      </c>
      <c r="F7" s="8"/>
      <c r="G7" s="8">
        <v>4</v>
      </c>
    </row>
    <row r="8" spans="1:7" x14ac:dyDescent="0.2">
      <c r="A8" s="10" t="s">
        <v>2050</v>
      </c>
      <c r="B8" s="8">
        <v>4</v>
      </c>
      <c r="C8" s="8">
        <v>21</v>
      </c>
      <c r="D8" s="8">
        <v>1</v>
      </c>
      <c r="E8" s="8">
        <v>34</v>
      </c>
      <c r="F8" s="8"/>
      <c r="G8" s="8">
        <v>60</v>
      </c>
    </row>
    <row r="9" spans="1:7" x14ac:dyDescent="0.2">
      <c r="A9" s="10" t="s">
        <v>2051</v>
      </c>
      <c r="B9" s="8">
        <v>2</v>
      </c>
      <c r="C9" s="8">
        <v>12</v>
      </c>
      <c r="D9" s="8">
        <v>1</v>
      </c>
      <c r="E9" s="8">
        <v>22</v>
      </c>
      <c r="F9" s="8"/>
      <c r="G9" s="8">
        <v>37</v>
      </c>
    </row>
    <row r="10" spans="1:7" x14ac:dyDescent="0.2">
      <c r="A10" s="10" t="s">
        <v>2052</v>
      </c>
      <c r="B10" s="8"/>
      <c r="C10" s="8">
        <v>8</v>
      </c>
      <c r="D10" s="8"/>
      <c r="E10" s="8">
        <v>10</v>
      </c>
      <c r="F10" s="8"/>
      <c r="G10" s="8">
        <v>18</v>
      </c>
    </row>
    <row r="11" spans="1:7" x14ac:dyDescent="0.2">
      <c r="A11" s="10" t="s">
        <v>2053</v>
      </c>
      <c r="B11" s="8">
        <v>1</v>
      </c>
      <c r="C11" s="8">
        <v>7</v>
      </c>
      <c r="D11" s="8"/>
      <c r="E11" s="8">
        <v>9</v>
      </c>
      <c r="F11" s="8"/>
      <c r="G11" s="8">
        <v>17</v>
      </c>
    </row>
    <row r="12" spans="1:7" x14ac:dyDescent="0.2">
      <c r="A12" s="10" t="s">
        <v>2054</v>
      </c>
      <c r="B12" s="8">
        <v>4</v>
      </c>
      <c r="C12" s="8">
        <v>20</v>
      </c>
      <c r="D12" s="8"/>
      <c r="E12" s="8">
        <v>22</v>
      </c>
      <c r="F12" s="8"/>
      <c r="G12" s="8">
        <v>46</v>
      </c>
    </row>
    <row r="13" spans="1:7" x14ac:dyDescent="0.2">
      <c r="A13" s="10" t="s">
        <v>2055</v>
      </c>
      <c r="B13" s="8">
        <v>3</v>
      </c>
      <c r="C13" s="8">
        <v>19</v>
      </c>
      <c r="D13" s="8"/>
      <c r="E13" s="8">
        <v>23</v>
      </c>
      <c r="F13" s="8"/>
      <c r="G13" s="8">
        <v>45</v>
      </c>
    </row>
    <row r="14" spans="1:7" x14ac:dyDescent="0.2">
      <c r="A14" s="10" t="s">
        <v>2056</v>
      </c>
      <c r="B14" s="8">
        <v>1</v>
      </c>
      <c r="C14" s="8">
        <v>6</v>
      </c>
      <c r="D14" s="8"/>
      <c r="E14" s="8">
        <v>10</v>
      </c>
      <c r="F14" s="8"/>
      <c r="G14" s="8">
        <v>17</v>
      </c>
    </row>
    <row r="15" spans="1:7" x14ac:dyDescent="0.2">
      <c r="A15" s="10" t="s">
        <v>2057</v>
      </c>
      <c r="B15" s="8"/>
      <c r="C15" s="8">
        <v>3</v>
      </c>
      <c r="D15" s="8"/>
      <c r="E15" s="8">
        <v>4</v>
      </c>
      <c r="F15" s="8"/>
      <c r="G15" s="8">
        <v>7</v>
      </c>
    </row>
    <row r="16" spans="1:7" x14ac:dyDescent="0.2">
      <c r="A16" s="10" t="s">
        <v>2058</v>
      </c>
      <c r="B16" s="8"/>
      <c r="C16" s="8">
        <v>8</v>
      </c>
      <c r="D16" s="8">
        <v>1</v>
      </c>
      <c r="E16" s="8">
        <v>4</v>
      </c>
      <c r="F16" s="8"/>
      <c r="G16" s="8">
        <v>13</v>
      </c>
    </row>
    <row r="17" spans="1:7" x14ac:dyDescent="0.2">
      <c r="A17" s="10" t="s">
        <v>2059</v>
      </c>
      <c r="B17" s="8">
        <v>1</v>
      </c>
      <c r="C17" s="8">
        <v>6</v>
      </c>
      <c r="D17" s="8">
        <v>1</v>
      </c>
      <c r="E17" s="8">
        <v>13</v>
      </c>
      <c r="F17" s="8"/>
      <c r="G17" s="8">
        <v>21</v>
      </c>
    </row>
    <row r="18" spans="1:7" x14ac:dyDescent="0.2">
      <c r="A18" s="10" t="s">
        <v>2060</v>
      </c>
      <c r="B18" s="8">
        <v>4</v>
      </c>
      <c r="C18" s="8">
        <v>11</v>
      </c>
      <c r="D18" s="8">
        <v>1</v>
      </c>
      <c r="E18" s="8">
        <v>26</v>
      </c>
      <c r="F18" s="8"/>
      <c r="G18" s="8">
        <v>42</v>
      </c>
    </row>
    <row r="19" spans="1:7" x14ac:dyDescent="0.2">
      <c r="A19" s="10" t="s">
        <v>2061</v>
      </c>
      <c r="B19" s="8">
        <v>23</v>
      </c>
      <c r="C19" s="8">
        <v>132</v>
      </c>
      <c r="D19" s="8">
        <v>2</v>
      </c>
      <c r="E19" s="8">
        <v>187</v>
      </c>
      <c r="F19" s="8"/>
      <c r="G19" s="8">
        <v>344</v>
      </c>
    </row>
    <row r="20" spans="1:7" x14ac:dyDescent="0.2">
      <c r="A20" s="10" t="s">
        <v>2062</v>
      </c>
      <c r="B20" s="8"/>
      <c r="C20" s="8">
        <v>4</v>
      </c>
      <c r="D20" s="8"/>
      <c r="E20" s="8">
        <v>4</v>
      </c>
      <c r="F20" s="8"/>
      <c r="G20" s="8">
        <v>8</v>
      </c>
    </row>
    <row r="21" spans="1:7" x14ac:dyDescent="0.2">
      <c r="A21" s="10" t="s">
        <v>2063</v>
      </c>
      <c r="B21" s="8">
        <v>6</v>
      </c>
      <c r="C21" s="8">
        <v>30</v>
      </c>
      <c r="D21" s="8"/>
      <c r="E21" s="8">
        <v>49</v>
      </c>
      <c r="F21" s="8"/>
      <c r="G21" s="8">
        <v>85</v>
      </c>
    </row>
    <row r="22" spans="1:7" x14ac:dyDescent="0.2">
      <c r="A22" s="10" t="s">
        <v>2064</v>
      </c>
      <c r="B22" s="8"/>
      <c r="C22" s="8">
        <v>9</v>
      </c>
      <c r="D22" s="8"/>
      <c r="E22" s="8">
        <v>5</v>
      </c>
      <c r="F22" s="8"/>
      <c r="G22" s="8">
        <v>14</v>
      </c>
    </row>
    <row r="23" spans="1:7" x14ac:dyDescent="0.2">
      <c r="A23" s="10" t="s">
        <v>2065</v>
      </c>
      <c r="B23" s="8">
        <v>1</v>
      </c>
      <c r="C23" s="8">
        <v>5</v>
      </c>
      <c r="D23" s="8">
        <v>1</v>
      </c>
      <c r="E23" s="8">
        <v>9</v>
      </c>
      <c r="F23" s="8"/>
      <c r="G23" s="8">
        <v>16</v>
      </c>
    </row>
    <row r="24" spans="1:7" x14ac:dyDescent="0.2">
      <c r="A24" s="10" t="s">
        <v>2066</v>
      </c>
      <c r="B24" s="8">
        <v>3</v>
      </c>
      <c r="C24" s="8">
        <v>3</v>
      </c>
      <c r="D24" s="8"/>
      <c r="E24" s="8">
        <v>11</v>
      </c>
      <c r="F24" s="8"/>
      <c r="G24" s="8">
        <v>17</v>
      </c>
    </row>
    <row r="25" spans="1:7" x14ac:dyDescent="0.2">
      <c r="A25" s="10" t="s">
        <v>2067</v>
      </c>
      <c r="B25" s="8"/>
      <c r="C25" s="8">
        <v>7</v>
      </c>
      <c r="D25" s="8"/>
      <c r="E25" s="8">
        <v>14</v>
      </c>
      <c r="F25" s="8"/>
      <c r="G25" s="8">
        <v>21</v>
      </c>
    </row>
    <row r="26" spans="1:7" x14ac:dyDescent="0.2">
      <c r="A26" s="10" t="s">
        <v>2068</v>
      </c>
      <c r="B26" s="8">
        <v>1</v>
      </c>
      <c r="C26" s="8">
        <v>15</v>
      </c>
      <c r="D26" s="8">
        <v>2</v>
      </c>
      <c r="E26" s="8">
        <v>17</v>
      </c>
      <c r="F26" s="8"/>
      <c r="G26" s="8">
        <v>35</v>
      </c>
    </row>
    <row r="27" spans="1:7" x14ac:dyDescent="0.2">
      <c r="A27" s="10" t="s">
        <v>2069</v>
      </c>
      <c r="B27" s="8"/>
      <c r="C27" s="8">
        <v>16</v>
      </c>
      <c r="D27" s="8">
        <v>1</v>
      </c>
      <c r="E27" s="8">
        <v>28</v>
      </c>
      <c r="F27" s="8"/>
      <c r="G27" s="8">
        <v>45</v>
      </c>
    </row>
    <row r="28" spans="1:7" x14ac:dyDescent="0.2">
      <c r="A28" s="10" t="s">
        <v>2070</v>
      </c>
      <c r="B28" s="8">
        <v>2</v>
      </c>
      <c r="C28" s="8">
        <v>12</v>
      </c>
      <c r="D28" s="8">
        <v>1</v>
      </c>
      <c r="E28" s="8">
        <v>36</v>
      </c>
      <c r="F28" s="8"/>
      <c r="G28" s="8">
        <v>51</v>
      </c>
    </row>
    <row r="29" spans="1:7" x14ac:dyDescent="0.2">
      <c r="A29" s="10" t="s">
        <v>2071</v>
      </c>
      <c r="B29" s="8"/>
      <c r="C29" s="8"/>
      <c r="D29" s="8"/>
      <c r="E29" s="8">
        <v>3</v>
      </c>
      <c r="F29" s="8"/>
      <c r="G29" s="8">
        <v>3</v>
      </c>
    </row>
    <row r="30" spans="1:7" x14ac:dyDescent="0.2">
      <c r="A30" s="10" t="s">
        <v>2036</v>
      </c>
      <c r="B30" s="8"/>
      <c r="C30" s="8"/>
      <c r="D30" s="8"/>
      <c r="E30" s="8"/>
      <c r="F30" s="8"/>
      <c r="G30" s="8"/>
    </row>
    <row r="31" spans="1:7" x14ac:dyDescent="0.2">
      <c r="A31" s="10" t="s">
        <v>2037</v>
      </c>
      <c r="B31" s="8">
        <v>57</v>
      </c>
      <c r="C31" s="8">
        <v>364</v>
      </c>
      <c r="D31" s="8">
        <v>14</v>
      </c>
      <c r="E31" s="8">
        <v>565</v>
      </c>
      <c r="F31" s="8"/>
      <c r="G31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15C1-FAA6-8742-8F1B-CFC83F0643D7}">
  <sheetPr codeName="Sheet6"/>
  <dimension ref="A1:E18"/>
  <sheetViews>
    <sheetView workbookViewId="0">
      <selection activeCell="F26" sqref="F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9" t="s">
        <v>2086</v>
      </c>
      <c r="B1" t="s">
        <v>2033</v>
      </c>
    </row>
    <row r="2" spans="1:5" x14ac:dyDescent="0.2">
      <c r="A2" s="9" t="s">
        <v>2031</v>
      </c>
      <c r="B2" t="s">
        <v>2033</v>
      </c>
    </row>
    <row r="4" spans="1:5" x14ac:dyDescent="0.2">
      <c r="A4" s="9" t="s">
        <v>2034</v>
      </c>
      <c r="B4" s="9" t="s">
        <v>2035</v>
      </c>
    </row>
    <row r="5" spans="1:5" x14ac:dyDescent="0.2">
      <c r="A5" s="9" t="s">
        <v>2038</v>
      </c>
      <c r="B5" t="s">
        <v>74</v>
      </c>
      <c r="C5" t="s">
        <v>14</v>
      </c>
      <c r="D5" t="s">
        <v>20</v>
      </c>
      <c r="E5" t="s">
        <v>2037</v>
      </c>
    </row>
    <row r="6" spans="1:5" x14ac:dyDescent="0.2">
      <c r="A6" s="12" t="s">
        <v>2074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">
      <c r="A7" s="12" t="s">
        <v>2075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">
      <c r="A8" s="12" t="s">
        <v>2076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">
      <c r="A9" s="12" t="s">
        <v>2077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">
      <c r="A10" s="12" t="s">
        <v>2078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">
      <c r="A11" s="12" t="s">
        <v>2079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">
      <c r="A12" s="12" t="s">
        <v>2080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">
      <c r="A13" s="12" t="s">
        <v>2081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">
      <c r="A14" s="12" t="s">
        <v>2082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">
      <c r="A15" s="12" t="s">
        <v>2083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">
      <c r="A16" s="12" t="s">
        <v>2084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">
      <c r="A17" s="12" t="s">
        <v>2085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">
      <c r="A18" s="12" t="s">
        <v>2037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B748-6E8A-ED48-ABAF-71984E0C62F9}">
  <sheetPr codeName="Sheet7"/>
  <dimension ref="A1:H13"/>
  <sheetViews>
    <sheetView workbookViewId="0">
      <selection activeCell="A24" sqref="A24"/>
    </sheetView>
  </sheetViews>
  <sheetFormatPr baseColWidth="10" defaultRowHeight="16" x14ac:dyDescent="0.2"/>
  <cols>
    <col min="1" max="1" width="38.33203125" bestFit="1" customWidth="1"/>
    <col min="2" max="2" width="16.5" customWidth="1"/>
    <col min="3" max="3" width="13.5" customWidth="1"/>
    <col min="4" max="4" width="15.5" customWidth="1"/>
    <col min="5" max="5" width="12" customWidth="1"/>
    <col min="6" max="6" width="19.5" bestFit="1" customWidth="1"/>
    <col min="7" max="7" width="15.83203125" bestFit="1" customWidth="1"/>
    <col min="8" max="8" width="18.8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2106</v>
      </c>
      <c r="E1" t="s">
        <v>2090</v>
      </c>
      <c r="F1" t="s">
        <v>2091</v>
      </c>
      <c r="G1" t="s">
        <v>2092</v>
      </c>
      <c r="H1" t="s">
        <v>2093</v>
      </c>
    </row>
    <row r="2" spans="1:8" ht="20" x14ac:dyDescent="0.2">
      <c r="A2" s="13" t="s">
        <v>2094</v>
      </c>
      <c r="B2">
        <f>COUNTIFS(Crowdfunding!G2:G1001,"=successful",Crowdfunding!D2:D1001,"&lt;1000")</f>
        <v>30</v>
      </c>
      <c r="C2">
        <f>COUNTIFS(Crowdfunding!G2:G1001,"=failed",Crowdfunding!D2:D1001,"&lt;1000")</f>
        <v>20</v>
      </c>
      <c r="D2">
        <f>COUNTIFS(Crowdfunding!G2:G1001,"=canceled",Crowdfunding!D2:D1001,"&lt;1000")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ht="20" x14ac:dyDescent="0.2">
      <c r="A3" s="13" t="s">
        <v>2095</v>
      </c>
      <c r="B3">
        <f>COUNTIFS(Crowdfunding!G2:G1001,"=successful",Crowdfunding!D2:D1001,"&gt;999",Crowdfunding!D2:D1001,"&lt;5000")</f>
        <v>191</v>
      </c>
      <c r="C3">
        <f>COUNTIFS(Crowdfunding!G2:G1001,"=failed",Crowdfunding!D2:D1001,"&gt;999",Crowdfunding!D2:D1001,"&lt;5000")</f>
        <v>38</v>
      </c>
      <c r="D3">
        <f>COUNTIFS(Crowdfunding!G2:G1001,"=canceled",Crowdfunding!D2:D1001,"&gt;999",Crowdfunding!D2:D1001,"&lt;5000")</f>
        <v>2</v>
      </c>
      <c r="E3">
        <f>SUM(B3:D3)</f>
        <v>231</v>
      </c>
      <c r="F3" s="14">
        <f t="shared" ref="F3:F13" si="0">B3/E3</f>
        <v>0.82683982683982682</v>
      </c>
      <c r="G3" s="14">
        <f t="shared" ref="G3:G13" si="1">C3/E3</f>
        <v>0.16450216450216451</v>
      </c>
      <c r="H3" s="14">
        <f t="shared" ref="H3:H13" si="2">D3/E3</f>
        <v>8.658008658008658E-3</v>
      </c>
    </row>
    <row r="4" spans="1:8" ht="20" x14ac:dyDescent="0.2">
      <c r="A4" s="13" t="s">
        <v>2096</v>
      </c>
      <c r="B4">
        <f>COUNTIFS(Crowdfunding!G2:G1001,"=successful",Crowdfunding!D2:D1001,"&gt;4999",Crowdfunding!D2:D1001,"&lt;10000")</f>
        <v>164</v>
      </c>
      <c r="C4">
        <f>COUNTIFS(Crowdfunding!G2:G1001,"=failed",Crowdfunding!D2:D1001,"&gt;4999",Crowdfunding!D2:D1001,"&lt;10000")</f>
        <v>126</v>
      </c>
      <c r="D4">
        <f>COUNTIFS(Crowdfunding!G2:G1001,"=canceled",Crowdfunding!D2:D1001,"&gt;4999",Crowdfunding!D2:D1001,"&lt;10000")</f>
        <v>25</v>
      </c>
      <c r="E4">
        <f>SUM(B4:D4)</f>
        <v>315</v>
      </c>
      <c r="F4" s="14">
        <f t="shared" si="0"/>
        <v>0.52063492063492067</v>
      </c>
      <c r="G4" s="14">
        <f t="shared" si="1"/>
        <v>0.4</v>
      </c>
      <c r="H4" s="14">
        <f t="shared" si="2"/>
        <v>7.9365079365079361E-2</v>
      </c>
    </row>
    <row r="5" spans="1:8" ht="20" x14ac:dyDescent="0.2">
      <c r="A5" s="13" t="s">
        <v>2097</v>
      </c>
      <c r="B5">
        <f>COUNTIFS(Crowdfunding!G2:G1001,"=successful",Crowdfunding!D2:D1001,"&gt;9999",Crowdfunding!D2:D1001,"&lt;15000")</f>
        <v>4</v>
      </c>
      <c r="C5">
        <f>COUNTIFS(Crowdfunding!G2:G1001,"=failed",Crowdfunding!D2:D1001,"&gt;9999",Crowdfunding!D2:D1001,"&lt;15000")</f>
        <v>5</v>
      </c>
      <c r="D5">
        <f>COUNTIFS(Crowdfunding!G2:G1001,"=canceled",Crowdfunding!D2:D1001,"&gt;9999",Crowdfunding!D2:D1001,"&lt;15000")</f>
        <v>0</v>
      </c>
      <c r="E5">
        <f>SUM(B5:D5)</f>
        <v>9</v>
      </c>
      <c r="F5" s="14">
        <f t="shared" si="0"/>
        <v>0.44444444444444442</v>
      </c>
      <c r="G5" s="14">
        <f t="shared" si="1"/>
        <v>0.55555555555555558</v>
      </c>
      <c r="H5" s="14">
        <f t="shared" si="2"/>
        <v>0</v>
      </c>
    </row>
    <row r="6" spans="1:8" ht="20" x14ac:dyDescent="0.2">
      <c r="A6" s="13" t="s">
        <v>2098</v>
      </c>
      <c r="B6">
        <f>COUNTIFS(Crowdfunding!G2:G1001,"=successful",Crowdfunding!D2:D1001,"&gt;14999",Crowdfunding!D2:D1001,"&lt;20000")</f>
        <v>10</v>
      </c>
      <c r="C6">
        <f>COUNTIFS(Crowdfunding!G2:G1001,"=failed",Crowdfunding!D2:D1001,"&gt;14999",Crowdfunding!D2:D1001,"&lt;20000")</f>
        <v>0</v>
      </c>
      <c r="D6">
        <f>COUNTIFS(Crowdfunding!G2:G1001,"=canceled",Crowdfunding!D2:D1001,"&gt;14999",Crowdfunding!D2:D1001,"&lt;20000")</f>
        <v>0</v>
      </c>
      <c r="E6">
        <f>SUM(B6:D6)</f>
        <v>10</v>
      </c>
      <c r="F6" s="14">
        <f t="shared" si="0"/>
        <v>1</v>
      </c>
      <c r="G6" s="14">
        <f t="shared" si="1"/>
        <v>0</v>
      </c>
      <c r="H6" s="14">
        <f t="shared" si="2"/>
        <v>0</v>
      </c>
    </row>
    <row r="7" spans="1:8" ht="20" x14ac:dyDescent="0.2">
      <c r="A7" s="13" t="s">
        <v>2099</v>
      </c>
      <c r="B7">
        <f>COUNTIFS(Crowdfunding!G2:G1001,"=successful",Crowdfunding!D2:D1001,"&gt;19999",Crowdfunding!D2:D1001,"&lt;25000")</f>
        <v>7</v>
      </c>
      <c r="C7">
        <f>COUNTIFS(Crowdfunding!G2:G1001,"=failed",Crowdfunding!D2:D1001,"&gt;19999",Crowdfunding!D2:D1001,"&lt;25000")</f>
        <v>0</v>
      </c>
      <c r="D7">
        <f>COUNTIFS(Crowdfunding!G2:G1001,"=canceled",Crowdfunding!D2:D1001,"&gt;19999",Crowdfunding!D2:D1001,"&lt;25000")</f>
        <v>0</v>
      </c>
      <c r="E7">
        <f>SUM(B7:D7)</f>
        <v>7</v>
      </c>
      <c r="F7" s="14">
        <f t="shared" si="0"/>
        <v>1</v>
      </c>
      <c r="G7" s="14">
        <f t="shared" si="1"/>
        <v>0</v>
      </c>
      <c r="H7" s="14">
        <f t="shared" si="2"/>
        <v>0</v>
      </c>
    </row>
    <row r="8" spans="1:8" ht="20" x14ac:dyDescent="0.2">
      <c r="A8" s="13" t="s">
        <v>2100</v>
      </c>
      <c r="B8">
        <f>COUNTIFS(Crowdfunding!G2:G1001,"=successful",Crowdfunding!D2:D1001,"&gt;24999",Crowdfunding!D2:D1001,"&lt;30000")</f>
        <v>11</v>
      </c>
      <c r="C8">
        <f>COUNTIFS(Crowdfunding!G2:G1001,"=failed",Crowdfunding!D2:D1001,"&gt;24999",Crowdfunding!D2:D1001,"&lt;30000")</f>
        <v>3</v>
      </c>
      <c r="D8">
        <f>COUNTIFS(Crowdfunding!G2:G1001,"=canceled",Crowdfunding!D2:D1001,"&gt;19999",Crowdfunding!D2:D1001,"&lt;25000")</f>
        <v>0</v>
      </c>
      <c r="E8">
        <f>SUM(B8:D8)</f>
        <v>14</v>
      </c>
      <c r="F8" s="14">
        <f t="shared" si="0"/>
        <v>0.7857142857142857</v>
      </c>
      <c r="G8" s="14">
        <f t="shared" si="1"/>
        <v>0.21428571428571427</v>
      </c>
      <c r="H8" s="14">
        <f t="shared" si="2"/>
        <v>0</v>
      </c>
    </row>
    <row r="9" spans="1:8" ht="20" x14ac:dyDescent="0.2">
      <c r="A9" s="13" t="s">
        <v>2101</v>
      </c>
      <c r="B9">
        <f>COUNTIFS(Crowdfunding!G2:G1001,"=successful",Crowdfunding!D2:D1001,"&gt;29999",Crowdfunding!D2:D1001,"&lt;35000")</f>
        <v>7</v>
      </c>
      <c r="C9">
        <f>COUNTIFS(Crowdfunding!G2:G1001,"=failed",Crowdfunding!D2:D1001,"&gt;29999",Crowdfunding!D2:D1001,"&lt;35000")</f>
        <v>0</v>
      </c>
      <c r="D9">
        <f>COUNTIFS(Crowdfunding!G2:G1001,"=canceled",Crowdfunding!D2:D1001,"&gt;29999",Crowdfunding!D2:D1001,"&lt;35000")</f>
        <v>0</v>
      </c>
      <c r="E9">
        <f>SUM(B9:D9)</f>
        <v>7</v>
      </c>
      <c r="F9" s="14">
        <f t="shared" si="0"/>
        <v>1</v>
      </c>
      <c r="G9" s="14">
        <f t="shared" si="1"/>
        <v>0</v>
      </c>
      <c r="H9" s="14">
        <f t="shared" si="2"/>
        <v>0</v>
      </c>
    </row>
    <row r="10" spans="1:8" ht="20" x14ac:dyDescent="0.2">
      <c r="A10" s="13" t="s">
        <v>2102</v>
      </c>
      <c r="B10">
        <f>COUNTIFS(Crowdfunding!G2:G1001,"=successful",Crowdfunding!D2:D1001,"&gt;34999",Crowdfunding!D2:D1001,"&lt;40000")</f>
        <v>8</v>
      </c>
      <c r="C10">
        <f>COUNTIFS(Crowdfunding!G2:G1001,"=failed",Crowdfunding!D2:D1001,"&gt;34999",Crowdfunding!D2:D1001,"&lt;40000")</f>
        <v>3</v>
      </c>
      <c r="D10">
        <f>COUNTIFS(Crowdfunding!G2:G1001,"=canceled",Crowdfunding!D2:D1001,"&gt;34999",Crowdfunding!D2:D1001,"&lt;40000")</f>
        <v>1</v>
      </c>
      <c r="E10">
        <f>SUM(B10:D10)</f>
        <v>12</v>
      </c>
      <c r="F10" s="14">
        <f t="shared" si="0"/>
        <v>0.66666666666666663</v>
      </c>
      <c r="G10" s="14">
        <f t="shared" si="1"/>
        <v>0.25</v>
      </c>
      <c r="H10" s="14">
        <f t="shared" si="2"/>
        <v>8.3333333333333329E-2</v>
      </c>
    </row>
    <row r="11" spans="1:8" ht="20" x14ac:dyDescent="0.2">
      <c r="A11" s="13" t="s">
        <v>2103</v>
      </c>
      <c r="B11">
        <f>COUNTIFS(Crowdfunding!G2:G1001,"=successful",Crowdfunding!D2:D1001,"&gt;39999",Crowdfunding!D2:D1001,"&lt;45000")</f>
        <v>11</v>
      </c>
      <c r="C11">
        <f>COUNTIFS(Crowdfunding!G2:G1001,"=failed",Crowdfunding!D2:D1001,"&gt;39999",Crowdfunding!D2:D1001,"&lt;45000")</f>
        <v>3</v>
      </c>
      <c r="D11">
        <f>COUNTIFS(Crowdfunding!G2:G1001,"=canceled",Crowdfunding!D2:D1001,"&gt;39999",Crowdfunding!D2:D1001,"&lt;45000")</f>
        <v>0</v>
      </c>
      <c r="E11">
        <f>SUM(B11:D11)</f>
        <v>14</v>
      </c>
      <c r="F11" s="14">
        <f t="shared" si="0"/>
        <v>0.7857142857142857</v>
      </c>
      <c r="G11" s="14">
        <f t="shared" si="1"/>
        <v>0.21428571428571427</v>
      </c>
      <c r="H11" s="14">
        <f t="shared" si="2"/>
        <v>0</v>
      </c>
    </row>
    <row r="12" spans="1:8" ht="20" x14ac:dyDescent="0.2">
      <c r="A12" s="13" t="s">
        <v>2104</v>
      </c>
      <c r="B12">
        <f>COUNTIFS(Crowdfunding!G2:G1001,"=successful",Crowdfunding!D2:D1001,"&gt;44999",Crowdfunding!D2:D1001,"&lt;50000")</f>
        <v>8</v>
      </c>
      <c r="C12">
        <f>COUNTIFS(Crowdfunding!G2:G1001,"=failed",Crowdfunding!D2:D1001,"&gt;44999",Crowdfunding!D2:D1001,"&lt;50000")</f>
        <v>3</v>
      </c>
      <c r="D12">
        <f>COUNTIFS(Crowdfunding!G2:G1001,"=canceled",Crowdfunding!D2:D1001,"&gt;44999",Crowdfunding!D2:D1001,"&lt;50000")</f>
        <v>0</v>
      </c>
      <c r="E12">
        <f>SUM(B12:D12)</f>
        <v>11</v>
      </c>
      <c r="F12" s="14">
        <f t="shared" si="0"/>
        <v>0.72727272727272729</v>
      </c>
      <c r="G12" s="14">
        <f t="shared" si="1"/>
        <v>0.27272727272727271</v>
      </c>
      <c r="H12" s="14">
        <f t="shared" si="2"/>
        <v>0</v>
      </c>
    </row>
    <row r="13" spans="1:8" ht="20" x14ac:dyDescent="0.2">
      <c r="A13" s="13" t="s">
        <v>2105</v>
      </c>
      <c r="B13">
        <f>COUNTIFS(Crowdfunding!G2:G1001,"=successful",Crowdfunding!D2:D1001,"&gt;=50000")</f>
        <v>114</v>
      </c>
      <c r="C13">
        <f>COUNTIFS(Crowdfunding!G2:G1001,"=failed",Crowdfunding!D2:D1001,"&gt;=50000")</f>
        <v>163</v>
      </c>
      <c r="D13">
        <f>COUNTIFS(Crowdfunding!G2:G1001,"=canceled",Crowdfunding!D2:D1001,"&gt;=50000")</f>
        <v>28</v>
      </c>
      <c r="E13">
        <f>SUM(B13:D13)</f>
        <v>305</v>
      </c>
      <c r="F13" s="14">
        <f t="shared" si="0"/>
        <v>0.3737704918032787</v>
      </c>
      <c r="G13" s="14">
        <f t="shared" si="1"/>
        <v>0.53442622950819674</v>
      </c>
      <c r="H13" s="14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1317-24AF-D64A-B678-7303530BF1A5}">
  <sheetPr codeName="Sheet4"/>
  <dimension ref="A1:L566"/>
  <sheetViews>
    <sheetView tabSelected="1" workbookViewId="0">
      <selection activeCell="H13" sqref="H13"/>
    </sheetView>
  </sheetViews>
  <sheetFormatPr baseColWidth="10" defaultRowHeight="16" x14ac:dyDescent="0.2"/>
  <cols>
    <col min="2" max="2" width="11.5" bestFit="1" customWidth="1"/>
    <col min="5" max="5" width="13.1640625" bestFit="1" customWidth="1"/>
    <col min="8" max="8" width="19.1640625" bestFit="1" customWidth="1"/>
    <col min="9" max="9" width="21.5" bestFit="1" customWidth="1"/>
    <col min="11" max="11" width="16.83203125" bestFit="1" customWidth="1"/>
    <col min="12" max="12" width="12.1640625" bestFit="1" customWidth="1"/>
  </cols>
  <sheetData>
    <row r="1" spans="1:12" x14ac:dyDescent="0.2">
      <c r="A1" t="s">
        <v>2107</v>
      </c>
      <c r="B1" t="s">
        <v>2109</v>
      </c>
      <c r="D1" t="s">
        <v>2107</v>
      </c>
      <c r="E1" t="s">
        <v>2108</v>
      </c>
    </row>
    <row r="2" spans="1:12" x14ac:dyDescent="0.2">
      <c r="A2" t="s">
        <v>20</v>
      </c>
      <c r="B2">
        <v>158</v>
      </c>
      <c r="D2" t="s">
        <v>14</v>
      </c>
      <c r="E2">
        <v>0</v>
      </c>
    </row>
    <row r="3" spans="1:12" x14ac:dyDescent="0.2">
      <c r="A3" t="s">
        <v>20</v>
      </c>
      <c r="B3">
        <v>1425</v>
      </c>
      <c r="D3" t="s">
        <v>14</v>
      </c>
      <c r="E3">
        <v>24</v>
      </c>
      <c r="H3" s="5"/>
    </row>
    <row r="4" spans="1:12" ht="17" thickBot="1" x14ac:dyDescent="0.25">
      <c r="A4" t="s">
        <v>20</v>
      </c>
      <c r="B4">
        <v>174</v>
      </c>
      <c r="D4" t="s">
        <v>14</v>
      </c>
      <c r="E4">
        <v>53</v>
      </c>
    </row>
    <row r="5" spans="1:12" x14ac:dyDescent="0.2">
      <c r="A5" t="s">
        <v>20</v>
      </c>
      <c r="B5">
        <v>227</v>
      </c>
      <c r="D5" t="s">
        <v>14</v>
      </c>
      <c r="E5">
        <v>18</v>
      </c>
      <c r="H5" s="17" t="s">
        <v>2124</v>
      </c>
      <c r="I5" s="17"/>
      <c r="K5" s="17" t="s">
        <v>2123</v>
      </c>
      <c r="L5" s="17"/>
    </row>
    <row r="6" spans="1:12" x14ac:dyDescent="0.2">
      <c r="A6" t="s">
        <v>20</v>
      </c>
      <c r="B6">
        <v>220</v>
      </c>
      <c r="D6" t="s">
        <v>14</v>
      </c>
      <c r="E6">
        <v>44</v>
      </c>
      <c r="H6" s="15"/>
      <c r="I6" s="15"/>
      <c r="K6" s="15"/>
      <c r="L6" s="15"/>
    </row>
    <row r="7" spans="1:12" x14ac:dyDescent="0.2">
      <c r="A7" t="s">
        <v>20</v>
      </c>
      <c r="B7">
        <v>98</v>
      </c>
      <c r="D7" t="s">
        <v>14</v>
      </c>
      <c r="E7">
        <v>27</v>
      </c>
      <c r="H7" s="15" t="s">
        <v>2110</v>
      </c>
      <c r="I7" s="15">
        <v>851.14690265486729</v>
      </c>
      <c r="K7" s="15" t="s">
        <v>2110</v>
      </c>
      <c r="L7" s="15">
        <v>585.61538461538464</v>
      </c>
    </row>
    <row r="8" spans="1:12" x14ac:dyDescent="0.2">
      <c r="A8" t="s">
        <v>20</v>
      </c>
      <c r="B8">
        <v>100</v>
      </c>
      <c r="D8" t="s">
        <v>14</v>
      </c>
      <c r="E8">
        <v>55</v>
      </c>
      <c r="H8" s="15" t="s">
        <v>2111</v>
      </c>
      <c r="I8" s="15">
        <v>53.31848861007748</v>
      </c>
      <c r="K8" s="15" t="s">
        <v>2111</v>
      </c>
      <c r="L8" s="15">
        <v>50.38624046242748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  <c r="H9" s="15" t="s">
        <v>2112</v>
      </c>
      <c r="I9" s="15">
        <v>201</v>
      </c>
      <c r="K9" s="15" t="s">
        <v>2112</v>
      </c>
      <c r="L9" s="15">
        <v>114.5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  <c r="H10" s="15" t="s">
        <v>2113</v>
      </c>
      <c r="I10" s="15">
        <v>85</v>
      </c>
      <c r="K10" s="15" t="s">
        <v>2113</v>
      </c>
      <c r="L10" s="15">
        <v>1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  <c r="H11" s="15" t="s">
        <v>2114</v>
      </c>
      <c r="I11" s="15">
        <v>1267.366006183523</v>
      </c>
      <c r="K11" s="15" t="s">
        <v>2114</v>
      </c>
      <c r="L11" s="15">
        <v>961.30819978260524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  <c r="H12" s="15" t="s">
        <v>2115</v>
      </c>
      <c r="I12" s="15">
        <v>1606216.5936295739</v>
      </c>
      <c r="K12" s="15" t="s">
        <v>2115</v>
      </c>
      <c r="L12" s="15">
        <v>924113.45496927318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  <c r="H13" s="15" t="s">
        <v>2116</v>
      </c>
      <c r="I13" s="15">
        <v>4.9656921345315794</v>
      </c>
      <c r="K13" s="15" t="s">
        <v>2116</v>
      </c>
      <c r="L13" s="15">
        <v>8.8024511869018625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  <c r="H14" s="15" t="s">
        <v>2117</v>
      </c>
      <c r="I14" s="15">
        <v>2.1761972595812389</v>
      </c>
      <c r="K14" s="15" t="s">
        <v>2117</v>
      </c>
      <c r="L14" s="15">
        <v>2.7048960546692098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  <c r="H15" s="15" t="s">
        <v>2118</v>
      </c>
      <c r="I15" s="15">
        <v>7279</v>
      </c>
      <c r="K15" s="15" t="s">
        <v>2118</v>
      </c>
      <c r="L15" s="15">
        <v>6080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  <c r="H16" s="15" t="s">
        <v>2119</v>
      </c>
      <c r="I16" s="15">
        <v>16</v>
      </c>
      <c r="K16" s="15" t="s">
        <v>2119</v>
      </c>
      <c r="L16" s="15">
        <v>0</v>
      </c>
    </row>
    <row r="17" spans="1:12" x14ac:dyDescent="0.2">
      <c r="A17" t="s">
        <v>20</v>
      </c>
      <c r="B17">
        <v>129</v>
      </c>
      <c r="D17" t="s">
        <v>14</v>
      </c>
      <c r="E17">
        <v>1</v>
      </c>
      <c r="H17" s="15" t="s">
        <v>2120</v>
      </c>
      <c r="I17" s="15">
        <v>7295</v>
      </c>
      <c r="K17" s="15" t="s">
        <v>2120</v>
      </c>
      <c r="L17" s="15">
        <v>6080</v>
      </c>
    </row>
    <row r="18" spans="1:12" x14ac:dyDescent="0.2">
      <c r="A18" t="s">
        <v>20</v>
      </c>
      <c r="B18">
        <v>226</v>
      </c>
      <c r="D18" t="s">
        <v>14</v>
      </c>
      <c r="E18">
        <v>1467</v>
      </c>
      <c r="H18" s="15" t="s">
        <v>2121</v>
      </c>
      <c r="I18" s="15">
        <v>480898</v>
      </c>
      <c r="K18" s="15" t="s">
        <v>2121</v>
      </c>
      <c r="L18" s="15">
        <v>213164</v>
      </c>
    </row>
    <row r="19" spans="1:12" ht="17" thickBot="1" x14ac:dyDescent="0.25">
      <c r="A19" t="s">
        <v>20</v>
      </c>
      <c r="B19">
        <v>5419</v>
      </c>
      <c r="D19" t="s">
        <v>14</v>
      </c>
      <c r="E19">
        <v>75</v>
      </c>
      <c r="H19" s="16" t="s">
        <v>2122</v>
      </c>
      <c r="I19" s="16">
        <v>565</v>
      </c>
      <c r="K19" s="16" t="s">
        <v>2122</v>
      </c>
      <c r="L19" s="16">
        <v>364</v>
      </c>
    </row>
    <row r="20" spans="1:12" x14ac:dyDescent="0.2">
      <c r="A20" t="s">
        <v>20</v>
      </c>
      <c r="B20">
        <v>165</v>
      </c>
      <c r="D20" t="s">
        <v>14</v>
      </c>
      <c r="E20">
        <v>120</v>
      </c>
    </row>
    <row r="21" spans="1:12" x14ac:dyDescent="0.2">
      <c r="A21" t="s">
        <v>20</v>
      </c>
      <c r="B21">
        <v>1965</v>
      </c>
      <c r="D21" t="s">
        <v>14</v>
      </c>
      <c r="E21">
        <v>2253</v>
      </c>
    </row>
    <row r="22" spans="1:12" x14ac:dyDescent="0.2">
      <c r="A22" t="s">
        <v>20</v>
      </c>
      <c r="B22">
        <v>16</v>
      </c>
      <c r="D22" t="s">
        <v>14</v>
      </c>
      <c r="E22">
        <v>5</v>
      </c>
    </row>
    <row r="23" spans="1:12" x14ac:dyDescent="0.2">
      <c r="A23" t="s">
        <v>20</v>
      </c>
      <c r="B23">
        <v>107</v>
      </c>
      <c r="D23" t="s">
        <v>14</v>
      </c>
      <c r="E23">
        <v>38</v>
      </c>
    </row>
    <row r="24" spans="1:12" x14ac:dyDescent="0.2">
      <c r="A24" t="s">
        <v>20</v>
      </c>
      <c r="B24">
        <v>134</v>
      </c>
      <c r="D24" t="s">
        <v>14</v>
      </c>
      <c r="E24">
        <v>12</v>
      </c>
    </row>
    <row r="25" spans="1:12" x14ac:dyDescent="0.2">
      <c r="A25" t="s">
        <v>20</v>
      </c>
      <c r="B25">
        <v>198</v>
      </c>
      <c r="D25" t="s">
        <v>14</v>
      </c>
      <c r="E25">
        <v>1684</v>
      </c>
    </row>
    <row r="26" spans="1:12" x14ac:dyDescent="0.2">
      <c r="A26" t="s">
        <v>20</v>
      </c>
      <c r="B26">
        <v>111</v>
      </c>
      <c r="D26" t="s">
        <v>14</v>
      </c>
      <c r="E26">
        <v>56</v>
      </c>
    </row>
    <row r="27" spans="1:12" x14ac:dyDescent="0.2">
      <c r="A27" t="s">
        <v>20</v>
      </c>
      <c r="B27">
        <v>222</v>
      </c>
      <c r="D27" t="s">
        <v>14</v>
      </c>
      <c r="E27">
        <v>838</v>
      </c>
    </row>
    <row r="28" spans="1:12" x14ac:dyDescent="0.2">
      <c r="A28" t="s">
        <v>20</v>
      </c>
      <c r="B28">
        <v>6212</v>
      </c>
      <c r="D28" t="s">
        <v>14</v>
      </c>
      <c r="E28">
        <v>1000</v>
      </c>
    </row>
    <row r="29" spans="1:12" x14ac:dyDescent="0.2">
      <c r="A29" t="s">
        <v>20</v>
      </c>
      <c r="B29">
        <v>98</v>
      </c>
      <c r="D29" t="s">
        <v>14</v>
      </c>
      <c r="E29">
        <v>1482</v>
      </c>
    </row>
    <row r="30" spans="1:12" x14ac:dyDescent="0.2">
      <c r="A30" t="s">
        <v>20</v>
      </c>
      <c r="B30">
        <v>92</v>
      </c>
      <c r="D30" t="s">
        <v>14</v>
      </c>
      <c r="E30">
        <v>106</v>
      </c>
    </row>
    <row r="31" spans="1:12" x14ac:dyDescent="0.2">
      <c r="A31" t="s">
        <v>20</v>
      </c>
      <c r="B31">
        <v>149</v>
      </c>
      <c r="D31" t="s">
        <v>14</v>
      </c>
      <c r="E31">
        <v>679</v>
      </c>
    </row>
    <row r="32" spans="1:12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ellIs" dxfId="9" priority="6" operator="equal">
      <formula>"canceled"</formula>
    </cfRule>
    <cfRule type="cellIs" dxfId="8" priority="7" operator="equal">
      <formula>"live"</formula>
    </cfRule>
    <cfRule type="cellIs" dxfId="7" priority="8" operator="equal">
      <formula>"successful"</formula>
    </cfRule>
    <cfRule type="cellIs" dxfId="6" priority="9" operator="equal">
      <formula>"failed"</formula>
    </cfRule>
    <cfRule type="cellIs" dxfId="5" priority="10" operator="equal">
      <formula>"failed"</formula>
    </cfRule>
  </conditionalFormatting>
  <conditionalFormatting sqref="D2:D365">
    <cfRule type="cellIs" dxfId="4" priority="1" operator="equal">
      <formula>"canceled"</formula>
    </cfRule>
    <cfRule type="cellIs" dxfId="3" priority="2" operator="equal">
      <formula>"live"</formula>
    </cfRule>
    <cfRule type="cellIs" dxfId="2" priority="3" operator="equal">
      <formula>"successful"</formula>
    </cfRule>
    <cfRule type="cellIs" dxfId="1" priority="4" operator="equal">
      <formula>"failed"</formula>
    </cfRule>
    <cfRule type="cellIs" dxfId="0" priority="5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Bonus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Zitarashe</cp:lastModifiedBy>
  <dcterms:created xsi:type="dcterms:W3CDTF">2021-09-29T18:52:28Z</dcterms:created>
  <dcterms:modified xsi:type="dcterms:W3CDTF">2022-08-11T12:17:03Z</dcterms:modified>
</cp:coreProperties>
</file>