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southbow-my.sharepoint.com/personal/zixiang_chen_southbow_com/Documents/Development/LDE_ZXC/excel/"/>
    </mc:Choice>
  </mc:AlternateContent>
  <xr:revisionPtr revIDLastSave="118" documentId="8_{882A0894-A47D-4695-9216-366A708BC4A2}" xr6:coauthVersionLast="47" xr6:coauthVersionMax="47" xr10:uidLastSave="{2774B666-B7E3-49C7-ADE8-91CB0967BDDD}"/>
  <bookViews>
    <workbookView xWindow="-110" yWindow="-110" windowWidth="38620" windowHeight="21100" activeTab="1" xr2:uid="{7D1384BC-312C-41EC-94C7-54638C1DE0A9}"/>
  </bookViews>
  <sheets>
    <sheet name="With_linepack" sheetId="2" r:id="rId1"/>
    <sheet name="Without_linepack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6" i="1"/>
  <c r="H6" i="1" s="1"/>
  <c r="H11" i="1"/>
  <c r="D14" i="1"/>
  <c r="D15" i="1"/>
  <c r="E15" i="1"/>
  <c r="F15" i="1"/>
  <c r="D16" i="1"/>
  <c r="F16" i="1"/>
  <c r="E14" i="1"/>
  <c r="F14" i="1"/>
  <c r="D5" i="2"/>
  <c r="E5" i="2"/>
  <c r="H5" i="2" s="1"/>
  <c r="F5" i="2"/>
  <c r="I5" i="2" s="1"/>
  <c r="D6" i="2"/>
  <c r="E6" i="2"/>
  <c r="F6" i="2"/>
  <c r="E4" i="2"/>
  <c r="F4" i="2"/>
  <c r="D4" i="2"/>
  <c r="A16" i="2"/>
  <c r="A15" i="2"/>
  <c r="A14" i="2"/>
  <c r="A11" i="2"/>
  <c r="A10" i="2"/>
  <c r="A9" i="2"/>
  <c r="A6" i="2"/>
  <c r="L5" i="2"/>
  <c r="D11" i="2" s="1"/>
  <c r="G11" i="2" s="1"/>
  <c r="A5" i="2"/>
  <c r="D10" i="2" s="1"/>
  <c r="G10" i="2" s="1"/>
  <c r="A4" i="2"/>
  <c r="O9" i="1"/>
  <c r="D4" i="1"/>
  <c r="G4" i="1" s="1"/>
  <c r="E4" i="1"/>
  <c r="H4" i="1" s="1"/>
  <c r="F4" i="1"/>
  <c r="I4" i="1" s="1"/>
  <c r="E5" i="1"/>
  <c r="H5" i="1" s="1"/>
  <c r="F5" i="1"/>
  <c r="I5" i="1" s="1"/>
  <c r="F6" i="1"/>
  <c r="I6" i="1" s="1"/>
  <c r="D5" i="1"/>
  <c r="G5" i="1" s="1"/>
  <c r="D6" i="1"/>
  <c r="G6" i="1" s="1"/>
  <c r="A16" i="1"/>
  <c r="A15" i="1"/>
  <c r="A14" i="1"/>
  <c r="A4" i="1"/>
  <c r="A9" i="1"/>
  <c r="P4" i="1"/>
  <c r="Q4" i="1"/>
  <c r="O4" i="1"/>
  <c r="O3" i="1"/>
  <c r="A11" i="1"/>
  <c r="A10" i="1"/>
  <c r="L5" i="1"/>
  <c r="A6" i="1"/>
  <c r="F11" i="1" s="1"/>
  <c r="I11" i="1" s="1"/>
  <c r="A5" i="1"/>
  <c r="E16" i="1" l="1"/>
  <c r="H16" i="1" s="1"/>
  <c r="E10" i="2"/>
  <c r="H10" i="2" s="1"/>
  <c r="E11" i="2"/>
  <c r="H11" i="2" s="1"/>
  <c r="D15" i="2"/>
  <c r="F11" i="2"/>
  <c r="I11" i="2" s="1"/>
  <c r="F10" i="2"/>
  <c r="I10" i="2" s="1"/>
  <c r="F9" i="2"/>
  <c r="I9" i="2" s="1"/>
  <c r="F14" i="2"/>
  <c r="F16" i="2"/>
  <c r="I16" i="2" s="1"/>
  <c r="E16" i="2"/>
  <c r="H16" i="2" s="1"/>
  <c r="D16" i="2"/>
  <c r="G16" i="2" s="1"/>
  <c r="F15" i="2"/>
  <c r="I15" i="2" s="1"/>
  <c r="H6" i="2"/>
  <c r="I6" i="2"/>
  <c r="I4" i="2"/>
  <c r="G15" i="2"/>
  <c r="G6" i="2"/>
  <c r="G5" i="2"/>
  <c r="D9" i="2"/>
  <c r="G9" i="2" s="1"/>
  <c r="I14" i="2"/>
  <c r="E9" i="2"/>
  <c r="H9" i="2" s="1"/>
  <c r="G4" i="2"/>
  <c r="H4" i="2"/>
  <c r="D11" i="1"/>
  <c r="G11" i="1" s="1"/>
  <c r="D10" i="1"/>
  <c r="G10" i="1" s="1"/>
  <c r="E10" i="1"/>
  <c r="H10" i="1" s="1"/>
  <c r="F10" i="1"/>
  <c r="E9" i="1"/>
  <c r="H9" i="1" s="1"/>
  <c r="D9" i="1"/>
  <c r="F9" i="1"/>
  <c r="E14" i="2" l="1"/>
  <c r="D14" i="2"/>
  <c r="G14" i="2" s="1"/>
  <c r="E15" i="2"/>
  <c r="H15" i="2" s="1"/>
  <c r="H14" i="2"/>
  <c r="G16" i="1"/>
  <c r="H15" i="1"/>
  <c r="I16" i="1"/>
  <c r="I10" i="1"/>
  <c r="G9" i="1"/>
  <c r="I9" i="1"/>
  <c r="I14" i="1" l="1"/>
  <c r="I15" i="1"/>
  <c r="G15" i="1"/>
  <c r="H14" i="1"/>
  <c r="G14" i="1"/>
</calcChain>
</file>

<file path=xl/sharedStrings.xml><?xml version="1.0" encoding="utf-8"?>
<sst xmlns="http://schemas.openxmlformats.org/spreadsheetml/2006/main" count="51" uniqueCount="16">
  <si>
    <t>rho</t>
  </si>
  <si>
    <t>D</t>
  </si>
  <si>
    <t>2 minute</t>
  </si>
  <si>
    <t>1 hour</t>
  </si>
  <si>
    <t>2 hour</t>
  </si>
  <si>
    <t>N</t>
  </si>
  <si>
    <t>dt</t>
  </si>
  <si>
    <t>meter error</t>
  </si>
  <si>
    <t xml:space="preserve">Q </t>
  </si>
  <si>
    <t>Volume based (m3)</t>
  </si>
  <si>
    <t>Flowrate based (m3/hr)</t>
  </si>
  <si>
    <t>Linepack</t>
  </si>
  <si>
    <t>Flowmeter</t>
  </si>
  <si>
    <t>Total</t>
  </si>
  <si>
    <t>T|L(km)</t>
  </si>
  <si>
    <t>LP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</si>
</sst>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i/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7" xfId="0" applyFont="1" applyBorder="1"/>
    <xf numFmtId="0" fontId="1" fillId="0" borderId="9" xfId="0" applyFont="1" applyBorder="1"/>
    <xf numFmtId="0" fontId="1" fillId="0" borderId="13" xfId="0" applyFont="1" applyBorder="1"/>
    <xf numFmtId="0" fontId="0" fillId="0" borderId="1" xfId="0" applyBorder="1"/>
    <xf numFmtId="0" fontId="1" fillId="0" borderId="12" xfId="0" applyFont="1" applyBorder="1"/>
    <xf numFmtId="0" fontId="0" fillId="0" borderId="14" xfId="0" applyBorder="1"/>
    <xf numFmtId="0" fontId="0" fillId="0" borderId="17" xfId="0" applyBorder="1"/>
    <xf numFmtId="1" fontId="1" fillId="0" borderId="5" xfId="0" applyNumberFormat="1" applyFont="1" applyBorder="1"/>
    <xf numFmtId="1" fontId="1" fillId="0" borderId="6" xfId="0" applyNumberFormat="1" applyFont="1" applyBorder="1"/>
    <xf numFmtId="1" fontId="1" fillId="0" borderId="7" xfId="0" applyNumberFormat="1" applyFont="1" applyBorder="1"/>
    <xf numFmtId="1" fontId="1" fillId="0" borderId="16" xfId="0" applyNumberFormat="1" applyFon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16" xfId="0" applyNumberFormat="1" applyBorder="1"/>
    <xf numFmtId="1" fontId="0" fillId="0" borderId="8" xfId="0" applyNumberFormat="1" applyBorder="1"/>
    <xf numFmtId="1" fontId="0" fillId="0" borderId="0" xfId="0" applyNumberFormat="1"/>
    <xf numFmtId="1" fontId="0" fillId="0" borderId="9" xfId="0" applyNumberFormat="1" applyBorder="1"/>
    <xf numFmtId="1" fontId="0" fillId="0" borderId="2" xfId="0" applyNumberFormat="1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19" xfId="0" applyNumberFormat="1" applyBorder="1"/>
    <xf numFmtId="1" fontId="1" fillId="0" borderId="23" xfId="0" applyNumberFormat="1" applyFont="1" applyBorder="1"/>
    <xf numFmtId="1" fontId="1" fillId="0" borderId="24" xfId="0" applyNumberFormat="1" applyFont="1" applyBorder="1"/>
    <xf numFmtId="1" fontId="1" fillId="0" borderId="25" xfId="0" applyNumberFormat="1" applyFont="1" applyBorder="1"/>
    <xf numFmtId="1" fontId="1" fillId="0" borderId="26" xfId="0" applyNumberFormat="1" applyFont="1" applyBorder="1"/>
    <xf numFmtId="1" fontId="0" fillId="4" borderId="6" xfId="0" applyNumberFormat="1" applyFill="1" applyBorder="1"/>
    <xf numFmtId="1" fontId="0" fillId="4" borderId="0" xfId="0" applyNumberFormat="1" applyFill="1"/>
    <xf numFmtId="1" fontId="0" fillId="4" borderId="11" xfId="0" applyNumberFormat="1" applyFill="1" applyBorder="1"/>
    <xf numFmtId="1" fontId="2" fillId="2" borderId="6" xfId="0" applyNumberFormat="1" applyFont="1" applyFill="1" applyBorder="1"/>
    <xf numFmtId="1" fontId="0" fillId="2" borderId="0" xfId="0" applyNumberFormat="1" applyFill="1"/>
    <xf numFmtId="1" fontId="0" fillId="0" borderId="22" xfId="0" applyNumberFormat="1" applyBorder="1"/>
    <xf numFmtId="1" fontId="0" fillId="0" borderId="3" xfId="0" applyNumberFormat="1" applyBorder="1"/>
    <xf numFmtId="1" fontId="0" fillId="0" borderId="21" xfId="0" applyNumberFormat="1" applyBorder="1"/>
    <xf numFmtId="1" fontId="0" fillId="2" borderId="3" xfId="0" applyNumberFormat="1" applyFill="1" applyBorder="1"/>
    <xf numFmtId="1" fontId="0" fillId="0" borderId="4" xfId="0" applyNumberFormat="1" applyBorder="1"/>
    <xf numFmtId="164" fontId="0" fillId="0" borderId="0" xfId="0" applyNumberFormat="1"/>
    <xf numFmtId="0" fontId="1" fillId="0" borderId="5" xfId="0" applyFont="1" applyBorder="1"/>
    <xf numFmtId="0" fontId="1" fillId="0" borderId="8" xfId="0" applyFont="1" applyBorder="1"/>
    <xf numFmtId="0" fontId="1" fillId="0" borderId="22" xfId="0" applyFont="1" applyBorder="1"/>
    <xf numFmtId="1" fontId="0" fillId="3" borderId="3" xfId="0" applyNumberFormat="1" applyFill="1" applyBorder="1"/>
    <xf numFmtId="0" fontId="1" fillId="0" borderId="0" xfId="0" applyFont="1"/>
    <xf numFmtId="0" fontId="1" fillId="0" borderId="11" xfId="0" applyFont="1" applyBorder="1"/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9" xfId="0" applyFont="1" applyBorder="1" applyAlignment="1">
      <alignment horizontal="center"/>
    </xf>
    <xf numFmtId="0" fontId="1" fillId="0" borderId="15" xfId="0" applyFont="1" applyBorder="1" applyAlignment="1">
      <alignment horizontal="center" textRotation="90"/>
    </xf>
    <xf numFmtId="0" fontId="1" fillId="0" borderId="17" xfId="0" applyFont="1" applyBorder="1" applyAlignment="1">
      <alignment horizontal="center" textRotation="90"/>
    </xf>
    <xf numFmtId="0" fontId="1" fillId="0" borderId="18" xfId="0" applyFont="1" applyBorder="1" applyAlignment="1">
      <alignment horizontal="center" textRotation="90"/>
    </xf>
    <xf numFmtId="0" fontId="1" fillId="0" borderId="20" xfId="0" applyFont="1" applyBorder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3352A-FC95-4569-B0D2-BE7852CDB01C}">
  <dimension ref="A1:L16"/>
  <sheetViews>
    <sheetView workbookViewId="0">
      <selection activeCell="R27" sqref="R27"/>
    </sheetView>
  </sheetViews>
  <sheetFormatPr defaultRowHeight="14.5" x14ac:dyDescent="0.35"/>
  <sheetData>
    <row r="1" spans="1:12" ht="15" thickBot="1" x14ac:dyDescent="0.4"/>
    <row r="2" spans="1:12" x14ac:dyDescent="0.35">
      <c r="B2" s="6"/>
      <c r="C2" s="4"/>
      <c r="D2" s="45" t="s">
        <v>9</v>
      </c>
      <c r="E2" s="46"/>
      <c r="F2" s="46"/>
      <c r="G2" s="45" t="s">
        <v>10</v>
      </c>
      <c r="H2" s="46"/>
      <c r="I2" s="47"/>
    </row>
    <row r="3" spans="1:12" x14ac:dyDescent="0.35">
      <c r="A3" t="s">
        <v>5</v>
      </c>
      <c r="B3" s="48" t="s">
        <v>11</v>
      </c>
      <c r="C3" s="1" t="s">
        <v>14</v>
      </c>
      <c r="D3" s="8">
        <v>10</v>
      </c>
      <c r="E3" s="9">
        <v>50</v>
      </c>
      <c r="F3" s="10">
        <v>100</v>
      </c>
      <c r="G3" s="8">
        <v>10</v>
      </c>
      <c r="H3" s="9">
        <v>50</v>
      </c>
      <c r="I3" s="11">
        <v>100</v>
      </c>
      <c r="K3" t="s">
        <v>0</v>
      </c>
      <c r="L3">
        <v>900</v>
      </c>
    </row>
    <row r="4" spans="1:12" x14ac:dyDescent="0.35">
      <c r="A4">
        <f>2*60/5</f>
        <v>24</v>
      </c>
      <c r="B4" s="49"/>
      <c r="C4" s="39" t="s">
        <v>2</v>
      </c>
      <c r="D4" s="12">
        <f>SQRT(2*(D$3*1000*$L$4^2*3.14/4*(EXP(0.005*$L$8)-1))^2)</f>
        <v>3.5976302526226736</v>
      </c>
      <c r="E4" s="13">
        <f t="shared" ref="E4:F6" si="0">SQRT(2*(E$3*1000*$L$4^2*3.14/4*(EXP(0.005*$L$8)-1))^2)</f>
        <v>17.988151263113366</v>
      </c>
      <c r="F4" s="14">
        <f t="shared" si="0"/>
        <v>35.976302526226732</v>
      </c>
      <c r="G4" s="13">
        <f>D4/2*60</f>
        <v>107.92890757868021</v>
      </c>
      <c r="H4" s="13">
        <f t="shared" ref="H4:I4" si="1">E4/2*60</f>
        <v>539.64453789340098</v>
      </c>
      <c r="I4" s="15">
        <f t="shared" si="1"/>
        <v>1079.289075786802</v>
      </c>
      <c r="K4" t="s">
        <v>1</v>
      </c>
      <c r="L4">
        <v>0.9</v>
      </c>
    </row>
    <row r="5" spans="1:12" x14ac:dyDescent="0.35">
      <c r="A5">
        <f>1*60*60/5</f>
        <v>720</v>
      </c>
      <c r="B5" s="49"/>
      <c r="C5" s="43" t="s">
        <v>3</v>
      </c>
      <c r="D5" s="16">
        <f t="shared" ref="D5:D6" si="2">SQRT(2*(D$3*1000*$L$4^2*3.14/4*(EXP(0.005*$L$8)-1))^2)</f>
        <v>3.5976302526226736</v>
      </c>
      <c r="E5" s="17">
        <f t="shared" si="0"/>
        <v>17.988151263113366</v>
      </c>
      <c r="F5" s="18">
        <f t="shared" si="0"/>
        <v>35.976302526226732</v>
      </c>
      <c r="G5" s="17">
        <f>D5</f>
        <v>3.5976302526226736</v>
      </c>
      <c r="H5" s="17">
        <f t="shared" ref="H5:I5" si="3">E5</f>
        <v>17.988151263113366</v>
      </c>
      <c r="I5" s="19">
        <f t="shared" si="3"/>
        <v>35.976302526226732</v>
      </c>
      <c r="K5" t="s">
        <v>6</v>
      </c>
      <c r="L5">
        <f>5/60/60</f>
        <v>1.3888888888888887E-3</v>
      </c>
    </row>
    <row r="6" spans="1:12" x14ac:dyDescent="0.35">
      <c r="A6">
        <f>2*60*60/5</f>
        <v>1440</v>
      </c>
      <c r="B6" s="50"/>
      <c r="C6" s="44" t="s">
        <v>4</v>
      </c>
      <c r="D6" s="20">
        <f t="shared" si="2"/>
        <v>3.5976302526226736</v>
      </c>
      <c r="E6" s="21">
        <f t="shared" si="0"/>
        <v>17.988151263113366</v>
      </c>
      <c r="F6" s="22">
        <f t="shared" si="0"/>
        <v>35.976302526226732</v>
      </c>
      <c r="G6" s="21">
        <f>D6/2</f>
        <v>1.7988151263113368</v>
      </c>
      <c r="H6" s="21">
        <f t="shared" ref="H6:I6" si="4">E6/2</f>
        <v>8.994075631556683</v>
      </c>
      <c r="I6" s="23">
        <f t="shared" si="4"/>
        <v>17.988151263113366</v>
      </c>
      <c r="K6" t="s">
        <v>7</v>
      </c>
      <c r="L6">
        <v>0.01</v>
      </c>
    </row>
    <row r="7" spans="1:12" x14ac:dyDescent="0.35">
      <c r="B7" s="7"/>
      <c r="D7" s="16"/>
      <c r="E7" s="17"/>
      <c r="F7" s="18"/>
      <c r="G7" s="16"/>
      <c r="H7" s="17"/>
      <c r="I7" s="19"/>
      <c r="K7" t="s">
        <v>8</v>
      </c>
      <c r="L7">
        <v>4000</v>
      </c>
    </row>
    <row r="8" spans="1:12" x14ac:dyDescent="0.35">
      <c r="A8" t="s">
        <v>5</v>
      </c>
      <c r="B8" s="48" t="s">
        <v>12</v>
      </c>
      <c r="C8" s="1" t="s">
        <v>14</v>
      </c>
      <c r="D8" s="24">
        <v>10</v>
      </c>
      <c r="E8" s="25">
        <v>50</v>
      </c>
      <c r="F8" s="26">
        <v>100</v>
      </c>
      <c r="G8" s="24">
        <v>10</v>
      </c>
      <c r="H8" s="25">
        <v>50</v>
      </c>
      <c r="I8" s="27">
        <v>100</v>
      </c>
      <c r="K8" t="s">
        <v>15</v>
      </c>
      <c r="L8" s="38">
        <v>0.08</v>
      </c>
    </row>
    <row r="9" spans="1:12" x14ac:dyDescent="0.35">
      <c r="A9">
        <f>2*60/5</f>
        <v>24</v>
      </c>
      <c r="B9" s="49"/>
      <c r="C9" s="3" t="s">
        <v>2</v>
      </c>
      <c r="D9" s="12">
        <f t="shared" ref="D9:F11" si="5">SQRT($L$5*$A4*2*($L$6*$L$7)^2)</f>
        <v>10.327955589886443</v>
      </c>
      <c r="E9" s="13">
        <f t="shared" si="5"/>
        <v>10.327955589886443</v>
      </c>
      <c r="F9" s="14">
        <f t="shared" si="5"/>
        <v>10.327955589886443</v>
      </c>
      <c r="G9" s="12">
        <f>D9/2*60</f>
        <v>309.83866769659329</v>
      </c>
      <c r="H9" s="28">
        <f t="shared" ref="H9:I9" si="6">E9/2*60</f>
        <v>309.83866769659329</v>
      </c>
      <c r="I9" s="15">
        <f t="shared" si="6"/>
        <v>309.83866769659329</v>
      </c>
    </row>
    <row r="10" spans="1:12" x14ac:dyDescent="0.35">
      <c r="A10">
        <f>1*60*60/5</f>
        <v>720</v>
      </c>
      <c r="B10" s="49"/>
      <c r="C10" s="2" t="s">
        <v>3</v>
      </c>
      <c r="D10" s="16">
        <f t="shared" si="5"/>
        <v>56.568542494923797</v>
      </c>
      <c r="E10" s="17">
        <f t="shared" si="5"/>
        <v>56.568542494923797</v>
      </c>
      <c r="F10" s="18">
        <f t="shared" si="5"/>
        <v>56.568542494923797</v>
      </c>
      <c r="G10" s="16">
        <f>D10</f>
        <v>56.568542494923797</v>
      </c>
      <c r="H10" s="29">
        <f t="shared" ref="H10:I10" si="7">E10</f>
        <v>56.568542494923797</v>
      </c>
      <c r="I10" s="19">
        <f t="shared" si="7"/>
        <v>56.568542494923797</v>
      </c>
    </row>
    <row r="11" spans="1:12" x14ac:dyDescent="0.35">
      <c r="A11">
        <f>2*60*60/5</f>
        <v>1440</v>
      </c>
      <c r="B11" s="50"/>
      <c r="C11" s="5" t="s">
        <v>4</v>
      </c>
      <c r="D11" s="20">
        <f t="shared" si="5"/>
        <v>80</v>
      </c>
      <c r="E11" s="21">
        <f t="shared" si="5"/>
        <v>80</v>
      </c>
      <c r="F11" s="22">
        <f t="shared" si="5"/>
        <v>80</v>
      </c>
      <c r="G11" s="20">
        <f>D11/2</f>
        <v>40</v>
      </c>
      <c r="H11" s="30">
        <f t="shared" ref="H11:I11" si="8">E11/2</f>
        <v>40</v>
      </c>
      <c r="I11" s="23">
        <f t="shared" si="8"/>
        <v>40</v>
      </c>
    </row>
    <row r="12" spans="1:12" x14ac:dyDescent="0.35">
      <c r="B12" s="7"/>
      <c r="D12" s="16"/>
      <c r="E12" s="17"/>
      <c r="F12" s="18"/>
      <c r="G12" s="16"/>
      <c r="H12" s="17"/>
      <c r="I12" s="19"/>
    </row>
    <row r="13" spans="1:12" x14ac:dyDescent="0.35">
      <c r="A13" t="s">
        <v>5</v>
      </c>
      <c r="B13" s="48" t="s">
        <v>13</v>
      </c>
      <c r="C13" s="1" t="s">
        <v>14</v>
      </c>
      <c r="D13" s="8">
        <v>10</v>
      </c>
      <c r="E13" s="9">
        <v>50</v>
      </c>
      <c r="F13" s="10">
        <v>100</v>
      </c>
      <c r="G13" s="24">
        <v>10</v>
      </c>
      <c r="H13" s="25">
        <v>50</v>
      </c>
      <c r="I13" s="27">
        <v>100</v>
      </c>
    </row>
    <row r="14" spans="1:12" x14ac:dyDescent="0.35">
      <c r="A14">
        <f>2*60/5</f>
        <v>24</v>
      </c>
      <c r="B14" s="49"/>
      <c r="C14" s="39" t="s">
        <v>2</v>
      </c>
      <c r="D14" s="12">
        <f>SQRT(D4^2+D9^2)</f>
        <v>10.93661785476902</v>
      </c>
      <c r="E14" s="13">
        <f t="shared" ref="E14:F14" si="9">SQRT(E4^2+E9^2)</f>
        <v>20.742233547313887</v>
      </c>
      <c r="F14" s="14">
        <f t="shared" si="9"/>
        <v>37.429413702665109</v>
      </c>
      <c r="G14" s="13">
        <f>D14/2*60</f>
        <v>328.09853564307059</v>
      </c>
      <c r="H14" s="31">
        <f t="shared" ref="H14:I14" si="10">E14/2*60</f>
        <v>622.26700641941659</v>
      </c>
      <c r="I14" s="15">
        <f t="shared" si="10"/>
        <v>1122.8824110799533</v>
      </c>
    </row>
    <row r="15" spans="1:12" x14ac:dyDescent="0.35">
      <c r="A15">
        <f>1*60*60/5</f>
        <v>720</v>
      </c>
      <c r="B15" s="49"/>
      <c r="C15" s="40" t="s">
        <v>3</v>
      </c>
      <c r="D15" s="16">
        <f t="shared" ref="D15:F15" si="11">SQRT(D5^2+D10^2)</f>
        <v>56.682827588561466</v>
      </c>
      <c r="E15" s="17">
        <f t="shared" si="11"/>
        <v>59.359696645658886</v>
      </c>
      <c r="F15" s="18">
        <f t="shared" si="11"/>
        <v>67.03949838310686</v>
      </c>
      <c r="G15" s="17">
        <f>D15</f>
        <v>56.682827588561466</v>
      </c>
      <c r="H15" s="32">
        <f t="shared" ref="H15:I15" si="12">E15</f>
        <v>59.359696645658886</v>
      </c>
      <c r="I15" s="19">
        <f t="shared" si="12"/>
        <v>67.03949838310686</v>
      </c>
    </row>
    <row r="16" spans="1:12" ht="15" thickBot="1" x14ac:dyDescent="0.4">
      <c r="A16">
        <f>2*60*60/5</f>
        <v>1440</v>
      </c>
      <c r="B16" s="51"/>
      <c r="C16" s="41" t="s">
        <v>4</v>
      </c>
      <c r="D16" s="33">
        <f t="shared" ref="D16:F16" si="13">SQRT(D6^2+D11^2)</f>
        <v>80.080852539384125</v>
      </c>
      <c r="E16" s="34">
        <f t="shared" si="13"/>
        <v>81.997399872585262</v>
      </c>
      <c r="F16" s="35">
        <f t="shared" si="13"/>
        <v>87.717126853645794</v>
      </c>
      <c r="G16" s="42">
        <f>D16/2</f>
        <v>40.040426269692063</v>
      </c>
      <c r="H16" s="36">
        <f t="shared" ref="H16:I16" si="14">E16/2</f>
        <v>40.998699936292631</v>
      </c>
      <c r="I16" s="37">
        <f t="shared" si="14"/>
        <v>43.858563426822897</v>
      </c>
    </row>
  </sheetData>
  <mergeCells count="5">
    <mergeCell ref="D2:F2"/>
    <mergeCell ref="G2:I2"/>
    <mergeCell ref="B3:B6"/>
    <mergeCell ref="B8:B11"/>
    <mergeCell ref="B13:B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44AB-254A-446B-BBAF-403206A39208}">
  <dimension ref="A1:Q16"/>
  <sheetViews>
    <sheetView tabSelected="1" workbookViewId="0">
      <selection activeCell="J14" sqref="J14"/>
    </sheetView>
  </sheetViews>
  <sheetFormatPr defaultRowHeight="14.5" x14ac:dyDescent="0.35"/>
  <cols>
    <col min="11" max="11" width="9.90625" bestFit="1" customWidth="1"/>
  </cols>
  <sheetData>
    <row r="1" spans="1:17" ht="15" thickBot="1" x14ac:dyDescent="0.4"/>
    <row r="2" spans="1:17" x14ac:dyDescent="0.35">
      <c r="B2" s="6"/>
      <c r="C2" s="4"/>
      <c r="D2" s="45" t="s">
        <v>9</v>
      </c>
      <c r="E2" s="46"/>
      <c r="F2" s="46"/>
      <c r="G2" s="45" t="s">
        <v>10</v>
      </c>
      <c r="H2" s="46"/>
      <c r="I2" s="47"/>
    </row>
    <row r="3" spans="1:17" x14ac:dyDescent="0.35">
      <c r="A3" t="s">
        <v>5</v>
      </c>
      <c r="B3" s="48" t="s">
        <v>11</v>
      </c>
      <c r="C3" s="1" t="s">
        <v>14</v>
      </c>
      <c r="D3" s="8">
        <v>10</v>
      </c>
      <c r="E3" s="9">
        <v>50</v>
      </c>
      <c r="F3" s="10">
        <v>100</v>
      </c>
      <c r="G3" s="8">
        <v>10</v>
      </c>
      <c r="H3" s="9">
        <v>50</v>
      </c>
      <c r="I3" s="11">
        <v>100</v>
      </c>
      <c r="K3" t="s">
        <v>0</v>
      </c>
      <c r="L3">
        <v>900</v>
      </c>
      <c r="O3">
        <f>5000000/1000000000</f>
        <v>5.0000000000000001E-3</v>
      </c>
    </row>
    <row r="4" spans="1:17" x14ac:dyDescent="0.35">
      <c r="A4">
        <f>2*60/5</f>
        <v>24</v>
      </c>
      <c r="B4" s="49"/>
      <c r="C4" s="3" t="s">
        <v>2</v>
      </c>
      <c r="D4" s="12">
        <f t="shared" ref="D4:F6" si="0">SQRT(2*(D$3*1000*$L$4^2*3.14/4*(EXP(0.005)-1))^2)</f>
        <v>45.073975716961151</v>
      </c>
      <c r="E4" s="13">
        <f t="shared" si="0"/>
        <v>225.36987858480572</v>
      </c>
      <c r="F4" s="14">
        <f t="shared" si="0"/>
        <v>450.73975716961144</v>
      </c>
      <c r="G4" s="12">
        <f>D4/2*60</f>
        <v>1352.2192715088345</v>
      </c>
      <c r="H4" s="13">
        <f t="shared" ref="H4:I4" si="1">E4/2*60</f>
        <v>6761.096357544172</v>
      </c>
      <c r="I4" s="15">
        <f t="shared" si="1"/>
        <v>13522.192715088344</v>
      </c>
      <c r="K4" t="s">
        <v>1</v>
      </c>
      <c r="L4">
        <v>0.9</v>
      </c>
      <c r="O4">
        <f>D3*1000*$L$4^2*3.14/4</f>
        <v>6358.5000000000009</v>
      </c>
      <c r="P4">
        <f t="shared" ref="P4:Q4" si="2">E3*1000*$L$4^2*3.14/4</f>
        <v>31792.5</v>
      </c>
      <c r="Q4">
        <f t="shared" si="2"/>
        <v>63585</v>
      </c>
    </row>
    <row r="5" spans="1:17" x14ac:dyDescent="0.35">
      <c r="A5">
        <f>1*60*60/5</f>
        <v>720</v>
      </c>
      <c r="B5" s="49"/>
      <c r="C5" s="2" t="s">
        <v>3</v>
      </c>
      <c r="D5" s="16">
        <f t="shared" si="0"/>
        <v>45.073975716961151</v>
      </c>
      <c r="E5" s="17">
        <f t="shared" si="0"/>
        <v>225.36987858480572</v>
      </c>
      <c r="F5" s="18">
        <f t="shared" si="0"/>
        <v>450.73975716961144</v>
      </c>
      <c r="G5" s="16">
        <f>D5</f>
        <v>45.073975716961151</v>
      </c>
      <c r="H5" s="17">
        <f t="shared" ref="H5:I5" si="3">E5</f>
        <v>225.36987858480572</v>
      </c>
      <c r="I5" s="19">
        <f t="shared" si="3"/>
        <v>450.73975716961144</v>
      </c>
      <c r="K5" t="s">
        <v>6</v>
      </c>
      <c r="L5">
        <f>5/60/60</f>
        <v>1.3888888888888887E-3</v>
      </c>
    </row>
    <row r="6" spans="1:17" x14ac:dyDescent="0.35">
      <c r="A6">
        <f>2*60*60/5</f>
        <v>1440</v>
      </c>
      <c r="B6" s="50"/>
      <c r="C6" s="5" t="s">
        <v>4</v>
      </c>
      <c r="D6" s="20">
        <f t="shared" si="0"/>
        <v>45.073975716961151</v>
      </c>
      <c r="E6" s="21">
        <f>SQRT(2*(E$3*1000*$L$4^2*3.14/4*(EXP(0.005)-1))^2)</f>
        <v>225.36987858480572</v>
      </c>
      <c r="F6" s="22">
        <f t="shared" si="0"/>
        <v>450.73975716961144</v>
      </c>
      <c r="G6" s="20">
        <f>D6/2</f>
        <v>22.536987858480575</v>
      </c>
      <c r="H6" s="21">
        <f t="shared" ref="H6:I6" si="4">E6/2</f>
        <v>112.68493929240286</v>
      </c>
      <c r="I6" s="23">
        <f t="shared" si="4"/>
        <v>225.36987858480572</v>
      </c>
      <c r="K6" t="s">
        <v>7</v>
      </c>
      <c r="L6">
        <v>0.01</v>
      </c>
    </row>
    <row r="7" spans="1:17" x14ac:dyDescent="0.35">
      <c r="B7" s="7"/>
      <c r="D7" s="16"/>
      <c r="E7" s="17"/>
      <c r="F7" s="18"/>
      <c r="G7" s="16"/>
      <c r="H7" s="17"/>
      <c r="I7" s="19"/>
      <c r="K7" t="s">
        <v>8</v>
      </c>
      <c r="L7">
        <v>4000</v>
      </c>
    </row>
    <row r="8" spans="1:17" x14ac:dyDescent="0.35">
      <c r="A8" t="s">
        <v>5</v>
      </c>
      <c r="B8" s="48" t="s">
        <v>12</v>
      </c>
      <c r="C8" s="1" t="s">
        <v>14</v>
      </c>
      <c r="D8" s="24">
        <v>10</v>
      </c>
      <c r="E8" s="25">
        <v>50</v>
      </c>
      <c r="F8" s="26">
        <v>100</v>
      </c>
      <c r="G8" s="24">
        <v>10</v>
      </c>
      <c r="H8" s="25">
        <v>50</v>
      </c>
      <c r="I8" s="27">
        <v>100</v>
      </c>
    </row>
    <row r="9" spans="1:17" x14ac:dyDescent="0.35">
      <c r="A9">
        <f>2*60/5</f>
        <v>24</v>
      </c>
      <c r="B9" s="49"/>
      <c r="C9" s="3" t="s">
        <v>2</v>
      </c>
      <c r="D9" s="12">
        <f t="shared" ref="D9:F11" si="5">SQRT($L$5*$A4*2*($L$6*$L$7)^2)</f>
        <v>10.327955589886443</v>
      </c>
      <c r="E9" s="13">
        <f t="shared" si="5"/>
        <v>10.327955589886443</v>
      </c>
      <c r="F9" s="14">
        <f t="shared" si="5"/>
        <v>10.327955589886443</v>
      </c>
      <c r="G9" s="12">
        <f>D9/2*60</f>
        <v>309.83866769659329</v>
      </c>
      <c r="H9" s="28">
        <f t="shared" ref="H9:I9" si="6">E9/2*60</f>
        <v>309.83866769659329</v>
      </c>
      <c r="I9" s="15">
        <f t="shared" si="6"/>
        <v>309.83866769659329</v>
      </c>
      <c r="O9">
        <f>EXP(5000000/1000000000)-1</f>
        <v>5.0125208594009596E-3</v>
      </c>
    </row>
    <row r="10" spans="1:17" x14ac:dyDescent="0.35">
      <c r="A10">
        <f>1*60*60/5</f>
        <v>720</v>
      </c>
      <c r="B10" s="49"/>
      <c r="C10" s="2" t="s">
        <v>3</v>
      </c>
      <c r="D10" s="16">
        <f t="shared" si="5"/>
        <v>56.568542494923797</v>
      </c>
      <c r="E10" s="17">
        <f t="shared" si="5"/>
        <v>56.568542494923797</v>
      </c>
      <c r="F10" s="18">
        <f t="shared" si="5"/>
        <v>56.568542494923797</v>
      </c>
      <c r="G10" s="16">
        <f>D10</f>
        <v>56.568542494923797</v>
      </c>
      <c r="H10" s="29">
        <f t="shared" ref="H10:I10" si="7">E10</f>
        <v>56.568542494923797</v>
      </c>
      <c r="I10" s="19">
        <f t="shared" si="7"/>
        <v>56.568542494923797</v>
      </c>
    </row>
    <row r="11" spans="1:17" x14ac:dyDescent="0.35">
      <c r="A11">
        <f>2*60*60/5</f>
        <v>1440</v>
      </c>
      <c r="B11" s="50"/>
      <c r="C11" s="5" t="s">
        <v>4</v>
      </c>
      <c r="D11" s="20">
        <f t="shared" si="5"/>
        <v>80</v>
      </c>
      <c r="E11" s="21">
        <f>SQRT($L$5*$A6*2*($L$6*$L$7)^2)</f>
        <v>80</v>
      </c>
      <c r="F11" s="22">
        <f t="shared" si="5"/>
        <v>80</v>
      </c>
      <c r="G11" s="20">
        <f>D11/2</f>
        <v>40</v>
      </c>
      <c r="H11" s="30">
        <f>E11/2</f>
        <v>40</v>
      </c>
      <c r="I11" s="23">
        <f t="shared" ref="I11" si="8">F11/2</f>
        <v>40</v>
      </c>
    </row>
    <row r="12" spans="1:17" x14ac:dyDescent="0.35">
      <c r="B12" s="7"/>
      <c r="D12" s="16"/>
      <c r="E12" s="17"/>
      <c r="F12" s="18"/>
      <c r="G12" s="16"/>
      <c r="H12" s="17"/>
      <c r="I12" s="19"/>
    </row>
    <row r="13" spans="1:17" x14ac:dyDescent="0.35">
      <c r="A13" t="s">
        <v>5</v>
      </c>
      <c r="B13" s="48" t="s">
        <v>13</v>
      </c>
      <c r="C13" s="1" t="s">
        <v>14</v>
      </c>
      <c r="D13" s="8">
        <v>10</v>
      </c>
      <c r="E13" s="9">
        <v>50</v>
      </c>
      <c r="F13" s="10">
        <v>100</v>
      </c>
      <c r="G13" s="24">
        <v>10</v>
      </c>
      <c r="H13" s="25">
        <v>50</v>
      </c>
      <c r="I13" s="27">
        <v>100</v>
      </c>
    </row>
    <row r="14" spans="1:17" x14ac:dyDescent="0.35">
      <c r="A14">
        <f>2*60/5</f>
        <v>24</v>
      </c>
      <c r="B14" s="49"/>
      <c r="C14" s="39" t="s">
        <v>2</v>
      </c>
      <c r="D14" s="12">
        <f>SQRT(D4^2+D9^2)</f>
        <v>46.242079901317908</v>
      </c>
      <c r="E14" s="13">
        <f t="shared" ref="E14:F14" si="9">SQRT(E4^2+E9^2)</f>
        <v>225.60640248006425</v>
      </c>
      <c r="F14" s="14">
        <f t="shared" si="9"/>
        <v>450.85806564814487</v>
      </c>
      <c r="G14" s="13">
        <f>D14/2*60</f>
        <v>1387.2623970395373</v>
      </c>
      <c r="H14" s="31">
        <f t="shared" ref="H14:I14" si="10">E14/2*60</f>
        <v>6768.1920744019271</v>
      </c>
      <c r="I14" s="15">
        <f t="shared" si="10"/>
        <v>13525.741969444347</v>
      </c>
    </row>
    <row r="15" spans="1:17" x14ac:dyDescent="0.35">
      <c r="A15">
        <f>1*60*60/5</f>
        <v>720</v>
      </c>
      <c r="B15" s="49"/>
      <c r="C15" s="40" t="s">
        <v>3</v>
      </c>
      <c r="D15" s="16">
        <f t="shared" ref="D15:F15" si="11">SQRT(D5^2+D10^2)</f>
        <v>72.33023770825865</v>
      </c>
      <c r="E15" s="17">
        <f t="shared" si="11"/>
        <v>232.36088778735993</v>
      </c>
      <c r="F15" s="18">
        <f t="shared" si="11"/>
        <v>454.27560873694318</v>
      </c>
      <c r="G15" s="17">
        <f>D15</f>
        <v>72.33023770825865</v>
      </c>
      <c r="H15" s="32">
        <f t="shared" ref="H15:I15" si="12">E15</f>
        <v>232.36088778735993</v>
      </c>
      <c r="I15" s="19">
        <f t="shared" si="12"/>
        <v>454.27560873694318</v>
      </c>
    </row>
    <row r="16" spans="1:17" ht="15" thickBot="1" x14ac:dyDescent="0.4">
      <c r="A16">
        <f>2*60*60/5</f>
        <v>1440</v>
      </c>
      <c r="B16" s="51"/>
      <c r="C16" s="41" t="s">
        <v>4</v>
      </c>
      <c r="D16" s="33">
        <f t="shared" ref="D16:F16" si="13">SQRT(D6^2+D11^2)</f>
        <v>91.824088816242565</v>
      </c>
      <c r="E16" s="34">
        <f>SQRT(E6^2+E11^2)</f>
        <v>239.14761586377998</v>
      </c>
      <c r="F16" s="35">
        <f t="shared" si="13"/>
        <v>457.78415076684371</v>
      </c>
      <c r="G16" s="42">
        <f>D16/2</f>
        <v>45.912044408121282</v>
      </c>
      <c r="H16" s="36">
        <f>E16/2</f>
        <v>119.57380793188999</v>
      </c>
      <c r="I16" s="37">
        <f t="shared" ref="I16" si="14">F16/2</f>
        <v>228.89207538342185</v>
      </c>
    </row>
  </sheetData>
  <mergeCells count="5">
    <mergeCell ref="D2:F2"/>
    <mergeCell ref="G2:I2"/>
    <mergeCell ref="B3:B6"/>
    <mergeCell ref="B8:B11"/>
    <mergeCell ref="B13:B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With_linepack</vt:lpstr>
      <vt:lpstr>Without_linepack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Zixiang Chen</dc:creator>
  <cp:lastModifiedBy>Zixiang Chen</cp:lastModifiedBy>
  <dcterms:created xsi:type="dcterms:W3CDTF">2025-05-20T21:14:07Z</dcterms:created>
  <dcterms:modified xsi:type="dcterms:W3CDTF">2025-07-25T21:05:37Z</dcterms:modified>
</cp:coreProperties>
</file>