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兴远仪表\超声表热力表\"/>
    </mc:Choice>
  </mc:AlternateContent>
  <bookViews>
    <workbookView xWindow="0" yWindow="0" windowWidth="11520" windowHeight="9090" activeTab="2"/>
  </bookViews>
  <sheets>
    <sheet name="Sheet1" sheetId="1" r:id="rId1"/>
    <sheet name="样本统计" sheetId="3" r:id="rId2"/>
    <sheet name="校准拟合" sheetId="11" r:id="rId3"/>
    <sheet name="Sheet5" sheetId="8" r:id="rId4"/>
    <sheet name="Sheet9" sheetId="12" r:id="rId5"/>
  </sheets>
  <calcPr calcId="162913"/>
</workbook>
</file>

<file path=xl/calcChain.xml><?xml version="1.0" encoding="utf-8"?>
<calcChain xmlns="http://schemas.openxmlformats.org/spreadsheetml/2006/main">
  <c r="H4" i="11" l="1"/>
  <c r="I4" i="11"/>
  <c r="J4" i="11"/>
  <c r="K4" i="11"/>
  <c r="L4" i="11"/>
  <c r="H5" i="11"/>
  <c r="I5" i="11"/>
  <c r="J5" i="11"/>
  <c r="K5" i="11"/>
  <c r="L5" i="11"/>
  <c r="H6" i="11"/>
  <c r="I6" i="11"/>
  <c r="J6" i="11"/>
  <c r="K6" i="11"/>
  <c r="L6" i="11"/>
  <c r="H7" i="11"/>
  <c r="I7" i="11"/>
  <c r="J7" i="11"/>
  <c r="K7" i="11"/>
  <c r="L7" i="11"/>
  <c r="H8" i="11"/>
  <c r="I8" i="11"/>
  <c r="J8" i="11"/>
  <c r="K8" i="11"/>
  <c r="L8" i="11"/>
  <c r="H9" i="11"/>
  <c r="I9" i="11"/>
  <c r="J9" i="11"/>
  <c r="K9" i="11"/>
  <c r="L9" i="11"/>
  <c r="L3" i="11"/>
  <c r="K3" i="11"/>
  <c r="J3" i="11"/>
  <c r="I3" i="11"/>
  <c r="H3" i="11"/>
  <c r="N4" i="11" l="1"/>
  <c r="O4" i="11"/>
  <c r="P4" i="11"/>
  <c r="Q4" i="11"/>
  <c r="R4" i="11"/>
  <c r="N5" i="11"/>
  <c r="O5" i="11"/>
  <c r="P5" i="11"/>
  <c r="Q5" i="11"/>
  <c r="R5" i="11"/>
  <c r="N6" i="11"/>
  <c r="O6" i="11"/>
  <c r="P6" i="11"/>
  <c r="Q6" i="11"/>
  <c r="R6" i="11"/>
  <c r="N7" i="11"/>
  <c r="O7" i="11"/>
  <c r="P7" i="11"/>
  <c r="Q7" i="11"/>
  <c r="R7" i="11"/>
  <c r="N8" i="11"/>
  <c r="O8" i="11"/>
  <c r="P8" i="11"/>
  <c r="Q8" i="11"/>
  <c r="R8" i="11"/>
  <c r="N9" i="11"/>
  <c r="O9" i="11"/>
  <c r="P9" i="11"/>
  <c r="Q9" i="11"/>
  <c r="R9" i="11"/>
  <c r="N11" i="11"/>
  <c r="O11" i="11"/>
  <c r="P11" i="11"/>
  <c r="Q11" i="11"/>
  <c r="R11" i="11"/>
  <c r="N12" i="11"/>
  <c r="O12" i="11"/>
  <c r="P12" i="11"/>
  <c r="Q12" i="11"/>
  <c r="R12" i="11"/>
  <c r="N13" i="11"/>
  <c r="O13" i="11"/>
  <c r="P13" i="11"/>
  <c r="Q13" i="11"/>
  <c r="R13" i="11"/>
  <c r="N14" i="11"/>
  <c r="O14" i="11"/>
  <c r="P14" i="11"/>
  <c r="Q14" i="11"/>
  <c r="R14" i="11"/>
  <c r="N15" i="11"/>
  <c r="O15" i="11"/>
  <c r="P15" i="11"/>
  <c r="Q15" i="11"/>
  <c r="R15" i="11"/>
  <c r="N16" i="11"/>
  <c r="O16" i="11"/>
  <c r="P16" i="11"/>
  <c r="Q16" i="11"/>
  <c r="R16" i="11"/>
  <c r="N17" i="11"/>
  <c r="O17" i="11"/>
  <c r="P17" i="11"/>
  <c r="Q17" i="11"/>
  <c r="R17" i="11"/>
  <c r="N18" i="11"/>
  <c r="O18" i="11"/>
  <c r="P18" i="11"/>
  <c r="Q18" i="11"/>
  <c r="R18" i="11"/>
  <c r="N19" i="11"/>
  <c r="O19" i="11"/>
  <c r="P19" i="11"/>
  <c r="Q19" i="11"/>
  <c r="R19" i="11"/>
  <c r="N20" i="11"/>
  <c r="O20" i="11"/>
  <c r="P20" i="11"/>
  <c r="Q20" i="11"/>
  <c r="R20" i="11"/>
  <c r="N21" i="11"/>
  <c r="O21" i="11"/>
  <c r="P21" i="11"/>
  <c r="Q21" i="11"/>
  <c r="R21" i="11"/>
  <c r="N22" i="11"/>
  <c r="O22" i="11"/>
  <c r="P22" i="11"/>
  <c r="Q22" i="11"/>
  <c r="R22" i="11"/>
  <c r="N23" i="11"/>
  <c r="O23" i="11"/>
  <c r="P23" i="11"/>
  <c r="Q23" i="11"/>
  <c r="R23" i="11"/>
  <c r="N24" i="11"/>
  <c r="O24" i="11"/>
  <c r="P24" i="11"/>
  <c r="Q24" i="11"/>
  <c r="R24" i="11"/>
  <c r="N25" i="11"/>
  <c r="O25" i="11"/>
  <c r="P25" i="11"/>
  <c r="Q25" i="11"/>
  <c r="R25" i="11"/>
  <c r="N26" i="11"/>
  <c r="O26" i="11"/>
  <c r="P26" i="11"/>
  <c r="Q26" i="11"/>
  <c r="R26" i="11"/>
  <c r="N27" i="11"/>
  <c r="O27" i="11"/>
  <c r="P27" i="11"/>
  <c r="Q27" i="11"/>
  <c r="R27" i="11"/>
  <c r="N28" i="11"/>
  <c r="O28" i="11"/>
  <c r="P28" i="11"/>
  <c r="Q28" i="11"/>
  <c r="R28" i="11"/>
  <c r="N29" i="11"/>
  <c r="O29" i="11"/>
  <c r="P29" i="11"/>
  <c r="Q29" i="11"/>
  <c r="R29" i="11"/>
  <c r="N31" i="11"/>
  <c r="O31" i="11"/>
  <c r="P31" i="11"/>
  <c r="Q31" i="11"/>
  <c r="R31" i="11"/>
  <c r="N32" i="11"/>
  <c r="O32" i="11"/>
  <c r="P32" i="11"/>
  <c r="Q32" i="11"/>
  <c r="R32" i="11"/>
  <c r="N33" i="11"/>
  <c r="O33" i="11"/>
  <c r="P33" i="11"/>
  <c r="Q33" i="11"/>
  <c r="R33" i="11"/>
  <c r="N34" i="11"/>
  <c r="O34" i="11"/>
  <c r="P34" i="11"/>
  <c r="Q34" i="11"/>
  <c r="R34" i="11"/>
  <c r="N35" i="11"/>
  <c r="O35" i="11"/>
  <c r="P35" i="11"/>
  <c r="Q35" i="11"/>
  <c r="R35" i="11"/>
  <c r="N36" i="11"/>
  <c r="O36" i="11"/>
  <c r="P36" i="11"/>
  <c r="Q36" i="11"/>
  <c r="R36" i="11"/>
  <c r="N37" i="11"/>
  <c r="O37" i="11"/>
  <c r="P37" i="11"/>
  <c r="Q37" i="11"/>
  <c r="R37" i="11"/>
  <c r="N38" i="11"/>
  <c r="O38" i="11"/>
  <c r="P38" i="11"/>
  <c r="Q38" i="11"/>
  <c r="R38" i="11"/>
  <c r="N40" i="11"/>
  <c r="O40" i="11"/>
  <c r="P40" i="11"/>
  <c r="Q40" i="11"/>
  <c r="R40" i="11"/>
  <c r="N41" i="11"/>
  <c r="O41" i="11"/>
  <c r="P41" i="11"/>
  <c r="Q41" i="11"/>
  <c r="R41" i="11"/>
  <c r="N42" i="11"/>
  <c r="O42" i="11"/>
  <c r="P42" i="11"/>
  <c r="Q42" i="11"/>
  <c r="R42" i="11"/>
  <c r="N43" i="11"/>
  <c r="O43" i="11"/>
  <c r="P43" i="11"/>
  <c r="Q43" i="11"/>
  <c r="R43" i="11"/>
  <c r="N44" i="11"/>
  <c r="O44" i="11"/>
  <c r="P44" i="11"/>
  <c r="Q44" i="11"/>
  <c r="R44" i="11"/>
  <c r="N45" i="11"/>
  <c r="O45" i="11"/>
  <c r="P45" i="11"/>
  <c r="Q45" i="11"/>
  <c r="R45" i="11"/>
  <c r="N46" i="11"/>
  <c r="O46" i="11"/>
  <c r="P46" i="11"/>
  <c r="Q46" i="11"/>
  <c r="R46" i="11"/>
  <c r="N47" i="11"/>
  <c r="O47" i="11"/>
  <c r="P47" i="11"/>
  <c r="Q47" i="11"/>
  <c r="R47" i="11"/>
  <c r="N48" i="11"/>
  <c r="O48" i="11"/>
  <c r="P48" i="11"/>
  <c r="Q48" i="11"/>
  <c r="R48" i="11"/>
  <c r="N49" i="11"/>
  <c r="O49" i="11"/>
  <c r="P49" i="11"/>
  <c r="Q49" i="11"/>
  <c r="R49" i="11"/>
  <c r="N50" i="11"/>
  <c r="O50" i="11"/>
  <c r="P50" i="11"/>
  <c r="Q50" i="11"/>
  <c r="R50" i="11"/>
  <c r="N51" i="11"/>
  <c r="O51" i="11"/>
  <c r="P51" i="11"/>
  <c r="Q51" i="11"/>
  <c r="R51" i="11"/>
  <c r="N52" i="11"/>
  <c r="O52" i="11"/>
  <c r="P52" i="11"/>
  <c r="Q52" i="11"/>
  <c r="R52" i="11"/>
  <c r="N53" i="11"/>
  <c r="O53" i="11"/>
  <c r="P53" i="11"/>
  <c r="Q53" i="11"/>
  <c r="R53" i="11"/>
  <c r="O3" i="11"/>
  <c r="P3" i="11"/>
  <c r="Q3" i="11"/>
  <c r="R3" i="11"/>
  <c r="N3" i="11"/>
  <c r="A4" i="11"/>
  <c r="A5" i="11"/>
  <c r="A6" i="11"/>
  <c r="A7" i="11"/>
  <c r="A8" i="11"/>
  <c r="A9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1" i="11"/>
  <c r="A32" i="11"/>
  <c r="A33" i="11"/>
  <c r="A34" i="11"/>
  <c r="A35" i="11"/>
  <c r="A36" i="11"/>
  <c r="A37" i="11"/>
  <c r="A38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3" i="11"/>
  <c r="CB6" i="3"/>
  <c r="CB7" i="3"/>
  <c r="CB8" i="3"/>
  <c r="CB9" i="3"/>
  <c r="CB10" i="3"/>
  <c r="CB11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3" i="3"/>
  <c r="CB34" i="3"/>
  <c r="CB35" i="3"/>
  <c r="CB36" i="3"/>
  <c r="CB37" i="3"/>
  <c r="CB38" i="3"/>
  <c r="CB39" i="3"/>
  <c r="CB40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" i="3"/>
  <c r="BV42" i="3"/>
  <c r="BW42" i="3"/>
  <c r="BX42" i="3"/>
  <c r="BY42" i="3"/>
  <c r="BZ42" i="3"/>
  <c r="BV43" i="3"/>
  <c r="BW43" i="3"/>
  <c r="BX43" i="3"/>
  <c r="BY43" i="3"/>
  <c r="BZ43" i="3"/>
  <c r="BV44" i="3"/>
  <c r="BW44" i="3"/>
  <c r="BX44" i="3"/>
  <c r="BY44" i="3"/>
  <c r="BZ44" i="3"/>
  <c r="BV45" i="3"/>
  <c r="BW45" i="3"/>
  <c r="BX45" i="3"/>
  <c r="BY45" i="3"/>
  <c r="BZ45" i="3"/>
  <c r="BV46" i="3"/>
  <c r="BW46" i="3"/>
  <c r="BX46" i="3"/>
  <c r="BY46" i="3"/>
  <c r="BZ46" i="3"/>
  <c r="BV47" i="3"/>
  <c r="BW47" i="3"/>
  <c r="BX47" i="3"/>
  <c r="BY47" i="3"/>
  <c r="BZ47" i="3"/>
  <c r="BV48" i="3"/>
  <c r="BW48" i="3"/>
  <c r="BX48" i="3"/>
  <c r="BY48" i="3"/>
  <c r="BZ48" i="3"/>
  <c r="BV49" i="3"/>
  <c r="BW49" i="3"/>
  <c r="BX49" i="3"/>
  <c r="BY49" i="3"/>
  <c r="BZ49" i="3"/>
  <c r="BV50" i="3"/>
  <c r="BW50" i="3"/>
  <c r="BX50" i="3"/>
  <c r="BY50" i="3"/>
  <c r="BZ50" i="3"/>
  <c r="BV51" i="3"/>
  <c r="BW51" i="3"/>
  <c r="BX51" i="3"/>
  <c r="BY51" i="3"/>
  <c r="BZ51" i="3"/>
  <c r="BV52" i="3"/>
  <c r="BW52" i="3"/>
  <c r="BX52" i="3"/>
  <c r="BY52" i="3"/>
  <c r="BZ52" i="3"/>
  <c r="BV53" i="3"/>
  <c r="BW53" i="3"/>
  <c r="BX53" i="3"/>
  <c r="BY53" i="3"/>
  <c r="BZ53" i="3"/>
  <c r="BV54" i="3"/>
  <c r="BW54" i="3"/>
  <c r="BX54" i="3"/>
  <c r="BY54" i="3"/>
  <c r="BZ54" i="3"/>
  <c r="BV55" i="3"/>
  <c r="BW55" i="3"/>
  <c r="BX55" i="3"/>
  <c r="BY55" i="3"/>
  <c r="BZ55" i="3"/>
  <c r="D7" i="1"/>
  <c r="D8" i="1"/>
  <c r="D9" i="1"/>
  <c r="D10" i="1"/>
  <c r="D11" i="1"/>
  <c r="D12" i="1"/>
  <c r="D6" i="1"/>
  <c r="C58" i="8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3" i="8"/>
  <c r="BC15" i="3" l="1"/>
  <c r="BC19" i="3"/>
  <c r="BC21" i="3"/>
  <c r="BC30" i="3"/>
  <c r="AW43" i="3"/>
  <c r="AX43" i="3"/>
  <c r="AY43" i="3"/>
  <c r="AZ43" i="3"/>
  <c r="BA43" i="3"/>
  <c r="AW44" i="3"/>
  <c r="AX44" i="3"/>
  <c r="AY44" i="3"/>
  <c r="AZ44" i="3"/>
  <c r="BA44" i="3"/>
  <c r="AW45" i="3"/>
  <c r="AX45" i="3"/>
  <c r="AY45" i="3"/>
  <c r="AZ45" i="3"/>
  <c r="BA45" i="3"/>
  <c r="AW46" i="3"/>
  <c r="AX46" i="3"/>
  <c r="AY46" i="3"/>
  <c r="AZ46" i="3"/>
  <c r="BA46" i="3"/>
  <c r="AW47" i="3"/>
  <c r="AX47" i="3"/>
  <c r="AY47" i="3"/>
  <c r="AZ47" i="3"/>
  <c r="BA47" i="3"/>
  <c r="AW48" i="3"/>
  <c r="AX48" i="3"/>
  <c r="AY48" i="3"/>
  <c r="AZ48" i="3"/>
  <c r="BA48" i="3"/>
  <c r="AW49" i="3"/>
  <c r="AX49" i="3"/>
  <c r="AY49" i="3"/>
  <c r="AZ49" i="3"/>
  <c r="BA49" i="3"/>
  <c r="AW50" i="3"/>
  <c r="AX50" i="3"/>
  <c r="AY50" i="3"/>
  <c r="AZ50" i="3"/>
  <c r="BA50" i="3"/>
  <c r="AW51" i="3"/>
  <c r="AX51" i="3"/>
  <c r="AY51" i="3"/>
  <c r="AZ51" i="3"/>
  <c r="BA51" i="3"/>
  <c r="AW52" i="3"/>
  <c r="AX52" i="3"/>
  <c r="AY52" i="3"/>
  <c r="AZ52" i="3"/>
  <c r="BA52" i="3"/>
  <c r="AW53" i="3"/>
  <c r="AX53" i="3"/>
  <c r="AY53" i="3"/>
  <c r="AZ53" i="3"/>
  <c r="BA53" i="3"/>
  <c r="AW54" i="3"/>
  <c r="AX54" i="3"/>
  <c r="AY54" i="3"/>
  <c r="AZ54" i="3"/>
  <c r="BA54" i="3"/>
  <c r="AW55" i="3"/>
  <c r="AX55" i="3"/>
  <c r="AY55" i="3"/>
  <c r="AZ55" i="3"/>
  <c r="BA55" i="3"/>
  <c r="AX42" i="3"/>
  <c r="AY42" i="3"/>
  <c r="AZ42" i="3"/>
  <c r="BA42" i="3"/>
  <c r="AW42" i="3"/>
  <c r="AW34" i="3"/>
  <c r="AX34" i="3"/>
  <c r="AY34" i="3"/>
  <c r="AZ34" i="3"/>
  <c r="BA34" i="3"/>
  <c r="AW35" i="3"/>
  <c r="AX35" i="3"/>
  <c r="AY35" i="3"/>
  <c r="AZ35" i="3"/>
  <c r="BA35" i="3"/>
  <c r="AW36" i="3"/>
  <c r="AX36" i="3"/>
  <c r="AY36" i="3"/>
  <c r="AZ36" i="3"/>
  <c r="BA36" i="3"/>
  <c r="AW37" i="3"/>
  <c r="AX37" i="3"/>
  <c r="AY37" i="3"/>
  <c r="AZ37" i="3"/>
  <c r="BA37" i="3"/>
  <c r="AW38" i="3"/>
  <c r="AX38" i="3"/>
  <c r="AY38" i="3"/>
  <c r="AZ38" i="3"/>
  <c r="BA38" i="3"/>
  <c r="AW39" i="3"/>
  <c r="AX39" i="3"/>
  <c r="AY39" i="3"/>
  <c r="AZ39" i="3"/>
  <c r="BA39" i="3"/>
  <c r="AW40" i="3"/>
  <c r="AX40" i="3"/>
  <c r="AY40" i="3"/>
  <c r="AZ40" i="3"/>
  <c r="BA40" i="3"/>
  <c r="AX33" i="3"/>
  <c r="AY33" i="3"/>
  <c r="AZ33" i="3"/>
  <c r="BA33" i="3"/>
  <c r="AW33" i="3"/>
  <c r="AW14" i="3"/>
  <c r="AX14" i="3"/>
  <c r="AY14" i="3"/>
  <c r="AZ14" i="3"/>
  <c r="BA14" i="3"/>
  <c r="AW15" i="3"/>
  <c r="AX15" i="3"/>
  <c r="AY15" i="3"/>
  <c r="AZ15" i="3"/>
  <c r="BA15" i="3"/>
  <c r="AW16" i="3"/>
  <c r="AX16" i="3"/>
  <c r="AY16" i="3"/>
  <c r="AZ16" i="3"/>
  <c r="BA16" i="3"/>
  <c r="AW17" i="3"/>
  <c r="AX17" i="3"/>
  <c r="AY17" i="3"/>
  <c r="AZ17" i="3"/>
  <c r="BA17" i="3"/>
  <c r="AW18" i="3"/>
  <c r="AX18" i="3"/>
  <c r="AY18" i="3"/>
  <c r="AZ18" i="3"/>
  <c r="BA18" i="3"/>
  <c r="AW19" i="3"/>
  <c r="AX19" i="3"/>
  <c r="AY19" i="3"/>
  <c r="AZ19" i="3"/>
  <c r="BA19" i="3"/>
  <c r="AW20" i="3"/>
  <c r="AX20" i="3"/>
  <c r="AY20" i="3"/>
  <c r="AZ20" i="3"/>
  <c r="BA20" i="3"/>
  <c r="AW21" i="3"/>
  <c r="AX21" i="3"/>
  <c r="AY21" i="3"/>
  <c r="AZ21" i="3"/>
  <c r="BA21" i="3"/>
  <c r="AW22" i="3"/>
  <c r="AX22" i="3"/>
  <c r="AY22" i="3"/>
  <c r="AZ22" i="3"/>
  <c r="BA22" i="3"/>
  <c r="AW23" i="3"/>
  <c r="AX23" i="3"/>
  <c r="AY23" i="3"/>
  <c r="AZ23" i="3"/>
  <c r="BA23" i="3"/>
  <c r="AW24" i="3"/>
  <c r="AX24" i="3"/>
  <c r="AY24" i="3"/>
  <c r="AZ24" i="3"/>
  <c r="BA24" i="3"/>
  <c r="AW25" i="3"/>
  <c r="AX25" i="3"/>
  <c r="AY25" i="3"/>
  <c r="AZ25" i="3"/>
  <c r="BA25" i="3"/>
  <c r="AW26" i="3"/>
  <c r="BC26" i="3" s="1"/>
  <c r="AX26" i="3"/>
  <c r="AY26" i="3"/>
  <c r="AZ26" i="3"/>
  <c r="BA26" i="3"/>
  <c r="AW27" i="3"/>
  <c r="AX27" i="3"/>
  <c r="AY27" i="3"/>
  <c r="AZ27" i="3"/>
  <c r="BA27" i="3"/>
  <c r="AW28" i="3"/>
  <c r="BC28" i="3" s="1"/>
  <c r="AX28" i="3"/>
  <c r="AY28" i="3"/>
  <c r="AZ28" i="3"/>
  <c r="BA28" i="3"/>
  <c r="AW29" i="3"/>
  <c r="AX29" i="3"/>
  <c r="AY29" i="3"/>
  <c r="AZ29" i="3"/>
  <c r="BA29" i="3"/>
  <c r="AW30" i="3"/>
  <c r="AX30" i="3"/>
  <c r="AY30" i="3"/>
  <c r="AZ30" i="3"/>
  <c r="BA30" i="3"/>
  <c r="AW31" i="3"/>
  <c r="BC20" i="3" s="1"/>
  <c r="AX31" i="3"/>
  <c r="BD18" i="3" s="1"/>
  <c r="AY31" i="3"/>
  <c r="AZ31" i="3"/>
  <c r="BA31" i="3"/>
  <c r="AX13" i="3"/>
  <c r="AY13" i="3"/>
  <c r="AZ13" i="3"/>
  <c r="BA13" i="3"/>
  <c r="AW13" i="3"/>
  <c r="BC13" i="3" s="1"/>
  <c r="BC31" i="3" l="1"/>
  <c r="BD24" i="3"/>
  <c r="BD16" i="3"/>
  <c r="BC25" i="3"/>
  <c r="BC18" i="3"/>
  <c r="BD25" i="3"/>
  <c r="BD17" i="3"/>
  <c r="BD31" i="3"/>
  <c r="BD23" i="3"/>
  <c r="BD15" i="3"/>
  <c r="BC24" i="3"/>
  <c r="BC17" i="3"/>
  <c r="BD30" i="3"/>
  <c r="BD22" i="3"/>
  <c r="BD14" i="3"/>
  <c r="BC23" i="3"/>
  <c r="BC16" i="3"/>
  <c r="BD29" i="3"/>
  <c r="BD21" i="3"/>
  <c r="BD28" i="3"/>
  <c r="BD20" i="3"/>
  <c r="BC29" i="3"/>
  <c r="BC22" i="3"/>
  <c r="BC14" i="3"/>
  <c r="BD27" i="3"/>
  <c r="BD19" i="3"/>
  <c r="BD26" i="3"/>
  <c r="BC27" i="3"/>
  <c r="H5" i="1"/>
  <c r="H6" i="1"/>
  <c r="H7" i="1"/>
  <c r="H8" i="1"/>
  <c r="H9" i="1"/>
  <c r="H10" i="1"/>
  <c r="H11" i="1"/>
  <c r="K14" i="1"/>
  <c r="H12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AW57" i="3"/>
  <c r="AX57" i="3"/>
  <c r="AY57" i="3"/>
  <c r="AZ57" i="3"/>
  <c r="BA57" i="3"/>
  <c r="AW58" i="3"/>
  <c r="AX58" i="3"/>
  <c r="AY58" i="3"/>
  <c r="AZ58" i="3"/>
  <c r="BA58" i="3"/>
  <c r="BE15" i="3"/>
  <c r="BF15" i="3"/>
  <c r="BD35" i="3"/>
  <c r="BC37" i="3"/>
  <c r="BD37" i="3"/>
  <c r="BF37" i="3"/>
  <c r="BG37" i="3"/>
  <c r="J59" i="1"/>
  <c r="J43" i="1"/>
  <c r="J13" i="1"/>
  <c r="AW6" i="3"/>
  <c r="AX6" i="3"/>
  <c r="AY6" i="3"/>
  <c r="AZ6" i="3"/>
  <c r="BA6" i="3"/>
  <c r="AW7" i="3"/>
  <c r="AX7" i="3"/>
  <c r="AY7" i="3"/>
  <c r="AZ7" i="3"/>
  <c r="BA7" i="3"/>
  <c r="AW8" i="3"/>
  <c r="AX8" i="3"/>
  <c r="AY8" i="3"/>
  <c r="AZ8" i="3"/>
  <c r="BA8" i="3"/>
  <c r="AW9" i="3"/>
  <c r="AX9" i="3"/>
  <c r="AY9" i="3"/>
  <c r="AZ9" i="3"/>
  <c r="BA9" i="3"/>
  <c r="AW10" i="3"/>
  <c r="AX10" i="3"/>
  <c r="AY10" i="3"/>
  <c r="AZ10" i="3"/>
  <c r="BA10" i="3"/>
  <c r="AW11" i="3"/>
  <c r="BC6" i="3" s="1"/>
  <c r="AX11" i="3"/>
  <c r="AY11" i="3"/>
  <c r="AZ11" i="3"/>
  <c r="BA11" i="3"/>
  <c r="BF23" i="3"/>
  <c r="AX5" i="3"/>
  <c r="AY5" i="3"/>
  <c r="AZ5" i="3"/>
  <c r="BA5" i="3"/>
  <c r="AW5" i="3"/>
  <c r="P12" i="1"/>
  <c r="I5" i="3"/>
  <c r="U5" i="3" s="1"/>
  <c r="Z5" i="3" s="1"/>
  <c r="J5" i="3"/>
  <c r="V5" i="3" s="1"/>
  <c r="AA5" i="3" s="1"/>
  <c r="K5" i="3"/>
  <c r="W5" i="3" s="1"/>
  <c r="AB5" i="3" s="1"/>
  <c r="L5" i="3"/>
  <c r="X5" i="3" s="1"/>
  <c r="AC5" i="3" s="1"/>
  <c r="M5" i="3"/>
  <c r="Y5" i="3" s="1"/>
  <c r="AD5" i="3" s="1"/>
  <c r="I6" i="3"/>
  <c r="U6" i="3" s="1"/>
  <c r="Z6" i="3" s="1"/>
  <c r="J6" i="3"/>
  <c r="V6" i="3" s="1"/>
  <c r="AA6" i="3" s="1"/>
  <c r="K6" i="3"/>
  <c r="W6" i="3" s="1"/>
  <c r="AB6" i="3" s="1"/>
  <c r="L6" i="3"/>
  <c r="X6" i="3" s="1"/>
  <c r="AC6" i="3" s="1"/>
  <c r="M6" i="3"/>
  <c r="Y6" i="3" s="1"/>
  <c r="AD6" i="3" s="1"/>
  <c r="I7" i="3"/>
  <c r="U7" i="3" s="1"/>
  <c r="Z7" i="3" s="1"/>
  <c r="J7" i="3"/>
  <c r="V7" i="3" s="1"/>
  <c r="AA7" i="3" s="1"/>
  <c r="K7" i="3"/>
  <c r="W7" i="3" s="1"/>
  <c r="AB7" i="3" s="1"/>
  <c r="L7" i="3"/>
  <c r="X7" i="3" s="1"/>
  <c r="AC7" i="3" s="1"/>
  <c r="M7" i="3"/>
  <c r="Y7" i="3" s="1"/>
  <c r="AD7" i="3" s="1"/>
  <c r="I8" i="3"/>
  <c r="U8" i="3" s="1"/>
  <c r="Z8" i="3" s="1"/>
  <c r="J8" i="3"/>
  <c r="V8" i="3" s="1"/>
  <c r="AA8" i="3" s="1"/>
  <c r="K8" i="3"/>
  <c r="W8" i="3" s="1"/>
  <c r="AB8" i="3" s="1"/>
  <c r="L8" i="3"/>
  <c r="X8" i="3" s="1"/>
  <c r="AC8" i="3" s="1"/>
  <c r="M8" i="3"/>
  <c r="Y8" i="3" s="1"/>
  <c r="AD8" i="3" s="1"/>
  <c r="I9" i="3"/>
  <c r="U9" i="3" s="1"/>
  <c r="J9" i="3"/>
  <c r="V9" i="3" s="1"/>
  <c r="AA9" i="3" s="1"/>
  <c r="K9" i="3"/>
  <c r="W9" i="3" s="1"/>
  <c r="AB9" i="3" s="1"/>
  <c r="L9" i="3"/>
  <c r="X9" i="3" s="1"/>
  <c r="AC9" i="3" s="1"/>
  <c r="M9" i="3"/>
  <c r="Y9" i="3" s="1"/>
  <c r="AD9" i="3" s="1"/>
  <c r="I10" i="3"/>
  <c r="U10" i="3" s="1"/>
  <c r="Z10" i="3" s="1"/>
  <c r="J10" i="3"/>
  <c r="V10" i="3" s="1"/>
  <c r="AA10" i="3" s="1"/>
  <c r="K10" i="3"/>
  <c r="W10" i="3" s="1"/>
  <c r="AB10" i="3" s="1"/>
  <c r="L10" i="3"/>
  <c r="X10" i="3" s="1"/>
  <c r="AC10" i="3" s="1"/>
  <c r="M10" i="3"/>
  <c r="Y10" i="3" s="1"/>
  <c r="AD10" i="3" s="1"/>
  <c r="I11" i="3"/>
  <c r="U11" i="3" s="1"/>
  <c r="Z11" i="3" s="1"/>
  <c r="J11" i="3"/>
  <c r="V11" i="3" s="1"/>
  <c r="AA11" i="3" s="1"/>
  <c r="K11" i="3"/>
  <c r="W11" i="3" s="1"/>
  <c r="AB11" i="3" s="1"/>
  <c r="L11" i="3"/>
  <c r="X11" i="3" s="1"/>
  <c r="AC11" i="3" s="1"/>
  <c r="M11" i="3"/>
  <c r="Y11" i="3" s="1"/>
  <c r="AD11" i="3" s="1"/>
  <c r="I13" i="3"/>
  <c r="U13" i="3" s="1"/>
  <c r="Z13" i="3" s="1"/>
  <c r="J13" i="3"/>
  <c r="V13" i="3" s="1"/>
  <c r="AA13" i="3" s="1"/>
  <c r="K13" i="3"/>
  <c r="W13" i="3" s="1"/>
  <c r="AB13" i="3" s="1"/>
  <c r="L13" i="3"/>
  <c r="X13" i="3" s="1"/>
  <c r="AC13" i="3" s="1"/>
  <c r="M13" i="3"/>
  <c r="Y13" i="3" s="1"/>
  <c r="AD13" i="3" s="1"/>
  <c r="I14" i="3"/>
  <c r="U14" i="3" s="1"/>
  <c r="Z14" i="3" s="1"/>
  <c r="J14" i="3"/>
  <c r="V14" i="3" s="1"/>
  <c r="AA14" i="3" s="1"/>
  <c r="K14" i="3"/>
  <c r="W14" i="3" s="1"/>
  <c r="AB14" i="3" s="1"/>
  <c r="L14" i="3"/>
  <c r="X14" i="3" s="1"/>
  <c r="AC14" i="3" s="1"/>
  <c r="M14" i="3"/>
  <c r="Y14" i="3" s="1"/>
  <c r="AD14" i="3" s="1"/>
  <c r="I15" i="3"/>
  <c r="U15" i="3" s="1"/>
  <c r="Z15" i="3" s="1"/>
  <c r="J15" i="3"/>
  <c r="V15" i="3" s="1"/>
  <c r="AA15" i="3" s="1"/>
  <c r="K15" i="3"/>
  <c r="W15" i="3" s="1"/>
  <c r="AB15" i="3" s="1"/>
  <c r="L15" i="3"/>
  <c r="X15" i="3" s="1"/>
  <c r="AC15" i="3" s="1"/>
  <c r="M15" i="3"/>
  <c r="Y15" i="3" s="1"/>
  <c r="AD15" i="3" s="1"/>
  <c r="I16" i="3"/>
  <c r="U16" i="3" s="1"/>
  <c r="Z16" i="3" s="1"/>
  <c r="J16" i="3"/>
  <c r="V16" i="3" s="1"/>
  <c r="AA16" i="3" s="1"/>
  <c r="K16" i="3"/>
  <c r="W16" i="3" s="1"/>
  <c r="AB16" i="3" s="1"/>
  <c r="L16" i="3"/>
  <c r="X16" i="3" s="1"/>
  <c r="AC16" i="3" s="1"/>
  <c r="M16" i="3"/>
  <c r="Y16" i="3" s="1"/>
  <c r="AD16" i="3" s="1"/>
  <c r="I17" i="3"/>
  <c r="U17" i="3" s="1"/>
  <c r="Z17" i="3" s="1"/>
  <c r="J17" i="3"/>
  <c r="V17" i="3" s="1"/>
  <c r="AA17" i="3" s="1"/>
  <c r="K17" i="3"/>
  <c r="W17" i="3" s="1"/>
  <c r="AB17" i="3" s="1"/>
  <c r="L17" i="3"/>
  <c r="X17" i="3" s="1"/>
  <c r="AC17" i="3" s="1"/>
  <c r="M17" i="3"/>
  <c r="Y17" i="3" s="1"/>
  <c r="AD17" i="3" s="1"/>
  <c r="I18" i="3"/>
  <c r="U18" i="3" s="1"/>
  <c r="Z18" i="3" s="1"/>
  <c r="J18" i="3"/>
  <c r="V18" i="3" s="1"/>
  <c r="AA18" i="3" s="1"/>
  <c r="K18" i="3"/>
  <c r="W18" i="3" s="1"/>
  <c r="AB18" i="3" s="1"/>
  <c r="L18" i="3"/>
  <c r="X18" i="3" s="1"/>
  <c r="AC18" i="3" s="1"/>
  <c r="M18" i="3"/>
  <c r="Y18" i="3" s="1"/>
  <c r="AD18" i="3" s="1"/>
  <c r="I19" i="3"/>
  <c r="U19" i="3" s="1"/>
  <c r="Z19" i="3" s="1"/>
  <c r="J19" i="3"/>
  <c r="V19" i="3" s="1"/>
  <c r="AA19" i="3" s="1"/>
  <c r="K19" i="3"/>
  <c r="W19" i="3" s="1"/>
  <c r="AB19" i="3" s="1"/>
  <c r="L19" i="3"/>
  <c r="X19" i="3" s="1"/>
  <c r="AC19" i="3" s="1"/>
  <c r="M19" i="3"/>
  <c r="Y19" i="3" s="1"/>
  <c r="AD19" i="3" s="1"/>
  <c r="I20" i="3"/>
  <c r="U20" i="3" s="1"/>
  <c r="Z20" i="3" s="1"/>
  <c r="J20" i="3"/>
  <c r="V20" i="3" s="1"/>
  <c r="AA20" i="3" s="1"/>
  <c r="K20" i="3"/>
  <c r="W20" i="3" s="1"/>
  <c r="AB20" i="3" s="1"/>
  <c r="L20" i="3"/>
  <c r="X20" i="3" s="1"/>
  <c r="AC20" i="3" s="1"/>
  <c r="M20" i="3"/>
  <c r="Y20" i="3" s="1"/>
  <c r="AD20" i="3" s="1"/>
  <c r="I21" i="3"/>
  <c r="U21" i="3" s="1"/>
  <c r="Z21" i="3" s="1"/>
  <c r="J21" i="3"/>
  <c r="V21" i="3" s="1"/>
  <c r="AA21" i="3" s="1"/>
  <c r="K21" i="3"/>
  <c r="W21" i="3" s="1"/>
  <c r="AB21" i="3" s="1"/>
  <c r="L21" i="3"/>
  <c r="X21" i="3" s="1"/>
  <c r="AC21" i="3" s="1"/>
  <c r="M21" i="3"/>
  <c r="Y21" i="3" s="1"/>
  <c r="AD21" i="3" s="1"/>
  <c r="I22" i="3"/>
  <c r="U22" i="3" s="1"/>
  <c r="Z22" i="3" s="1"/>
  <c r="J22" i="3"/>
  <c r="V22" i="3" s="1"/>
  <c r="AA22" i="3" s="1"/>
  <c r="K22" i="3"/>
  <c r="W22" i="3" s="1"/>
  <c r="AB22" i="3" s="1"/>
  <c r="L22" i="3"/>
  <c r="X22" i="3" s="1"/>
  <c r="AC22" i="3" s="1"/>
  <c r="M22" i="3"/>
  <c r="Y22" i="3" s="1"/>
  <c r="AD22" i="3" s="1"/>
  <c r="I23" i="3"/>
  <c r="U23" i="3" s="1"/>
  <c r="Z23" i="3" s="1"/>
  <c r="J23" i="3"/>
  <c r="V23" i="3" s="1"/>
  <c r="AA23" i="3" s="1"/>
  <c r="K23" i="3"/>
  <c r="W23" i="3" s="1"/>
  <c r="AB23" i="3" s="1"/>
  <c r="L23" i="3"/>
  <c r="X23" i="3" s="1"/>
  <c r="AC23" i="3" s="1"/>
  <c r="M23" i="3"/>
  <c r="Y23" i="3" s="1"/>
  <c r="AD23" i="3" s="1"/>
  <c r="I24" i="3"/>
  <c r="U24" i="3" s="1"/>
  <c r="Z24" i="3" s="1"/>
  <c r="J24" i="3"/>
  <c r="V24" i="3" s="1"/>
  <c r="AA24" i="3" s="1"/>
  <c r="K24" i="3"/>
  <c r="W24" i="3" s="1"/>
  <c r="AB24" i="3" s="1"/>
  <c r="L24" i="3"/>
  <c r="X24" i="3" s="1"/>
  <c r="AC24" i="3" s="1"/>
  <c r="M24" i="3"/>
  <c r="Y24" i="3" s="1"/>
  <c r="AD24" i="3" s="1"/>
  <c r="I25" i="3"/>
  <c r="U25" i="3" s="1"/>
  <c r="Z25" i="3" s="1"/>
  <c r="J25" i="3"/>
  <c r="V25" i="3" s="1"/>
  <c r="AA25" i="3" s="1"/>
  <c r="K25" i="3"/>
  <c r="W25" i="3" s="1"/>
  <c r="AB25" i="3" s="1"/>
  <c r="L25" i="3"/>
  <c r="X25" i="3" s="1"/>
  <c r="AC25" i="3" s="1"/>
  <c r="M25" i="3"/>
  <c r="Y25" i="3" s="1"/>
  <c r="AD25" i="3" s="1"/>
  <c r="I26" i="3"/>
  <c r="U26" i="3" s="1"/>
  <c r="Z26" i="3" s="1"/>
  <c r="J26" i="3"/>
  <c r="V26" i="3" s="1"/>
  <c r="AA26" i="3" s="1"/>
  <c r="K26" i="3"/>
  <c r="W26" i="3" s="1"/>
  <c r="AB26" i="3" s="1"/>
  <c r="L26" i="3"/>
  <c r="X26" i="3" s="1"/>
  <c r="AC26" i="3" s="1"/>
  <c r="M26" i="3"/>
  <c r="Y26" i="3" s="1"/>
  <c r="AD26" i="3" s="1"/>
  <c r="I27" i="3"/>
  <c r="U27" i="3" s="1"/>
  <c r="Z27" i="3" s="1"/>
  <c r="J27" i="3"/>
  <c r="V27" i="3" s="1"/>
  <c r="AA27" i="3" s="1"/>
  <c r="K27" i="3"/>
  <c r="W27" i="3" s="1"/>
  <c r="AB27" i="3" s="1"/>
  <c r="L27" i="3"/>
  <c r="X27" i="3" s="1"/>
  <c r="AC27" i="3" s="1"/>
  <c r="M27" i="3"/>
  <c r="Y27" i="3" s="1"/>
  <c r="AD27" i="3" s="1"/>
  <c r="I28" i="3"/>
  <c r="U28" i="3" s="1"/>
  <c r="Z28" i="3" s="1"/>
  <c r="J28" i="3"/>
  <c r="V28" i="3" s="1"/>
  <c r="AA28" i="3" s="1"/>
  <c r="K28" i="3"/>
  <c r="W28" i="3" s="1"/>
  <c r="AB28" i="3" s="1"/>
  <c r="L28" i="3"/>
  <c r="X28" i="3" s="1"/>
  <c r="AC28" i="3" s="1"/>
  <c r="M28" i="3"/>
  <c r="Y28" i="3" s="1"/>
  <c r="AD28" i="3" s="1"/>
  <c r="I29" i="3"/>
  <c r="U29" i="3" s="1"/>
  <c r="Z29" i="3" s="1"/>
  <c r="J29" i="3"/>
  <c r="V29" i="3" s="1"/>
  <c r="AA29" i="3" s="1"/>
  <c r="K29" i="3"/>
  <c r="W29" i="3" s="1"/>
  <c r="AB29" i="3" s="1"/>
  <c r="L29" i="3"/>
  <c r="X29" i="3" s="1"/>
  <c r="AC29" i="3" s="1"/>
  <c r="M29" i="3"/>
  <c r="Y29" i="3" s="1"/>
  <c r="AD29" i="3" s="1"/>
  <c r="I30" i="3"/>
  <c r="U30" i="3" s="1"/>
  <c r="Z30" i="3" s="1"/>
  <c r="J30" i="3"/>
  <c r="V30" i="3" s="1"/>
  <c r="AA30" i="3" s="1"/>
  <c r="K30" i="3"/>
  <c r="W30" i="3" s="1"/>
  <c r="AB30" i="3" s="1"/>
  <c r="L30" i="3"/>
  <c r="X30" i="3" s="1"/>
  <c r="AC30" i="3" s="1"/>
  <c r="M30" i="3"/>
  <c r="Y30" i="3" s="1"/>
  <c r="AD30" i="3" s="1"/>
  <c r="I31" i="3"/>
  <c r="U31" i="3" s="1"/>
  <c r="Z31" i="3" s="1"/>
  <c r="J31" i="3"/>
  <c r="V31" i="3" s="1"/>
  <c r="AA31" i="3" s="1"/>
  <c r="K31" i="3"/>
  <c r="W31" i="3" s="1"/>
  <c r="AB31" i="3" s="1"/>
  <c r="L31" i="3"/>
  <c r="X31" i="3" s="1"/>
  <c r="AC31" i="3" s="1"/>
  <c r="M31" i="3"/>
  <c r="Y31" i="3" s="1"/>
  <c r="AD31" i="3" s="1"/>
  <c r="I33" i="3"/>
  <c r="U33" i="3" s="1"/>
  <c r="Z33" i="3" s="1"/>
  <c r="J33" i="3"/>
  <c r="V33" i="3" s="1"/>
  <c r="AA33" i="3" s="1"/>
  <c r="K33" i="3"/>
  <c r="W33" i="3" s="1"/>
  <c r="AB33" i="3" s="1"/>
  <c r="L33" i="3"/>
  <c r="X33" i="3" s="1"/>
  <c r="AC33" i="3" s="1"/>
  <c r="M33" i="3"/>
  <c r="Y33" i="3" s="1"/>
  <c r="AD33" i="3" s="1"/>
  <c r="I34" i="3"/>
  <c r="U34" i="3" s="1"/>
  <c r="Z34" i="3" s="1"/>
  <c r="J34" i="3"/>
  <c r="V34" i="3" s="1"/>
  <c r="AA34" i="3" s="1"/>
  <c r="K34" i="3"/>
  <c r="W34" i="3" s="1"/>
  <c r="AB34" i="3" s="1"/>
  <c r="L34" i="3"/>
  <c r="X34" i="3" s="1"/>
  <c r="AC34" i="3" s="1"/>
  <c r="M34" i="3"/>
  <c r="Y34" i="3" s="1"/>
  <c r="AD34" i="3" s="1"/>
  <c r="I35" i="3"/>
  <c r="U35" i="3" s="1"/>
  <c r="Z35" i="3" s="1"/>
  <c r="J35" i="3"/>
  <c r="V35" i="3" s="1"/>
  <c r="AA35" i="3" s="1"/>
  <c r="K35" i="3"/>
  <c r="W35" i="3" s="1"/>
  <c r="AB35" i="3" s="1"/>
  <c r="L35" i="3"/>
  <c r="X35" i="3" s="1"/>
  <c r="AC35" i="3" s="1"/>
  <c r="M35" i="3"/>
  <c r="Y35" i="3" s="1"/>
  <c r="AD35" i="3" s="1"/>
  <c r="I36" i="3"/>
  <c r="U36" i="3" s="1"/>
  <c r="Z36" i="3" s="1"/>
  <c r="J36" i="3"/>
  <c r="V36" i="3" s="1"/>
  <c r="AA36" i="3" s="1"/>
  <c r="K36" i="3"/>
  <c r="W36" i="3" s="1"/>
  <c r="AB36" i="3" s="1"/>
  <c r="L36" i="3"/>
  <c r="X36" i="3" s="1"/>
  <c r="AC36" i="3" s="1"/>
  <c r="M36" i="3"/>
  <c r="Y36" i="3" s="1"/>
  <c r="AD36" i="3" s="1"/>
  <c r="I37" i="3"/>
  <c r="U37" i="3" s="1"/>
  <c r="Z37" i="3" s="1"/>
  <c r="J37" i="3"/>
  <c r="V37" i="3" s="1"/>
  <c r="AA37" i="3" s="1"/>
  <c r="K37" i="3"/>
  <c r="W37" i="3" s="1"/>
  <c r="AB37" i="3" s="1"/>
  <c r="L37" i="3"/>
  <c r="X37" i="3" s="1"/>
  <c r="AC37" i="3" s="1"/>
  <c r="M37" i="3"/>
  <c r="Y37" i="3" s="1"/>
  <c r="AD37" i="3" s="1"/>
  <c r="I38" i="3"/>
  <c r="U38" i="3" s="1"/>
  <c r="Z38" i="3" s="1"/>
  <c r="J38" i="3"/>
  <c r="V38" i="3" s="1"/>
  <c r="AA38" i="3" s="1"/>
  <c r="K38" i="3"/>
  <c r="W38" i="3" s="1"/>
  <c r="AB38" i="3" s="1"/>
  <c r="L38" i="3"/>
  <c r="X38" i="3" s="1"/>
  <c r="AC38" i="3" s="1"/>
  <c r="M38" i="3"/>
  <c r="Y38" i="3" s="1"/>
  <c r="AD38" i="3" s="1"/>
  <c r="I39" i="3"/>
  <c r="U39" i="3" s="1"/>
  <c r="Z39" i="3" s="1"/>
  <c r="J39" i="3"/>
  <c r="V39" i="3" s="1"/>
  <c r="AA39" i="3" s="1"/>
  <c r="K39" i="3"/>
  <c r="W39" i="3" s="1"/>
  <c r="AB39" i="3" s="1"/>
  <c r="L39" i="3"/>
  <c r="X39" i="3" s="1"/>
  <c r="AC39" i="3" s="1"/>
  <c r="M39" i="3"/>
  <c r="Y39" i="3" s="1"/>
  <c r="AD39" i="3" s="1"/>
  <c r="I40" i="3"/>
  <c r="U40" i="3" s="1"/>
  <c r="Z40" i="3" s="1"/>
  <c r="J40" i="3"/>
  <c r="V40" i="3" s="1"/>
  <c r="AA40" i="3" s="1"/>
  <c r="K40" i="3"/>
  <c r="W40" i="3" s="1"/>
  <c r="AB40" i="3" s="1"/>
  <c r="L40" i="3"/>
  <c r="X40" i="3" s="1"/>
  <c r="AC40" i="3" s="1"/>
  <c r="M40" i="3"/>
  <c r="Y40" i="3" s="1"/>
  <c r="AD40" i="3" s="1"/>
  <c r="I42" i="3"/>
  <c r="U42" i="3" s="1"/>
  <c r="Z42" i="3" s="1"/>
  <c r="B40" i="11" s="1"/>
  <c r="J42" i="3"/>
  <c r="V42" i="3" s="1"/>
  <c r="AA42" i="3" s="1"/>
  <c r="C40" i="11" s="1"/>
  <c r="K42" i="3"/>
  <c r="W42" i="3" s="1"/>
  <c r="AB42" i="3" s="1"/>
  <c r="D40" i="11" s="1"/>
  <c r="L42" i="3"/>
  <c r="X42" i="3" s="1"/>
  <c r="AC42" i="3" s="1"/>
  <c r="E40" i="11" s="1"/>
  <c r="M42" i="3"/>
  <c r="Y42" i="3" s="1"/>
  <c r="AD42" i="3" s="1"/>
  <c r="F40" i="11" s="1"/>
  <c r="I43" i="3"/>
  <c r="U43" i="3" s="1"/>
  <c r="Z43" i="3" s="1"/>
  <c r="B41" i="11" s="1"/>
  <c r="J43" i="3"/>
  <c r="V43" i="3" s="1"/>
  <c r="AA43" i="3" s="1"/>
  <c r="C41" i="11" s="1"/>
  <c r="K43" i="3"/>
  <c r="W43" i="3" s="1"/>
  <c r="AB43" i="3" s="1"/>
  <c r="D41" i="11" s="1"/>
  <c r="L43" i="3"/>
  <c r="X43" i="3" s="1"/>
  <c r="AC43" i="3" s="1"/>
  <c r="E41" i="11" s="1"/>
  <c r="M43" i="3"/>
  <c r="Y43" i="3" s="1"/>
  <c r="AD43" i="3" s="1"/>
  <c r="F41" i="11" s="1"/>
  <c r="I44" i="3"/>
  <c r="U44" i="3" s="1"/>
  <c r="Z44" i="3" s="1"/>
  <c r="B42" i="11" s="1"/>
  <c r="J44" i="3"/>
  <c r="V44" i="3" s="1"/>
  <c r="AA44" i="3" s="1"/>
  <c r="C42" i="11" s="1"/>
  <c r="K44" i="3"/>
  <c r="W44" i="3" s="1"/>
  <c r="AB44" i="3" s="1"/>
  <c r="D42" i="11" s="1"/>
  <c r="L44" i="3"/>
  <c r="X44" i="3" s="1"/>
  <c r="AC44" i="3" s="1"/>
  <c r="E42" i="11" s="1"/>
  <c r="M44" i="3"/>
  <c r="Y44" i="3" s="1"/>
  <c r="AD44" i="3" s="1"/>
  <c r="F42" i="11" s="1"/>
  <c r="I45" i="3"/>
  <c r="U45" i="3" s="1"/>
  <c r="Z45" i="3" s="1"/>
  <c r="B43" i="11" s="1"/>
  <c r="J45" i="3"/>
  <c r="V45" i="3" s="1"/>
  <c r="AA45" i="3" s="1"/>
  <c r="C43" i="11" s="1"/>
  <c r="K45" i="3"/>
  <c r="W45" i="3" s="1"/>
  <c r="AB45" i="3" s="1"/>
  <c r="D43" i="11" s="1"/>
  <c r="L45" i="3"/>
  <c r="X45" i="3" s="1"/>
  <c r="AC45" i="3" s="1"/>
  <c r="E43" i="11" s="1"/>
  <c r="M45" i="3"/>
  <c r="Y45" i="3" s="1"/>
  <c r="AD45" i="3" s="1"/>
  <c r="F43" i="11" s="1"/>
  <c r="I46" i="3"/>
  <c r="U46" i="3" s="1"/>
  <c r="Z46" i="3" s="1"/>
  <c r="B44" i="11" s="1"/>
  <c r="J46" i="3"/>
  <c r="V46" i="3" s="1"/>
  <c r="AA46" i="3" s="1"/>
  <c r="C44" i="11" s="1"/>
  <c r="K46" i="3"/>
  <c r="W46" i="3" s="1"/>
  <c r="AB46" i="3" s="1"/>
  <c r="D44" i="11" s="1"/>
  <c r="L46" i="3"/>
  <c r="X46" i="3" s="1"/>
  <c r="AC46" i="3" s="1"/>
  <c r="E44" i="11" s="1"/>
  <c r="M46" i="3"/>
  <c r="Y46" i="3" s="1"/>
  <c r="AD46" i="3" s="1"/>
  <c r="F44" i="11" s="1"/>
  <c r="I47" i="3"/>
  <c r="U47" i="3" s="1"/>
  <c r="Z47" i="3" s="1"/>
  <c r="B45" i="11" s="1"/>
  <c r="J47" i="3"/>
  <c r="V47" i="3" s="1"/>
  <c r="AA47" i="3" s="1"/>
  <c r="C45" i="11" s="1"/>
  <c r="K47" i="3"/>
  <c r="W47" i="3" s="1"/>
  <c r="AB47" i="3" s="1"/>
  <c r="D45" i="11" s="1"/>
  <c r="L47" i="3"/>
  <c r="X47" i="3" s="1"/>
  <c r="AC47" i="3" s="1"/>
  <c r="E45" i="11" s="1"/>
  <c r="M47" i="3"/>
  <c r="Y47" i="3" s="1"/>
  <c r="AD47" i="3" s="1"/>
  <c r="F45" i="11" s="1"/>
  <c r="I48" i="3"/>
  <c r="U48" i="3" s="1"/>
  <c r="Z48" i="3" s="1"/>
  <c r="B46" i="11" s="1"/>
  <c r="J48" i="3"/>
  <c r="V48" i="3" s="1"/>
  <c r="AA48" i="3" s="1"/>
  <c r="C46" i="11" s="1"/>
  <c r="K48" i="3"/>
  <c r="W48" i="3" s="1"/>
  <c r="AB48" i="3" s="1"/>
  <c r="D46" i="11" s="1"/>
  <c r="L48" i="3"/>
  <c r="X48" i="3" s="1"/>
  <c r="AC48" i="3" s="1"/>
  <c r="E46" i="11" s="1"/>
  <c r="M48" i="3"/>
  <c r="Y48" i="3" s="1"/>
  <c r="AD48" i="3" s="1"/>
  <c r="F46" i="11" s="1"/>
  <c r="I49" i="3"/>
  <c r="U49" i="3" s="1"/>
  <c r="J49" i="3"/>
  <c r="V49" i="3" s="1"/>
  <c r="AA49" i="3" s="1"/>
  <c r="C47" i="11" s="1"/>
  <c r="K49" i="3"/>
  <c r="W49" i="3" s="1"/>
  <c r="AB49" i="3" s="1"/>
  <c r="D47" i="11" s="1"/>
  <c r="L49" i="3"/>
  <c r="X49" i="3" s="1"/>
  <c r="AC49" i="3" s="1"/>
  <c r="E47" i="11" s="1"/>
  <c r="M49" i="3"/>
  <c r="Y49" i="3" s="1"/>
  <c r="AD49" i="3" s="1"/>
  <c r="F47" i="11" s="1"/>
  <c r="I50" i="3"/>
  <c r="U50" i="3" s="1"/>
  <c r="Z50" i="3" s="1"/>
  <c r="B48" i="11" s="1"/>
  <c r="J50" i="3"/>
  <c r="V50" i="3" s="1"/>
  <c r="AA50" i="3" s="1"/>
  <c r="C48" i="11" s="1"/>
  <c r="K50" i="3"/>
  <c r="W50" i="3" s="1"/>
  <c r="AB50" i="3" s="1"/>
  <c r="D48" i="11" s="1"/>
  <c r="L50" i="3"/>
  <c r="X50" i="3" s="1"/>
  <c r="AC50" i="3" s="1"/>
  <c r="E48" i="11" s="1"/>
  <c r="M50" i="3"/>
  <c r="Y50" i="3" s="1"/>
  <c r="AD50" i="3" s="1"/>
  <c r="F48" i="11" s="1"/>
  <c r="I51" i="3"/>
  <c r="U51" i="3" s="1"/>
  <c r="Z51" i="3" s="1"/>
  <c r="B49" i="11" s="1"/>
  <c r="J51" i="3"/>
  <c r="V51" i="3" s="1"/>
  <c r="AA51" i="3" s="1"/>
  <c r="C49" i="11" s="1"/>
  <c r="K51" i="3"/>
  <c r="W51" i="3" s="1"/>
  <c r="AB51" i="3" s="1"/>
  <c r="D49" i="11" s="1"/>
  <c r="L51" i="3"/>
  <c r="X51" i="3" s="1"/>
  <c r="AC51" i="3" s="1"/>
  <c r="E49" i="11" s="1"/>
  <c r="M51" i="3"/>
  <c r="Y51" i="3" s="1"/>
  <c r="AD51" i="3" s="1"/>
  <c r="F49" i="11" s="1"/>
  <c r="I52" i="3"/>
  <c r="U52" i="3" s="1"/>
  <c r="Z52" i="3" s="1"/>
  <c r="B50" i="11" s="1"/>
  <c r="J52" i="3"/>
  <c r="V52" i="3" s="1"/>
  <c r="AA52" i="3" s="1"/>
  <c r="C50" i="11" s="1"/>
  <c r="K52" i="3"/>
  <c r="W52" i="3" s="1"/>
  <c r="AB52" i="3" s="1"/>
  <c r="D50" i="11" s="1"/>
  <c r="L52" i="3"/>
  <c r="X52" i="3" s="1"/>
  <c r="AC52" i="3" s="1"/>
  <c r="E50" i="11" s="1"/>
  <c r="M52" i="3"/>
  <c r="Y52" i="3" s="1"/>
  <c r="AD52" i="3" s="1"/>
  <c r="F50" i="11" s="1"/>
  <c r="I53" i="3"/>
  <c r="U53" i="3" s="1"/>
  <c r="Z53" i="3" s="1"/>
  <c r="B51" i="11" s="1"/>
  <c r="J53" i="3"/>
  <c r="V53" i="3" s="1"/>
  <c r="AA53" i="3" s="1"/>
  <c r="C51" i="11" s="1"/>
  <c r="K53" i="3"/>
  <c r="W53" i="3" s="1"/>
  <c r="AB53" i="3" s="1"/>
  <c r="D51" i="11" s="1"/>
  <c r="L53" i="3"/>
  <c r="X53" i="3" s="1"/>
  <c r="AC53" i="3" s="1"/>
  <c r="E51" i="11" s="1"/>
  <c r="M53" i="3"/>
  <c r="Y53" i="3" s="1"/>
  <c r="AD53" i="3" s="1"/>
  <c r="F51" i="11" s="1"/>
  <c r="I54" i="3"/>
  <c r="U54" i="3" s="1"/>
  <c r="Z54" i="3" s="1"/>
  <c r="B52" i="11" s="1"/>
  <c r="J54" i="3"/>
  <c r="V54" i="3" s="1"/>
  <c r="AA54" i="3" s="1"/>
  <c r="C52" i="11" s="1"/>
  <c r="K54" i="3"/>
  <c r="W54" i="3" s="1"/>
  <c r="AB54" i="3" s="1"/>
  <c r="D52" i="11" s="1"/>
  <c r="L54" i="3"/>
  <c r="X54" i="3" s="1"/>
  <c r="AC54" i="3" s="1"/>
  <c r="E52" i="11" s="1"/>
  <c r="M54" i="3"/>
  <c r="Y54" i="3" s="1"/>
  <c r="AD54" i="3" s="1"/>
  <c r="F52" i="11" s="1"/>
  <c r="I55" i="3"/>
  <c r="U55" i="3" s="1"/>
  <c r="Z55" i="3" s="1"/>
  <c r="B53" i="11" s="1"/>
  <c r="J55" i="3"/>
  <c r="V55" i="3" s="1"/>
  <c r="AA55" i="3" s="1"/>
  <c r="C53" i="11" s="1"/>
  <c r="K55" i="3"/>
  <c r="W55" i="3" s="1"/>
  <c r="AB55" i="3" s="1"/>
  <c r="D53" i="11" s="1"/>
  <c r="L55" i="3"/>
  <c r="X55" i="3" s="1"/>
  <c r="AC55" i="3" s="1"/>
  <c r="E53" i="11" s="1"/>
  <c r="M55" i="3"/>
  <c r="Y55" i="3" s="1"/>
  <c r="AD55" i="3" s="1"/>
  <c r="F53" i="11" s="1"/>
  <c r="I57" i="3"/>
  <c r="U57" i="3" s="1"/>
  <c r="Z57" i="3" s="1"/>
  <c r="AL57" i="3" s="1"/>
  <c r="AQ57" i="3" s="1"/>
  <c r="J57" i="3"/>
  <c r="V57" i="3" s="1"/>
  <c r="AA57" i="3" s="1"/>
  <c r="AM57" i="3" s="1"/>
  <c r="AR57" i="3" s="1"/>
  <c r="K57" i="3"/>
  <c r="W57" i="3" s="1"/>
  <c r="AB57" i="3" s="1"/>
  <c r="AN57" i="3" s="1"/>
  <c r="AS57" i="3" s="1"/>
  <c r="L57" i="3"/>
  <c r="X57" i="3" s="1"/>
  <c r="AC57" i="3" s="1"/>
  <c r="AO57" i="3" s="1"/>
  <c r="AT57" i="3" s="1"/>
  <c r="M57" i="3"/>
  <c r="Y57" i="3" s="1"/>
  <c r="AD57" i="3" s="1"/>
  <c r="AP57" i="3" s="1"/>
  <c r="AU57" i="3" s="1"/>
  <c r="I58" i="3"/>
  <c r="U58" i="3" s="1"/>
  <c r="Z58" i="3" s="1"/>
  <c r="AL58" i="3" s="1"/>
  <c r="AQ58" i="3" s="1"/>
  <c r="J58" i="3"/>
  <c r="V58" i="3" s="1"/>
  <c r="AA58" i="3" s="1"/>
  <c r="AM58" i="3" s="1"/>
  <c r="AR58" i="3" s="1"/>
  <c r="K58" i="3"/>
  <c r="W58" i="3" s="1"/>
  <c r="AB58" i="3" s="1"/>
  <c r="AN58" i="3" s="1"/>
  <c r="AS58" i="3" s="1"/>
  <c r="L58" i="3"/>
  <c r="X58" i="3" s="1"/>
  <c r="AC58" i="3" s="1"/>
  <c r="AO58" i="3" s="1"/>
  <c r="AT58" i="3" s="1"/>
  <c r="M58" i="3"/>
  <c r="Y58" i="3" s="1"/>
  <c r="AD58" i="3" s="1"/>
  <c r="AP58" i="3" s="1"/>
  <c r="AU58" i="3" s="1"/>
  <c r="B5" i="3"/>
  <c r="B6" i="3"/>
  <c r="B7" i="3"/>
  <c r="B8" i="3"/>
  <c r="B9" i="3"/>
  <c r="B10" i="3"/>
  <c r="B11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3" i="3"/>
  <c r="B34" i="3"/>
  <c r="B35" i="3"/>
  <c r="B36" i="3"/>
  <c r="B37" i="3"/>
  <c r="B38" i="3"/>
  <c r="B39" i="3"/>
  <c r="B40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7" i="3"/>
  <c r="B58" i="3"/>
  <c r="B60" i="3"/>
  <c r="B61" i="3"/>
  <c r="J3" i="3"/>
  <c r="K3" i="3"/>
  <c r="L3" i="3"/>
  <c r="M3" i="3"/>
  <c r="I3" i="3"/>
  <c r="U3" i="3" s="1"/>
  <c r="Z3" i="3" s="1"/>
  <c r="AL3" i="3" s="1"/>
  <c r="B3" i="3"/>
  <c r="AN39" i="3" l="1"/>
  <c r="AS39" i="3" s="1"/>
  <c r="V37" i="11" s="1"/>
  <c r="D37" i="11"/>
  <c r="AM36" i="3"/>
  <c r="AR36" i="3" s="1"/>
  <c r="U34" i="11" s="1"/>
  <c r="C34" i="11"/>
  <c r="AL33" i="3"/>
  <c r="B31" i="11"/>
  <c r="AP28" i="3"/>
  <c r="AU28" i="3" s="1"/>
  <c r="X26" i="11" s="1"/>
  <c r="F26" i="11"/>
  <c r="AO25" i="3"/>
  <c r="AT25" i="3" s="1"/>
  <c r="W23" i="11" s="1"/>
  <c r="E23" i="11"/>
  <c r="AN22" i="3"/>
  <c r="AS22" i="3" s="1"/>
  <c r="V20" i="11" s="1"/>
  <c r="D20" i="11"/>
  <c r="AM19" i="3"/>
  <c r="AR19" i="3" s="1"/>
  <c r="U17" i="11" s="1"/>
  <c r="AB12" i="11" s="1"/>
  <c r="C17" i="11"/>
  <c r="AL16" i="3"/>
  <c r="AQ16" i="3" s="1"/>
  <c r="T14" i="11" s="1"/>
  <c r="B14" i="11"/>
  <c r="AP11" i="3"/>
  <c r="AU11" i="3" s="1"/>
  <c r="X9" i="11" s="1"/>
  <c r="AB7" i="11" s="1"/>
  <c r="F9" i="11"/>
  <c r="AO8" i="3"/>
  <c r="AT8" i="3" s="1"/>
  <c r="W6" i="11" s="1"/>
  <c r="E6" i="11"/>
  <c r="AL7" i="3"/>
  <c r="B5" i="11"/>
  <c r="AP40" i="3"/>
  <c r="AU40" i="3" s="1"/>
  <c r="X38" i="11" s="1"/>
  <c r="F38" i="11"/>
  <c r="AM39" i="3"/>
  <c r="AR39" i="3" s="1"/>
  <c r="U37" i="11" s="1"/>
  <c r="C37" i="11"/>
  <c r="AO37" i="3"/>
  <c r="AT37" i="3" s="1"/>
  <c r="W35" i="11" s="1"/>
  <c r="E35" i="11"/>
  <c r="AL36" i="3"/>
  <c r="B34" i="11"/>
  <c r="AN34" i="3"/>
  <c r="AS34" i="3" s="1"/>
  <c r="V32" i="11" s="1"/>
  <c r="D32" i="11"/>
  <c r="AP31" i="3"/>
  <c r="AU31" i="3" s="1"/>
  <c r="X29" i="11" s="1"/>
  <c r="F29" i="11"/>
  <c r="AM30" i="3"/>
  <c r="AR30" i="3" s="1"/>
  <c r="U28" i="11" s="1"/>
  <c r="C28" i="11"/>
  <c r="AO28" i="3"/>
  <c r="AT28" i="3" s="1"/>
  <c r="W26" i="11" s="1"/>
  <c r="E26" i="11"/>
  <c r="AL27" i="3"/>
  <c r="AQ27" i="3" s="1"/>
  <c r="T25" i="11" s="1"/>
  <c r="B25" i="11"/>
  <c r="AN25" i="3"/>
  <c r="AS25" i="3" s="1"/>
  <c r="V23" i="11" s="1"/>
  <c r="D23" i="11"/>
  <c r="AP23" i="3"/>
  <c r="AU23" i="3" s="1"/>
  <c r="X21" i="11" s="1"/>
  <c r="F21" i="11"/>
  <c r="AM22" i="3"/>
  <c r="AR22" i="3" s="1"/>
  <c r="U20" i="11" s="1"/>
  <c r="C20" i="11"/>
  <c r="AO20" i="3"/>
  <c r="AT20" i="3" s="1"/>
  <c r="W18" i="11" s="1"/>
  <c r="E18" i="11"/>
  <c r="AL19" i="3"/>
  <c r="B17" i="11"/>
  <c r="AN17" i="3"/>
  <c r="AS17" i="3" s="1"/>
  <c r="V15" i="11" s="1"/>
  <c r="D15" i="11"/>
  <c r="AP15" i="3"/>
  <c r="AU15" i="3" s="1"/>
  <c r="X13" i="11" s="1"/>
  <c r="F13" i="11"/>
  <c r="AM14" i="3"/>
  <c r="AR14" i="3" s="1"/>
  <c r="U12" i="11" s="1"/>
  <c r="C12" i="11"/>
  <c r="AO11" i="3"/>
  <c r="AT11" i="3" s="1"/>
  <c r="W9" i="11" s="1"/>
  <c r="AB6" i="11" s="1"/>
  <c r="E9" i="11"/>
  <c r="AL10" i="3"/>
  <c r="B8" i="11"/>
  <c r="AN8" i="3"/>
  <c r="AS8" i="3" s="1"/>
  <c r="V6" i="11" s="1"/>
  <c r="D6" i="11"/>
  <c r="AP6" i="3"/>
  <c r="AU6" i="3" s="1"/>
  <c r="X4" i="11" s="1"/>
  <c r="F4" i="11"/>
  <c r="AM5" i="3"/>
  <c r="AR5" i="3" s="1"/>
  <c r="U3" i="11" s="1"/>
  <c r="C3" i="11"/>
  <c r="AP37" i="3"/>
  <c r="AU37" i="3" s="1"/>
  <c r="X35" i="11" s="1"/>
  <c r="F35" i="11"/>
  <c r="AO34" i="3"/>
  <c r="AT34" i="3" s="1"/>
  <c r="W32" i="11" s="1"/>
  <c r="E32" i="11"/>
  <c r="AN30" i="3"/>
  <c r="AS30" i="3" s="1"/>
  <c r="V28" i="11" s="1"/>
  <c r="D28" i="11"/>
  <c r="AM27" i="3"/>
  <c r="AR27" i="3" s="1"/>
  <c r="U25" i="11" s="1"/>
  <c r="C25" i="11"/>
  <c r="AL24" i="3"/>
  <c r="B22" i="11"/>
  <c r="AP20" i="3"/>
  <c r="AU20" i="3" s="1"/>
  <c r="X18" i="11" s="1"/>
  <c r="F18" i="11"/>
  <c r="AO17" i="3"/>
  <c r="AT17" i="3" s="1"/>
  <c r="W15" i="11" s="1"/>
  <c r="E15" i="11"/>
  <c r="AN14" i="3"/>
  <c r="AS14" i="3" s="1"/>
  <c r="V12" i="11" s="1"/>
  <c r="D12" i="11"/>
  <c r="AM10" i="3"/>
  <c r="AR10" i="3" s="1"/>
  <c r="U8" i="11" s="1"/>
  <c r="C8" i="11"/>
  <c r="AN5" i="3"/>
  <c r="AS5" i="3" s="1"/>
  <c r="V3" i="11" s="1"/>
  <c r="D3" i="11"/>
  <c r="AO40" i="3"/>
  <c r="AT40" i="3" s="1"/>
  <c r="W38" i="11" s="1"/>
  <c r="AA14" i="11" s="1"/>
  <c r="E38" i="11"/>
  <c r="AL39" i="3"/>
  <c r="B37" i="11"/>
  <c r="AN37" i="3"/>
  <c r="AS37" i="3" s="1"/>
  <c r="V35" i="11" s="1"/>
  <c r="D35" i="11"/>
  <c r="AP35" i="3"/>
  <c r="AU35" i="3" s="1"/>
  <c r="X33" i="11" s="1"/>
  <c r="F33" i="11"/>
  <c r="AM34" i="3"/>
  <c r="AR34" i="3" s="1"/>
  <c r="U32" i="11" s="1"/>
  <c r="C32" i="11"/>
  <c r="AO31" i="3"/>
  <c r="AT31" i="3" s="1"/>
  <c r="W29" i="11" s="1"/>
  <c r="AA6" i="11" s="1"/>
  <c r="E29" i="11"/>
  <c r="AL30" i="3"/>
  <c r="B28" i="11"/>
  <c r="AN28" i="3"/>
  <c r="AS28" i="3" s="1"/>
  <c r="V26" i="11" s="1"/>
  <c r="D26" i="11"/>
  <c r="AP26" i="3"/>
  <c r="AU26" i="3" s="1"/>
  <c r="X24" i="11" s="1"/>
  <c r="F24" i="11"/>
  <c r="AM25" i="3"/>
  <c r="AR25" i="3" s="1"/>
  <c r="U23" i="11" s="1"/>
  <c r="C23" i="11"/>
  <c r="AO23" i="3"/>
  <c r="AT23" i="3" s="1"/>
  <c r="W21" i="11" s="1"/>
  <c r="E21" i="11"/>
  <c r="AL22" i="3"/>
  <c r="B20" i="11"/>
  <c r="AN20" i="3"/>
  <c r="AS20" i="3" s="1"/>
  <c r="V18" i="11" s="1"/>
  <c r="D18" i="11"/>
  <c r="AP18" i="3"/>
  <c r="AU18" i="3" s="1"/>
  <c r="X16" i="11" s="1"/>
  <c r="F16" i="11"/>
  <c r="AM17" i="3"/>
  <c r="AR17" i="3" s="1"/>
  <c r="U15" i="11" s="1"/>
  <c r="C15" i="11"/>
  <c r="AO15" i="3"/>
  <c r="AT15" i="3" s="1"/>
  <c r="W13" i="11" s="1"/>
  <c r="E13" i="11"/>
  <c r="AL14" i="3"/>
  <c r="AQ14" i="3" s="1"/>
  <c r="T12" i="11" s="1"/>
  <c r="B12" i="11"/>
  <c r="AN11" i="3"/>
  <c r="AS11" i="3" s="1"/>
  <c r="V9" i="11" s="1"/>
  <c r="AB5" i="11" s="1"/>
  <c r="D9" i="11"/>
  <c r="AP9" i="3"/>
  <c r="AU9" i="3" s="1"/>
  <c r="X7" i="11" s="1"/>
  <c r="F7" i="11"/>
  <c r="AM8" i="3"/>
  <c r="AR8" i="3" s="1"/>
  <c r="U6" i="11" s="1"/>
  <c r="C6" i="11"/>
  <c r="AO6" i="3"/>
  <c r="AT6" i="3" s="1"/>
  <c r="W4" i="11" s="1"/>
  <c r="E4" i="11"/>
  <c r="AL5" i="3"/>
  <c r="B3" i="11"/>
  <c r="AO35" i="3"/>
  <c r="AT35" i="3" s="1"/>
  <c r="W33" i="11" s="1"/>
  <c r="E33" i="11"/>
  <c r="AM28" i="3"/>
  <c r="AR28" i="3" s="1"/>
  <c r="U26" i="11" s="1"/>
  <c r="C26" i="11"/>
  <c r="AP21" i="3"/>
  <c r="AU21" i="3" s="1"/>
  <c r="X19" i="11" s="1"/>
  <c r="F19" i="11"/>
  <c r="AL17" i="3"/>
  <c r="B15" i="11"/>
  <c r="AM11" i="3"/>
  <c r="AR11" i="3" s="1"/>
  <c r="U9" i="11" s="1"/>
  <c r="AB4" i="11" s="1"/>
  <c r="C9" i="11"/>
  <c r="AM40" i="3"/>
  <c r="AR40" i="3" s="1"/>
  <c r="U38" i="11" s="1"/>
  <c r="C38" i="11"/>
  <c r="AO38" i="3"/>
  <c r="AT38" i="3" s="1"/>
  <c r="W36" i="11" s="1"/>
  <c r="E36" i="11"/>
  <c r="AL37" i="3"/>
  <c r="B35" i="11"/>
  <c r="AN35" i="3"/>
  <c r="AS35" i="3" s="1"/>
  <c r="V33" i="11" s="1"/>
  <c r="D33" i="11"/>
  <c r="AP33" i="3"/>
  <c r="AU33" i="3" s="1"/>
  <c r="X31" i="11" s="1"/>
  <c r="F31" i="11"/>
  <c r="AM31" i="3"/>
  <c r="AR31" i="3" s="1"/>
  <c r="U29" i="11" s="1"/>
  <c r="AA4" i="11" s="1"/>
  <c r="C29" i="11"/>
  <c r="AO29" i="3"/>
  <c r="AT29" i="3" s="1"/>
  <c r="W27" i="11" s="1"/>
  <c r="E27" i="11"/>
  <c r="AL28" i="3"/>
  <c r="B26" i="11"/>
  <c r="AN26" i="3"/>
  <c r="AS26" i="3" s="1"/>
  <c r="V24" i="11" s="1"/>
  <c r="D24" i="11"/>
  <c r="AP24" i="3"/>
  <c r="AU24" i="3" s="1"/>
  <c r="X22" i="11" s="1"/>
  <c r="F22" i="11"/>
  <c r="AM23" i="3"/>
  <c r="AR23" i="3" s="1"/>
  <c r="U21" i="11" s="1"/>
  <c r="C21" i="11"/>
  <c r="AO21" i="3"/>
  <c r="AT21" i="3" s="1"/>
  <c r="W19" i="11" s="1"/>
  <c r="E19" i="11"/>
  <c r="AL20" i="3"/>
  <c r="B18" i="11"/>
  <c r="AN18" i="3"/>
  <c r="AS18" i="3" s="1"/>
  <c r="V16" i="11" s="1"/>
  <c r="D16" i="11"/>
  <c r="AP16" i="3"/>
  <c r="AU16" i="3" s="1"/>
  <c r="X14" i="11" s="1"/>
  <c r="F14" i="11"/>
  <c r="AM15" i="3"/>
  <c r="AR15" i="3" s="1"/>
  <c r="U13" i="11" s="1"/>
  <c r="C13" i="11"/>
  <c r="AO13" i="3"/>
  <c r="AT13" i="3" s="1"/>
  <c r="W11" i="11" s="1"/>
  <c r="E11" i="11"/>
  <c r="AL11" i="3"/>
  <c r="AQ11" i="3" s="1"/>
  <c r="T9" i="11" s="1"/>
  <c r="AB3" i="11" s="1"/>
  <c r="B9" i="11"/>
  <c r="AN9" i="3"/>
  <c r="AS9" i="3" s="1"/>
  <c r="V7" i="11" s="1"/>
  <c r="D7" i="11"/>
  <c r="AP7" i="3"/>
  <c r="AU7" i="3" s="1"/>
  <c r="X5" i="11" s="1"/>
  <c r="F5" i="11"/>
  <c r="AM6" i="3"/>
  <c r="AR6" i="3" s="1"/>
  <c r="U4" i="11" s="1"/>
  <c r="C4" i="11"/>
  <c r="AN40" i="3"/>
  <c r="AS40" i="3" s="1"/>
  <c r="V38" i="11" s="1"/>
  <c r="D38" i="11"/>
  <c r="AM37" i="3"/>
  <c r="AR37" i="3" s="1"/>
  <c r="U35" i="11" s="1"/>
  <c r="C35" i="11"/>
  <c r="AP29" i="3"/>
  <c r="AU29" i="3" s="1"/>
  <c r="X27" i="11" s="1"/>
  <c r="F27" i="11"/>
  <c r="AN23" i="3"/>
  <c r="AS23" i="3" s="1"/>
  <c r="V21" i="11" s="1"/>
  <c r="D21" i="11"/>
  <c r="AN15" i="3"/>
  <c r="AS15" i="3" s="1"/>
  <c r="V13" i="11" s="1"/>
  <c r="D13" i="11"/>
  <c r="AL8" i="3"/>
  <c r="B6" i="11"/>
  <c r="AL40" i="3"/>
  <c r="B38" i="11"/>
  <c r="AN38" i="3"/>
  <c r="AS38" i="3" s="1"/>
  <c r="V36" i="11" s="1"/>
  <c r="D36" i="11"/>
  <c r="AP36" i="3"/>
  <c r="AU36" i="3" s="1"/>
  <c r="X34" i="11" s="1"/>
  <c r="F34" i="11"/>
  <c r="AM35" i="3"/>
  <c r="AR35" i="3" s="1"/>
  <c r="U33" i="11" s="1"/>
  <c r="C33" i="11"/>
  <c r="AO33" i="3"/>
  <c r="AT33" i="3" s="1"/>
  <c r="W31" i="11" s="1"/>
  <c r="E31" i="11"/>
  <c r="AL31" i="3"/>
  <c r="B29" i="11"/>
  <c r="AN29" i="3"/>
  <c r="AS29" i="3" s="1"/>
  <c r="V27" i="11" s="1"/>
  <c r="D27" i="11"/>
  <c r="AP27" i="3"/>
  <c r="AU27" i="3" s="1"/>
  <c r="X25" i="11" s="1"/>
  <c r="F25" i="11"/>
  <c r="AM26" i="3"/>
  <c r="AR26" i="3" s="1"/>
  <c r="U24" i="11" s="1"/>
  <c r="C24" i="11"/>
  <c r="AO24" i="3"/>
  <c r="AT24" i="3" s="1"/>
  <c r="W22" i="11" s="1"/>
  <c r="E22" i="11"/>
  <c r="AL23" i="3"/>
  <c r="AQ23" i="3" s="1"/>
  <c r="T21" i="11" s="1"/>
  <c r="B21" i="11"/>
  <c r="AN21" i="3"/>
  <c r="AS21" i="3" s="1"/>
  <c r="V19" i="11" s="1"/>
  <c r="D19" i="11"/>
  <c r="AP19" i="3"/>
  <c r="AU19" i="3" s="1"/>
  <c r="X17" i="11" s="1"/>
  <c r="AB15" i="11" s="1"/>
  <c r="F17" i="11"/>
  <c r="AM18" i="3"/>
  <c r="AR18" i="3" s="1"/>
  <c r="U16" i="11" s="1"/>
  <c r="C16" i="11"/>
  <c r="AO16" i="3"/>
  <c r="AT16" i="3" s="1"/>
  <c r="W14" i="11" s="1"/>
  <c r="E14" i="11"/>
  <c r="AL15" i="3"/>
  <c r="B13" i="11"/>
  <c r="AN13" i="3"/>
  <c r="AS13" i="3" s="1"/>
  <c r="V11" i="11" s="1"/>
  <c r="D11" i="11"/>
  <c r="AP10" i="3"/>
  <c r="AU10" i="3" s="1"/>
  <c r="X8" i="11" s="1"/>
  <c r="F8" i="11"/>
  <c r="AM9" i="3"/>
  <c r="AR9" i="3" s="1"/>
  <c r="U7" i="11" s="1"/>
  <c r="C7" i="11"/>
  <c r="AO7" i="3"/>
  <c r="AT7" i="3" s="1"/>
  <c r="W5" i="11" s="1"/>
  <c r="E5" i="11"/>
  <c r="AL6" i="3"/>
  <c r="B4" i="11"/>
  <c r="AP38" i="3"/>
  <c r="AU38" i="3" s="1"/>
  <c r="X36" i="11" s="1"/>
  <c r="F36" i="11"/>
  <c r="AN31" i="3"/>
  <c r="AS31" i="3" s="1"/>
  <c r="V29" i="11" s="1"/>
  <c r="AA5" i="11" s="1"/>
  <c r="D29" i="11"/>
  <c r="AL25" i="3"/>
  <c r="B23" i="11"/>
  <c r="AO18" i="3"/>
  <c r="AT18" i="3" s="1"/>
  <c r="W16" i="11" s="1"/>
  <c r="E16" i="11"/>
  <c r="AN6" i="3"/>
  <c r="AS6" i="3" s="1"/>
  <c r="V4" i="11" s="1"/>
  <c r="D4" i="11"/>
  <c r="AP39" i="3"/>
  <c r="AU39" i="3" s="1"/>
  <c r="X37" i="11" s="1"/>
  <c r="F37" i="11"/>
  <c r="AM38" i="3"/>
  <c r="AR38" i="3" s="1"/>
  <c r="U36" i="11" s="1"/>
  <c r="C36" i="11"/>
  <c r="AO36" i="3"/>
  <c r="AT36" i="3" s="1"/>
  <c r="W34" i="11" s="1"/>
  <c r="E34" i="11"/>
  <c r="AL35" i="3"/>
  <c r="B33" i="11"/>
  <c r="AN33" i="3"/>
  <c r="AS33" i="3" s="1"/>
  <c r="V31" i="11" s="1"/>
  <c r="D31" i="11"/>
  <c r="AP30" i="3"/>
  <c r="AU30" i="3" s="1"/>
  <c r="X28" i="11" s="1"/>
  <c r="F28" i="11"/>
  <c r="AM29" i="3"/>
  <c r="AR29" i="3" s="1"/>
  <c r="U27" i="11" s="1"/>
  <c r="C27" i="11"/>
  <c r="AO27" i="3"/>
  <c r="AT27" i="3" s="1"/>
  <c r="W25" i="11" s="1"/>
  <c r="E25" i="11"/>
  <c r="AL26" i="3"/>
  <c r="AQ26" i="3" s="1"/>
  <c r="T24" i="11" s="1"/>
  <c r="B24" i="11"/>
  <c r="AN24" i="3"/>
  <c r="AS24" i="3" s="1"/>
  <c r="V22" i="11" s="1"/>
  <c r="D22" i="11"/>
  <c r="AP22" i="3"/>
  <c r="AU22" i="3" s="1"/>
  <c r="X20" i="11" s="1"/>
  <c r="F20" i="11"/>
  <c r="AM21" i="3"/>
  <c r="AR21" i="3" s="1"/>
  <c r="U19" i="11" s="1"/>
  <c r="C19" i="11"/>
  <c r="AO19" i="3"/>
  <c r="AT19" i="3" s="1"/>
  <c r="W17" i="11" s="1"/>
  <c r="AB14" i="11" s="1"/>
  <c r="E17" i="11"/>
  <c r="AL18" i="3"/>
  <c r="B16" i="11"/>
  <c r="AN16" i="3"/>
  <c r="AS16" i="3" s="1"/>
  <c r="V14" i="11" s="1"/>
  <c r="D14" i="11"/>
  <c r="AP14" i="3"/>
  <c r="AU14" i="3" s="1"/>
  <c r="X12" i="11" s="1"/>
  <c r="F12" i="11"/>
  <c r="AM13" i="3"/>
  <c r="AR13" i="3" s="1"/>
  <c r="U11" i="11" s="1"/>
  <c r="C11" i="11"/>
  <c r="AO10" i="3"/>
  <c r="AT10" i="3" s="1"/>
  <c r="W8" i="11" s="1"/>
  <c r="E8" i="11"/>
  <c r="AN7" i="3"/>
  <c r="AS7" i="3" s="1"/>
  <c r="V5" i="11" s="1"/>
  <c r="D5" i="11"/>
  <c r="AP5" i="3"/>
  <c r="AU5" i="3" s="1"/>
  <c r="X3" i="11" s="1"/>
  <c r="F3" i="11"/>
  <c r="AL34" i="3"/>
  <c r="AQ34" i="3" s="1"/>
  <c r="T32" i="11" s="1"/>
  <c r="B32" i="11"/>
  <c r="AO26" i="3"/>
  <c r="AT26" i="3" s="1"/>
  <c r="W24" i="11" s="1"/>
  <c r="E24" i="11"/>
  <c r="AM20" i="3"/>
  <c r="AR20" i="3" s="1"/>
  <c r="U18" i="11" s="1"/>
  <c r="C18" i="11"/>
  <c r="AP13" i="3"/>
  <c r="AU13" i="3" s="1"/>
  <c r="X11" i="11" s="1"/>
  <c r="F11" i="11"/>
  <c r="AO9" i="3"/>
  <c r="AT9" i="3" s="1"/>
  <c r="W7" i="11" s="1"/>
  <c r="E7" i="11"/>
  <c r="AO39" i="3"/>
  <c r="AT39" i="3" s="1"/>
  <c r="W37" i="11" s="1"/>
  <c r="E37" i="11"/>
  <c r="AL38" i="3"/>
  <c r="B36" i="11"/>
  <c r="AN36" i="3"/>
  <c r="AS36" i="3" s="1"/>
  <c r="V34" i="11" s="1"/>
  <c r="D34" i="11"/>
  <c r="AP34" i="3"/>
  <c r="AU34" i="3" s="1"/>
  <c r="X32" i="11" s="1"/>
  <c r="F32" i="11"/>
  <c r="AM33" i="3"/>
  <c r="AR33" i="3" s="1"/>
  <c r="U31" i="11" s="1"/>
  <c r="C31" i="11"/>
  <c r="AO30" i="3"/>
  <c r="AT30" i="3" s="1"/>
  <c r="W28" i="11" s="1"/>
  <c r="E28" i="11"/>
  <c r="AL29" i="3"/>
  <c r="B27" i="11"/>
  <c r="AN27" i="3"/>
  <c r="AS27" i="3" s="1"/>
  <c r="V25" i="11" s="1"/>
  <c r="D25" i="11"/>
  <c r="AP25" i="3"/>
  <c r="AU25" i="3" s="1"/>
  <c r="X23" i="11" s="1"/>
  <c r="F23" i="11"/>
  <c r="AM24" i="3"/>
  <c r="AR24" i="3" s="1"/>
  <c r="U22" i="11" s="1"/>
  <c r="C22" i="11"/>
  <c r="AO22" i="3"/>
  <c r="AT22" i="3" s="1"/>
  <c r="W20" i="11" s="1"/>
  <c r="E20" i="11"/>
  <c r="AL21" i="3"/>
  <c r="AQ21" i="3" s="1"/>
  <c r="T19" i="11" s="1"/>
  <c r="B19" i="11"/>
  <c r="AN19" i="3"/>
  <c r="AS19" i="3" s="1"/>
  <c r="V17" i="11" s="1"/>
  <c r="AB13" i="11" s="1"/>
  <c r="D17" i="11"/>
  <c r="AP17" i="3"/>
  <c r="AU17" i="3" s="1"/>
  <c r="X15" i="11" s="1"/>
  <c r="F15" i="11"/>
  <c r="AM16" i="3"/>
  <c r="AR16" i="3" s="1"/>
  <c r="U14" i="11" s="1"/>
  <c r="C14" i="11"/>
  <c r="AO14" i="3"/>
  <c r="AT14" i="3" s="1"/>
  <c r="W12" i="11" s="1"/>
  <c r="E12" i="11"/>
  <c r="AL13" i="3"/>
  <c r="B11" i="11"/>
  <c r="AN10" i="3"/>
  <c r="AS10" i="3" s="1"/>
  <c r="V8" i="11" s="1"/>
  <c r="D8" i="11"/>
  <c r="AP8" i="3"/>
  <c r="AU8" i="3" s="1"/>
  <c r="X6" i="11" s="1"/>
  <c r="F6" i="11"/>
  <c r="AM7" i="3"/>
  <c r="AR7" i="3" s="1"/>
  <c r="U5" i="11" s="1"/>
  <c r="C5" i="11"/>
  <c r="AO5" i="3"/>
  <c r="AT5" i="3" s="1"/>
  <c r="W3" i="11" s="1"/>
  <c r="E3" i="11"/>
  <c r="AO51" i="3"/>
  <c r="AT51" i="3" s="1"/>
  <c r="W49" i="11" s="1"/>
  <c r="CG51" i="3"/>
  <c r="CM51" i="3" s="1"/>
  <c r="AO43" i="3"/>
  <c r="AT43" i="3" s="1"/>
  <c r="W41" i="11" s="1"/>
  <c r="CG43" i="3"/>
  <c r="CM43" i="3" s="1"/>
  <c r="AO54" i="3"/>
  <c r="AT54" i="3" s="1"/>
  <c r="W52" i="11" s="1"/>
  <c r="CG54" i="3"/>
  <c r="CM54" i="3" s="1"/>
  <c r="AL53" i="3"/>
  <c r="CD53" i="3"/>
  <c r="CJ53" i="3" s="1"/>
  <c r="AN51" i="3"/>
  <c r="AS51" i="3" s="1"/>
  <c r="V49" i="11" s="1"/>
  <c r="CF51" i="3"/>
  <c r="CL51" i="3" s="1"/>
  <c r="AP49" i="3"/>
  <c r="AU49" i="3" s="1"/>
  <c r="X47" i="11" s="1"/>
  <c r="CH49" i="3"/>
  <c r="CN49" i="3" s="1"/>
  <c r="AM48" i="3"/>
  <c r="AR48" i="3" s="1"/>
  <c r="U46" i="11" s="1"/>
  <c r="CE48" i="3"/>
  <c r="CK48" i="3" s="1"/>
  <c r="AO46" i="3"/>
  <c r="AT46" i="3" s="1"/>
  <c r="W44" i="11" s="1"/>
  <c r="CG46" i="3"/>
  <c r="CM46" i="3" s="1"/>
  <c r="AL45" i="3"/>
  <c r="CD45" i="3"/>
  <c r="CJ45" i="3" s="1"/>
  <c r="AN43" i="3"/>
  <c r="AS43" i="3" s="1"/>
  <c r="V41" i="11" s="1"/>
  <c r="CF43" i="3"/>
  <c r="CL43" i="3" s="1"/>
  <c r="BS37" i="3"/>
  <c r="BZ37" i="3" s="1"/>
  <c r="CH37" i="3" s="1"/>
  <c r="CN37" i="3" s="1"/>
  <c r="BS35" i="3"/>
  <c r="BZ35" i="3" s="1"/>
  <c r="CH35" i="3" s="1"/>
  <c r="CN35" i="3" s="1"/>
  <c r="BS31" i="3"/>
  <c r="BZ31" i="3" s="1"/>
  <c r="CH31" i="3" s="1"/>
  <c r="CN31" i="3" s="1"/>
  <c r="BS27" i="3"/>
  <c r="BZ27" i="3" s="1"/>
  <c r="CH27" i="3" s="1"/>
  <c r="CN27" i="3" s="1"/>
  <c r="AL50" i="3"/>
  <c r="CD50" i="3"/>
  <c r="CJ50" i="3" s="1"/>
  <c r="AM51" i="3"/>
  <c r="AR51" i="3" s="1"/>
  <c r="U49" i="11" s="1"/>
  <c r="CE51" i="3"/>
  <c r="CK51" i="3" s="1"/>
  <c r="AL48" i="3"/>
  <c r="AQ48" i="3" s="1"/>
  <c r="T46" i="11" s="1"/>
  <c r="CD48" i="3"/>
  <c r="CJ48" i="3" s="1"/>
  <c r="AP44" i="3"/>
  <c r="AU44" i="3" s="1"/>
  <c r="X42" i="11" s="1"/>
  <c r="CH44" i="3"/>
  <c r="CN44" i="3" s="1"/>
  <c r="BR29" i="3"/>
  <c r="BY29" i="3" s="1"/>
  <c r="CG29" i="3" s="1"/>
  <c r="CM29" i="3" s="1"/>
  <c r="BR28" i="3"/>
  <c r="BY28" i="3" s="1"/>
  <c r="CG28" i="3" s="1"/>
  <c r="CM28" i="3" s="1"/>
  <c r="AM53" i="3"/>
  <c r="AR53" i="3" s="1"/>
  <c r="U51" i="11" s="1"/>
  <c r="CE53" i="3"/>
  <c r="CK53" i="3" s="1"/>
  <c r="AM45" i="3"/>
  <c r="AR45" i="3" s="1"/>
  <c r="U43" i="11" s="1"/>
  <c r="CE45" i="3"/>
  <c r="CK45" i="3" s="1"/>
  <c r="AN54" i="3"/>
  <c r="AS54" i="3" s="1"/>
  <c r="V52" i="11" s="1"/>
  <c r="CF54" i="3"/>
  <c r="CL54" i="3" s="1"/>
  <c r="AP52" i="3"/>
  <c r="AU52" i="3" s="1"/>
  <c r="X50" i="11" s="1"/>
  <c r="CH52" i="3"/>
  <c r="CN52" i="3" s="1"/>
  <c r="AO49" i="3"/>
  <c r="AT49" i="3" s="1"/>
  <c r="W47" i="11" s="1"/>
  <c r="CG49" i="3"/>
  <c r="CM49" i="3" s="1"/>
  <c r="AN46" i="3"/>
  <c r="AS46" i="3" s="1"/>
  <c r="V44" i="11" s="1"/>
  <c r="CF46" i="3"/>
  <c r="CL46" i="3" s="1"/>
  <c r="AM43" i="3"/>
  <c r="AR43" i="3" s="1"/>
  <c r="U41" i="11" s="1"/>
  <c r="CE43" i="3"/>
  <c r="CK43" i="3" s="1"/>
  <c r="AP55" i="3"/>
  <c r="AU55" i="3" s="1"/>
  <c r="X53" i="11" s="1"/>
  <c r="CH55" i="3"/>
  <c r="CN55" i="3" s="1"/>
  <c r="AM54" i="3"/>
  <c r="AR54" i="3" s="1"/>
  <c r="U52" i="11" s="1"/>
  <c r="CE54" i="3"/>
  <c r="CK54" i="3" s="1"/>
  <c r="AO52" i="3"/>
  <c r="AT52" i="3" s="1"/>
  <c r="W50" i="11" s="1"/>
  <c r="CG52" i="3"/>
  <c r="CM52" i="3" s="1"/>
  <c r="AL51" i="3"/>
  <c r="CD51" i="3"/>
  <c r="CJ51" i="3" s="1"/>
  <c r="AN49" i="3"/>
  <c r="AS49" i="3" s="1"/>
  <c r="V47" i="11" s="1"/>
  <c r="CF49" i="3"/>
  <c r="CL49" i="3" s="1"/>
  <c r="AP47" i="3"/>
  <c r="AU47" i="3" s="1"/>
  <c r="X45" i="11" s="1"/>
  <c r="CH47" i="3"/>
  <c r="CN47" i="3" s="1"/>
  <c r="AM46" i="3"/>
  <c r="AR46" i="3" s="1"/>
  <c r="U44" i="11" s="1"/>
  <c r="CE46" i="3"/>
  <c r="CK46" i="3" s="1"/>
  <c r="AO44" i="3"/>
  <c r="AT44" i="3" s="1"/>
  <c r="W42" i="11" s="1"/>
  <c r="CG44" i="3"/>
  <c r="CM44" i="3" s="1"/>
  <c r="AL43" i="3"/>
  <c r="AQ43" i="3" s="1"/>
  <c r="T41" i="11" s="1"/>
  <c r="CD43" i="3"/>
  <c r="CJ43" i="3" s="1"/>
  <c r="AP54" i="3"/>
  <c r="AU54" i="3" s="1"/>
  <c r="X52" i="11" s="1"/>
  <c r="CH54" i="3"/>
  <c r="CN54" i="3" s="1"/>
  <c r="AP46" i="3"/>
  <c r="AU46" i="3" s="1"/>
  <c r="X44" i="11" s="1"/>
  <c r="CH46" i="3"/>
  <c r="CN46" i="3" s="1"/>
  <c r="AL54" i="3"/>
  <c r="CD54" i="3"/>
  <c r="CJ54" i="3" s="1"/>
  <c r="AP50" i="3"/>
  <c r="AU50" i="3" s="1"/>
  <c r="X48" i="11" s="1"/>
  <c r="CH50" i="3"/>
  <c r="CN50" i="3" s="1"/>
  <c r="AL46" i="3"/>
  <c r="AQ46" i="3" s="1"/>
  <c r="T44" i="11" s="1"/>
  <c r="CD46" i="3"/>
  <c r="CJ46" i="3" s="1"/>
  <c r="BP37" i="3"/>
  <c r="BW37" i="3" s="1"/>
  <c r="CE37" i="3" s="1"/>
  <c r="CK37" i="3" s="1"/>
  <c r="BP38" i="3"/>
  <c r="BW38" i="3" s="1"/>
  <c r="CE38" i="3" s="1"/>
  <c r="CK38" i="3" s="1"/>
  <c r="BP35" i="3"/>
  <c r="BW35" i="3" s="1"/>
  <c r="CE35" i="3" s="1"/>
  <c r="CK35" i="3" s="1"/>
  <c r="BE7" i="3"/>
  <c r="BQ7" i="3" s="1"/>
  <c r="BX7" i="3" s="1"/>
  <c r="CF7" i="3" s="1"/>
  <c r="CL7" i="3" s="1"/>
  <c r="AN48" i="3"/>
  <c r="AS48" i="3" s="1"/>
  <c r="V46" i="11" s="1"/>
  <c r="CF48" i="3"/>
  <c r="CL48" i="3" s="1"/>
  <c r="AL42" i="3"/>
  <c r="CD42" i="3"/>
  <c r="CJ42" i="3" s="1"/>
  <c r="AO55" i="3"/>
  <c r="AT55" i="3" s="1"/>
  <c r="W53" i="11" s="1"/>
  <c r="CG55" i="3"/>
  <c r="CM55" i="3" s="1"/>
  <c r="AN52" i="3"/>
  <c r="AS52" i="3" s="1"/>
  <c r="V50" i="11" s="1"/>
  <c r="CF52" i="3"/>
  <c r="CL52" i="3" s="1"/>
  <c r="AM49" i="3"/>
  <c r="AR49" i="3" s="1"/>
  <c r="U47" i="11" s="1"/>
  <c r="CE49" i="3"/>
  <c r="CK49" i="3" s="1"/>
  <c r="AO47" i="3"/>
  <c r="AT47" i="3" s="1"/>
  <c r="W45" i="11" s="1"/>
  <c r="CG47" i="3"/>
  <c r="CM47" i="3" s="1"/>
  <c r="AN44" i="3"/>
  <c r="AS44" i="3" s="1"/>
  <c r="V42" i="11" s="1"/>
  <c r="CF44" i="3"/>
  <c r="CL44" i="3" s="1"/>
  <c r="AP42" i="3"/>
  <c r="AU42" i="3" s="1"/>
  <c r="X40" i="11" s="1"/>
  <c r="CH42" i="3"/>
  <c r="CN42" i="3" s="1"/>
  <c r="AN55" i="3"/>
  <c r="AS55" i="3" s="1"/>
  <c r="V53" i="11" s="1"/>
  <c r="CF55" i="3"/>
  <c r="CL55" i="3" s="1"/>
  <c r="AP53" i="3"/>
  <c r="AU53" i="3" s="1"/>
  <c r="X51" i="11" s="1"/>
  <c r="CH53" i="3"/>
  <c r="CN53" i="3" s="1"/>
  <c r="AM52" i="3"/>
  <c r="AR52" i="3" s="1"/>
  <c r="U50" i="11" s="1"/>
  <c r="CE52" i="3"/>
  <c r="CK52" i="3" s="1"/>
  <c r="AO50" i="3"/>
  <c r="AT50" i="3" s="1"/>
  <c r="W48" i="11" s="1"/>
  <c r="CG50" i="3"/>
  <c r="CM50" i="3" s="1"/>
  <c r="AN47" i="3"/>
  <c r="AS47" i="3" s="1"/>
  <c r="V45" i="11" s="1"/>
  <c r="CF47" i="3"/>
  <c r="CL47" i="3" s="1"/>
  <c r="AP45" i="3"/>
  <c r="AU45" i="3" s="1"/>
  <c r="X43" i="11" s="1"/>
  <c r="CH45" i="3"/>
  <c r="CN45" i="3" s="1"/>
  <c r="AM44" i="3"/>
  <c r="AR44" i="3" s="1"/>
  <c r="U42" i="11" s="1"/>
  <c r="CE44" i="3"/>
  <c r="CK44" i="3" s="1"/>
  <c r="AO42" i="3"/>
  <c r="AT42" i="3" s="1"/>
  <c r="W40" i="11" s="1"/>
  <c r="CG42" i="3"/>
  <c r="CM42" i="3" s="1"/>
  <c r="AM55" i="3"/>
  <c r="AR55" i="3" s="1"/>
  <c r="CE55" i="3"/>
  <c r="CK55" i="3" s="1"/>
  <c r="AO53" i="3"/>
  <c r="AT53" i="3" s="1"/>
  <c r="W51" i="11" s="1"/>
  <c r="CG53" i="3"/>
  <c r="CM53" i="3" s="1"/>
  <c r="AN50" i="3"/>
  <c r="AS50" i="3" s="1"/>
  <c r="V48" i="11" s="1"/>
  <c r="CF50" i="3"/>
  <c r="CL50" i="3" s="1"/>
  <c r="AP48" i="3"/>
  <c r="AU48" i="3" s="1"/>
  <c r="X46" i="11" s="1"/>
  <c r="CH48" i="3"/>
  <c r="CN48" i="3" s="1"/>
  <c r="AO45" i="3"/>
  <c r="AT45" i="3" s="1"/>
  <c r="W43" i="11" s="1"/>
  <c r="CG45" i="3"/>
  <c r="CM45" i="3" s="1"/>
  <c r="AL44" i="3"/>
  <c r="AQ44" i="3" s="1"/>
  <c r="T42" i="11" s="1"/>
  <c r="CD44" i="3"/>
  <c r="CJ44" i="3" s="1"/>
  <c r="AL52" i="3"/>
  <c r="AQ52" i="3" s="1"/>
  <c r="T50" i="11" s="1"/>
  <c r="CD52" i="3"/>
  <c r="CJ52" i="3" s="1"/>
  <c r="AM47" i="3"/>
  <c r="AR47" i="3" s="1"/>
  <c r="U45" i="11" s="1"/>
  <c r="CE47" i="3"/>
  <c r="CK47" i="3" s="1"/>
  <c r="AN42" i="3"/>
  <c r="AS42" i="3" s="1"/>
  <c r="V40" i="11" s="1"/>
  <c r="CF42" i="3"/>
  <c r="CL42" i="3" s="1"/>
  <c r="AL55" i="3"/>
  <c r="AQ55" i="3" s="1"/>
  <c r="T53" i="11" s="1"/>
  <c r="CD55" i="3"/>
  <c r="CJ55" i="3" s="1"/>
  <c r="AN53" i="3"/>
  <c r="AS53" i="3" s="1"/>
  <c r="V51" i="11" s="1"/>
  <c r="CF53" i="3"/>
  <c r="CL53" i="3" s="1"/>
  <c r="AP51" i="3"/>
  <c r="AU51" i="3" s="1"/>
  <c r="X49" i="11" s="1"/>
  <c r="CH51" i="3"/>
  <c r="CN51" i="3" s="1"/>
  <c r="AM50" i="3"/>
  <c r="AR50" i="3" s="1"/>
  <c r="U48" i="11" s="1"/>
  <c r="CE50" i="3"/>
  <c r="CK50" i="3" s="1"/>
  <c r="AO48" i="3"/>
  <c r="AT48" i="3" s="1"/>
  <c r="W46" i="11" s="1"/>
  <c r="CG48" i="3"/>
  <c r="CM48" i="3" s="1"/>
  <c r="AL47" i="3"/>
  <c r="AQ47" i="3" s="1"/>
  <c r="T45" i="11" s="1"/>
  <c r="CD47" i="3"/>
  <c r="CJ47" i="3" s="1"/>
  <c r="AN45" i="3"/>
  <c r="AS45" i="3" s="1"/>
  <c r="V43" i="11" s="1"/>
  <c r="CF45" i="3"/>
  <c r="CL45" i="3" s="1"/>
  <c r="AP43" i="3"/>
  <c r="AU43" i="3" s="1"/>
  <c r="X41" i="11" s="1"/>
  <c r="CH43" i="3"/>
  <c r="CN43" i="3" s="1"/>
  <c r="AM42" i="3"/>
  <c r="AR42" i="3" s="1"/>
  <c r="U40" i="11" s="1"/>
  <c r="CE42" i="3"/>
  <c r="CK42" i="3" s="1"/>
  <c r="BD5" i="3"/>
  <c r="BG5" i="3"/>
  <c r="BE37" i="3"/>
  <c r="BC5" i="3"/>
  <c r="BD8" i="3"/>
  <c r="BD10" i="3"/>
  <c r="BG8" i="3"/>
  <c r="BS8" i="3" s="1"/>
  <c r="BZ8" i="3" s="1"/>
  <c r="CH8" i="3" s="1"/>
  <c r="CN8" i="3" s="1"/>
  <c r="BG7" i="3"/>
  <c r="BS7" i="3" s="1"/>
  <c r="BZ7" i="3" s="1"/>
  <c r="CH7" i="3" s="1"/>
  <c r="CN7" i="3" s="1"/>
  <c r="BD40" i="3"/>
  <c r="BP40" i="3" s="1"/>
  <c r="BW40" i="3" s="1"/>
  <c r="CE40" i="3" s="1"/>
  <c r="CK40" i="3" s="1"/>
  <c r="BD11" i="3"/>
  <c r="BP11" i="3" s="1"/>
  <c r="BW11" i="3" s="1"/>
  <c r="CE11" i="3" s="1"/>
  <c r="CK11" i="3" s="1"/>
  <c r="BD36" i="3"/>
  <c r="BP36" i="3" s="1"/>
  <c r="BW36" i="3" s="1"/>
  <c r="CE36" i="3" s="1"/>
  <c r="CK36" i="3" s="1"/>
  <c r="BF10" i="3"/>
  <c r="BC36" i="3"/>
  <c r="BC8" i="3"/>
  <c r="BE40" i="3"/>
  <c r="BD9" i="3"/>
  <c r="BP9" i="3" s="1"/>
  <c r="BW9" i="3" s="1"/>
  <c r="CE9" i="3" s="1"/>
  <c r="CK9" i="3" s="1"/>
  <c r="BE36" i="3"/>
  <c r="BG9" i="3"/>
  <c r="AH5" i="3"/>
  <c r="BE6" i="3"/>
  <c r="BQ6" i="3" s="1"/>
  <c r="BX6" i="3" s="1"/>
  <c r="CF6" i="3" s="1"/>
  <c r="CL6" i="3" s="1"/>
  <c r="BE35" i="3"/>
  <c r="BF6" i="3"/>
  <c r="BR6" i="3" s="1"/>
  <c r="BY6" i="3" s="1"/>
  <c r="CG6" i="3" s="1"/>
  <c r="CM6" i="3" s="1"/>
  <c r="AF38" i="3"/>
  <c r="BF7" i="3"/>
  <c r="BF36" i="3"/>
  <c r="AF3" i="3"/>
  <c r="BG36" i="3"/>
  <c r="BC35" i="3"/>
  <c r="BF35" i="3"/>
  <c r="BG35" i="3"/>
  <c r="AJ51" i="3"/>
  <c r="BE5" i="3"/>
  <c r="BD7" i="3"/>
  <c r="BP7" i="3" s="1"/>
  <c r="BW7" i="3" s="1"/>
  <c r="CE7" i="3" s="1"/>
  <c r="CK7" i="3" s="1"/>
  <c r="BF9" i="3"/>
  <c r="BR9" i="3" s="1"/>
  <c r="BY9" i="3" s="1"/>
  <c r="CG9" i="3" s="1"/>
  <c r="CM9" i="3" s="1"/>
  <c r="BG6" i="3"/>
  <c r="BS6" i="3" s="1"/>
  <c r="BZ6" i="3" s="1"/>
  <c r="CH6" i="3" s="1"/>
  <c r="CN6" i="3" s="1"/>
  <c r="BC34" i="3"/>
  <c r="BD34" i="3"/>
  <c r="BP34" i="3" s="1"/>
  <c r="BW34" i="3" s="1"/>
  <c r="CE34" i="3" s="1"/>
  <c r="CK34" i="3" s="1"/>
  <c r="BE34" i="3"/>
  <c r="BF34" i="3"/>
  <c r="BG34" i="3"/>
  <c r="AH45" i="3"/>
  <c r="BF5" i="3"/>
  <c r="BD6" i="3"/>
  <c r="BF8" i="3"/>
  <c r="BR8" i="3" s="1"/>
  <c r="BY8" i="3" s="1"/>
  <c r="CG8" i="3" s="1"/>
  <c r="CM8" i="3" s="1"/>
  <c r="BC33" i="3"/>
  <c r="BD33" i="3"/>
  <c r="BP33" i="3" s="1"/>
  <c r="BW33" i="3" s="1"/>
  <c r="CE33" i="3" s="1"/>
  <c r="CK33" i="3" s="1"/>
  <c r="BE33" i="3"/>
  <c r="BF33" i="3"/>
  <c r="BG33" i="3"/>
  <c r="BF40" i="3"/>
  <c r="BG40" i="3"/>
  <c r="BE10" i="3"/>
  <c r="BC40" i="3"/>
  <c r="AI30" i="3"/>
  <c r="AH7" i="3"/>
  <c r="BC11" i="3"/>
  <c r="BC10" i="3"/>
  <c r="BE9" i="3"/>
  <c r="BC39" i="3"/>
  <c r="BD39" i="3"/>
  <c r="BP39" i="3" s="1"/>
  <c r="BW39" i="3" s="1"/>
  <c r="CE39" i="3" s="1"/>
  <c r="CK39" i="3" s="1"/>
  <c r="BE39" i="3"/>
  <c r="BF39" i="3"/>
  <c r="BG39" i="3"/>
  <c r="AG24" i="3"/>
  <c r="BC7" i="3"/>
  <c r="BC9" i="3"/>
  <c r="BE8" i="3"/>
  <c r="BQ8" i="3" s="1"/>
  <c r="BX8" i="3" s="1"/>
  <c r="CF8" i="3" s="1"/>
  <c r="CL8" i="3" s="1"/>
  <c r="BG10" i="3"/>
  <c r="BC38" i="3"/>
  <c r="BD38" i="3"/>
  <c r="BE38" i="3"/>
  <c r="BF38" i="3"/>
  <c r="BG38" i="3"/>
  <c r="AJ17" i="3"/>
  <c r="BC43" i="3"/>
  <c r="AJ5" i="3"/>
  <c r="AH52" i="3"/>
  <c r="AF46" i="3"/>
  <c r="AI38" i="3"/>
  <c r="AG31" i="3"/>
  <c r="AJ24" i="3"/>
  <c r="AH18" i="3"/>
  <c r="AI8" i="3"/>
  <c r="AG58" i="3"/>
  <c r="AJ50" i="3"/>
  <c r="AH44" i="3"/>
  <c r="AF37" i="3"/>
  <c r="AI29" i="3"/>
  <c r="AG23" i="3"/>
  <c r="AJ16" i="3"/>
  <c r="AG7" i="3"/>
  <c r="AI57" i="3"/>
  <c r="AG50" i="3"/>
  <c r="AJ43" i="3"/>
  <c r="AH36" i="3"/>
  <c r="AF29" i="3"/>
  <c r="AI22" i="3"/>
  <c r="AG16" i="3"/>
  <c r="AF10" i="3"/>
  <c r="AI55" i="3"/>
  <c r="AG49" i="3"/>
  <c r="AJ42" i="3"/>
  <c r="AH35" i="3"/>
  <c r="AF28" i="3"/>
  <c r="AI21" i="3"/>
  <c r="AG15" i="3"/>
  <c r="AF7" i="3"/>
  <c r="AF55" i="3"/>
  <c r="AI48" i="3"/>
  <c r="AG42" i="3"/>
  <c r="AJ34" i="3"/>
  <c r="AH27" i="3"/>
  <c r="AF21" i="3"/>
  <c r="AI14" i="3"/>
  <c r="AJ11" i="3"/>
  <c r="AF54" i="3"/>
  <c r="AI47" i="3"/>
  <c r="AG40" i="3"/>
  <c r="AJ33" i="3"/>
  <c r="AH26" i="3"/>
  <c r="AF20" i="3"/>
  <c r="AI13" i="3"/>
  <c r="AI9" i="3"/>
  <c r="AH53" i="3"/>
  <c r="AF47" i="3"/>
  <c r="AI39" i="3"/>
  <c r="AG33" i="3"/>
  <c r="AJ25" i="3"/>
  <c r="AH19" i="3"/>
  <c r="AF13" i="3"/>
  <c r="AH9" i="3"/>
  <c r="AF58" i="3"/>
  <c r="AH55" i="3"/>
  <c r="AJ53" i="3"/>
  <c r="AG52" i="3"/>
  <c r="AI50" i="3"/>
  <c r="AH47" i="3"/>
  <c r="AJ45" i="3"/>
  <c r="AG44" i="3"/>
  <c r="AI42" i="3"/>
  <c r="AF40" i="3"/>
  <c r="AH38" i="3"/>
  <c r="AJ36" i="3"/>
  <c r="AG35" i="3"/>
  <c r="AI33" i="3"/>
  <c r="AF31" i="3"/>
  <c r="AH29" i="3"/>
  <c r="AJ27" i="3"/>
  <c r="AG26" i="3"/>
  <c r="AI24" i="3"/>
  <c r="AF23" i="3"/>
  <c r="AH21" i="3"/>
  <c r="AJ19" i="3"/>
  <c r="AG18" i="3"/>
  <c r="AI16" i="3"/>
  <c r="AF15" i="3"/>
  <c r="AH13" i="3"/>
  <c r="AI5" i="3"/>
  <c r="AJ57" i="3"/>
  <c r="AG55" i="3"/>
  <c r="AI53" i="3"/>
  <c r="AF52" i="3"/>
  <c r="AH50" i="3"/>
  <c r="AJ48" i="3"/>
  <c r="AG47" i="3"/>
  <c r="AI45" i="3"/>
  <c r="AF44" i="3"/>
  <c r="AH42" i="3"/>
  <c r="AJ39" i="3"/>
  <c r="AG38" i="3"/>
  <c r="AI36" i="3"/>
  <c r="AF35" i="3"/>
  <c r="AH33" i="3"/>
  <c r="AJ30" i="3"/>
  <c r="AG29" i="3"/>
  <c r="AI27" i="3"/>
  <c r="AF26" i="3"/>
  <c r="AH24" i="3"/>
  <c r="AJ22" i="3"/>
  <c r="AG21" i="3"/>
  <c r="AI19" i="3"/>
  <c r="AF18" i="3"/>
  <c r="AH16" i="3"/>
  <c r="AJ14" i="3"/>
  <c r="AG13" i="3"/>
  <c r="AI11" i="3"/>
  <c r="AG9" i="3"/>
  <c r="AJ6" i="3"/>
  <c r="AF8" i="3"/>
  <c r="AH11" i="3"/>
  <c r="AI6" i="3"/>
  <c r="AG5" i="3"/>
  <c r="AH57" i="3"/>
  <c r="AJ54" i="3"/>
  <c r="AG53" i="3"/>
  <c r="AI51" i="3"/>
  <c r="AF50" i="3"/>
  <c r="AH48" i="3"/>
  <c r="AJ46" i="3"/>
  <c r="AG45" i="3"/>
  <c r="AI43" i="3"/>
  <c r="AF42" i="3"/>
  <c r="AH39" i="3"/>
  <c r="AJ37" i="3"/>
  <c r="AG36" i="3"/>
  <c r="AI34" i="3"/>
  <c r="AF33" i="3"/>
  <c r="AH30" i="3"/>
  <c r="AJ28" i="3"/>
  <c r="AG27" i="3"/>
  <c r="AI25" i="3"/>
  <c r="AF24" i="3"/>
  <c r="AH22" i="3"/>
  <c r="AJ20" i="3"/>
  <c r="AG19" i="3"/>
  <c r="AI17" i="3"/>
  <c r="AF16" i="3"/>
  <c r="AH14" i="3"/>
  <c r="AG11" i="3"/>
  <c r="AH8" i="3"/>
  <c r="AH6" i="3"/>
  <c r="AF6" i="3"/>
  <c r="AJ58" i="3"/>
  <c r="AG57" i="3"/>
  <c r="AI54" i="3"/>
  <c r="AF53" i="3"/>
  <c r="AH51" i="3"/>
  <c r="AJ49" i="3"/>
  <c r="AG48" i="3"/>
  <c r="AI46" i="3"/>
  <c r="AF45" i="3"/>
  <c r="AH43" i="3"/>
  <c r="AJ40" i="3"/>
  <c r="AG39" i="3"/>
  <c r="AI37" i="3"/>
  <c r="AF36" i="3"/>
  <c r="AH34" i="3"/>
  <c r="AJ31" i="3"/>
  <c r="AG30" i="3"/>
  <c r="AI28" i="3"/>
  <c r="AF27" i="3"/>
  <c r="AH25" i="3"/>
  <c r="AJ23" i="3"/>
  <c r="AG22" i="3"/>
  <c r="AI20" i="3"/>
  <c r="AF19" i="3"/>
  <c r="AH17" i="3"/>
  <c r="AJ15" i="3"/>
  <c r="AG14" i="3"/>
  <c r="AI10" i="3"/>
  <c r="AG8" i="3"/>
  <c r="AG6" i="3"/>
  <c r="AI58" i="3"/>
  <c r="AF57" i="3"/>
  <c r="AH54" i="3"/>
  <c r="AJ52" i="3"/>
  <c r="AG51" i="3"/>
  <c r="AI49" i="3"/>
  <c r="AF48" i="3"/>
  <c r="AH46" i="3"/>
  <c r="AJ44" i="3"/>
  <c r="AG43" i="3"/>
  <c r="AI40" i="3"/>
  <c r="AF39" i="3"/>
  <c r="AH37" i="3"/>
  <c r="AJ35" i="3"/>
  <c r="AG34" i="3"/>
  <c r="AI31" i="3"/>
  <c r="AF30" i="3"/>
  <c r="AH28" i="3"/>
  <c r="AJ26" i="3"/>
  <c r="AG25" i="3"/>
  <c r="AI23" i="3"/>
  <c r="AF22" i="3"/>
  <c r="AH20" i="3"/>
  <c r="AJ18" i="3"/>
  <c r="AG17" i="3"/>
  <c r="AI15" i="3"/>
  <c r="AF14" i="3"/>
  <c r="AH10" i="3"/>
  <c r="AJ7" i="3"/>
  <c r="AF5" i="3"/>
  <c r="AH58" i="3"/>
  <c r="AJ55" i="3"/>
  <c r="AG54" i="3"/>
  <c r="AI52" i="3"/>
  <c r="AF51" i="3"/>
  <c r="AH49" i="3"/>
  <c r="AJ47" i="3"/>
  <c r="AG46" i="3"/>
  <c r="AI44" i="3"/>
  <c r="AF43" i="3"/>
  <c r="AH40" i="3"/>
  <c r="AJ38" i="3"/>
  <c r="AG37" i="3"/>
  <c r="AI35" i="3"/>
  <c r="AF34" i="3"/>
  <c r="AH31" i="3"/>
  <c r="AJ29" i="3"/>
  <c r="AG28" i="3"/>
  <c r="AI26" i="3"/>
  <c r="AF25" i="3"/>
  <c r="AH23" i="3"/>
  <c r="AJ21" i="3"/>
  <c r="AG20" i="3"/>
  <c r="AI18" i="3"/>
  <c r="AF17" i="3"/>
  <c r="AH15" i="3"/>
  <c r="AJ13" i="3"/>
  <c r="AG10" i="3"/>
  <c r="AI7" i="3"/>
  <c r="AF11" i="3"/>
  <c r="AJ9" i="3"/>
  <c r="AJ8" i="3"/>
  <c r="AJ10" i="3"/>
  <c r="BF30" i="3"/>
  <c r="BR30" i="3" s="1"/>
  <c r="BY30" i="3" s="1"/>
  <c r="CG30" i="3" s="1"/>
  <c r="CM30" i="3" s="1"/>
  <c r="BR10" i="3"/>
  <c r="BY10" i="3" s="1"/>
  <c r="CG10" i="3" s="1"/>
  <c r="CM10" i="3" s="1"/>
  <c r="BF11" i="3"/>
  <c r="BR11" i="3" s="1"/>
  <c r="BY11" i="3" s="1"/>
  <c r="CG11" i="3" s="1"/>
  <c r="CM11" i="3" s="1"/>
  <c r="BM11" i="3"/>
  <c r="BR7" i="3"/>
  <c r="BY7" i="3" s="1"/>
  <c r="CG7" i="3" s="1"/>
  <c r="CM7" i="3" s="1"/>
  <c r="BL11" i="3"/>
  <c r="BP6" i="3"/>
  <c r="BW6" i="3" s="1"/>
  <c r="CE6" i="3" s="1"/>
  <c r="CK6" i="3" s="1"/>
  <c r="BE48" i="3"/>
  <c r="BG11" i="3"/>
  <c r="BS11" i="3" s="1"/>
  <c r="BZ11" i="3" s="1"/>
  <c r="CH11" i="3" s="1"/>
  <c r="CN11" i="3" s="1"/>
  <c r="BC55" i="3"/>
  <c r="BC54" i="3"/>
  <c r="BC53" i="3"/>
  <c r="BG30" i="3"/>
  <c r="BS30" i="3" s="1"/>
  <c r="BZ30" i="3" s="1"/>
  <c r="CH30" i="3" s="1"/>
  <c r="CN30" i="3" s="1"/>
  <c r="BF28" i="3"/>
  <c r="BC52" i="3"/>
  <c r="BC48" i="3"/>
  <c r="BC47" i="3"/>
  <c r="BC51" i="3"/>
  <c r="BC44" i="3"/>
  <c r="BE11" i="3"/>
  <c r="BQ11" i="3" s="1"/>
  <c r="BX11" i="3" s="1"/>
  <c r="CF11" i="3" s="1"/>
  <c r="CL11" i="3" s="1"/>
  <c r="BF22" i="3"/>
  <c r="BQ10" i="3"/>
  <c r="BX10" i="3" s="1"/>
  <c r="CF10" i="3" s="1"/>
  <c r="CL10" i="3" s="1"/>
  <c r="BF19" i="3"/>
  <c r="BF25" i="3"/>
  <c r="BF17" i="3"/>
  <c r="BF27" i="3"/>
  <c r="BR27" i="3" s="1"/>
  <c r="BY27" i="3" s="1"/>
  <c r="CG27" i="3" s="1"/>
  <c r="CM27" i="3" s="1"/>
  <c r="BF14" i="3"/>
  <c r="BG52" i="3"/>
  <c r="BF24" i="3"/>
  <c r="BF29" i="3"/>
  <c r="BE26" i="3"/>
  <c r="BF31" i="3"/>
  <c r="BR31" i="3" s="1"/>
  <c r="BY31" i="3" s="1"/>
  <c r="CG31" i="3" s="1"/>
  <c r="CM31" i="3" s="1"/>
  <c r="BS9" i="3"/>
  <c r="BZ9" i="3" s="1"/>
  <c r="CH9" i="3" s="1"/>
  <c r="CN9" i="3" s="1"/>
  <c r="BC45" i="3"/>
  <c r="BG20" i="3"/>
  <c r="BF20" i="3"/>
  <c r="BC46" i="3"/>
  <c r="BF21" i="3"/>
  <c r="BQ9" i="3"/>
  <c r="BX9" i="3" s="1"/>
  <c r="CF9" i="3" s="1"/>
  <c r="CL9" i="3" s="1"/>
  <c r="BG25" i="3"/>
  <c r="BG15" i="3"/>
  <c r="BC50" i="3"/>
  <c r="BC42" i="3"/>
  <c r="BG19" i="3"/>
  <c r="BG14" i="3"/>
  <c r="BD48" i="3"/>
  <c r="BG23" i="3"/>
  <c r="BG29" i="3"/>
  <c r="BS29" i="3" s="1"/>
  <c r="BZ29" i="3" s="1"/>
  <c r="CH29" i="3" s="1"/>
  <c r="CN29" i="3" s="1"/>
  <c r="BF26" i="3"/>
  <c r="BD46" i="3"/>
  <c r="BG28" i="3"/>
  <c r="BS28" i="3" s="1"/>
  <c r="BZ28" i="3" s="1"/>
  <c r="CH28" i="3" s="1"/>
  <c r="CN28" i="3" s="1"/>
  <c r="BG18" i="3"/>
  <c r="BG24" i="3"/>
  <c r="BE18" i="3"/>
  <c r="BG16" i="3"/>
  <c r="BF13" i="3"/>
  <c r="BG43" i="3"/>
  <c r="BG31" i="3"/>
  <c r="BG22" i="3"/>
  <c r="BC49" i="3"/>
  <c r="BG45" i="3"/>
  <c r="BG27" i="3"/>
  <c r="BF16" i="3"/>
  <c r="BS10" i="3"/>
  <c r="BZ10" i="3" s="1"/>
  <c r="CH10" i="3" s="1"/>
  <c r="CN10" i="3" s="1"/>
  <c r="BG17" i="3"/>
  <c r="BD55" i="3"/>
  <c r="BG26" i="3"/>
  <c r="BG54" i="3"/>
  <c r="BF52" i="3"/>
  <c r="BE50" i="3"/>
  <c r="BF54" i="3"/>
  <c r="BE52" i="3"/>
  <c r="BD50" i="3"/>
  <c r="BG47" i="3"/>
  <c r="BF45" i="3"/>
  <c r="BD43" i="3"/>
  <c r="BF43" i="3"/>
  <c r="BE54" i="3"/>
  <c r="BD52" i="3"/>
  <c r="BG49" i="3"/>
  <c r="BF47" i="3"/>
  <c r="BD45" i="3"/>
  <c r="BG42" i="3"/>
  <c r="BD13" i="3"/>
  <c r="BD54" i="3"/>
  <c r="BG51" i="3"/>
  <c r="BF49" i="3"/>
  <c r="BD47" i="3"/>
  <c r="BG44" i="3"/>
  <c r="BF42" i="3"/>
  <c r="BG53" i="3"/>
  <c r="BF51" i="3"/>
  <c r="BD49" i="3"/>
  <c r="BG46" i="3"/>
  <c r="BF44" i="3"/>
  <c r="BE42" i="3"/>
  <c r="BF50" i="3"/>
  <c r="BG55" i="3"/>
  <c r="BF53" i="3"/>
  <c r="BD51" i="3"/>
  <c r="BG48" i="3"/>
  <c r="BF46" i="3"/>
  <c r="BE44" i="3"/>
  <c r="BD42" i="3"/>
  <c r="BG21" i="3"/>
  <c r="BF18" i="3"/>
  <c r="BG13" i="3"/>
  <c r="BF55" i="3"/>
  <c r="BD53" i="3"/>
  <c r="BG50" i="3"/>
  <c r="BF48" i="3"/>
  <c r="BE46" i="3"/>
  <c r="BD44" i="3"/>
  <c r="BE55" i="3"/>
  <c r="BE53" i="3"/>
  <c r="BE51" i="3"/>
  <c r="BE49" i="3"/>
  <c r="BE47" i="3"/>
  <c r="BE45" i="3"/>
  <c r="BE43" i="3"/>
  <c r="BE29" i="3"/>
  <c r="BE21" i="3"/>
  <c r="BE13" i="3"/>
  <c r="BE24" i="3"/>
  <c r="BE16" i="3"/>
  <c r="BE27" i="3"/>
  <c r="BE19" i="3"/>
  <c r="BE30" i="3"/>
  <c r="BE22" i="3"/>
  <c r="BE14" i="3"/>
  <c r="BE25" i="3"/>
  <c r="BE17" i="3"/>
  <c r="BE28" i="3"/>
  <c r="BE20" i="3"/>
  <c r="BE31" i="3"/>
  <c r="BE23" i="3"/>
  <c r="Z49" i="3"/>
  <c r="B47" i="11" s="1"/>
  <c r="Z9" i="3"/>
  <c r="AQ10" i="3"/>
  <c r="T8" i="11" s="1"/>
  <c r="AQ30" i="3"/>
  <c r="T28" i="11" s="1"/>
  <c r="AQ5" i="3"/>
  <c r="T3" i="11" s="1"/>
  <c r="AQ51" i="3"/>
  <c r="T49" i="11" s="1"/>
  <c r="AQ25" i="3"/>
  <c r="T23" i="11" s="1"/>
  <c r="AQ17" i="3"/>
  <c r="T15" i="11" s="1"/>
  <c r="AQ19" i="3"/>
  <c r="T17" i="11" s="1"/>
  <c r="AB11" i="11" s="1"/>
  <c r="AQ39" i="3"/>
  <c r="T37" i="11" s="1"/>
  <c r="AQ22" i="3"/>
  <c r="T20" i="11" s="1"/>
  <c r="AQ54" i="3"/>
  <c r="T52" i="11" s="1"/>
  <c r="AQ20" i="3"/>
  <c r="T18" i="11" s="1"/>
  <c r="AQ31" i="3"/>
  <c r="T29" i="11" s="1"/>
  <c r="AQ15" i="3"/>
  <c r="T13" i="11" s="1"/>
  <c r="AQ8" i="3"/>
  <c r="T6" i="11" s="1"/>
  <c r="AQ18" i="3"/>
  <c r="T16" i="11" s="1"/>
  <c r="AQ35" i="3"/>
  <c r="T33" i="11" s="1"/>
  <c r="AQ38" i="3"/>
  <c r="T36" i="11" s="1"/>
  <c r="AQ29" i="3"/>
  <c r="T27" i="11" s="1"/>
  <c r="AQ37" i="3"/>
  <c r="T35" i="11" s="1"/>
  <c r="AQ40" i="3"/>
  <c r="T38" i="11" s="1"/>
  <c r="AQ42" i="3"/>
  <c r="T40" i="11" s="1"/>
  <c r="AQ33" i="3"/>
  <c r="T31" i="11" s="1"/>
  <c r="AQ24" i="3"/>
  <c r="T22" i="11" s="1"/>
  <c r="AQ7" i="3"/>
  <c r="T5" i="11" s="1"/>
  <c r="AQ6" i="3"/>
  <c r="T4" i="11" s="1"/>
  <c r="AQ3" i="3"/>
  <c r="AQ50" i="3"/>
  <c r="T48" i="11" s="1"/>
  <c r="AQ45" i="3"/>
  <c r="T43" i="11" s="1"/>
  <c r="AQ36" i="3"/>
  <c r="T34" i="11" s="1"/>
  <c r="AQ28" i="3"/>
  <c r="T26" i="11" s="1"/>
  <c r="AQ53" i="3"/>
  <c r="T51" i="11" s="1"/>
  <c r="G31" i="1"/>
  <c r="G32" i="1"/>
  <c r="G33" i="1"/>
  <c r="G34" i="1"/>
  <c r="G35" i="1"/>
  <c r="G36" i="1"/>
  <c r="G37" i="1"/>
  <c r="G39" i="1"/>
  <c r="G40" i="1"/>
  <c r="G41" i="1"/>
  <c r="G42" i="1"/>
  <c r="G30" i="1"/>
  <c r="G28" i="1"/>
  <c r="G27" i="1"/>
  <c r="G26" i="1"/>
  <c r="G25" i="1"/>
  <c r="G20" i="1"/>
  <c r="G21" i="1"/>
  <c r="G22" i="1"/>
  <c r="G23" i="1"/>
  <c r="G19" i="1"/>
  <c r="G15" i="1"/>
  <c r="G16" i="1"/>
  <c r="G17" i="1"/>
  <c r="G14" i="1"/>
  <c r="AA11" i="11" l="1"/>
  <c r="AA12" i="11"/>
  <c r="AA7" i="11"/>
  <c r="AA15" i="11"/>
  <c r="AA13" i="11"/>
  <c r="BP30" i="3"/>
  <c r="BW30" i="3" s="1"/>
  <c r="CE30" i="3" s="1"/>
  <c r="CK30" i="3" s="1"/>
  <c r="BQ34" i="3"/>
  <c r="BX34" i="3" s="1"/>
  <c r="CF34" i="3" s="1"/>
  <c r="CL34" i="3" s="1"/>
  <c r="BQ27" i="3"/>
  <c r="BX27" i="3" s="1"/>
  <c r="CF27" i="3" s="1"/>
  <c r="CL27" i="3" s="1"/>
  <c r="BJ31" i="3"/>
  <c r="BQ28" i="3"/>
  <c r="BX28" i="3" s="1"/>
  <c r="CF28" i="3" s="1"/>
  <c r="CL28" i="3" s="1"/>
  <c r="BK31" i="3"/>
  <c r="BP29" i="3"/>
  <c r="BW29" i="3" s="1"/>
  <c r="CE29" i="3" s="1"/>
  <c r="CK29" i="3" s="1"/>
  <c r="BR40" i="3"/>
  <c r="BY40" i="3" s="1"/>
  <c r="CG40" i="3" s="1"/>
  <c r="CM40" i="3" s="1"/>
  <c r="BK40" i="3"/>
  <c r="BQ22" i="3" s="1"/>
  <c r="BX22" i="3" s="1"/>
  <c r="CF22" i="3" s="1"/>
  <c r="CL22" i="3" s="1"/>
  <c r="BS38" i="3"/>
  <c r="BZ38" i="3" s="1"/>
  <c r="CH38" i="3" s="1"/>
  <c r="CN38" i="3" s="1"/>
  <c r="BS33" i="3"/>
  <c r="BZ33" i="3" s="1"/>
  <c r="CH33" i="3" s="1"/>
  <c r="CN33" i="3" s="1"/>
  <c r="BR36" i="3"/>
  <c r="BY36" i="3" s="1"/>
  <c r="CG36" i="3" s="1"/>
  <c r="CM36" i="3" s="1"/>
  <c r="BQ36" i="3"/>
  <c r="BX36" i="3" s="1"/>
  <c r="CF36" i="3" s="1"/>
  <c r="CL36" i="3" s="1"/>
  <c r="BQ18" i="3"/>
  <c r="BX18" i="3" s="1"/>
  <c r="CF18" i="3" s="1"/>
  <c r="CL18" i="3" s="1"/>
  <c r="BQ29" i="3"/>
  <c r="BX29" i="3" s="1"/>
  <c r="CF29" i="3" s="1"/>
  <c r="CL29" i="3" s="1"/>
  <c r="AD4" i="11"/>
  <c r="AD9" i="11"/>
  <c r="AD5" i="11"/>
  <c r="AD6" i="11"/>
  <c r="AD7" i="11"/>
  <c r="AD8" i="11"/>
  <c r="AD3" i="11"/>
  <c r="BQ17" i="3"/>
  <c r="BX17" i="3" s="1"/>
  <c r="CF17" i="3" s="1"/>
  <c r="CL17" i="3" s="1"/>
  <c r="BQ24" i="3"/>
  <c r="BX24" i="3" s="1"/>
  <c r="CF24" i="3" s="1"/>
  <c r="CL24" i="3" s="1"/>
  <c r="BJ11" i="3"/>
  <c r="BM40" i="3"/>
  <c r="BR33" i="3"/>
  <c r="BY33" i="3" s="1"/>
  <c r="CG33" i="3" s="1"/>
  <c r="CM33" i="3" s="1"/>
  <c r="BS34" i="3"/>
  <c r="BZ34" i="3" s="1"/>
  <c r="CH34" i="3" s="1"/>
  <c r="CN34" i="3" s="1"/>
  <c r="AA3" i="11"/>
  <c r="BL40" i="3"/>
  <c r="BQ38" i="3"/>
  <c r="BX38" i="3" s="1"/>
  <c r="CF38" i="3" s="1"/>
  <c r="CL38" i="3" s="1"/>
  <c r="BQ33" i="3"/>
  <c r="BX33" i="3" s="1"/>
  <c r="CF33" i="3" s="1"/>
  <c r="CL33" i="3" s="1"/>
  <c r="BR34" i="3"/>
  <c r="BY34" i="3" s="1"/>
  <c r="CG34" i="3" s="1"/>
  <c r="CM34" i="3" s="1"/>
  <c r="BQ40" i="3"/>
  <c r="BX40" i="3" s="1"/>
  <c r="CF40" i="3" s="1"/>
  <c r="CL40" i="3" s="1"/>
  <c r="BS39" i="3"/>
  <c r="BZ39" i="3" s="1"/>
  <c r="CH39" i="3" s="1"/>
  <c r="CN39" i="3" s="1"/>
  <c r="AF9" i="3"/>
  <c r="B7" i="11"/>
  <c r="BQ21" i="3"/>
  <c r="BX21" i="3" s="1"/>
  <c r="CF21" i="3" s="1"/>
  <c r="CL21" i="3" s="1"/>
  <c r="BL31" i="3"/>
  <c r="BR13" i="3" s="1"/>
  <c r="BY13" i="3" s="1"/>
  <c r="CG13" i="3" s="1"/>
  <c r="CM13" i="3" s="1"/>
  <c r="BR39" i="3"/>
  <c r="BY39" i="3" s="1"/>
  <c r="CG39" i="3" s="1"/>
  <c r="CM39" i="3" s="1"/>
  <c r="BR38" i="3"/>
  <c r="BY38" i="3" s="1"/>
  <c r="CG38" i="3" s="1"/>
  <c r="CM38" i="3" s="1"/>
  <c r="BK11" i="3"/>
  <c r="BQ39" i="3"/>
  <c r="BX39" i="3" s="1"/>
  <c r="CF39" i="3" s="1"/>
  <c r="CL39" i="3" s="1"/>
  <c r="BR35" i="3"/>
  <c r="BY35" i="3" s="1"/>
  <c r="CG35" i="3" s="1"/>
  <c r="CM35" i="3" s="1"/>
  <c r="BQ35" i="3"/>
  <c r="BX35" i="3" s="1"/>
  <c r="CF35" i="3" s="1"/>
  <c r="CL35" i="3" s="1"/>
  <c r="BJ40" i="3"/>
  <c r="BP17" i="3" s="1"/>
  <c r="BW17" i="3" s="1"/>
  <c r="CE17" i="3" s="1"/>
  <c r="CK17" i="3" s="1"/>
  <c r="U53" i="11"/>
  <c r="BR37" i="3"/>
  <c r="BY37" i="3" s="1"/>
  <c r="CG37" i="3" s="1"/>
  <c r="CM37" i="3" s="1"/>
  <c r="AE8" i="11"/>
  <c r="AE3" i="11"/>
  <c r="AE9" i="11"/>
  <c r="AE6" i="11"/>
  <c r="AE5" i="11"/>
  <c r="AE7" i="11"/>
  <c r="AE4" i="11"/>
  <c r="BQ25" i="3"/>
  <c r="BX25" i="3" s="1"/>
  <c r="CF25" i="3" s="1"/>
  <c r="CL25" i="3" s="1"/>
  <c r="BQ30" i="3"/>
  <c r="BX30" i="3" s="1"/>
  <c r="CF30" i="3" s="1"/>
  <c r="CL30" i="3" s="1"/>
  <c r="BM31" i="3"/>
  <c r="BS19" i="3" s="1"/>
  <c r="BZ19" i="3" s="1"/>
  <c r="CH19" i="3" s="1"/>
  <c r="CN19" i="3" s="1"/>
  <c r="BP28" i="3"/>
  <c r="BW28" i="3" s="1"/>
  <c r="CE28" i="3" s="1"/>
  <c r="CK28" i="3" s="1"/>
  <c r="BQ31" i="3"/>
  <c r="BX31" i="3" s="1"/>
  <c r="CF31" i="3" s="1"/>
  <c r="CL31" i="3" s="1"/>
  <c r="BQ19" i="3"/>
  <c r="BX19" i="3" s="1"/>
  <c r="CF19" i="3" s="1"/>
  <c r="CL19" i="3" s="1"/>
  <c r="BQ26" i="3"/>
  <c r="BX26" i="3" s="1"/>
  <c r="CF26" i="3" s="1"/>
  <c r="CL26" i="3" s="1"/>
  <c r="BS40" i="3"/>
  <c r="BZ40" i="3" s="1"/>
  <c r="CH40" i="3" s="1"/>
  <c r="CN40" i="3" s="1"/>
  <c r="BS36" i="3"/>
  <c r="BZ36" i="3" s="1"/>
  <c r="CH36" i="3" s="1"/>
  <c r="CN36" i="3" s="1"/>
  <c r="BQ37" i="3"/>
  <c r="BX37" i="3" s="1"/>
  <c r="CF37" i="3" s="1"/>
  <c r="CL37" i="3" s="1"/>
  <c r="BP31" i="3"/>
  <c r="BW31" i="3" s="1"/>
  <c r="CE31" i="3" s="1"/>
  <c r="CK31" i="3" s="1"/>
  <c r="AF4" i="11"/>
  <c r="AF5" i="11"/>
  <c r="AF6" i="11"/>
  <c r="AF3" i="11"/>
  <c r="AF7" i="11"/>
  <c r="AF8" i="11"/>
  <c r="AF9" i="11"/>
  <c r="AG3" i="11"/>
  <c r="AG4" i="11"/>
  <c r="AG5" i="11"/>
  <c r="AG6" i="11"/>
  <c r="AG7" i="11"/>
  <c r="AG9" i="11"/>
  <c r="AG8" i="11"/>
  <c r="AH5" i="11"/>
  <c r="AH3" i="11"/>
  <c r="AH8" i="11"/>
  <c r="AH9" i="11"/>
  <c r="AH7" i="11"/>
  <c r="AH4" i="11"/>
  <c r="AH6" i="11"/>
  <c r="AF49" i="3"/>
  <c r="CD49" i="3"/>
  <c r="CJ49" i="3" s="1"/>
  <c r="BO36" i="3"/>
  <c r="BV36" i="3" s="1"/>
  <c r="CD36" i="3" s="1"/>
  <c r="CJ36" i="3" s="1"/>
  <c r="BO37" i="3"/>
  <c r="BV37" i="3" s="1"/>
  <c r="CD37" i="3" s="1"/>
  <c r="CJ37" i="3" s="1"/>
  <c r="BO38" i="3"/>
  <c r="BV38" i="3" s="1"/>
  <c r="CD38" i="3" s="1"/>
  <c r="CJ38" i="3" s="1"/>
  <c r="BO39" i="3"/>
  <c r="BV39" i="3" s="1"/>
  <c r="CD39" i="3" s="1"/>
  <c r="CJ39" i="3" s="1"/>
  <c r="BO40" i="3"/>
  <c r="BV40" i="3" s="1"/>
  <c r="CD40" i="3" s="1"/>
  <c r="CJ40" i="3" s="1"/>
  <c r="BO33" i="3"/>
  <c r="BV33" i="3" s="1"/>
  <c r="CD33" i="3" s="1"/>
  <c r="CJ33" i="3" s="1"/>
  <c r="BO34" i="3"/>
  <c r="BV34" i="3" s="1"/>
  <c r="CD34" i="3" s="1"/>
  <c r="CJ34" i="3" s="1"/>
  <c r="BO35" i="3"/>
  <c r="BV35" i="3" s="1"/>
  <c r="CD35" i="3" s="1"/>
  <c r="CJ35" i="3" s="1"/>
  <c r="BO19" i="3"/>
  <c r="BV19" i="3" s="1"/>
  <c r="CD19" i="3" s="1"/>
  <c r="CJ19" i="3" s="1"/>
  <c r="BO27" i="3"/>
  <c r="BV27" i="3" s="1"/>
  <c r="CD27" i="3" s="1"/>
  <c r="CJ27" i="3" s="1"/>
  <c r="BO20" i="3"/>
  <c r="BV20" i="3" s="1"/>
  <c r="CD20" i="3" s="1"/>
  <c r="CJ20" i="3" s="1"/>
  <c r="BO28" i="3"/>
  <c r="BV28" i="3" s="1"/>
  <c r="CD28" i="3" s="1"/>
  <c r="CJ28" i="3" s="1"/>
  <c r="BO21" i="3"/>
  <c r="BV21" i="3" s="1"/>
  <c r="CD21" i="3" s="1"/>
  <c r="CJ21" i="3" s="1"/>
  <c r="BO29" i="3"/>
  <c r="BV29" i="3" s="1"/>
  <c r="CD29" i="3" s="1"/>
  <c r="CJ29" i="3" s="1"/>
  <c r="BO14" i="3"/>
  <c r="BV14" i="3" s="1"/>
  <c r="CD14" i="3" s="1"/>
  <c r="CJ14" i="3" s="1"/>
  <c r="BO30" i="3"/>
  <c r="BV30" i="3" s="1"/>
  <c r="CD30" i="3" s="1"/>
  <c r="CJ30" i="3" s="1"/>
  <c r="BO22" i="3"/>
  <c r="BV22" i="3" s="1"/>
  <c r="CD22" i="3" s="1"/>
  <c r="CJ22" i="3" s="1"/>
  <c r="BO15" i="3"/>
  <c r="BV15" i="3" s="1"/>
  <c r="CD15" i="3" s="1"/>
  <c r="CJ15" i="3" s="1"/>
  <c r="BO23" i="3"/>
  <c r="BV23" i="3" s="1"/>
  <c r="CD23" i="3" s="1"/>
  <c r="CJ23" i="3" s="1"/>
  <c r="BO31" i="3"/>
  <c r="BV31" i="3" s="1"/>
  <c r="CD31" i="3" s="1"/>
  <c r="CJ31" i="3" s="1"/>
  <c r="BO16" i="3"/>
  <c r="BV16" i="3" s="1"/>
  <c r="CD16" i="3" s="1"/>
  <c r="CJ16" i="3" s="1"/>
  <c r="BO24" i="3"/>
  <c r="BV24" i="3" s="1"/>
  <c r="CD24" i="3" s="1"/>
  <c r="CJ24" i="3" s="1"/>
  <c r="BO13" i="3"/>
  <c r="BV13" i="3" s="1"/>
  <c r="CD13" i="3" s="1"/>
  <c r="CJ13" i="3" s="1"/>
  <c r="BO17" i="3"/>
  <c r="BV17" i="3" s="1"/>
  <c r="CD17" i="3" s="1"/>
  <c r="CJ17" i="3" s="1"/>
  <c r="BO25" i="3"/>
  <c r="BV25" i="3" s="1"/>
  <c r="CD25" i="3" s="1"/>
  <c r="CJ25" i="3" s="1"/>
  <c r="BO18" i="3"/>
  <c r="BV18" i="3" s="1"/>
  <c r="CD18" i="3" s="1"/>
  <c r="CJ18" i="3" s="1"/>
  <c r="BO26" i="3"/>
  <c r="BV26" i="3" s="1"/>
  <c r="CD26" i="3" s="1"/>
  <c r="CJ26" i="3" s="1"/>
  <c r="BR5" i="3"/>
  <c r="BY5" i="3" s="1"/>
  <c r="CG5" i="3" s="1"/>
  <c r="CM5" i="3" s="1"/>
  <c r="BP10" i="3"/>
  <c r="BW10" i="3" s="1"/>
  <c r="CE10" i="3" s="1"/>
  <c r="CK10" i="3" s="1"/>
  <c r="BQ5" i="3"/>
  <c r="BX5" i="3" s="1"/>
  <c r="CF5" i="3" s="1"/>
  <c r="CL5" i="3" s="1"/>
  <c r="BS5" i="3"/>
  <c r="BZ5" i="3" s="1"/>
  <c r="CH5" i="3" s="1"/>
  <c r="CN5" i="3" s="1"/>
  <c r="BO11" i="3"/>
  <c r="BV11" i="3" s="1"/>
  <c r="CD11" i="3" s="1"/>
  <c r="CJ11" i="3" s="1"/>
  <c r="BP5" i="3"/>
  <c r="BW5" i="3" s="1"/>
  <c r="CE5" i="3" s="1"/>
  <c r="CK5" i="3" s="1"/>
  <c r="AL9" i="3"/>
  <c r="AQ9" i="3" s="1"/>
  <c r="T7" i="11" s="1"/>
  <c r="AL49" i="3"/>
  <c r="AQ49" i="3" s="1"/>
  <c r="T47" i="11" s="1"/>
  <c r="BI31" i="3"/>
  <c r="BP8" i="3"/>
  <c r="BW8" i="3" s="1"/>
  <c r="CE8" i="3" s="1"/>
  <c r="CK8" i="3" s="1"/>
  <c r="BI11" i="3"/>
  <c r="BI40" i="3"/>
  <c r="BO6" i="3"/>
  <c r="BV6" i="3" s="1"/>
  <c r="CD6" i="3" s="1"/>
  <c r="CJ6" i="3" s="1"/>
  <c r="BO7" i="3"/>
  <c r="BV7" i="3" s="1"/>
  <c r="CD7" i="3" s="1"/>
  <c r="CJ7" i="3" s="1"/>
  <c r="AQ13" i="3"/>
  <c r="T11" i="11" s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9" i="1"/>
  <c r="G68" i="1"/>
  <c r="G67" i="1"/>
  <c r="G66" i="1"/>
  <c r="G65" i="1"/>
  <c r="G64" i="1"/>
  <c r="G63" i="1"/>
  <c r="G62" i="1"/>
  <c r="G61" i="1"/>
  <c r="G60" i="1"/>
  <c r="G12" i="1"/>
  <c r="BQ20" i="3" l="1"/>
  <c r="BX20" i="3" s="1"/>
  <c r="CF20" i="3" s="1"/>
  <c r="CL20" i="3" s="1"/>
  <c r="BP25" i="3"/>
  <c r="BW25" i="3" s="1"/>
  <c r="CE25" i="3" s="1"/>
  <c r="CK25" i="3" s="1"/>
  <c r="BP13" i="3"/>
  <c r="BW13" i="3" s="1"/>
  <c r="CE13" i="3" s="1"/>
  <c r="CK13" i="3" s="1"/>
  <c r="BQ23" i="3"/>
  <c r="BX23" i="3" s="1"/>
  <c r="CF23" i="3" s="1"/>
  <c r="CL23" i="3" s="1"/>
  <c r="BQ16" i="3"/>
  <c r="BX16" i="3" s="1"/>
  <c r="CF16" i="3" s="1"/>
  <c r="CL16" i="3" s="1"/>
  <c r="BS20" i="3"/>
  <c r="BZ20" i="3" s="1"/>
  <c r="CH20" i="3" s="1"/>
  <c r="CN20" i="3" s="1"/>
  <c r="BS16" i="3"/>
  <c r="BZ16" i="3" s="1"/>
  <c r="CH16" i="3" s="1"/>
  <c r="CN16" i="3" s="1"/>
  <c r="BP14" i="3"/>
  <c r="BW14" i="3" s="1"/>
  <c r="CE14" i="3" s="1"/>
  <c r="CK14" i="3" s="1"/>
  <c r="BR26" i="3"/>
  <c r="BY26" i="3" s="1"/>
  <c r="CG26" i="3" s="1"/>
  <c r="CM26" i="3" s="1"/>
  <c r="AR8" i="11"/>
  <c r="AX8" i="11" s="1"/>
  <c r="AL8" i="11"/>
  <c r="BP15" i="3"/>
  <c r="BW15" i="3" s="1"/>
  <c r="CE15" i="3" s="1"/>
  <c r="CK15" i="3" s="1"/>
  <c r="BP23" i="3"/>
  <c r="BW23" i="3" s="1"/>
  <c r="CE23" i="3" s="1"/>
  <c r="CK23" i="3" s="1"/>
  <c r="AS5" i="11"/>
  <c r="AY5" i="11" s="1"/>
  <c r="AM5" i="11"/>
  <c r="AQ3" i="11"/>
  <c r="AW3" i="11" s="1"/>
  <c r="AK3" i="11"/>
  <c r="BS22" i="3"/>
  <c r="BZ22" i="3" s="1"/>
  <c r="CH22" i="3" s="1"/>
  <c r="CN22" i="3" s="1"/>
  <c r="AP5" i="11"/>
  <c r="AV5" i="11" s="1"/>
  <c r="AJ5" i="11"/>
  <c r="BQ15" i="3"/>
  <c r="BX15" i="3" s="1"/>
  <c r="CF15" i="3" s="1"/>
  <c r="CL15" i="3" s="1"/>
  <c r="AT5" i="11"/>
  <c r="AZ5" i="11" s="1"/>
  <c r="AN5" i="11"/>
  <c r="AR9" i="11"/>
  <c r="AX9" i="11" s="1"/>
  <c r="AL9" i="11"/>
  <c r="BR16" i="3"/>
  <c r="BY16" i="3" s="1"/>
  <c r="CG16" i="3" s="1"/>
  <c r="CM16" i="3" s="1"/>
  <c r="BS25" i="3"/>
  <c r="BZ25" i="3" s="1"/>
  <c r="CH25" i="3" s="1"/>
  <c r="CN25" i="3" s="1"/>
  <c r="AQ4" i="11"/>
  <c r="AW4" i="11" s="1"/>
  <c r="AK4" i="11"/>
  <c r="BS17" i="3"/>
  <c r="BZ17" i="3" s="1"/>
  <c r="CH17" i="3" s="1"/>
  <c r="CN17" i="3" s="1"/>
  <c r="BQ14" i="3"/>
  <c r="BX14" i="3" s="1"/>
  <c r="CF14" i="3" s="1"/>
  <c r="CL14" i="3" s="1"/>
  <c r="BR24" i="3"/>
  <c r="BY24" i="3" s="1"/>
  <c r="CG24" i="3" s="1"/>
  <c r="CM24" i="3" s="1"/>
  <c r="AS8" i="11"/>
  <c r="AY8" i="11" s="1"/>
  <c r="AM8" i="11"/>
  <c r="AT6" i="11"/>
  <c r="AZ6" i="11" s="1"/>
  <c r="AN6" i="11"/>
  <c r="AQ5" i="11"/>
  <c r="AW5" i="11" s="1"/>
  <c r="AK5" i="11"/>
  <c r="BS24" i="3"/>
  <c r="BZ24" i="3" s="1"/>
  <c r="CH24" i="3" s="1"/>
  <c r="CN24" i="3" s="1"/>
  <c r="BR23" i="3"/>
  <c r="BY23" i="3" s="1"/>
  <c r="CG23" i="3" s="1"/>
  <c r="CM23" i="3" s="1"/>
  <c r="BP27" i="3"/>
  <c r="BW27" i="3" s="1"/>
  <c r="CE27" i="3" s="1"/>
  <c r="CK27" i="3" s="1"/>
  <c r="AT4" i="11"/>
  <c r="AZ4" i="11" s="1"/>
  <c r="AN4" i="11"/>
  <c r="AS7" i="11"/>
  <c r="AY7" i="11" s="1"/>
  <c r="AM7" i="11"/>
  <c r="AL3" i="11"/>
  <c r="AR3" i="11"/>
  <c r="AX3" i="11" s="1"/>
  <c r="BR15" i="3"/>
  <c r="BY15" i="3" s="1"/>
  <c r="CG15" i="3" s="1"/>
  <c r="CM15" i="3" s="1"/>
  <c r="BR22" i="3"/>
  <c r="BY22" i="3" s="1"/>
  <c r="CG22" i="3" s="1"/>
  <c r="CM22" i="3" s="1"/>
  <c r="AQ6" i="11"/>
  <c r="AW6" i="11" s="1"/>
  <c r="AK6" i="11"/>
  <c r="BR20" i="3"/>
  <c r="BY20" i="3" s="1"/>
  <c r="CG20" i="3" s="1"/>
  <c r="CM20" i="3" s="1"/>
  <c r="AP7" i="11"/>
  <c r="AV7" i="11" s="1"/>
  <c r="AJ7" i="11"/>
  <c r="BP24" i="3"/>
  <c r="BW24" i="3" s="1"/>
  <c r="CE24" i="3" s="1"/>
  <c r="CK24" i="3" s="1"/>
  <c r="BP20" i="3"/>
  <c r="BW20" i="3" s="1"/>
  <c r="CE20" i="3" s="1"/>
  <c r="CK20" i="3" s="1"/>
  <c r="AM9" i="11"/>
  <c r="AS9" i="11"/>
  <c r="AY9" i="11" s="1"/>
  <c r="AR7" i="11"/>
  <c r="AX7" i="11" s="1"/>
  <c r="AL7" i="11"/>
  <c r="AP8" i="11"/>
  <c r="AV8" i="11" s="1"/>
  <c r="AJ8" i="11"/>
  <c r="BP21" i="3"/>
  <c r="BW21" i="3" s="1"/>
  <c r="CE21" i="3" s="1"/>
  <c r="CK21" i="3" s="1"/>
  <c r="BP18" i="3"/>
  <c r="BW18" i="3" s="1"/>
  <c r="CE18" i="3" s="1"/>
  <c r="CK18" i="3" s="1"/>
  <c r="AN7" i="11"/>
  <c r="AT7" i="11"/>
  <c r="AZ7" i="11" s="1"/>
  <c r="AM6" i="11"/>
  <c r="AS6" i="11"/>
  <c r="AY6" i="11" s="1"/>
  <c r="AL6" i="11"/>
  <c r="AR6" i="11"/>
  <c r="AX6" i="11" s="1"/>
  <c r="BR19" i="3"/>
  <c r="BY19" i="3" s="1"/>
  <c r="CG19" i="3" s="1"/>
  <c r="CM19" i="3" s="1"/>
  <c r="BS14" i="3"/>
  <c r="BZ14" i="3" s="1"/>
  <c r="CH14" i="3" s="1"/>
  <c r="CN14" i="3" s="1"/>
  <c r="BS15" i="3"/>
  <c r="BZ15" i="3" s="1"/>
  <c r="CH15" i="3" s="1"/>
  <c r="CN15" i="3" s="1"/>
  <c r="AK9" i="11"/>
  <c r="AQ9" i="11"/>
  <c r="AW9" i="11" s="1"/>
  <c r="BR14" i="3"/>
  <c r="BY14" i="3" s="1"/>
  <c r="CG14" i="3" s="1"/>
  <c r="CM14" i="3" s="1"/>
  <c r="BR21" i="3"/>
  <c r="BY21" i="3" s="1"/>
  <c r="CG21" i="3" s="1"/>
  <c r="CM21" i="3" s="1"/>
  <c r="AJ6" i="11"/>
  <c r="AP6" i="11"/>
  <c r="AV6" i="11" s="1"/>
  <c r="AK7" i="11"/>
  <c r="AQ7" i="11"/>
  <c r="AW7" i="11" s="1"/>
  <c r="AP3" i="11"/>
  <c r="AV3" i="11" s="1"/>
  <c r="AJ3" i="11"/>
  <c r="BP16" i="3"/>
  <c r="BW16" i="3" s="1"/>
  <c r="CE16" i="3" s="1"/>
  <c r="CK16" i="3" s="1"/>
  <c r="AT9" i="11"/>
  <c r="AZ9" i="11" s="1"/>
  <c r="AN9" i="11"/>
  <c r="AL5" i="11"/>
  <c r="AR5" i="11"/>
  <c r="AX5" i="11" s="1"/>
  <c r="BS26" i="3"/>
  <c r="BZ26" i="3" s="1"/>
  <c r="CH26" i="3" s="1"/>
  <c r="CN26" i="3" s="1"/>
  <c r="BP26" i="3"/>
  <c r="BW26" i="3" s="1"/>
  <c r="CE26" i="3" s="1"/>
  <c r="CK26" i="3" s="1"/>
  <c r="BP22" i="3"/>
  <c r="BW22" i="3" s="1"/>
  <c r="CE22" i="3" s="1"/>
  <c r="CK22" i="3" s="1"/>
  <c r="AT8" i="11"/>
  <c r="AZ8" i="11" s="1"/>
  <c r="AN8" i="11"/>
  <c r="AS4" i="11"/>
  <c r="AY4" i="11" s="1"/>
  <c r="AM4" i="11"/>
  <c r="AR4" i="11"/>
  <c r="AX4" i="11" s="1"/>
  <c r="AL4" i="11"/>
  <c r="BS23" i="3"/>
  <c r="BZ23" i="3" s="1"/>
  <c r="CH23" i="3" s="1"/>
  <c r="CN23" i="3" s="1"/>
  <c r="BS21" i="3"/>
  <c r="BZ21" i="3" s="1"/>
  <c r="CH21" i="3" s="1"/>
  <c r="CN21" i="3" s="1"/>
  <c r="AQ8" i="11"/>
  <c r="AW8" i="11" s="1"/>
  <c r="AK8" i="11"/>
  <c r="BR17" i="3"/>
  <c r="BY17" i="3" s="1"/>
  <c r="CG17" i="3" s="1"/>
  <c r="CM17" i="3" s="1"/>
  <c r="BR18" i="3"/>
  <c r="BY18" i="3" s="1"/>
  <c r="CG18" i="3" s="1"/>
  <c r="CM18" i="3" s="1"/>
  <c r="BS13" i="3"/>
  <c r="BZ13" i="3" s="1"/>
  <c r="CH13" i="3" s="1"/>
  <c r="CN13" i="3" s="1"/>
  <c r="AJ9" i="11"/>
  <c r="AP9" i="11"/>
  <c r="AV9" i="11" s="1"/>
  <c r="BS18" i="3"/>
  <c r="BZ18" i="3" s="1"/>
  <c r="CH18" i="3" s="1"/>
  <c r="CN18" i="3" s="1"/>
  <c r="BP19" i="3"/>
  <c r="BW19" i="3" s="1"/>
  <c r="CE19" i="3" s="1"/>
  <c r="CK19" i="3" s="1"/>
  <c r="AN3" i="11"/>
  <c r="AT3" i="11"/>
  <c r="AZ3" i="11" s="1"/>
  <c r="AM3" i="11"/>
  <c r="AS3" i="11"/>
  <c r="AY3" i="11" s="1"/>
  <c r="BR25" i="3"/>
  <c r="BY25" i="3" s="1"/>
  <c r="CG25" i="3" s="1"/>
  <c r="CM25" i="3" s="1"/>
  <c r="BQ13" i="3"/>
  <c r="BX13" i="3" s="1"/>
  <c r="CF13" i="3" s="1"/>
  <c r="CL13" i="3" s="1"/>
  <c r="AP4" i="11"/>
  <c r="AV4" i="11" s="1"/>
  <c r="AJ4" i="11"/>
  <c r="BO5" i="3"/>
  <c r="BV5" i="3" s="1"/>
  <c r="CD5" i="3" s="1"/>
  <c r="CJ5" i="3" s="1"/>
  <c r="BO8" i="3"/>
  <c r="BV8" i="3" s="1"/>
  <c r="CD8" i="3" s="1"/>
  <c r="CJ8" i="3" s="1"/>
  <c r="BO10" i="3"/>
  <c r="BV10" i="3" s="1"/>
  <c r="CD10" i="3" s="1"/>
  <c r="CJ10" i="3" s="1"/>
  <c r="BO9" i="3"/>
  <c r="BV9" i="3" s="1"/>
  <c r="CD9" i="3" s="1"/>
  <c r="CJ9" i="3" s="1"/>
  <c r="AD13" i="1"/>
  <c r="H61" i="1"/>
  <c r="H60" i="1"/>
  <c r="H67" i="1"/>
  <c r="I67" i="1" s="1"/>
  <c r="H68" i="1"/>
  <c r="I68" i="1" s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60" i="1"/>
  <c r="F61" i="1"/>
  <c r="F62" i="1"/>
  <c r="F63" i="1"/>
  <c r="F64" i="1"/>
  <c r="F65" i="1"/>
  <c r="F66" i="1"/>
  <c r="F67" i="1"/>
  <c r="F68" i="1"/>
  <c r="F69" i="1"/>
  <c r="F14" i="1"/>
  <c r="F15" i="1"/>
  <c r="F16" i="1"/>
  <c r="F17" i="1"/>
  <c r="F19" i="1"/>
  <c r="F20" i="1"/>
  <c r="F21" i="1"/>
  <c r="F22" i="1"/>
  <c r="F23" i="1"/>
  <c r="F25" i="1"/>
  <c r="F26" i="1"/>
  <c r="F27" i="1"/>
  <c r="F28" i="1"/>
  <c r="F30" i="1"/>
  <c r="F31" i="1"/>
  <c r="F32" i="1"/>
  <c r="F33" i="1"/>
  <c r="F34" i="1"/>
  <c r="F35" i="1"/>
  <c r="F36" i="1"/>
  <c r="F37" i="1"/>
  <c r="F39" i="1"/>
  <c r="F40" i="1"/>
  <c r="F41" i="1"/>
  <c r="F42" i="1"/>
  <c r="F6" i="1"/>
  <c r="F7" i="1"/>
  <c r="F8" i="1"/>
  <c r="F9" i="1"/>
  <c r="F10" i="1"/>
  <c r="F11" i="1"/>
  <c r="F12" i="1"/>
  <c r="F5" i="1"/>
  <c r="G5" i="1"/>
  <c r="G6" i="1"/>
  <c r="G7" i="1"/>
  <c r="G8" i="1"/>
  <c r="G9" i="1"/>
  <c r="G10" i="1"/>
  <c r="G11" i="1"/>
  <c r="G4" i="1"/>
  <c r="I7" i="1" l="1"/>
  <c r="I61" i="1"/>
  <c r="H66" i="1"/>
  <c r="H65" i="1"/>
  <c r="I65" i="1" s="1"/>
  <c r="H64" i="1"/>
  <c r="H63" i="1"/>
  <c r="H62" i="1"/>
  <c r="I62" i="1" s="1"/>
  <c r="H69" i="1"/>
  <c r="I60" i="1"/>
  <c r="I12" i="1"/>
  <c r="I5" i="1"/>
  <c r="I6" i="1"/>
  <c r="I11" i="1"/>
  <c r="I10" i="1"/>
  <c r="I9" i="1"/>
  <c r="I8" i="1"/>
  <c r="E49" i="1"/>
  <c r="M49" i="1" s="1"/>
  <c r="N49" i="1" s="1"/>
  <c r="O49" i="1" s="1"/>
  <c r="P49" i="1" s="1"/>
  <c r="E50" i="1"/>
  <c r="M50" i="1" s="1"/>
  <c r="N50" i="1" s="1"/>
  <c r="O50" i="1" s="1"/>
  <c r="P50" i="1" s="1"/>
  <c r="E51" i="1"/>
  <c r="M51" i="1" s="1"/>
  <c r="N51" i="1" s="1"/>
  <c r="O51" i="1" s="1"/>
  <c r="P51" i="1" s="1"/>
  <c r="E52" i="1"/>
  <c r="M52" i="1" s="1"/>
  <c r="N52" i="1" s="1"/>
  <c r="O52" i="1" s="1"/>
  <c r="P52" i="1" s="1"/>
  <c r="E53" i="1"/>
  <c r="M53" i="1" s="1"/>
  <c r="N53" i="1" s="1"/>
  <c r="O53" i="1" s="1"/>
  <c r="P53" i="1" s="1"/>
  <c r="E54" i="1"/>
  <c r="M54" i="1" s="1"/>
  <c r="N54" i="1" s="1"/>
  <c r="O54" i="1" s="1"/>
  <c r="P54" i="1" s="1"/>
  <c r="E55" i="1"/>
  <c r="M55" i="1" s="1"/>
  <c r="N55" i="1" s="1"/>
  <c r="O55" i="1" s="1"/>
  <c r="P55" i="1" s="1"/>
  <c r="E56" i="1"/>
  <c r="M56" i="1" s="1"/>
  <c r="N56" i="1" s="1"/>
  <c r="O56" i="1" s="1"/>
  <c r="P56" i="1" s="1"/>
  <c r="E57" i="1"/>
  <c r="M57" i="1" s="1"/>
  <c r="N57" i="1" s="1"/>
  <c r="O57" i="1" s="1"/>
  <c r="P57" i="1" s="1"/>
  <c r="E58" i="1"/>
  <c r="M58" i="1" s="1"/>
  <c r="N58" i="1" s="1"/>
  <c r="O58" i="1" s="1"/>
  <c r="P58" i="1" s="1"/>
  <c r="E60" i="1"/>
  <c r="M60" i="1" s="1"/>
  <c r="N60" i="1" s="1"/>
  <c r="O60" i="1" s="1"/>
  <c r="P60" i="1" s="1"/>
  <c r="E61" i="1"/>
  <c r="M61" i="1" s="1"/>
  <c r="N61" i="1" s="1"/>
  <c r="O61" i="1" s="1"/>
  <c r="P61" i="1" s="1"/>
  <c r="E62" i="1"/>
  <c r="M62" i="1" s="1"/>
  <c r="N62" i="1" s="1"/>
  <c r="O62" i="1" s="1"/>
  <c r="P62" i="1" s="1"/>
  <c r="E63" i="1"/>
  <c r="M63" i="1" s="1"/>
  <c r="N63" i="1" s="1"/>
  <c r="O63" i="1" s="1"/>
  <c r="P63" i="1" s="1"/>
  <c r="E64" i="1"/>
  <c r="M64" i="1" s="1"/>
  <c r="N64" i="1" s="1"/>
  <c r="O64" i="1" s="1"/>
  <c r="P64" i="1" s="1"/>
  <c r="E65" i="1"/>
  <c r="M65" i="1" s="1"/>
  <c r="N65" i="1" s="1"/>
  <c r="O65" i="1" s="1"/>
  <c r="P65" i="1" s="1"/>
  <c r="E66" i="1"/>
  <c r="M66" i="1" s="1"/>
  <c r="N66" i="1" s="1"/>
  <c r="O66" i="1" s="1"/>
  <c r="P66" i="1" s="1"/>
  <c r="E67" i="1"/>
  <c r="M67" i="1" s="1"/>
  <c r="N67" i="1" s="1"/>
  <c r="O67" i="1" s="1"/>
  <c r="P67" i="1" s="1"/>
  <c r="E68" i="1"/>
  <c r="M68" i="1" s="1"/>
  <c r="N68" i="1" s="1"/>
  <c r="O68" i="1" s="1"/>
  <c r="P68" i="1" s="1"/>
  <c r="E69" i="1"/>
  <c r="M69" i="1" s="1"/>
  <c r="N69" i="1" s="1"/>
  <c r="O69" i="1" s="1"/>
  <c r="P69" i="1" s="1"/>
  <c r="B50" i="1"/>
  <c r="B51" i="1"/>
  <c r="B52" i="1"/>
  <c r="B53" i="1"/>
  <c r="B54" i="1"/>
  <c r="B55" i="1"/>
  <c r="B56" i="1"/>
  <c r="B57" i="1"/>
  <c r="B58" i="1"/>
  <c r="B60" i="1"/>
  <c r="B61" i="1"/>
  <c r="B62" i="1"/>
  <c r="B63" i="1"/>
  <c r="B64" i="1"/>
  <c r="B65" i="1"/>
  <c r="B66" i="1"/>
  <c r="B67" i="1"/>
  <c r="B68" i="1"/>
  <c r="B69" i="1"/>
  <c r="B49" i="1"/>
  <c r="B4" i="1"/>
  <c r="B5" i="1"/>
  <c r="B6" i="1"/>
  <c r="B7" i="1"/>
  <c r="B8" i="1"/>
  <c r="B9" i="1"/>
  <c r="B10" i="1"/>
  <c r="B11" i="1"/>
  <c r="B12" i="1"/>
  <c r="B14" i="1"/>
  <c r="B15" i="1"/>
  <c r="B16" i="1"/>
  <c r="B17" i="1"/>
  <c r="B19" i="1"/>
  <c r="B20" i="1"/>
  <c r="B21" i="1"/>
  <c r="B22" i="1"/>
  <c r="B23" i="1"/>
  <c r="B25" i="1"/>
  <c r="B26" i="1"/>
  <c r="B27" i="1"/>
  <c r="B28" i="1"/>
  <c r="B30" i="1"/>
  <c r="B31" i="1"/>
  <c r="B32" i="1"/>
  <c r="B33" i="1"/>
  <c r="B34" i="1"/>
  <c r="B35" i="1"/>
  <c r="B36" i="1"/>
  <c r="B37" i="1"/>
  <c r="B39" i="1"/>
  <c r="B40" i="1"/>
  <c r="B41" i="1"/>
  <c r="B42" i="1"/>
  <c r="B44" i="1"/>
  <c r="B45" i="1"/>
  <c r="B46" i="1"/>
  <c r="B47" i="1"/>
  <c r="B48" i="1"/>
  <c r="B3" i="1"/>
  <c r="E4" i="1"/>
  <c r="M4" i="1" s="1"/>
  <c r="N4" i="1" s="1"/>
  <c r="E5" i="1"/>
  <c r="M5" i="1" s="1"/>
  <c r="N5" i="1" s="1"/>
  <c r="E6" i="1"/>
  <c r="M6" i="1" s="1"/>
  <c r="N6" i="1" s="1"/>
  <c r="E7" i="1"/>
  <c r="M7" i="1" s="1"/>
  <c r="N7" i="1" s="1"/>
  <c r="E8" i="1"/>
  <c r="M8" i="1" s="1"/>
  <c r="N8" i="1" s="1"/>
  <c r="E9" i="1"/>
  <c r="M9" i="1" s="1"/>
  <c r="N9" i="1" s="1"/>
  <c r="E10" i="1"/>
  <c r="M10" i="1" s="1"/>
  <c r="N10" i="1" s="1"/>
  <c r="E11" i="1"/>
  <c r="M11" i="1" s="1"/>
  <c r="N11" i="1" s="1"/>
  <c r="E12" i="1"/>
  <c r="M12" i="1" s="1"/>
  <c r="N12" i="1" s="1"/>
  <c r="E14" i="1"/>
  <c r="M14" i="1" s="1"/>
  <c r="N14" i="1" s="1"/>
  <c r="O14" i="1" s="1"/>
  <c r="P14" i="1" s="1"/>
  <c r="E15" i="1"/>
  <c r="M15" i="1" s="1"/>
  <c r="N15" i="1" s="1"/>
  <c r="O15" i="1" s="1"/>
  <c r="P15" i="1" s="1"/>
  <c r="E16" i="1"/>
  <c r="M16" i="1" s="1"/>
  <c r="N16" i="1" s="1"/>
  <c r="O16" i="1" s="1"/>
  <c r="P16" i="1" s="1"/>
  <c r="E17" i="1"/>
  <c r="M17" i="1" s="1"/>
  <c r="N17" i="1" s="1"/>
  <c r="O17" i="1" s="1"/>
  <c r="P17" i="1" s="1"/>
  <c r="E19" i="1"/>
  <c r="M19" i="1" s="1"/>
  <c r="N19" i="1" s="1"/>
  <c r="O19" i="1" s="1"/>
  <c r="P19" i="1" s="1"/>
  <c r="E20" i="1"/>
  <c r="M20" i="1" s="1"/>
  <c r="N20" i="1" s="1"/>
  <c r="O20" i="1" s="1"/>
  <c r="P20" i="1" s="1"/>
  <c r="E21" i="1"/>
  <c r="M21" i="1" s="1"/>
  <c r="N21" i="1" s="1"/>
  <c r="O21" i="1" s="1"/>
  <c r="P21" i="1" s="1"/>
  <c r="E22" i="1"/>
  <c r="M22" i="1" s="1"/>
  <c r="N22" i="1" s="1"/>
  <c r="O22" i="1" s="1"/>
  <c r="P22" i="1" s="1"/>
  <c r="E23" i="1"/>
  <c r="M23" i="1" s="1"/>
  <c r="N23" i="1" s="1"/>
  <c r="O23" i="1" s="1"/>
  <c r="P23" i="1" s="1"/>
  <c r="E25" i="1"/>
  <c r="M25" i="1" s="1"/>
  <c r="N25" i="1" s="1"/>
  <c r="O25" i="1" s="1"/>
  <c r="P25" i="1" s="1"/>
  <c r="E26" i="1"/>
  <c r="M26" i="1" s="1"/>
  <c r="N26" i="1" s="1"/>
  <c r="O26" i="1" s="1"/>
  <c r="P26" i="1" s="1"/>
  <c r="E27" i="1"/>
  <c r="M27" i="1" s="1"/>
  <c r="N27" i="1" s="1"/>
  <c r="O27" i="1" s="1"/>
  <c r="P27" i="1" s="1"/>
  <c r="E28" i="1"/>
  <c r="M28" i="1" s="1"/>
  <c r="N28" i="1" s="1"/>
  <c r="O28" i="1" s="1"/>
  <c r="P28" i="1" s="1"/>
  <c r="E30" i="1"/>
  <c r="M30" i="1" s="1"/>
  <c r="N30" i="1" s="1"/>
  <c r="O30" i="1" s="1"/>
  <c r="P30" i="1" s="1"/>
  <c r="E31" i="1"/>
  <c r="M31" i="1" s="1"/>
  <c r="N31" i="1" s="1"/>
  <c r="O31" i="1" s="1"/>
  <c r="P31" i="1" s="1"/>
  <c r="E32" i="1"/>
  <c r="M32" i="1" s="1"/>
  <c r="N32" i="1" s="1"/>
  <c r="O32" i="1" s="1"/>
  <c r="P32" i="1" s="1"/>
  <c r="E33" i="1"/>
  <c r="M33" i="1" s="1"/>
  <c r="N33" i="1" s="1"/>
  <c r="O33" i="1" s="1"/>
  <c r="P33" i="1" s="1"/>
  <c r="E34" i="1"/>
  <c r="M34" i="1" s="1"/>
  <c r="N34" i="1" s="1"/>
  <c r="O34" i="1" s="1"/>
  <c r="P34" i="1" s="1"/>
  <c r="E35" i="1"/>
  <c r="M35" i="1" s="1"/>
  <c r="N35" i="1" s="1"/>
  <c r="O35" i="1" s="1"/>
  <c r="P35" i="1" s="1"/>
  <c r="E36" i="1"/>
  <c r="M36" i="1" s="1"/>
  <c r="N36" i="1" s="1"/>
  <c r="O36" i="1" s="1"/>
  <c r="P36" i="1" s="1"/>
  <c r="E37" i="1"/>
  <c r="M37" i="1" s="1"/>
  <c r="N37" i="1" s="1"/>
  <c r="O37" i="1" s="1"/>
  <c r="P37" i="1" s="1"/>
  <c r="E39" i="1"/>
  <c r="M39" i="1" s="1"/>
  <c r="N39" i="1" s="1"/>
  <c r="O39" i="1" s="1"/>
  <c r="P39" i="1" s="1"/>
  <c r="E40" i="1"/>
  <c r="M40" i="1" s="1"/>
  <c r="N40" i="1" s="1"/>
  <c r="O40" i="1" s="1"/>
  <c r="P40" i="1" s="1"/>
  <c r="E41" i="1"/>
  <c r="M41" i="1" s="1"/>
  <c r="N41" i="1" s="1"/>
  <c r="O41" i="1" s="1"/>
  <c r="P41" i="1" s="1"/>
  <c r="E42" i="1"/>
  <c r="M42" i="1" s="1"/>
  <c r="N42" i="1" s="1"/>
  <c r="O42" i="1" s="1"/>
  <c r="P42" i="1" s="1"/>
  <c r="E44" i="1"/>
  <c r="M44" i="1" s="1"/>
  <c r="N44" i="1" s="1"/>
  <c r="O44" i="1" s="1"/>
  <c r="P44" i="1" s="1"/>
  <c r="E45" i="1"/>
  <c r="M45" i="1" s="1"/>
  <c r="N45" i="1" s="1"/>
  <c r="O45" i="1" s="1"/>
  <c r="P45" i="1" s="1"/>
  <c r="E46" i="1"/>
  <c r="M46" i="1" s="1"/>
  <c r="N46" i="1" s="1"/>
  <c r="O46" i="1" s="1"/>
  <c r="P46" i="1" s="1"/>
  <c r="E47" i="1"/>
  <c r="M47" i="1" s="1"/>
  <c r="N47" i="1" s="1"/>
  <c r="O47" i="1" s="1"/>
  <c r="P47" i="1" s="1"/>
  <c r="E48" i="1"/>
  <c r="M48" i="1" s="1"/>
  <c r="N48" i="1" s="1"/>
  <c r="O48" i="1" s="1"/>
  <c r="P48" i="1" s="1"/>
  <c r="E3" i="1"/>
  <c r="M3" i="1" s="1"/>
  <c r="N3" i="1" s="1"/>
  <c r="O3" i="1" s="1"/>
  <c r="Q61" i="1" l="1"/>
  <c r="Q69" i="1"/>
  <c r="Q62" i="1"/>
  <c r="Q63" i="1"/>
  <c r="Q64" i="1"/>
  <c r="Q65" i="1"/>
  <c r="Q66" i="1"/>
  <c r="Q67" i="1"/>
  <c r="Q68" i="1"/>
  <c r="Q60" i="1"/>
  <c r="Q51" i="1"/>
  <c r="Q44" i="1"/>
  <c r="Q52" i="1"/>
  <c r="Q45" i="1"/>
  <c r="Q53" i="1"/>
  <c r="Q46" i="1"/>
  <c r="Q54" i="1"/>
  <c r="Q47" i="1"/>
  <c r="Q55" i="1"/>
  <c r="Q49" i="1"/>
  <c r="Q48" i="1"/>
  <c r="Q56" i="1"/>
  <c r="Q57" i="1"/>
  <c r="Q50" i="1"/>
  <c r="Q58" i="1"/>
  <c r="Q27" i="1"/>
  <c r="Q36" i="1"/>
  <c r="Q17" i="1"/>
  <c r="Q28" i="1"/>
  <c r="Q14" i="1"/>
  <c r="Q20" i="1"/>
  <c r="Q30" i="1"/>
  <c r="Q39" i="1"/>
  <c r="Q21" i="1"/>
  <c r="Q31" i="1"/>
  <c r="Q40" i="1"/>
  <c r="Q22" i="1"/>
  <c r="Q32" i="1"/>
  <c r="Q41" i="1"/>
  <c r="Q25" i="1"/>
  <c r="Q15" i="1"/>
  <c r="Q23" i="1"/>
  <c r="Q33" i="1"/>
  <c r="Q42" i="1"/>
  <c r="Q34" i="1"/>
  <c r="Q26" i="1"/>
  <c r="Q35" i="1"/>
  <c r="Q16" i="1"/>
  <c r="Q19" i="1"/>
  <c r="Q37" i="1"/>
  <c r="K59" i="1"/>
  <c r="X68" i="1"/>
  <c r="Y68" i="1" s="1"/>
  <c r="Z68" i="1" s="1"/>
  <c r="AA68" i="1" s="1"/>
  <c r="AB68" i="1" s="1"/>
  <c r="R60" i="1"/>
  <c r="T60" i="1" s="1"/>
  <c r="U60" i="1" s="1"/>
  <c r="V60" i="1" s="1"/>
  <c r="W60" i="1" s="1"/>
  <c r="R62" i="1"/>
  <c r="R61" i="1"/>
  <c r="X65" i="1"/>
  <c r="Y65" i="1" s="1"/>
  <c r="Z65" i="1" s="1"/>
  <c r="AA65" i="1" s="1"/>
  <c r="AB65" i="1" s="1"/>
  <c r="X67" i="1"/>
  <c r="Y67" i="1" s="1"/>
  <c r="Z67" i="1" s="1"/>
  <c r="AA67" i="1" s="1"/>
  <c r="AB67" i="1" s="1"/>
  <c r="X60" i="1"/>
  <c r="Y60" i="1" s="1"/>
  <c r="Z60" i="1" s="1"/>
  <c r="AA60" i="1" s="1"/>
  <c r="AB60" i="1" s="1"/>
  <c r="R65" i="1"/>
  <c r="S65" i="1" s="1"/>
  <c r="R67" i="1"/>
  <c r="T67" i="1" s="1"/>
  <c r="U67" i="1" s="1"/>
  <c r="V67" i="1" s="1"/>
  <c r="W67" i="1" s="1"/>
  <c r="K43" i="1"/>
  <c r="X62" i="1"/>
  <c r="Y62" i="1" s="1"/>
  <c r="Z62" i="1" s="1"/>
  <c r="AA62" i="1" s="1"/>
  <c r="AB62" i="1" s="1"/>
  <c r="R68" i="1"/>
  <c r="S68" i="1" s="1"/>
  <c r="X61" i="1"/>
  <c r="Y61" i="1" s="1"/>
  <c r="Z61" i="1" s="1"/>
  <c r="AA61" i="1" s="1"/>
  <c r="AB61" i="1" s="1"/>
  <c r="I66" i="1"/>
  <c r="X66" i="1" s="1"/>
  <c r="Y66" i="1" s="1"/>
  <c r="Z66" i="1" s="1"/>
  <c r="AA66" i="1" s="1"/>
  <c r="AB66" i="1" s="1"/>
  <c r="R66" i="1"/>
  <c r="R63" i="1"/>
  <c r="I63" i="1"/>
  <c r="X63" i="1" s="1"/>
  <c r="Y63" i="1" s="1"/>
  <c r="Z63" i="1" s="1"/>
  <c r="AA63" i="1" s="1"/>
  <c r="AB63" i="1" s="1"/>
  <c r="I64" i="1"/>
  <c r="X64" i="1" s="1"/>
  <c r="Y64" i="1" s="1"/>
  <c r="Z64" i="1" s="1"/>
  <c r="AA64" i="1" s="1"/>
  <c r="AB64" i="1" s="1"/>
  <c r="R64" i="1"/>
  <c r="R69" i="1"/>
  <c r="I69" i="1"/>
  <c r="X69" i="1" s="1"/>
  <c r="Y69" i="1" s="1"/>
  <c r="Z69" i="1" s="1"/>
  <c r="AA69" i="1" s="1"/>
  <c r="AB69" i="1" s="1"/>
  <c r="O12" i="1"/>
  <c r="O4" i="1"/>
  <c r="P4" i="1" s="1"/>
  <c r="O11" i="1"/>
  <c r="P11" i="1" s="1"/>
  <c r="O9" i="1"/>
  <c r="P9" i="1" s="1"/>
  <c r="O7" i="1"/>
  <c r="P7" i="1" s="1"/>
  <c r="O10" i="1"/>
  <c r="P10" i="1" s="1"/>
  <c r="O8" i="1"/>
  <c r="P8" i="1" s="1"/>
  <c r="O6" i="1"/>
  <c r="P6" i="1" s="1"/>
  <c r="O5" i="1"/>
  <c r="P5" i="1" s="1"/>
  <c r="X10" i="1" l="1"/>
  <c r="Y10" i="1" s="1"/>
  <c r="Z10" i="1" s="1"/>
  <c r="AA10" i="1" s="1"/>
  <c r="AB10" i="1" s="1"/>
  <c r="Q11" i="1"/>
  <c r="Q5" i="1"/>
  <c r="Q4" i="1"/>
  <c r="Q6" i="1"/>
  <c r="Q7" i="1"/>
  <c r="Q8" i="1"/>
  <c r="Q9" i="1"/>
  <c r="Q10" i="1"/>
  <c r="Q12" i="1"/>
  <c r="L59" i="1"/>
  <c r="T68" i="1"/>
  <c r="U68" i="1" s="1"/>
  <c r="V68" i="1" s="1"/>
  <c r="W68" i="1" s="1"/>
  <c r="AD68" i="1" s="1"/>
  <c r="AD60" i="1"/>
  <c r="S60" i="1"/>
  <c r="K13" i="1"/>
  <c r="L43" i="1" s="1"/>
  <c r="AD67" i="1"/>
  <c r="S67" i="1"/>
  <c r="T65" i="1"/>
  <c r="U65" i="1" s="1"/>
  <c r="V65" i="1" s="1"/>
  <c r="W65" i="1" s="1"/>
  <c r="AD65" i="1" s="1"/>
  <c r="T61" i="1"/>
  <c r="U61" i="1" s="1"/>
  <c r="V61" i="1" s="1"/>
  <c r="W61" i="1" s="1"/>
  <c r="AD61" i="1" s="1"/>
  <c r="S61" i="1"/>
  <c r="S62" i="1"/>
  <c r="T62" i="1"/>
  <c r="U62" i="1" s="1"/>
  <c r="V62" i="1" s="1"/>
  <c r="W62" i="1" s="1"/>
  <c r="AD62" i="1" s="1"/>
  <c r="S66" i="1"/>
  <c r="T66" i="1"/>
  <c r="U66" i="1" s="1"/>
  <c r="V66" i="1" s="1"/>
  <c r="W66" i="1" s="1"/>
  <c r="AD66" i="1" s="1"/>
  <c r="T64" i="1"/>
  <c r="U64" i="1" s="1"/>
  <c r="V64" i="1" s="1"/>
  <c r="W64" i="1" s="1"/>
  <c r="AD64" i="1" s="1"/>
  <c r="S64" i="1"/>
  <c r="T69" i="1"/>
  <c r="U69" i="1" s="1"/>
  <c r="V69" i="1" s="1"/>
  <c r="W69" i="1" s="1"/>
  <c r="AD69" i="1" s="1"/>
  <c r="S69" i="1"/>
  <c r="S63" i="1"/>
  <c r="T63" i="1"/>
  <c r="U63" i="1" s="1"/>
  <c r="V63" i="1" s="1"/>
  <c r="W63" i="1" s="1"/>
  <c r="AD63" i="1" s="1"/>
  <c r="X7" i="1"/>
  <c r="Y7" i="1" s="1"/>
  <c r="Z7" i="1" s="1"/>
  <c r="AA7" i="1" s="1"/>
  <c r="AB7" i="1" s="1"/>
  <c r="X11" i="1"/>
  <c r="Y11" i="1" s="1"/>
  <c r="Z11" i="1" s="1"/>
  <c r="AA11" i="1" s="1"/>
  <c r="AB11" i="1" s="1"/>
  <c r="X6" i="1"/>
  <c r="Y6" i="1" s="1"/>
  <c r="Z6" i="1" s="1"/>
  <c r="AA6" i="1" s="1"/>
  <c r="AB6" i="1" s="1"/>
  <c r="X8" i="1"/>
  <c r="Y8" i="1" s="1"/>
  <c r="Z8" i="1" s="1"/>
  <c r="AA8" i="1" s="1"/>
  <c r="AB8" i="1" s="1"/>
  <c r="X5" i="1"/>
  <c r="Y5" i="1" s="1"/>
  <c r="Z5" i="1" s="1"/>
  <c r="AA5" i="1" s="1"/>
  <c r="AB5" i="1" s="1"/>
  <c r="X9" i="1"/>
  <c r="Y9" i="1" s="1"/>
  <c r="Z9" i="1" s="1"/>
  <c r="AA9" i="1" s="1"/>
  <c r="AB9" i="1" s="1"/>
  <c r="X12" i="1"/>
  <c r="Y12" i="1" s="1"/>
  <c r="Z12" i="1" s="1"/>
  <c r="AA12" i="1" s="1"/>
  <c r="AB12" i="1" s="1"/>
  <c r="R5" i="1"/>
  <c r="R6" i="1"/>
  <c r="R7" i="1"/>
  <c r="R8" i="1"/>
  <c r="R9" i="1"/>
  <c r="R10" i="1"/>
  <c r="R11" i="1"/>
  <c r="R12" i="1"/>
  <c r="T5" i="1" l="1"/>
  <c r="U5" i="1" s="1"/>
  <c r="V5" i="1" s="1"/>
  <c r="W5" i="1" s="1"/>
  <c r="AD5" i="1" s="1"/>
  <c r="S5" i="1"/>
  <c r="T6" i="1"/>
  <c r="U6" i="1" s="1"/>
  <c r="V6" i="1" s="1"/>
  <c r="W6" i="1" s="1"/>
  <c r="AD6" i="1" s="1"/>
  <c r="S6" i="1"/>
  <c r="T11" i="1"/>
  <c r="U11" i="1" s="1"/>
  <c r="V11" i="1" s="1"/>
  <c r="W11" i="1" s="1"/>
  <c r="AD11" i="1" s="1"/>
  <c r="S11" i="1"/>
  <c r="T9" i="1"/>
  <c r="U9" i="1" s="1"/>
  <c r="V9" i="1" s="1"/>
  <c r="W9" i="1" s="1"/>
  <c r="AD9" i="1" s="1"/>
  <c r="S9" i="1"/>
  <c r="T8" i="1"/>
  <c r="U8" i="1" s="1"/>
  <c r="V8" i="1" s="1"/>
  <c r="W8" i="1" s="1"/>
  <c r="AD8" i="1" s="1"/>
  <c r="S8" i="1"/>
  <c r="T12" i="1"/>
  <c r="U12" i="1" s="1"/>
  <c r="V12" i="1" s="1"/>
  <c r="W12" i="1" s="1"/>
  <c r="AD12" i="1" s="1"/>
  <c r="S12" i="1"/>
  <c r="T10" i="1"/>
  <c r="U10" i="1" s="1"/>
  <c r="V10" i="1" s="1"/>
  <c r="W10" i="1" s="1"/>
  <c r="AD10" i="1" s="1"/>
  <c r="S10" i="1"/>
  <c r="T7" i="1"/>
  <c r="U7" i="1" s="1"/>
  <c r="V7" i="1" s="1"/>
  <c r="W7" i="1" s="1"/>
  <c r="AD7" i="1" s="1"/>
  <c r="S7" i="1"/>
  <c r="I42" i="1"/>
  <c r="X42" i="1" s="1"/>
  <c r="Y42" i="1" s="1"/>
  <c r="Z42" i="1" s="1"/>
  <c r="AA42" i="1" s="1"/>
  <c r="AB42" i="1" s="1"/>
  <c r="R42" i="1"/>
  <c r="H4" i="1" s="1"/>
  <c r="I4" i="1" l="1"/>
  <c r="X4" i="1" s="1"/>
  <c r="Y4" i="1" s="1"/>
  <c r="Z4" i="1" s="1"/>
  <c r="AA4" i="1" s="1"/>
  <c r="AB4" i="1" s="1"/>
  <c r="R4" i="1"/>
  <c r="S42" i="1"/>
  <c r="T42" i="1"/>
  <c r="U42" i="1" s="1"/>
  <c r="V42" i="1" s="1"/>
  <c r="W42" i="1" s="1"/>
  <c r="AD42" i="1" s="1"/>
  <c r="T4" i="1" l="1"/>
  <c r="U4" i="1" s="1"/>
  <c r="V4" i="1" s="1"/>
  <c r="W4" i="1" s="1"/>
  <c r="AD4" i="1" s="1"/>
  <c r="S4" i="1"/>
  <c r="I58" i="1"/>
  <c r="X58" i="1" s="1"/>
  <c r="Y58" i="1" s="1"/>
  <c r="Z58" i="1" s="1"/>
  <c r="AA58" i="1" s="1"/>
  <c r="AB58" i="1" s="1"/>
  <c r="R58" i="1"/>
  <c r="H17" i="1" l="1"/>
  <c r="H15" i="1"/>
  <c r="H23" i="1"/>
  <c r="H14" i="1"/>
  <c r="H16" i="1"/>
  <c r="H26" i="1"/>
  <c r="H25" i="1"/>
  <c r="H27" i="1"/>
  <c r="H21" i="1"/>
  <c r="H20" i="1"/>
  <c r="H19" i="1"/>
  <c r="H22" i="1"/>
  <c r="H36" i="1"/>
  <c r="H37" i="1"/>
  <c r="H40" i="1"/>
  <c r="H39" i="1"/>
  <c r="H28" i="1"/>
  <c r="H31" i="1"/>
  <c r="H33" i="1"/>
  <c r="H35" i="1"/>
  <c r="H34" i="1"/>
  <c r="H30" i="1"/>
  <c r="H41" i="1"/>
  <c r="H32" i="1"/>
  <c r="S58" i="1"/>
  <c r="T58" i="1"/>
  <c r="U58" i="1" s="1"/>
  <c r="V58" i="1" s="1"/>
  <c r="W58" i="1" s="1"/>
  <c r="AD58" i="1" s="1"/>
  <c r="I44" i="1" l="1"/>
  <c r="X44" i="1" s="1"/>
  <c r="Y44" i="1" s="1"/>
  <c r="Z44" i="1" s="1"/>
  <c r="AA44" i="1" s="1"/>
  <c r="AB44" i="1" s="1"/>
  <c r="I31" i="1" l="1"/>
  <c r="X31" i="1" s="1"/>
  <c r="Y31" i="1" s="1"/>
  <c r="Z31" i="1" s="1"/>
  <c r="AA31" i="1" s="1"/>
  <c r="AB31" i="1" s="1"/>
  <c r="R31" i="1"/>
  <c r="I14" i="1"/>
  <c r="X14" i="1" s="1"/>
  <c r="Y14" i="1" s="1"/>
  <c r="Z14" i="1" s="1"/>
  <c r="AA14" i="1" s="1"/>
  <c r="AB14" i="1" s="1"/>
  <c r="R14" i="1"/>
  <c r="R39" i="1"/>
  <c r="I39" i="1"/>
  <c r="X39" i="1" s="1"/>
  <c r="Y39" i="1" s="1"/>
  <c r="Z39" i="1" s="1"/>
  <c r="AA39" i="1" s="1"/>
  <c r="AB39" i="1" s="1"/>
  <c r="R36" i="1"/>
  <c r="I36" i="1"/>
  <c r="X36" i="1" s="1"/>
  <c r="Y36" i="1" s="1"/>
  <c r="Z36" i="1" s="1"/>
  <c r="AA36" i="1" s="1"/>
  <c r="AB36" i="1" s="1"/>
  <c r="R26" i="1"/>
  <c r="I26" i="1"/>
  <c r="X26" i="1" s="1"/>
  <c r="Y26" i="1" s="1"/>
  <c r="Z26" i="1" s="1"/>
  <c r="AA26" i="1" s="1"/>
  <c r="AB26" i="1" s="1"/>
  <c r="R22" i="1"/>
  <c r="I22" i="1"/>
  <c r="X22" i="1" s="1"/>
  <c r="Y22" i="1" s="1"/>
  <c r="Z22" i="1" s="1"/>
  <c r="AA22" i="1" s="1"/>
  <c r="AB22" i="1" s="1"/>
  <c r="I28" i="1"/>
  <c r="X28" i="1" s="1"/>
  <c r="Y28" i="1" s="1"/>
  <c r="Z28" i="1" s="1"/>
  <c r="AA28" i="1" s="1"/>
  <c r="AB28" i="1" s="1"/>
  <c r="R28" i="1"/>
  <c r="I32" i="1"/>
  <c r="X32" i="1" s="1"/>
  <c r="Y32" i="1" s="1"/>
  <c r="Z32" i="1" s="1"/>
  <c r="AA32" i="1" s="1"/>
  <c r="AB32" i="1" s="1"/>
  <c r="R32" i="1"/>
  <c r="R19" i="1"/>
  <c r="I19" i="1"/>
  <c r="X19" i="1" s="1"/>
  <c r="Y19" i="1" s="1"/>
  <c r="Z19" i="1" s="1"/>
  <c r="AA19" i="1" s="1"/>
  <c r="AB19" i="1" s="1"/>
  <c r="R21" i="1"/>
  <c r="I21" i="1"/>
  <c r="X21" i="1" s="1"/>
  <c r="Y21" i="1" s="1"/>
  <c r="Z21" i="1" s="1"/>
  <c r="AA21" i="1" s="1"/>
  <c r="AB21" i="1" s="1"/>
  <c r="I30" i="1"/>
  <c r="X30" i="1" s="1"/>
  <c r="Y30" i="1" s="1"/>
  <c r="Z30" i="1" s="1"/>
  <c r="AA30" i="1" s="1"/>
  <c r="AB30" i="1" s="1"/>
  <c r="R30" i="1"/>
  <c r="R33" i="1"/>
  <c r="I33" i="1"/>
  <c r="X33" i="1" s="1"/>
  <c r="Y33" i="1" s="1"/>
  <c r="Z33" i="1" s="1"/>
  <c r="AA33" i="1" s="1"/>
  <c r="AB33" i="1" s="1"/>
  <c r="I27" i="1"/>
  <c r="X27" i="1" s="1"/>
  <c r="Y27" i="1" s="1"/>
  <c r="Z27" i="1" s="1"/>
  <c r="AA27" i="1" s="1"/>
  <c r="AB27" i="1" s="1"/>
  <c r="R27" i="1"/>
  <c r="I40" i="1"/>
  <c r="X40" i="1" s="1"/>
  <c r="Y40" i="1" s="1"/>
  <c r="Z40" i="1" s="1"/>
  <c r="AA40" i="1" s="1"/>
  <c r="AB40" i="1" s="1"/>
  <c r="R40" i="1"/>
  <c r="R37" i="1"/>
  <c r="I37" i="1"/>
  <c r="X37" i="1" s="1"/>
  <c r="Y37" i="1" s="1"/>
  <c r="Z37" i="1" s="1"/>
  <c r="AA37" i="1" s="1"/>
  <c r="AB37" i="1" s="1"/>
  <c r="I35" i="1"/>
  <c r="X35" i="1" s="1"/>
  <c r="Y35" i="1" s="1"/>
  <c r="Z35" i="1" s="1"/>
  <c r="AA35" i="1" s="1"/>
  <c r="AB35" i="1" s="1"/>
  <c r="R35" i="1"/>
  <c r="R41" i="1"/>
  <c r="I41" i="1"/>
  <c r="X41" i="1" s="1"/>
  <c r="Y41" i="1" s="1"/>
  <c r="Z41" i="1" s="1"/>
  <c r="AA41" i="1" s="1"/>
  <c r="AB41" i="1" s="1"/>
  <c r="I15" i="1"/>
  <c r="X15" i="1" s="1"/>
  <c r="Y15" i="1" s="1"/>
  <c r="Z15" i="1" s="1"/>
  <c r="AA15" i="1" s="1"/>
  <c r="AB15" i="1" s="1"/>
  <c r="R15" i="1"/>
  <c r="R25" i="1"/>
  <c r="I25" i="1"/>
  <c r="X25" i="1" s="1"/>
  <c r="Y25" i="1" s="1"/>
  <c r="Z25" i="1" s="1"/>
  <c r="AA25" i="1" s="1"/>
  <c r="AB25" i="1" s="1"/>
  <c r="I34" i="1"/>
  <c r="X34" i="1" s="1"/>
  <c r="Y34" i="1" s="1"/>
  <c r="Z34" i="1" s="1"/>
  <c r="AA34" i="1" s="1"/>
  <c r="AB34" i="1" s="1"/>
  <c r="R34" i="1"/>
  <c r="I23" i="1"/>
  <c r="X23" i="1" s="1"/>
  <c r="Y23" i="1" s="1"/>
  <c r="Z23" i="1" s="1"/>
  <c r="AA23" i="1" s="1"/>
  <c r="AB23" i="1" s="1"/>
  <c r="R23" i="1"/>
  <c r="I17" i="1"/>
  <c r="X17" i="1" s="1"/>
  <c r="Y17" i="1" s="1"/>
  <c r="Z17" i="1" s="1"/>
  <c r="AA17" i="1" s="1"/>
  <c r="AB17" i="1" s="1"/>
  <c r="R17" i="1"/>
  <c r="R16" i="1"/>
  <c r="I16" i="1"/>
  <c r="X16" i="1" s="1"/>
  <c r="Y16" i="1" s="1"/>
  <c r="Z16" i="1" s="1"/>
  <c r="AA16" i="1" s="1"/>
  <c r="AB16" i="1" s="1"/>
  <c r="R20" i="1"/>
  <c r="I20" i="1"/>
  <c r="X20" i="1" s="1"/>
  <c r="Y20" i="1" s="1"/>
  <c r="Z20" i="1" s="1"/>
  <c r="AA20" i="1" s="1"/>
  <c r="AB20" i="1" s="1"/>
  <c r="R44" i="1"/>
  <c r="T44" i="1" s="1"/>
  <c r="U44" i="1" s="1"/>
  <c r="V44" i="1" s="1"/>
  <c r="W44" i="1" s="1"/>
  <c r="AD44" i="1" s="1"/>
  <c r="R57" i="1"/>
  <c r="I57" i="1"/>
  <c r="X57" i="1" s="1"/>
  <c r="Y57" i="1" s="1"/>
  <c r="Z57" i="1" s="1"/>
  <c r="AA57" i="1" s="1"/>
  <c r="AB57" i="1" s="1"/>
  <c r="I49" i="1"/>
  <c r="X49" i="1" s="1"/>
  <c r="Y49" i="1" s="1"/>
  <c r="Z49" i="1" s="1"/>
  <c r="AA49" i="1" s="1"/>
  <c r="AB49" i="1" s="1"/>
  <c r="R49" i="1"/>
  <c r="I47" i="1"/>
  <c r="X47" i="1" s="1"/>
  <c r="Y47" i="1" s="1"/>
  <c r="Z47" i="1" s="1"/>
  <c r="AA47" i="1" s="1"/>
  <c r="AB47" i="1" s="1"/>
  <c r="R47" i="1"/>
  <c r="I45" i="1"/>
  <c r="X45" i="1" s="1"/>
  <c r="Y45" i="1" s="1"/>
  <c r="Z45" i="1" s="1"/>
  <c r="AA45" i="1" s="1"/>
  <c r="AB45" i="1" s="1"/>
  <c r="R45" i="1"/>
  <c r="I53" i="1"/>
  <c r="X53" i="1" s="1"/>
  <c r="Y53" i="1" s="1"/>
  <c r="Z53" i="1" s="1"/>
  <c r="AA53" i="1" s="1"/>
  <c r="AB53" i="1" s="1"/>
  <c r="R53" i="1"/>
  <c r="I54" i="1"/>
  <c r="X54" i="1" s="1"/>
  <c r="Y54" i="1" s="1"/>
  <c r="Z54" i="1" s="1"/>
  <c r="AA54" i="1" s="1"/>
  <c r="AB54" i="1" s="1"/>
  <c r="R54" i="1"/>
  <c r="I55" i="1"/>
  <c r="X55" i="1" s="1"/>
  <c r="Y55" i="1" s="1"/>
  <c r="Z55" i="1" s="1"/>
  <c r="AA55" i="1" s="1"/>
  <c r="AB55" i="1" s="1"/>
  <c r="R55" i="1"/>
  <c r="R48" i="1"/>
  <c r="I48" i="1"/>
  <c r="X48" i="1" s="1"/>
  <c r="Y48" i="1" s="1"/>
  <c r="Z48" i="1" s="1"/>
  <c r="AA48" i="1" s="1"/>
  <c r="AB48" i="1" s="1"/>
  <c r="R56" i="1"/>
  <c r="I56" i="1"/>
  <c r="X56" i="1" s="1"/>
  <c r="Y56" i="1" s="1"/>
  <c r="Z56" i="1" s="1"/>
  <c r="AA56" i="1" s="1"/>
  <c r="AB56" i="1" s="1"/>
  <c r="R50" i="1"/>
  <c r="I50" i="1"/>
  <c r="X50" i="1" s="1"/>
  <c r="Y50" i="1" s="1"/>
  <c r="Z50" i="1" s="1"/>
  <c r="AA50" i="1" s="1"/>
  <c r="AB50" i="1" s="1"/>
  <c r="I52" i="1"/>
  <c r="X52" i="1" s="1"/>
  <c r="Y52" i="1" s="1"/>
  <c r="Z52" i="1" s="1"/>
  <c r="AA52" i="1" s="1"/>
  <c r="AB52" i="1" s="1"/>
  <c r="R52" i="1"/>
  <c r="R46" i="1"/>
  <c r="I46" i="1"/>
  <c r="X46" i="1" s="1"/>
  <c r="Y46" i="1" s="1"/>
  <c r="Z46" i="1" s="1"/>
  <c r="AA46" i="1" s="1"/>
  <c r="AB46" i="1" s="1"/>
  <c r="I51" i="1"/>
  <c r="X51" i="1" s="1"/>
  <c r="Y51" i="1" s="1"/>
  <c r="Z51" i="1" s="1"/>
  <c r="AA51" i="1" s="1"/>
  <c r="AB51" i="1" s="1"/>
  <c r="R51" i="1"/>
  <c r="S44" i="1" l="1"/>
  <c r="T33" i="1"/>
  <c r="U33" i="1" s="1"/>
  <c r="V33" i="1" s="1"/>
  <c r="W33" i="1" s="1"/>
  <c r="AD33" i="1" s="1"/>
  <c r="S33" i="1"/>
  <c r="T34" i="1"/>
  <c r="U34" i="1" s="1"/>
  <c r="V34" i="1" s="1"/>
  <c r="W34" i="1" s="1"/>
  <c r="AD34" i="1" s="1"/>
  <c r="S34" i="1"/>
  <c r="S35" i="1"/>
  <c r="T35" i="1"/>
  <c r="U35" i="1" s="1"/>
  <c r="V35" i="1" s="1"/>
  <c r="W35" i="1" s="1"/>
  <c r="AD35" i="1" s="1"/>
  <c r="S32" i="1"/>
  <c r="T32" i="1"/>
  <c r="U32" i="1" s="1"/>
  <c r="V32" i="1" s="1"/>
  <c r="W32" i="1" s="1"/>
  <c r="AD32" i="1" s="1"/>
  <c r="S16" i="1"/>
  <c r="T16" i="1"/>
  <c r="U16" i="1" s="1"/>
  <c r="V16" i="1" s="1"/>
  <c r="W16" i="1" s="1"/>
  <c r="AD16" i="1" s="1"/>
  <c r="T25" i="1"/>
  <c r="U25" i="1" s="1"/>
  <c r="V25" i="1" s="1"/>
  <c r="W25" i="1" s="1"/>
  <c r="AD25" i="1" s="1"/>
  <c r="S25" i="1"/>
  <c r="T37" i="1"/>
  <c r="U37" i="1" s="1"/>
  <c r="V37" i="1" s="1"/>
  <c r="W37" i="1" s="1"/>
  <c r="AD37" i="1" s="1"/>
  <c r="S37" i="1"/>
  <c r="S39" i="1"/>
  <c r="T39" i="1"/>
  <c r="U39" i="1" s="1"/>
  <c r="V39" i="1" s="1"/>
  <c r="W39" i="1" s="1"/>
  <c r="AD39" i="1" s="1"/>
  <c r="S20" i="1"/>
  <c r="T20" i="1"/>
  <c r="U20" i="1" s="1"/>
  <c r="V20" i="1" s="1"/>
  <c r="W20" i="1" s="1"/>
  <c r="AD20" i="1" s="1"/>
  <c r="T30" i="1"/>
  <c r="U30" i="1" s="1"/>
  <c r="V30" i="1" s="1"/>
  <c r="W30" i="1" s="1"/>
  <c r="AD30" i="1" s="1"/>
  <c r="S30" i="1"/>
  <c r="S17" i="1"/>
  <c r="T17" i="1"/>
  <c r="U17" i="1" s="1"/>
  <c r="V17" i="1" s="1"/>
  <c r="W17" i="1" s="1"/>
  <c r="AD17" i="1" s="1"/>
  <c r="T15" i="1"/>
  <c r="U15" i="1" s="1"/>
  <c r="V15" i="1" s="1"/>
  <c r="W15" i="1" s="1"/>
  <c r="AD15" i="1" s="1"/>
  <c r="S15" i="1"/>
  <c r="S40" i="1"/>
  <c r="T40" i="1"/>
  <c r="U40" i="1" s="1"/>
  <c r="V40" i="1" s="1"/>
  <c r="W40" i="1" s="1"/>
  <c r="AD40" i="1" s="1"/>
  <c r="T14" i="1"/>
  <c r="U14" i="1" s="1"/>
  <c r="V14" i="1" s="1"/>
  <c r="W14" i="1" s="1"/>
  <c r="AD14" i="1" s="1"/>
  <c r="S14" i="1"/>
  <c r="S21" i="1"/>
  <c r="T21" i="1"/>
  <c r="U21" i="1" s="1"/>
  <c r="V21" i="1" s="1"/>
  <c r="W21" i="1" s="1"/>
  <c r="AD21" i="1" s="1"/>
  <c r="T22" i="1"/>
  <c r="U22" i="1" s="1"/>
  <c r="V22" i="1" s="1"/>
  <c r="W22" i="1" s="1"/>
  <c r="AD22" i="1" s="1"/>
  <c r="S22" i="1"/>
  <c r="S28" i="1"/>
  <c r="T28" i="1"/>
  <c r="U28" i="1" s="1"/>
  <c r="V28" i="1" s="1"/>
  <c r="W28" i="1" s="1"/>
  <c r="AD28" i="1" s="1"/>
  <c r="T23" i="1"/>
  <c r="U23" i="1" s="1"/>
  <c r="V23" i="1" s="1"/>
  <c r="W23" i="1" s="1"/>
  <c r="AD23" i="1" s="1"/>
  <c r="S23" i="1"/>
  <c r="S27" i="1"/>
  <c r="T27" i="1"/>
  <c r="U27" i="1" s="1"/>
  <c r="V27" i="1" s="1"/>
  <c r="W27" i="1" s="1"/>
  <c r="AD27" i="1" s="1"/>
  <c r="S31" i="1"/>
  <c r="T31" i="1"/>
  <c r="U31" i="1" s="1"/>
  <c r="V31" i="1" s="1"/>
  <c r="W31" i="1" s="1"/>
  <c r="AD31" i="1" s="1"/>
  <c r="T36" i="1"/>
  <c r="U36" i="1" s="1"/>
  <c r="V36" i="1" s="1"/>
  <c r="W36" i="1" s="1"/>
  <c r="AD36" i="1" s="1"/>
  <c r="S36" i="1"/>
  <c r="T41" i="1"/>
  <c r="U41" i="1" s="1"/>
  <c r="V41" i="1" s="1"/>
  <c r="W41" i="1" s="1"/>
  <c r="AD41" i="1" s="1"/>
  <c r="S41" i="1"/>
  <c r="S19" i="1"/>
  <c r="T19" i="1"/>
  <c r="U19" i="1" s="1"/>
  <c r="V19" i="1" s="1"/>
  <c r="W19" i="1" s="1"/>
  <c r="AD19" i="1" s="1"/>
  <c r="S26" i="1"/>
  <c r="T26" i="1"/>
  <c r="U26" i="1" s="1"/>
  <c r="V26" i="1" s="1"/>
  <c r="W26" i="1" s="1"/>
  <c r="AD26" i="1" s="1"/>
  <c r="S45" i="1"/>
  <c r="T45" i="1"/>
  <c r="U45" i="1" s="1"/>
  <c r="V45" i="1" s="1"/>
  <c r="W45" i="1" s="1"/>
  <c r="AD45" i="1" s="1"/>
  <c r="S52" i="1"/>
  <c r="T52" i="1"/>
  <c r="U52" i="1" s="1"/>
  <c r="V52" i="1" s="1"/>
  <c r="W52" i="1" s="1"/>
  <c r="AD52" i="1" s="1"/>
  <c r="T55" i="1"/>
  <c r="U55" i="1" s="1"/>
  <c r="V55" i="1" s="1"/>
  <c r="W55" i="1" s="1"/>
  <c r="AD55" i="1" s="1"/>
  <c r="S55" i="1"/>
  <c r="T47" i="1"/>
  <c r="U47" i="1" s="1"/>
  <c r="V47" i="1" s="1"/>
  <c r="W47" i="1" s="1"/>
  <c r="AD47" i="1" s="1"/>
  <c r="S47" i="1"/>
  <c r="T49" i="1"/>
  <c r="U49" i="1" s="1"/>
  <c r="V49" i="1" s="1"/>
  <c r="W49" i="1" s="1"/>
  <c r="AD49" i="1" s="1"/>
  <c r="S49" i="1"/>
  <c r="S46" i="1"/>
  <c r="T46" i="1"/>
  <c r="U46" i="1" s="1"/>
  <c r="V46" i="1" s="1"/>
  <c r="W46" i="1" s="1"/>
  <c r="AD46" i="1" s="1"/>
  <c r="T48" i="1"/>
  <c r="U48" i="1" s="1"/>
  <c r="V48" i="1" s="1"/>
  <c r="W48" i="1" s="1"/>
  <c r="AD48" i="1" s="1"/>
  <c r="S48" i="1"/>
  <c r="S54" i="1"/>
  <c r="T54" i="1"/>
  <c r="U54" i="1" s="1"/>
  <c r="V54" i="1" s="1"/>
  <c r="W54" i="1" s="1"/>
  <c r="AD54" i="1" s="1"/>
  <c r="S50" i="1"/>
  <c r="T50" i="1"/>
  <c r="U50" i="1" s="1"/>
  <c r="V50" i="1" s="1"/>
  <c r="W50" i="1" s="1"/>
  <c r="AD50" i="1" s="1"/>
  <c r="S51" i="1"/>
  <c r="T51" i="1"/>
  <c r="U51" i="1" s="1"/>
  <c r="V51" i="1" s="1"/>
  <c r="W51" i="1" s="1"/>
  <c r="AD51" i="1" s="1"/>
  <c r="T53" i="1"/>
  <c r="U53" i="1" s="1"/>
  <c r="V53" i="1" s="1"/>
  <c r="W53" i="1" s="1"/>
  <c r="AD53" i="1" s="1"/>
  <c r="S53" i="1"/>
  <c r="T56" i="1"/>
  <c r="U56" i="1" s="1"/>
  <c r="V56" i="1" s="1"/>
  <c r="W56" i="1" s="1"/>
  <c r="AD56" i="1" s="1"/>
  <c r="S56" i="1"/>
  <c r="S57" i="1"/>
  <c r="T57" i="1"/>
  <c r="U57" i="1" s="1"/>
  <c r="V57" i="1" s="1"/>
  <c r="W57" i="1" s="1"/>
  <c r="AD57" i="1" s="1"/>
</calcChain>
</file>

<file path=xl/sharedStrings.xml><?xml version="1.0" encoding="utf-8"?>
<sst xmlns="http://schemas.openxmlformats.org/spreadsheetml/2006/main" count="55" uniqueCount="37">
  <si>
    <t>m3/h</t>
    <phoneticPr fontId="1" type="noConversion"/>
  </si>
  <si>
    <t>us</t>
    <phoneticPr fontId="1" type="noConversion"/>
  </si>
  <si>
    <r>
      <t>m</t>
    </r>
    <r>
      <rPr>
        <sz val="11"/>
        <color theme="1"/>
        <rFont val="宋体"/>
        <family val="3"/>
        <charset val="134"/>
        <scheme val="minor"/>
      </rPr>
      <t>3/s</t>
    </r>
    <phoneticPr fontId="1" type="noConversion"/>
  </si>
  <si>
    <t>L</t>
    <phoneticPr fontId="1" type="noConversion"/>
  </si>
  <si>
    <t>D</t>
    <phoneticPr fontId="1" type="noConversion"/>
  </si>
  <si>
    <t>C</t>
    <phoneticPr fontId="1" type="noConversion"/>
  </si>
  <si>
    <t>m</t>
    <phoneticPr fontId="1" type="noConversion"/>
  </si>
  <si>
    <t>m</t>
    <phoneticPr fontId="1" type="noConversion"/>
  </si>
  <si>
    <t>m/s</t>
    <phoneticPr fontId="1" type="noConversion"/>
  </si>
  <si>
    <t>Q</t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</si>
  <si>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I</t>
    </r>
    <phoneticPr fontId="1" type="noConversion"/>
  </si>
  <si>
    <t>s</t>
    <phoneticPr fontId="1" type="noConversion"/>
  </si>
  <si>
    <t>m3/s</t>
    <phoneticPr fontId="1" type="noConversion"/>
  </si>
  <si>
    <t>m3/h</t>
    <phoneticPr fontId="1" type="noConversion"/>
  </si>
  <si>
    <r>
      <t>L</t>
    </r>
    <r>
      <rPr>
        <sz val="11"/>
        <color theme="1"/>
        <rFont val="宋体"/>
        <family val="3"/>
        <charset val="134"/>
        <scheme val="minor"/>
      </rPr>
      <t>/h</t>
    </r>
    <phoneticPr fontId="1" type="noConversion"/>
  </si>
  <si>
    <t>s</t>
  </si>
  <si>
    <t>飞行时间(us)</t>
    <phoneticPr fontId="2" type="noConversion"/>
  </si>
  <si>
    <r>
      <t>X</t>
    </r>
    <r>
      <rPr>
        <sz val="11"/>
        <color theme="1"/>
        <rFont val="宋体"/>
        <family val="3"/>
        <charset val="134"/>
        <scheme val="minor"/>
      </rPr>
      <t>1</t>
    </r>
    <phoneticPr fontId="2" type="noConversion"/>
  </si>
  <si>
    <t>X10000</t>
  </si>
  <si>
    <t>实际系数</t>
    <phoneticPr fontId="2" type="noConversion"/>
  </si>
  <si>
    <t>X100000</t>
    <phoneticPr fontId="2" type="noConversion"/>
  </si>
  <si>
    <t>相对参考点飞行时间差(us)</t>
    <phoneticPr fontId="2" type="noConversion"/>
  </si>
  <si>
    <t>飞行时间差</t>
    <phoneticPr fontId="2" type="noConversion"/>
  </si>
  <si>
    <t>拟合校准</t>
    <phoneticPr fontId="2" type="noConversion"/>
  </si>
  <si>
    <t>流量差</t>
    <phoneticPr fontId="2" type="noConversion"/>
  </si>
  <si>
    <t>计算流量</t>
    <phoneticPr fontId="1" type="noConversion"/>
  </si>
  <si>
    <t>流量系数</t>
    <phoneticPr fontId="1" type="noConversion"/>
  </si>
  <si>
    <t>拟合系数</t>
    <phoneticPr fontId="2" type="noConversion"/>
  </si>
  <si>
    <t>拟合流量</t>
    <phoneticPr fontId="2" type="noConversion"/>
  </si>
  <si>
    <t>实际流量</t>
    <phoneticPr fontId="2" type="noConversion"/>
  </si>
  <si>
    <t>误差系数</t>
    <phoneticPr fontId="2" type="noConversion"/>
  </si>
  <si>
    <t>流量点</t>
    <phoneticPr fontId="1" type="noConversion"/>
  </si>
  <si>
    <t>计算流量点</t>
    <phoneticPr fontId="1" type="noConversion"/>
  </si>
  <si>
    <t>飞行时间差 X100000 us</t>
    <phoneticPr fontId="2" type="noConversion"/>
  </si>
  <si>
    <t>实际校准系数 X10000</t>
    <phoneticPr fontId="1" type="noConversion"/>
  </si>
  <si>
    <t>拟合流量</t>
    <phoneticPr fontId="1" type="noConversion"/>
  </si>
  <si>
    <t>流量点和校准点的差值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</si>
</sst>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.0000_ "/>
    <numFmt numFmtId="177" formatCode="0.000000_ "/>
    <numFmt numFmtId="178" formatCode="0.0000"/>
    <numFmt numFmtId="179" formatCode="0.000_ "/>
    <numFmt numFmtId="180" formatCode="0.0_ "/>
    <numFmt numFmtId="181" formatCode="0.0000%"/>
    <numFmt numFmtId="182" formatCode="0.0000000_ "/>
    <numFmt numFmtId="183" formatCode="0_ "/>
    <numFmt numFmtId="184" formatCode="0.000%"/>
  </numFmts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81" fontId="0" fillId="0" borderId="0" xfId="1" applyNumberFormat="1" applyFon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8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>
      <alignment vertical="center"/>
    </xf>
    <xf numFmtId="1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181" fontId="0" fillId="2" borderId="0" xfId="1" applyNumberFormat="1" applyFont="1" applyFill="1" applyAlignment="1">
      <alignment horizontal="center" vertical="center"/>
    </xf>
    <xf numFmtId="181" fontId="0" fillId="0" borderId="0" xfId="0" applyNumberFormat="1">
      <alignment vertical="center"/>
    </xf>
    <xf numFmtId="10" fontId="0" fillId="3" borderId="0" xfId="1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182" fontId="0" fillId="0" borderId="0" xfId="0" applyNumberFormat="1" applyFill="1" applyAlignment="1">
      <alignment horizontal="center" vertical="center"/>
    </xf>
    <xf numFmtId="177" fontId="0" fillId="0" borderId="0" xfId="0" applyNumberFormat="1" applyFill="1">
      <alignment vertical="center"/>
    </xf>
    <xf numFmtId="0" fontId="0" fillId="0" borderId="0" xfId="0" applyFill="1">
      <alignment vertical="center"/>
    </xf>
    <xf numFmtId="181" fontId="0" fillId="0" borderId="0" xfId="1" applyNumberFormat="1" applyFont="1" applyFill="1" applyAlignment="1">
      <alignment horizontal="center" vertical="center"/>
    </xf>
    <xf numFmtId="181" fontId="0" fillId="0" borderId="0" xfId="0" applyNumberFormat="1" applyFill="1">
      <alignment vertical="center"/>
    </xf>
    <xf numFmtId="18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80" fontId="0" fillId="4" borderId="0" xfId="0" applyNumberFormat="1" applyFill="1" applyAlignment="1">
      <alignment horizontal="center" vertical="center"/>
    </xf>
    <xf numFmtId="0" fontId="0" fillId="4" borderId="0" xfId="0" applyFill="1">
      <alignment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80" fontId="0" fillId="5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84" fontId="0" fillId="0" borderId="0" xfId="1" applyNumberFormat="1" applyFont="1">
      <alignment vertical="center"/>
    </xf>
    <xf numFmtId="181" fontId="3" fillId="0" borderId="0" xfId="1" applyNumberFormat="1" applyFont="1">
      <alignment vertical="center"/>
    </xf>
    <xf numFmtId="181" fontId="0" fillId="0" borderId="0" xfId="1" applyNumberFormat="1" applyFont="1">
      <alignment vertical="center"/>
    </xf>
    <xf numFmtId="181" fontId="0" fillId="4" borderId="0" xfId="1" applyNumberFormat="1" applyFont="1" applyFill="1">
      <alignment vertical="center"/>
    </xf>
    <xf numFmtId="184" fontId="0" fillId="4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workbookViewId="0">
      <selection sqref="A1:C1048576"/>
    </sheetView>
  </sheetViews>
  <sheetFormatPr defaultColWidth="9" defaultRowHeight="13.5" x14ac:dyDescent="0.15"/>
  <cols>
    <col min="1" max="1" width="10.5" style="1" bestFit="1" customWidth="1"/>
    <col min="2" max="2" width="13.375" style="9" customWidth="1"/>
    <col min="3" max="3" width="15.25" style="12"/>
    <col min="4" max="4" width="12.75" style="47" bestFit="1" customWidth="1"/>
    <col min="5" max="5" width="13.5" style="4" customWidth="1"/>
    <col min="6" max="6" width="10.5" bestFit="1" customWidth="1"/>
    <col min="7" max="12" width="9" style="4"/>
    <col min="13" max="13" width="15.5" customWidth="1"/>
    <col min="14" max="14" width="10.75" customWidth="1"/>
    <col min="16" max="22" width="9" style="4"/>
    <col min="23" max="23" width="9" style="23"/>
    <col min="24" max="28" width="9" style="4"/>
    <col min="30" max="30" width="9.5" bestFit="1" customWidth="1"/>
  </cols>
  <sheetData>
    <row r="1" spans="1:30" x14ac:dyDescent="0.15">
      <c r="A1" s="1" t="s">
        <v>0</v>
      </c>
      <c r="B1" s="9" t="s">
        <v>14</v>
      </c>
      <c r="C1" s="12" t="s">
        <v>1</v>
      </c>
      <c r="E1" s="3" t="s">
        <v>11</v>
      </c>
      <c r="F1" s="2" t="s">
        <v>2</v>
      </c>
      <c r="G1" s="3" t="s">
        <v>10</v>
      </c>
      <c r="H1" s="3" t="s">
        <v>3</v>
      </c>
      <c r="I1" s="3" t="s">
        <v>4</v>
      </c>
      <c r="J1" s="3" t="s">
        <v>5</v>
      </c>
      <c r="K1" s="3"/>
      <c r="L1" s="3"/>
      <c r="M1" s="3" t="s">
        <v>9</v>
      </c>
    </row>
    <row r="2" spans="1:30" x14ac:dyDescent="0.15">
      <c r="F2" s="2"/>
      <c r="H2" s="3" t="s">
        <v>6</v>
      </c>
      <c r="I2" s="3" t="s">
        <v>7</v>
      </c>
      <c r="J2" s="3" t="s">
        <v>8</v>
      </c>
      <c r="K2" s="3"/>
      <c r="L2" s="3"/>
      <c r="M2" s="3" t="s">
        <v>12</v>
      </c>
      <c r="N2" s="3" t="s">
        <v>13</v>
      </c>
    </row>
    <row r="3" spans="1:30" x14ac:dyDescent="0.15">
      <c r="A3" s="1">
        <v>1</v>
      </c>
      <c r="B3" s="9">
        <f>A3/0.001</f>
        <v>1000</v>
      </c>
      <c r="C3" s="12">
        <v>1</v>
      </c>
      <c r="E3" s="4">
        <f>C3/1000000</f>
        <v>9.9999999999999995E-7</v>
      </c>
      <c r="F3" s="2"/>
      <c r="G3" s="5">
        <v>3.14159265358979</v>
      </c>
      <c r="H3" s="4">
        <v>0.06</v>
      </c>
      <c r="I3" s="4">
        <v>0.02</v>
      </c>
      <c r="J3" s="4">
        <v>1542</v>
      </c>
      <c r="M3">
        <f t="shared" ref="M3:M12" si="0">$G$3*$I$3*$I$3*$J$3*$J$3*E3/$H$3/8</f>
        <v>6.2249715953085604E-3</v>
      </c>
      <c r="N3">
        <f>M3*3600</f>
        <v>22.409897743110818</v>
      </c>
      <c r="O3">
        <f t="shared" ref="O3:O12" si="1">A3/N3</f>
        <v>4.4623139804706023E-2</v>
      </c>
    </row>
    <row r="4" spans="1:30" x14ac:dyDescent="0.15">
      <c r="A4" s="1">
        <v>9.4999999999999998E-3</v>
      </c>
      <c r="B4" s="9">
        <f t="shared" ref="B4:B69" si="2">A4/0.001</f>
        <v>9.5</v>
      </c>
      <c r="C4" s="12">
        <v>1.4040000000000001E-3</v>
      </c>
      <c r="E4" s="4">
        <f t="shared" ref="E4:E69" si="3">C4/1000000</f>
        <v>1.4040000000000001E-9</v>
      </c>
      <c r="G4" s="6">
        <f>C4*100000</f>
        <v>140.4</v>
      </c>
      <c r="H4" s="6">
        <f>$G$12-G4+J13*2</f>
        <v>625.648275862069</v>
      </c>
      <c r="I4" s="6">
        <f>H4*1.08</f>
        <v>675.70013793103453</v>
      </c>
      <c r="M4">
        <f t="shared" si="0"/>
        <v>8.7398601198132201E-6</v>
      </c>
      <c r="N4">
        <f t="shared" ref="N4:N69" si="4">M4*3600</f>
        <v>3.1463496431327592E-2</v>
      </c>
      <c r="O4">
        <f t="shared" si="1"/>
        <v>0.3019371995332672</v>
      </c>
      <c r="P4" s="6">
        <f>INT(O4*10000)</f>
        <v>3019</v>
      </c>
      <c r="Q4" s="6">
        <f>$P$12-P4</f>
        <v>637</v>
      </c>
      <c r="R4" s="6">
        <f t="shared" ref="R4:R12" si="5">$P$12-H4</f>
        <v>3030.3517241379309</v>
      </c>
      <c r="S4" s="6">
        <f t="shared" ref="S4:S12" si="6">R4-P4</f>
        <v>11.351724137930887</v>
      </c>
      <c r="T4" s="4">
        <f t="shared" ref="T4:T12" si="7">R4/10000</f>
        <v>0.30303517241379307</v>
      </c>
      <c r="U4" s="4">
        <f t="shared" ref="U4:U12" si="8">N4*T4</f>
        <v>9.5345460658081208E-3</v>
      </c>
      <c r="V4" s="4">
        <f t="shared" ref="V4:V12" si="9">ABS(U4-A4)</f>
        <v>3.4546065808120988E-5</v>
      </c>
      <c r="W4" s="22">
        <f t="shared" ref="W4:W12" si="10">V4/A4</f>
        <v>3.6364279798022092E-3</v>
      </c>
      <c r="X4" s="6">
        <f t="shared" ref="X4:X12" si="11">$P$12-I4</f>
        <v>2980.2998620689655</v>
      </c>
      <c r="Y4" s="4">
        <f>X4/10000</f>
        <v>0.29802998620689652</v>
      </c>
      <c r="Z4" s="4">
        <f t="shared" ref="Z4:Z12" si="12">Y4*N4</f>
        <v>9.3770654074493004E-3</v>
      </c>
      <c r="AA4" s="4">
        <f t="shared" ref="AA4:AA12" si="13">ABS(Z4-A4)</f>
        <v>1.2293459255069937E-4</v>
      </c>
      <c r="AB4" s="11">
        <f t="shared" ref="AB4:AB12" si="14">AA4/A4</f>
        <v>1.2940483426389407E-2</v>
      </c>
      <c r="AD4" s="21">
        <f>AB4-W4</f>
        <v>9.3040554465871981E-3</v>
      </c>
    </row>
    <row r="5" spans="1:30" x14ac:dyDescent="0.15">
      <c r="A5" s="1">
        <v>1.61E-2</v>
      </c>
      <c r="B5" s="9">
        <f t="shared" si="2"/>
        <v>16.099999999999998</v>
      </c>
      <c r="C5" s="12">
        <v>2.2049999999999999E-3</v>
      </c>
      <c r="E5" s="4">
        <f t="shared" si="3"/>
        <v>2.2049999999999997E-9</v>
      </c>
      <c r="F5" s="10">
        <f>C5-C4</f>
        <v>8.0099999999999985E-4</v>
      </c>
      <c r="G5" s="6">
        <f t="shared" ref="G5:G11" si="15">C5*100000</f>
        <v>220.5</v>
      </c>
      <c r="H5" s="6">
        <f>$G$12-G5</f>
        <v>392.1</v>
      </c>
      <c r="I5" s="6">
        <f t="shared" ref="I5:I12" si="16">H5*1.08</f>
        <v>423.46800000000007</v>
      </c>
      <c r="M5">
        <f t="shared" si="0"/>
        <v>1.3726062367655376E-5</v>
      </c>
      <c r="N5">
        <f t="shared" si="4"/>
        <v>4.9413824523559351E-2</v>
      </c>
      <c r="O5">
        <f t="shared" si="1"/>
        <v>0.32581975095499638</v>
      </c>
      <c r="P5" s="6">
        <f t="shared" ref="P5:P69" si="17">INT(O5*10000)</f>
        <v>3258</v>
      </c>
      <c r="Q5" s="6">
        <f t="shared" ref="Q5:Q12" si="18">$P$12-P5</f>
        <v>398</v>
      </c>
      <c r="R5" s="6">
        <f t="shared" si="5"/>
        <v>3263.9</v>
      </c>
      <c r="S5" s="6">
        <f t="shared" si="6"/>
        <v>5.9000000000000909</v>
      </c>
      <c r="T5" s="4">
        <f t="shared" si="7"/>
        <v>0.32639000000000001</v>
      </c>
      <c r="U5" s="4">
        <f t="shared" si="8"/>
        <v>1.6128178186244537E-2</v>
      </c>
      <c r="V5" s="4">
        <f t="shared" si="9"/>
        <v>2.8178186244537384E-5</v>
      </c>
      <c r="W5" s="22">
        <f t="shared" si="10"/>
        <v>1.7501979033874152E-3</v>
      </c>
      <c r="X5" s="6">
        <f t="shared" si="11"/>
        <v>3232.5320000000002</v>
      </c>
      <c r="Y5" s="4">
        <f t="shared" ref="Y5:Y69" si="19">X5/10000</f>
        <v>0.32325320000000002</v>
      </c>
      <c r="Z5" s="4">
        <f t="shared" si="12"/>
        <v>1.5973176901479036E-2</v>
      </c>
      <c r="AA5" s="4">
        <f t="shared" si="13"/>
        <v>1.2682309852096382E-4</v>
      </c>
      <c r="AB5" s="11">
        <f t="shared" si="14"/>
        <v>7.8772110882586229E-3</v>
      </c>
      <c r="AD5" s="21">
        <f t="shared" ref="AD5:AD69" si="20">AB5-W5</f>
        <v>6.1270131848712075E-3</v>
      </c>
    </row>
    <row r="6" spans="1:30" x14ac:dyDescent="0.15">
      <c r="A6" s="1">
        <v>0.02</v>
      </c>
      <c r="B6" s="9">
        <f t="shared" si="2"/>
        <v>20</v>
      </c>
      <c r="C6" s="12">
        <v>2.6779999999999998E-3</v>
      </c>
      <c r="D6" s="47">
        <f>(C6-C5)*100000</f>
        <v>47.29999999999999</v>
      </c>
      <c r="E6" s="4">
        <f t="shared" si="3"/>
        <v>2.6779999999999996E-9</v>
      </c>
      <c r="F6" s="10">
        <f t="shared" ref="F6:F69" si="21">C6-C5</f>
        <v>4.729999999999999E-4</v>
      </c>
      <c r="G6" s="6">
        <f t="shared" si="15"/>
        <v>267.79999999999995</v>
      </c>
      <c r="H6" s="6">
        <f t="shared" ref="H6:H12" si="22">$G$12-G6</f>
        <v>344.80000000000007</v>
      </c>
      <c r="I6" s="6">
        <f t="shared" si="16"/>
        <v>372.38400000000007</v>
      </c>
      <c r="M6">
        <f t="shared" si="0"/>
        <v>1.6670473932236325E-5</v>
      </c>
      <c r="N6">
        <f t="shared" si="4"/>
        <v>6.001370615605077E-2</v>
      </c>
      <c r="O6">
        <f t="shared" si="1"/>
        <v>0.33325720541229292</v>
      </c>
      <c r="P6" s="6">
        <f t="shared" si="17"/>
        <v>3332</v>
      </c>
      <c r="Q6" s="6">
        <f t="shared" si="18"/>
        <v>324</v>
      </c>
      <c r="R6" s="6">
        <f t="shared" si="5"/>
        <v>3311.2</v>
      </c>
      <c r="S6" s="6">
        <f t="shared" si="6"/>
        <v>-20.800000000000182</v>
      </c>
      <c r="T6" s="4">
        <f t="shared" si="7"/>
        <v>0.33111999999999997</v>
      </c>
      <c r="U6" s="4">
        <f t="shared" si="8"/>
        <v>1.9871738382391528E-2</v>
      </c>
      <c r="V6" s="4">
        <f t="shared" si="9"/>
        <v>1.2826161760847235E-4</v>
      </c>
      <c r="W6" s="22">
        <f t="shared" si="10"/>
        <v>6.4130808804236175E-3</v>
      </c>
      <c r="X6" s="6">
        <f t="shared" si="11"/>
        <v>3283.616</v>
      </c>
      <c r="Y6" s="4">
        <f t="shared" si="19"/>
        <v>0.32836159999999998</v>
      </c>
      <c r="Z6" s="4">
        <f t="shared" si="12"/>
        <v>1.9706196575330678E-2</v>
      </c>
      <c r="AA6" s="4">
        <f t="shared" si="13"/>
        <v>2.9380342466932274E-4</v>
      </c>
      <c r="AB6" s="11">
        <f t="shared" si="14"/>
        <v>1.4690171233466137E-2</v>
      </c>
      <c r="AD6" s="21">
        <f t="shared" si="20"/>
        <v>8.2770903530425197E-3</v>
      </c>
    </row>
    <row r="7" spans="1:30" x14ac:dyDescent="0.15">
      <c r="A7" s="1">
        <v>2.6599999999999999E-2</v>
      </c>
      <c r="B7" s="9">
        <f t="shared" si="2"/>
        <v>26.599999999999998</v>
      </c>
      <c r="C7" s="12">
        <v>3.4940000000000001E-3</v>
      </c>
      <c r="D7" s="47">
        <f t="shared" ref="D7:D12" si="23">(C7-C6)*100000</f>
        <v>81.600000000000037</v>
      </c>
      <c r="E7" s="4">
        <f t="shared" si="3"/>
        <v>3.4940000000000001E-9</v>
      </c>
      <c r="F7" s="10">
        <f t="shared" si="21"/>
        <v>8.1600000000000032E-4</v>
      </c>
      <c r="G7" s="6">
        <f t="shared" si="15"/>
        <v>349.40000000000003</v>
      </c>
      <c r="H7" s="6">
        <f t="shared" si="22"/>
        <v>263.2</v>
      </c>
      <c r="I7" s="6">
        <f t="shared" si="16"/>
        <v>284.25600000000003</v>
      </c>
      <c r="M7">
        <f t="shared" si="0"/>
        <v>2.1750050754008113E-5</v>
      </c>
      <c r="N7">
        <f t="shared" si="4"/>
        <v>7.8300182714429206E-2</v>
      </c>
      <c r="O7">
        <f t="shared" si="1"/>
        <v>0.33971823663571266</v>
      </c>
      <c r="P7" s="6">
        <f t="shared" si="17"/>
        <v>3397</v>
      </c>
      <c r="Q7" s="6">
        <f t="shared" si="18"/>
        <v>259</v>
      </c>
      <c r="R7" s="6">
        <f t="shared" si="5"/>
        <v>3392.8</v>
      </c>
      <c r="S7" s="6">
        <f t="shared" si="6"/>
        <v>-4.1999999999998181</v>
      </c>
      <c r="T7" s="4">
        <f t="shared" si="7"/>
        <v>0.33928000000000003</v>
      </c>
      <c r="U7" s="4">
        <f t="shared" si="8"/>
        <v>2.6565685991351545E-2</v>
      </c>
      <c r="V7" s="4">
        <f t="shared" si="9"/>
        <v>3.4314008648454047E-5</v>
      </c>
      <c r="W7" s="22">
        <f t="shared" si="10"/>
        <v>1.2900003251298516E-3</v>
      </c>
      <c r="X7" s="6">
        <f t="shared" si="11"/>
        <v>3371.7440000000001</v>
      </c>
      <c r="Y7" s="4">
        <f t="shared" si="19"/>
        <v>0.33717440000000004</v>
      </c>
      <c r="Z7" s="4">
        <f t="shared" si="12"/>
        <v>2.6400817126628041E-2</v>
      </c>
      <c r="AA7" s="4">
        <f t="shared" si="13"/>
        <v>1.9918287337195723E-4</v>
      </c>
      <c r="AB7" s="11">
        <f t="shared" si="14"/>
        <v>7.4880779463141816E-3</v>
      </c>
      <c r="AD7" s="21">
        <f t="shared" si="20"/>
        <v>6.1980776211843303E-3</v>
      </c>
    </row>
    <row r="8" spans="1:30" x14ac:dyDescent="0.15">
      <c r="A8" s="1">
        <v>3.0200000000000001E-2</v>
      </c>
      <c r="B8" s="9">
        <f t="shared" si="2"/>
        <v>30.2</v>
      </c>
      <c r="C8" s="12">
        <v>3.9220000000000001E-3</v>
      </c>
      <c r="D8" s="47">
        <f t="shared" si="23"/>
        <v>42.8</v>
      </c>
      <c r="E8" s="4">
        <f t="shared" si="3"/>
        <v>3.9220000000000003E-9</v>
      </c>
      <c r="F8" s="10">
        <f t="shared" si="21"/>
        <v>4.28E-4</v>
      </c>
      <c r="G8" s="6">
        <f t="shared" si="15"/>
        <v>392.2</v>
      </c>
      <c r="H8" s="6">
        <f t="shared" si="22"/>
        <v>220.40000000000003</v>
      </c>
      <c r="I8" s="6">
        <f t="shared" si="16"/>
        <v>238.03200000000004</v>
      </c>
      <c r="M8">
        <f t="shared" si="0"/>
        <v>2.4414338596800178E-5</v>
      </c>
      <c r="N8">
        <f t="shared" si="4"/>
        <v>8.7891618948480646E-2</v>
      </c>
      <c r="O8">
        <f t="shared" si="1"/>
        <v>0.34360500308570158</v>
      </c>
      <c r="P8" s="6">
        <f t="shared" si="17"/>
        <v>3436</v>
      </c>
      <c r="Q8" s="6">
        <f t="shared" si="18"/>
        <v>220</v>
      </c>
      <c r="R8" s="6">
        <f t="shared" si="5"/>
        <v>3435.6</v>
      </c>
      <c r="S8" s="6">
        <f t="shared" si="6"/>
        <v>-0.40000000000009095</v>
      </c>
      <c r="T8" s="4">
        <f t="shared" si="7"/>
        <v>0.34355999999999998</v>
      </c>
      <c r="U8" s="4">
        <f t="shared" si="8"/>
        <v>3.0196044605940008E-2</v>
      </c>
      <c r="V8" s="4">
        <f t="shared" si="9"/>
        <v>3.9553940599929005E-6</v>
      </c>
      <c r="W8" s="22">
        <f t="shared" si="10"/>
        <v>1.3097331324479801E-4</v>
      </c>
      <c r="X8" s="6">
        <f t="shared" si="11"/>
        <v>3417.9679999999998</v>
      </c>
      <c r="Y8" s="4">
        <f t="shared" si="19"/>
        <v>0.34179680000000001</v>
      </c>
      <c r="Z8" s="4">
        <f t="shared" si="12"/>
        <v>3.0041074103410052E-2</v>
      </c>
      <c r="AA8" s="4">
        <f t="shared" si="13"/>
        <v>1.5892589658994885E-4</v>
      </c>
      <c r="AB8" s="11">
        <f t="shared" si="14"/>
        <v>5.2624469069519489E-3</v>
      </c>
      <c r="AD8" s="21">
        <f t="shared" si="20"/>
        <v>5.1314735937071513E-3</v>
      </c>
    </row>
    <row r="9" spans="1:30" x14ac:dyDescent="0.15">
      <c r="A9" s="1">
        <v>3.5499999999999997E-2</v>
      </c>
      <c r="B9" s="9">
        <f t="shared" si="2"/>
        <v>35.499999999999993</v>
      </c>
      <c r="C9" s="12">
        <v>4.4860000000000004E-3</v>
      </c>
      <c r="D9" s="47">
        <f t="shared" si="23"/>
        <v>56.400000000000027</v>
      </c>
      <c r="E9" s="4">
        <f t="shared" si="3"/>
        <v>4.4860000000000004E-9</v>
      </c>
      <c r="F9" s="10">
        <f t="shared" si="21"/>
        <v>5.6400000000000027E-4</v>
      </c>
      <c r="G9" s="6">
        <f t="shared" si="15"/>
        <v>448.6</v>
      </c>
      <c r="H9" s="6">
        <f t="shared" si="22"/>
        <v>164</v>
      </c>
      <c r="I9" s="6">
        <f t="shared" si="16"/>
        <v>177.12</v>
      </c>
      <c r="M9">
        <f t="shared" si="0"/>
        <v>2.7925222576554207E-5</v>
      </c>
      <c r="N9">
        <f t="shared" si="4"/>
        <v>0.10053080127559515</v>
      </c>
      <c r="O9">
        <f t="shared" si="1"/>
        <v>0.35312560478534627</v>
      </c>
      <c r="P9" s="6">
        <f t="shared" si="17"/>
        <v>3531</v>
      </c>
      <c r="Q9" s="6">
        <f t="shared" si="18"/>
        <v>125</v>
      </c>
      <c r="R9" s="6">
        <f t="shared" si="5"/>
        <v>3492</v>
      </c>
      <c r="S9" s="6">
        <f t="shared" si="6"/>
        <v>-39</v>
      </c>
      <c r="T9" s="4">
        <f t="shared" si="7"/>
        <v>0.34920000000000001</v>
      </c>
      <c r="U9" s="4">
        <f t="shared" si="8"/>
        <v>3.5105355805437825E-2</v>
      </c>
      <c r="V9" s="4">
        <f t="shared" si="9"/>
        <v>3.9464419456217148E-4</v>
      </c>
      <c r="W9" s="22">
        <f t="shared" si="10"/>
        <v>1.1116737874990746E-2</v>
      </c>
      <c r="X9" s="6">
        <f t="shared" si="11"/>
        <v>3478.88</v>
      </c>
      <c r="Y9" s="4">
        <f t="shared" si="19"/>
        <v>0.34788800000000003</v>
      </c>
      <c r="Z9" s="4">
        <f t="shared" si="12"/>
        <v>3.4973459394164248E-2</v>
      </c>
      <c r="AA9" s="4">
        <f t="shared" si="13"/>
        <v>5.2654060583574858E-4</v>
      </c>
      <c r="AB9" s="11">
        <f t="shared" si="14"/>
        <v>1.4832129741852074E-2</v>
      </c>
      <c r="AD9" s="21">
        <f t="shared" si="20"/>
        <v>3.7153918668613277E-3</v>
      </c>
    </row>
    <row r="10" spans="1:30" x14ac:dyDescent="0.15">
      <c r="A10" s="1">
        <v>0.04</v>
      </c>
      <c r="B10" s="9">
        <f t="shared" si="2"/>
        <v>40</v>
      </c>
      <c r="C10" s="12">
        <v>5.0509999999999999E-3</v>
      </c>
      <c r="D10" s="47">
        <f t="shared" si="23"/>
        <v>56.49999999999995</v>
      </c>
      <c r="E10" s="4">
        <f t="shared" si="3"/>
        <v>5.051E-9</v>
      </c>
      <c r="F10" s="10">
        <f t="shared" si="21"/>
        <v>5.6499999999999953E-4</v>
      </c>
      <c r="G10" s="6">
        <f t="shared" si="15"/>
        <v>505.09999999999997</v>
      </c>
      <c r="H10" s="6">
        <f t="shared" si="22"/>
        <v>107.50000000000006</v>
      </c>
      <c r="I10" s="6">
        <f t="shared" si="16"/>
        <v>116.10000000000007</v>
      </c>
      <c r="M10">
        <f t="shared" si="0"/>
        <v>3.144233152790354E-5</v>
      </c>
      <c r="N10">
        <f t="shared" si="4"/>
        <v>0.11319239350045275</v>
      </c>
      <c r="O10">
        <f t="shared" si="1"/>
        <v>0.35338063595094849</v>
      </c>
      <c r="P10" s="6">
        <f t="shared" si="17"/>
        <v>3533</v>
      </c>
      <c r="Q10" s="6">
        <f t="shared" si="18"/>
        <v>123</v>
      </c>
      <c r="R10" s="6">
        <f t="shared" si="5"/>
        <v>3548.5</v>
      </c>
      <c r="S10" s="6">
        <f t="shared" si="6"/>
        <v>15.5</v>
      </c>
      <c r="T10" s="4">
        <f t="shared" si="7"/>
        <v>0.35485</v>
      </c>
      <c r="U10" s="4">
        <f t="shared" si="8"/>
        <v>4.0166320833635659E-2</v>
      </c>
      <c r="V10" s="4">
        <f t="shared" si="9"/>
        <v>1.6632083363565808E-4</v>
      </c>
      <c r="W10" s="22">
        <f t="shared" si="10"/>
        <v>4.1580208408914521E-3</v>
      </c>
      <c r="X10" s="6">
        <f t="shared" si="11"/>
        <v>3539.9</v>
      </c>
      <c r="Y10" s="4">
        <f t="shared" si="19"/>
        <v>0.35399000000000003</v>
      </c>
      <c r="Z10" s="4">
        <f t="shared" si="12"/>
        <v>4.0068975375225274E-2</v>
      </c>
      <c r="AA10" s="4">
        <f t="shared" si="13"/>
        <v>6.8975375225273361E-5</v>
      </c>
      <c r="AB10" s="11">
        <f t="shared" si="14"/>
        <v>1.724384380631834E-3</v>
      </c>
      <c r="AD10" s="21">
        <f t="shared" si="20"/>
        <v>-2.4336364602596181E-3</v>
      </c>
    </row>
    <row r="11" spans="1:30" x14ac:dyDescent="0.15">
      <c r="A11" s="1">
        <v>4.4900000000000002E-2</v>
      </c>
      <c r="B11" s="9">
        <f t="shared" si="2"/>
        <v>44.9</v>
      </c>
      <c r="C11" s="12">
        <v>5.5310000000000003E-3</v>
      </c>
      <c r="D11" s="47">
        <f t="shared" si="23"/>
        <v>48.000000000000043</v>
      </c>
      <c r="E11" s="4">
        <f t="shared" si="3"/>
        <v>5.531E-9</v>
      </c>
      <c r="F11" s="10">
        <f t="shared" si="21"/>
        <v>4.8000000000000039E-4</v>
      </c>
      <c r="G11" s="6">
        <f t="shared" si="15"/>
        <v>553.1</v>
      </c>
      <c r="H11" s="6">
        <f t="shared" si="22"/>
        <v>59.5</v>
      </c>
      <c r="I11" s="6">
        <f t="shared" si="16"/>
        <v>64.260000000000005</v>
      </c>
      <c r="M11">
        <f t="shared" si="0"/>
        <v>3.4430317893651656E-5</v>
      </c>
      <c r="N11">
        <f t="shared" si="4"/>
        <v>0.12394914441714597</v>
      </c>
      <c r="O11">
        <f t="shared" si="1"/>
        <v>0.36224534030578559</v>
      </c>
      <c r="P11" s="6">
        <f t="shared" si="17"/>
        <v>3622</v>
      </c>
      <c r="Q11" s="6">
        <f t="shared" si="18"/>
        <v>34</v>
      </c>
      <c r="R11" s="6">
        <f t="shared" si="5"/>
        <v>3596.5</v>
      </c>
      <c r="S11" s="6">
        <f t="shared" si="6"/>
        <v>-25.5</v>
      </c>
      <c r="T11" s="4">
        <f t="shared" si="7"/>
        <v>0.35965000000000003</v>
      </c>
      <c r="U11" s="4">
        <f t="shared" si="8"/>
        <v>4.4578309789626548E-2</v>
      </c>
      <c r="V11" s="4">
        <f t="shared" si="9"/>
        <v>3.2169021037345424E-4</v>
      </c>
      <c r="W11" s="22">
        <f t="shared" si="10"/>
        <v>7.1645926586515422E-3</v>
      </c>
      <c r="X11" s="6">
        <f t="shared" si="11"/>
        <v>3591.74</v>
      </c>
      <c r="Y11" s="4">
        <f t="shared" si="19"/>
        <v>0.35917399999999999</v>
      </c>
      <c r="Z11" s="4">
        <f t="shared" si="12"/>
        <v>4.4519309996883985E-2</v>
      </c>
      <c r="AA11" s="4">
        <f t="shared" si="13"/>
        <v>3.8069000311601736E-4</v>
      </c>
      <c r="AB11" s="11">
        <f t="shared" si="14"/>
        <v>8.478619223073882E-3</v>
      </c>
      <c r="AD11" s="21">
        <f t="shared" si="20"/>
        <v>1.3140265644223399E-3</v>
      </c>
    </row>
    <row r="12" spans="1:30" x14ac:dyDescent="0.15">
      <c r="A12" s="1">
        <v>5.0200000000000002E-2</v>
      </c>
      <c r="B12" s="9">
        <f t="shared" si="2"/>
        <v>50.2</v>
      </c>
      <c r="C12" s="12">
        <v>6.1260000000000004E-3</v>
      </c>
      <c r="D12" s="47">
        <f t="shared" si="23"/>
        <v>59.500000000000007</v>
      </c>
      <c r="E12" s="4">
        <f t="shared" si="3"/>
        <v>6.1260000000000006E-9</v>
      </c>
      <c r="F12" s="10">
        <f t="shared" si="21"/>
        <v>5.9500000000000004E-4</v>
      </c>
      <c r="G12" s="6">
        <f>C12*100000</f>
        <v>612.6</v>
      </c>
      <c r="H12" s="6">
        <f t="shared" si="22"/>
        <v>0</v>
      </c>
      <c r="I12" s="6">
        <f t="shared" si="16"/>
        <v>0</v>
      </c>
      <c r="M12">
        <f t="shared" si="0"/>
        <v>3.813417599286025E-5</v>
      </c>
      <c r="N12">
        <f t="shared" si="4"/>
        <v>0.13728303357429689</v>
      </c>
      <c r="O12">
        <f t="shared" si="1"/>
        <v>0.36566791025077411</v>
      </c>
      <c r="P12" s="6">
        <f t="shared" si="17"/>
        <v>3656</v>
      </c>
      <c r="Q12" s="6">
        <f t="shared" si="18"/>
        <v>0</v>
      </c>
      <c r="R12" s="6">
        <f t="shared" si="5"/>
        <v>3656</v>
      </c>
      <c r="S12" s="6">
        <f t="shared" si="6"/>
        <v>0</v>
      </c>
      <c r="T12" s="4">
        <f t="shared" si="7"/>
        <v>0.36559999999999998</v>
      </c>
      <c r="U12" s="4">
        <f t="shared" si="8"/>
        <v>5.0190677074762942E-2</v>
      </c>
      <c r="V12" s="4">
        <f t="shared" si="9"/>
        <v>9.3229252370596871E-6</v>
      </c>
      <c r="W12" s="22">
        <f t="shared" si="10"/>
        <v>1.8571564217250371E-4</v>
      </c>
      <c r="X12" s="6">
        <f t="shared" si="11"/>
        <v>3656</v>
      </c>
      <c r="Y12" s="4">
        <f t="shared" si="19"/>
        <v>0.36559999999999998</v>
      </c>
      <c r="Z12" s="4">
        <f t="shared" si="12"/>
        <v>5.0190677074762942E-2</v>
      </c>
      <c r="AA12" s="4">
        <f t="shared" si="13"/>
        <v>9.3229252370596871E-6</v>
      </c>
      <c r="AB12" s="11">
        <f t="shared" si="14"/>
        <v>1.8571564217250371E-4</v>
      </c>
      <c r="AD12" s="21">
        <f t="shared" si="20"/>
        <v>0</v>
      </c>
    </row>
    <row r="13" spans="1:30" x14ac:dyDescent="0.15">
      <c r="F13" s="10"/>
      <c r="G13" s="6"/>
      <c r="I13" s="6"/>
      <c r="J13" s="6">
        <f>K13/5.8</f>
        <v>76.724137931034491</v>
      </c>
      <c r="K13" s="6">
        <f>P42-P12</f>
        <v>445</v>
      </c>
      <c r="L13" s="6"/>
      <c r="P13" s="6"/>
      <c r="Q13" s="6"/>
      <c r="W13" s="24"/>
      <c r="X13" s="6"/>
      <c r="AB13" s="11"/>
      <c r="AD13" s="21">
        <f t="shared" si="20"/>
        <v>0</v>
      </c>
    </row>
    <row r="14" spans="1:30" x14ac:dyDescent="0.15">
      <c r="A14" s="1">
        <v>5.4699999999999999E-2</v>
      </c>
      <c r="B14" s="9">
        <f t="shared" si="2"/>
        <v>54.699999999999996</v>
      </c>
      <c r="C14" s="12">
        <v>6.6220000000000003E-3</v>
      </c>
      <c r="E14" s="4">
        <f t="shared" si="3"/>
        <v>6.6220000000000005E-9</v>
      </c>
      <c r="F14" s="10">
        <f t="shared" si="21"/>
        <v>6.6220000000000003E-3</v>
      </c>
      <c r="G14" s="6">
        <f>C14*100000/5</f>
        <v>132.44</v>
      </c>
      <c r="H14" s="6">
        <f>$G$42-G14-$J$13+$J$43+20</f>
        <v>390.51871921182266</v>
      </c>
      <c r="I14" s="6">
        <f>H14*1.08</f>
        <v>421.76021674876847</v>
      </c>
      <c r="K14" s="4">
        <f>K13/K43</f>
        <v>4.5876288659793811</v>
      </c>
      <c r="M14">
        <f>$G$3*$I$3*$I$3*$J$3*$J$3*E14/$H$3/8</f>
        <v>4.1221761904133294E-5</v>
      </c>
      <c r="N14">
        <f t="shared" si="4"/>
        <v>0.14839834285487985</v>
      </c>
      <c r="O14">
        <f>A14/N14</f>
        <v>0.36860249883983981</v>
      </c>
      <c r="P14" s="6">
        <f t="shared" si="17"/>
        <v>3686</v>
      </c>
      <c r="Q14" s="6">
        <f>$P$42-P14</f>
        <v>415</v>
      </c>
      <c r="R14" s="6">
        <f>$P$42-H14</f>
        <v>3710.4812807881772</v>
      </c>
      <c r="S14" s="6">
        <f>R14-P14</f>
        <v>24.481280788177173</v>
      </c>
      <c r="T14" s="4">
        <f t="shared" ref="T14:T42" si="24">R14/10000</f>
        <v>0.37104812807881771</v>
      </c>
      <c r="U14" s="4">
        <f>N14*T14</f>
        <v>5.5062927326301761E-2</v>
      </c>
      <c r="V14" s="4">
        <f>ABS(U14-A14)</f>
        <v>3.6292732630176239E-4</v>
      </c>
      <c r="W14" s="22">
        <f>V14/A14</f>
        <v>6.6348688537799343E-3</v>
      </c>
      <c r="X14" s="6">
        <f>$P$42-I14</f>
        <v>3679.2397832512315</v>
      </c>
      <c r="Y14" s="4">
        <f t="shared" si="19"/>
        <v>0.36792397832512314</v>
      </c>
      <c r="Z14" s="4">
        <f>Y14*N14</f>
        <v>5.4599308680023002E-2</v>
      </c>
      <c r="AA14" s="4">
        <f>ABS(Z14-A14)</f>
        <v>1.0069131997699626E-4</v>
      </c>
      <c r="AB14" s="11">
        <f>AA14/A14</f>
        <v>1.8407919557037709E-3</v>
      </c>
      <c r="AD14" s="21">
        <f t="shared" si="20"/>
        <v>-4.7940768980761633E-3</v>
      </c>
    </row>
    <row r="15" spans="1:30" x14ac:dyDescent="0.15">
      <c r="A15" s="1">
        <v>0.06</v>
      </c>
      <c r="B15" s="9">
        <f t="shared" si="2"/>
        <v>60</v>
      </c>
      <c r="C15" s="12">
        <v>7.2560000000000003E-3</v>
      </c>
      <c r="E15" s="4">
        <f t="shared" si="3"/>
        <v>7.2560000000000006E-9</v>
      </c>
      <c r="F15" s="10">
        <f t="shared" si="21"/>
        <v>6.3400000000000001E-4</v>
      </c>
      <c r="G15" s="6">
        <f t="shared" ref="G15:G17" si="25">C15*100000/5</f>
        <v>145.12</v>
      </c>
      <c r="H15" s="6">
        <f>$G$42-G15-$J$13+$J$43+20</f>
        <v>377.83871921182265</v>
      </c>
      <c r="I15" s="6">
        <f t="shared" ref="I15:I69" si="26">H15*1.08</f>
        <v>408.0658167487685</v>
      </c>
      <c r="M15">
        <f>$G$3*$I$3*$I$3*$J$3*$J$3*E15/$H$3/8</f>
        <v>4.5168393895558923E-5</v>
      </c>
      <c r="N15">
        <f t="shared" si="4"/>
        <v>0.16260621802401212</v>
      </c>
      <c r="O15">
        <f>A15/N15</f>
        <v>0.36898957942149407</v>
      </c>
      <c r="P15" s="6">
        <f t="shared" si="17"/>
        <v>3689</v>
      </c>
      <c r="Q15" s="6">
        <f t="shared" ref="Q15:Q42" si="27">$P$42-P15</f>
        <v>412</v>
      </c>
      <c r="R15" s="6">
        <f>$P$42-H15</f>
        <v>3723.1612807881775</v>
      </c>
      <c r="S15" s="6">
        <f>R15-P15</f>
        <v>34.161280788177464</v>
      </c>
      <c r="T15" s="4">
        <f t="shared" si="24"/>
        <v>0.37231612807881775</v>
      </c>
      <c r="U15" s="4">
        <f>N15*T15</f>
        <v>6.0540917496240264E-2</v>
      </c>
      <c r="V15" s="4">
        <f>ABS(U15-A15)</f>
        <v>5.4091749624026603E-4</v>
      </c>
      <c r="W15" s="22">
        <f>V15/A15</f>
        <v>9.0152916040044349E-3</v>
      </c>
      <c r="X15" s="6">
        <f>$P$42-I15</f>
        <v>3692.9341832512314</v>
      </c>
      <c r="Y15" s="4">
        <f t="shared" si="19"/>
        <v>0.36929341832512314</v>
      </c>
      <c r="Z15" s="4">
        <f>Y15*N15</f>
        <v>6.0049406095007689E-2</v>
      </c>
      <c r="AA15" s="4">
        <f>ABS(Z15-A15)</f>
        <v>4.9406095007691053E-5</v>
      </c>
      <c r="AB15" s="11">
        <f>AA15/A15</f>
        <v>8.2343491679485092E-4</v>
      </c>
      <c r="AD15" s="21">
        <f t="shared" si="20"/>
        <v>-8.1918566872095835E-3</v>
      </c>
    </row>
    <row r="16" spans="1:30" x14ac:dyDescent="0.15">
      <c r="A16" s="1">
        <v>6.5000000000000002E-2</v>
      </c>
      <c r="B16" s="9">
        <f t="shared" si="2"/>
        <v>65</v>
      </c>
      <c r="C16" s="12">
        <v>7.7739999999999997E-3</v>
      </c>
      <c r="E16" s="4">
        <f t="shared" si="3"/>
        <v>7.773999999999999E-9</v>
      </c>
      <c r="F16" s="10">
        <f t="shared" si="21"/>
        <v>5.1799999999999936E-4</v>
      </c>
      <c r="G16" s="6">
        <f t="shared" si="25"/>
        <v>155.47999999999999</v>
      </c>
      <c r="H16" s="6">
        <f>$G$42-G16-$J$13+$J$43+20</f>
        <v>367.47871921182264</v>
      </c>
      <c r="I16" s="6">
        <f t="shared" si="26"/>
        <v>396.87701674876848</v>
      </c>
      <c r="M16">
        <f>$G$3*$I$3*$I$3*$J$3*$J$3*E16/$H$3/8</f>
        <v>4.8392929181928747E-5</v>
      </c>
      <c r="N16">
        <f t="shared" si="4"/>
        <v>0.17421454505494349</v>
      </c>
      <c r="O16">
        <f>A16/N16</f>
        <v>0.3731031756246323</v>
      </c>
      <c r="P16" s="6">
        <f t="shared" si="17"/>
        <v>3731</v>
      </c>
      <c r="Q16" s="6">
        <f t="shared" si="27"/>
        <v>370</v>
      </c>
      <c r="R16" s="6">
        <f>$P$42-H16</f>
        <v>3733.5212807881771</v>
      </c>
      <c r="S16" s="6">
        <f>R16-P16</f>
        <v>2.5212807881771369</v>
      </c>
      <c r="T16" s="4">
        <f t="shared" si="24"/>
        <v>0.37335212807881774</v>
      </c>
      <c r="U16" s="4">
        <f>N16*T16</f>
        <v>6.5043371138546233E-2</v>
      </c>
      <c r="V16" s="4">
        <f>ABS(U16-A16)</f>
        <v>4.3371138546230426E-5</v>
      </c>
      <c r="W16" s="22">
        <f>V16/A16</f>
        <v>6.6724828532662187E-4</v>
      </c>
      <c r="X16" s="6">
        <f>$P$42-I16</f>
        <v>3704.1229832512317</v>
      </c>
      <c r="Y16" s="4">
        <f t="shared" si="19"/>
        <v>0.37041229832512318</v>
      </c>
      <c r="Z16" s="4">
        <f>Y16*N16</f>
        <v>6.4531210035467343E-2</v>
      </c>
      <c r="AA16" s="4">
        <f>ABS(Z16-A16)</f>
        <v>4.6878996453265931E-4</v>
      </c>
      <c r="AB16" s="11">
        <f>AA16/A16</f>
        <v>7.2121533005024508E-3</v>
      </c>
      <c r="AD16" s="21">
        <f t="shared" si="20"/>
        <v>6.5449050151758286E-3</v>
      </c>
    </row>
    <row r="17" spans="1:30" x14ac:dyDescent="0.15">
      <c r="A17" s="1">
        <v>7.0400000000000004E-2</v>
      </c>
      <c r="B17" s="9">
        <f t="shared" si="2"/>
        <v>70.400000000000006</v>
      </c>
      <c r="C17" s="12">
        <v>8.404E-3</v>
      </c>
      <c r="E17" s="4">
        <f t="shared" si="3"/>
        <v>8.4040000000000003E-9</v>
      </c>
      <c r="F17" s="10">
        <f t="shared" si="21"/>
        <v>6.3000000000000035E-4</v>
      </c>
      <c r="G17" s="6">
        <f t="shared" si="25"/>
        <v>168.07999999999998</v>
      </c>
      <c r="H17" s="6">
        <f>$G$42-G17-$J$13+$J$43+20</f>
        <v>354.87871921182267</v>
      </c>
      <c r="I17" s="6">
        <f t="shared" si="26"/>
        <v>383.26901674876854</v>
      </c>
      <c r="M17">
        <f>$G$3*$I$3*$I$3*$J$3*$J$3*E17/$H$3/8</f>
        <v>5.2314661286973145E-5</v>
      </c>
      <c r="N17">
        <f t="shared" si="4"/>
        <v>0.18833278063310332</v>
      </c>
      <c r="O17">
        <f>A17/N17</f>
        <v>0.37380640674099286</v>
      </c>
      <c r="P17" s="6">
        <f t="shared" si="17"/>
        <v>3738</v>
      </c>
      <c r="Q17" s="6">
        <f t="shared" si="27"/>
        <v>363</v>
      </c>
      <c r="R17" s="6">
        <f>$P$42-H17</f>
        <v>3746.1212807881775</v>
      </c>
      <c r="S17" s="6">
        <f>R17-P17</f>
        <v>8.1212807881775007</v>
      </c>
      <c r="T17" s="4">
        <f t="shared" si="24"/>
        <v>0.37461212807881777</v>
      </c>
      <c r="U17" s="4">
        <f>N17*T17</f>
        <v>7.055174373996799E-2</v>
      </c>
      <c r="V17" s="4">
        <f>ABS(U17-A17)</f>
        <v>1.5174373996798551E-4</v>
      </c>
      <c r="W17" s="22">
        <f>V17/A17</f>
        <v>2.1554508518179761E-3</v>
      </c>
      <c r="X17" s="6">
        <f>$P$42-I17</f>
        <v>3717.7309832512315</v>
      </c>
      <c r="Y17" s="4">
        <f t="shared" si="19"/>
        <v>0.37177309832512312</v>
      </c>
      <c r="Z17" s="4">
        <f>Y17*N17</f>
        <v>7.0017061372154563E-2</v>
      </c>
      <c r="AA17" s="4">
        <f>ABS(Z17-A17)</f>
        <v>3.8293862784544164E-4</v>
      </c>
      <c r="AB17" s="11">
        <f>AA17/A17</f>
        <v>5.4394691455318415E-3</v>
      </c>
      <c r="AD17" s="21">
        <f t="shared" si="20"/>
        <v>3.2840182937138654E-3</v>
      </c>
    </row>
    <row r="18" spans="1:30" x14ac:dyDescent="0.15">
      <c r="F18" s="10"/>
      <c r="G18" s="6"/>
      <c r="H18" s="6"/>
      <c r="I18" s="6"/>
      <c r="P18" s="6"/>
      <c r="Q18" s="6"/>
      <c r="R18" s="6"/>
      <c r="S18" s="6"/>
      <c r="W18" s="22"/>
      <c r="X18" s="6"/>
      <c r="AB18" s="11"/>
      <c r="AD18" s="21"/>
    </row>
    <row r="19" spans="1:30" x14ac:dyDescent="0.15">
      <c r="A19" s="1">
        <v>7.5499999999999998E-2</v>
      </c>
      <c r="B19" s="9">
        <f t="shared" si="2"/>
        <v>75.5</v>
      </c>
      <c r="C19" s="12">
        <v>8.8419999999999992E-3</v>
      </c>
      <c r="E19" s="4">
        <f t="shared" si="3"/>
        <v>8.841999999999999E-9</v>
      </c>
      <c r="F19" s="10">
        <f>C19-C17</f>
        <v>4.3799999999999915E-4</v>
      </c>
      <c r="G19" s="6">
        <f>C19*100000/5</f>
        <v>176.83999999999997</v>
      </c>
      <c r="H19" s="6">
        <f>$G$42-G19-$J$13+$J$43-10</f>
        <v>316.11871921182268</v>
      </c>
      <c r="I19" s="6">
        <f t="shared" si="26"/>
        <v>341.4082167487685</v>
      </c>
      <c r="M19">
        <f>$G$3*$I$3*$I$3*$J$3*$J$3*E19/$H$3/8</f>
        <v>5.504119884571829E-5</v>
      </c>
      <c r="N19">
        <f t="shared" si="4"/>
        <v>0.19814831584458584</v>
      </c>
      <c r="O19">
        <f>A19/N19</f>
        <v>0.38102771491238463</v>
      </c>
      <c r="P19" s="6">
        <f t="shared" si="17"/>
        <v>3810</v>
      </c>
      <c r="Q19" s="6">
        <f t="shared" si="27"/>
        <v>291</v>
      </c>
      <c r="R19" s="6">
        <f>$P$42-H19</f>
        <v>3784.8812807881773</v>
      </c>
      <c r="S19" s="6">
        <f>R19-P19</f>
        <v>-25.118719211822736</v>
      </c>
      <c r="T19" s="4">
        <f t="shared" si="24"/>
        <v>0.37848812807881771</v>
      </c>
      <c r="U19" s="4">
        <f>N19*T19</f>
        <v>7.4996785145987635E-2</v>
      </c>
      <c r="V19" s="4">
        <f>ABS(U19-A19)</f>
        <v>5.0321485401236266E-4</v>
      </c>
      <c r="W19" s="22">
        <f>V19/A19</f>
        <v>6.6650974041372541E-3</v>
      </c>
      <c r="X19" s="6">
        <f>$P$42-I19</f>
        <v>3759.5917832512314</v>
      </c>
      <c r="Y19" s="4">
        <f t="shared" si="19"/>
        <v>0.37595917832512316</v>
      </c>
      <c r="Z19" s="4">
        <f>Y19*N19</f>
        <v>7.4495678011437472E-2</v>
      </c>
      <c r="AA19" s="4">
        <f>ABS(Z19-A19)</f>
        <v>1.004321988562526E-3</v>
      </c>
      <c r="AB19" s="11">
        <f>AA19/A19</f>
        <v>1.3302277994205643E-2</v>
      </c>
      <c r="AD19" s="21">
        <f t="shared" si="20"/>
        <v>6.6371805900683886E-3</v>
      </c>
    </row>
    <row r="20" spans="1:30" x14ac:dyDescent="0.15">
      <c r="A20" s="1">
        <v>8.09E-2</v>
      </c>
      <c r="B20" s="9">
        <f t="shared" si="2"/>
        <v>80.899999999999991</v>
      </c>
      <c r="C20" s="12">
        <v>9.4599999999999997E-3</v>
      </c>
      <c r="E20" s="4">
        <f t="shared" si="3"/>
        <v>9.46E-9</v>
      </c>
      <c r="F20" s="10">
        <f t="shared" si="21"/>
        <v>6.1800000000000049E-4</v>
      </c>
      <c r="G20" s="6">
        <f t="shared" ref="G20:G23" si="28">C20*100000/5</f>
        <v>189.2</v>
      </c>
      <c r="H20" s="6">
        <f>$G$42-G20-$J$13+$J$43-10</f>
        <v>303.75871921182267</v>
      </c>
      <c r="I20" s="6">
        <f t="shared" si="26"/>
        <v>328.05941674876851</v>
      </c>
      <c r="M20">
        <f>$G$3*$I$3*$I$3*$J$3*$J$3*E20/$H$3/8</f>
        <v>5.8888231291618984E-5</v>
      </c>
      <c r="N20">
        <f t="shared" si="4"/>
        <v>0.21199763264982835</v>
      </c>
      <c r="O20">
        <f>A20/N20</f>
        <v>0.38160803490493839</v>
      </c>
      <c r="P20" s="6">
        <f t="shared" si="17"/>
        <v>3816</v>
      </c>
      <c r="Q20" s="6">
        <f t="shared" si="27"/>
        <v>285</v>
      </c>
      <c r="R20" s="6">
        <f>$P$42-H20</f>
        <v>3797.2412807881774</v>
      </c>
      <c r="S20" s="6">
        <f>R20-P20</f>
        <v>-18.758719211822608</v>
      </c>
      <c r="T20" s="4">
        <f t="shared" si="24"/>
        <v>0.37972412807881772</v>
      </c>
      <c r="U20" s="4">
        <f>N20*T20</f>
        <v>8.0500616212729567E-2</v>
      </c>
      <c r="V20" s="4">
        <f>ABS(U20-A20)</f>
        <v>3.9938378727043256E-4</v>
      </c>
      <c r="W20" s="22">
        <f>V20/A20</f>
        <v>4.9367588043316753E-3</v>
      </c>
      <c r="X20" s="6">
        <f>$P$42-I20</f>
        <v>3772.9405832512316</v>
      </c>
      <c r="Y20" s="4">
        <f t="shared" si="19"/>
        <v>0.37729405832512314</v>
      </c>
      <c r="Z20" s="4">
        <f>Y20*N20</f>
        <v>7.9985447177772367E-2</v>
      </c>
      <c r="AA20" s="4">
        <f>ABS(Z20-A20)</f>
        <v>9.1455282222763223E-4</v>
      </c>
      <c r="AB20" s="11">
        <f>AA20/A20</f>
        <v>1.1304732042368754E-2</v>
      </c>
      <c r="AD20" s="21">
        <f t="shared" si="20"/>
        <v>6.3679732380370786E-3</v>
      </c>
    </row>
    <row r="21" spans="1:30" x14ac:dyDescent="0.15">
      <c r="A21" s="1">
        <v>8.5599999999999996E-2</v>
      </c>
      <c r="B21" s="9">
        <f t="shared" si="2"/>
        <v>85.6</v>
      </c>
      <c r="C21" s="12">
        <v>9.9559999999999996E-3</v>
      </c>
      <c r="E21" s="4">
        <f t="shared" si="3"/>
        <v>9.9559999999999999E-9</v>
      </c>
      <c r="F21" s="10">
        <f t="shared" si="21"/>
        <v>4.9599999999999991E-4</v>
      </c>
      <c r="G21" s="6">
        <f t="shared" si="28"/>
        <v>199.11999999999998</v>
      </c>
      <c r="H21" s="6">
        <f>$G$42-G21-$J$13+$J$43-10</f>
        <v>293.83871921182265</v>
      </c>
      <c r="I21" s="6">
        <f t="shared" si="26"/>
        <v>317.34581674876847</v>
      </c>
      <c r="M21">
        <f>$G$3*$I$3*$I$3*$J$3*$J$3*E21/$H$3/8</f>
        <v>6.1975817202892028E-5</v>
      </c>
      <c r="N21">
        <f t="shared" si="4"/>
        <v>0.22311294193041131</v>
      </c>
      <c r="O21">
        <f>A21/N21</f>
        <v>0.38366219036589344</v>
      </c>
      <c r="P21" s="6">
        <f t="shared" si="17"/>
        <v>3836</v>
      </c>
      <c r="Q21" s="6">
        <f t="shared" si="27"/>
        <v>265</v>
      </c>
      <c r="R21" s="6">
        <f>$P$42-H21</f>
        <v>3807.1612807881775</v>
      </c>
      <c r="S21" s="6">
        <f>R21-P21</f>
        <v>-28.838719211822536</v>
      </c>
      <c r="T21" s="4">
        <f t="shared" si="24"/>
        <v>0.38071612807881777</v>
      </c>
      <c r="U21" s="4">
        <f>N21*T21</f>
        <v>8.4942695376020311E-2</v>
      </c>
      <c r="V21" s="4">
        <f>ABS(U21-A21)</f>
        <v>6.5730462397968481E-4</v>
      </c>
      <c r="W21" s="22">
        <f>V21/A21</f>
        <v>7.6787923362112718E-3</v>
      </c>
      <c r="X21" s="6">
        <f>$P$42-I21</f>
        <v>3783.6541832512316</v>
      </c>
      <c r="Y21" s="4">
        <f t="shared" si="19"/>
        <v>0.37836541832512316</v>
      </c>
      <c r="Z21" s="4">
        <f>Y21*N21</f>
        <v>8.4418221607248989E-2</v>
      </c>
      <c r="AA21" s="4">
        <f>ABS(Z21-A21)</f>
        <v>1.1817783927510067E-3</v>
      </c>
      <c r="AB21" s="11">
        <f>AA21/A21</f>
        <v>1.3805822345222043E-2</v>
      </c>
      <c r="AD21" s="21">
        <f t="shared" si="20"/>
        <v>6.1270300090107708E-3</v>
      </c>
    </row>
    <row r="22" spans="1:30" x14ac:dyDescent="0.15">
      <c r="A22" s="1">
        <v>9.0300000000000005E-2</v>
      </c>
      <c r="B22" s="9">
        <f t="shared" si="2"/>
        <v>90.3</v>
      </c>
      <c r="C22" s="12">
        <v>1.0482999999999999E-2</v>
      </c>
      <c r="E22" s="4">
        <f t="shared" si="3"/>
        <v>1.0482999999999999E-8</v>
      </c>
      <c r="F22" s="10">
        <f t="shared" si="21"/>
        <v>5.2699999999999969E-4</v>
      </c>
      <c r="G22" s="6">
        <f t="shared" si="28"/>
        <v>209.66</v>
      </c>
      <c r="H22" s="6">
        <f>$G$42-G22-$J$13+$J$43-10</f>
        <v>283.29871921182269</v>
      </c>
      <c r="I22" s="6">
        <f t="shared" si="26"/>
        <v>305.96261674876854</v>
      </c>
      <c r="M22">
        <f>$G$3*$I$3*$I$3*$J$3*$J$3*E22/$H$3/8</f>
        <v>6.525637723361964E-5</v>
      </c>
      <c r="N22">
        <f t="shared" si="4"/>
        <v>0.23492295804103069</v>
      </c>
      <c r="O22">
        <f>A22/N22</f>
        <v>0.38438133400409752</v>
      </c>
      <c r="P22" s="6">
        <f t="shared" si="17"/>
        <v>3843</v>
      </c>
      <c r="Q22" s="6">
        <f t="shared" si="27"/>
        <v>258</v>
      </c>
      <c r="R22" s="6">
        <f>$P$42-H22</f>
        <v>3817.7012807881774</v>
      </c>
      <c r="S22" s="6">
        <f>R22-P22</f>
        <v>-25.298719211822572</v>
      </c>
      <c r="T22" s="4">
        <f t="shared" si="24"/>
        <v>0.38177012807881772</v>
      </c>
      <c r="U22" s="4">
        <f>N22*T22</f>
        <v>8.9686567779979007E-2</v>
      </c>
      <c r="V22" s="4">
        <f>ABS(U22-A22)</f>
        <v>6.1343222002099851E-4</v>
      </c>
      <c r="W22" s="22">
        <f>V22/A22</f>
        <v>6.7932693247065171E-3</v>
      </c>
      <c r="X22" s="6">
        <f>$P$42-I22</f>
        <v>3795.0373832512314</v>
      </c>
      <c r="Y22" s="4">
        <f t="shared" si="19"/>
        <v>0.37950373832512313</v>
      </c>
      <c r="Z22" s="4">
        <f>Y22*N22</f>
        <v>8.9154140794967196E-2</v>
      </c>
      <c r="AA22" s="4">
        <f>ABS(Z22-A22)</f>
        <v>1.1458592050328092E-3</v>
      </c>
      <c r="AB22" s="11">
        <f>AA22/A22</f>
        <v>1.2689470709111951E-2</v>
      </c>
      <c r="AD22" s="21">
        <f t="shared" si="20"/>
        <v>5.8962013844054339E-3</v>
      </c>
    </row>
    <row r="23" spans="1:30" x14ac:dyDescent="0.15">
      <c r="A23" s="1">
        <v>9.5899999999999999E-2</v>
      </c>
      <c r="B23" s="9">
        <f t="shared" si="2"/>
        <v>95.899999999999991</v>
      </c>
      <c r="C23" s="12">
        <v>1.1101E-2</v>
      </c>
      <c r="E23" s="4">
        <f t="shared" si="3"/>
        <v>1.1101E-8</v>
      </c>
      <c r="F23" s="10">
        <f>C23-C22</f>
        <v>6.1800000000000049E-4</v>
      </c>
      <c r="G23" s="6">
        <f t="shared" si="28"/>
        <v>222.01999999999998</v>
      </c>
      <c r="H23" s="6">
        <f>$G$42-G23-$J$13+$J$43-10</f>
        <v>270.93871921182267</v>
      </c>
      <c r="I23" s="6">
        <f t="shared" si="26"/>
        <v>292.6138167487685</v>
      </c>
      <c r="M23">
        <f>$G$3*$I$3*$I$3*$J$3*$J$3*E23/$H$3/8</f>
        <v>6.9103409679520335E-5</v>
      </c>
      <c r="N23">
        <f t="shared" si="4"/>
        <v>0.24877227484627321</v>
      </c>
      <c r="O23">
        <f>A23/N23</f>
        <v>0.3854931183921545</v>
      </c>
      <c r="P23" s="6">
        <f t="shared" si="17"/>
        <v>3854</v>
      </c>
      <c r="Q23" s="6">
        <f t="shared" si="27"/>
        <v>247</v>
      </c>
      <c r="R23" s="6">
        <f>$P$42-H23</f>
        <v>3830.0612807881771</v>
      </c>
      <c r="S23" s="6">
        <f>R23-P23</f>
        <v>-23.9387192118229</v>
      </c>
      <c r="T23" s="4">
        <f t="shared" si="24"/>
        <v>0.38300612807881773</v>
      </c>
      <c r="U23" s="4">
        <f>N23*T23</f>
        <v>9.5281305762230567E-2</v>
      </c>
      <c r="V23" s="4">
        <f>ABS(U23-A23)</f>
        <v>6.1869423776943211E-4</v>
      </c>
      <c r="W23" s="22">
        <f>V23/A23</f>
        <v>6.4514519058334946E-3</v>
      </c>
      <c r="X23" s="6">
        <f>$P$42-I23</f>
        <v>3808.3861832512316</v>
      </c>
      <c r="Y23" s="4">
        <f t="shared" si="19"/>
        <v>0.38083861832512317</v>
      </c>
      <c r="Z23" s="4">
        <f>Y23*N23</f>
        <v>9.4742089430052481E-2</v>
      </c>
      <c r="AA23" s="4">
        <f>ABS(Z23-A23)</f>
        <v>1.1579105699475178E-3</v>
      </c>
      <c r="AB23" s="11">
        <f>AA23/A23</f>
        <v>1.2074145672028341E-2</v>
      </c>
      <c r="AD23" s="21">
        <f t="shared" si="20"/>
        <v>5.6226937661948461E-3</v>
      </c>
    </row>
    <row r="24" spans="1:30" x14ac:dyDescent="0.15">
      <c r="F24" s="10"/>
      <c r="G24" s="6"/>
      <c r="H24" s="6"/>
      <c r="I24" s="6"/>
      <c r="P24" s="6"/>
      <c r="Q24" s="6"/>
      <c r="R24" s="6"/>
      <c r="S24" s="6"/>
      <c r="W24" s="22"/>
      <c r="X24" s="6"/>
      <c r="AB24" s="11"/>
      <c r="AD24" s="21"/>
    </row>
    <row r="25" spans="1:30" x14ac:dyDescent="0.15">
      <c r="A25" s="1">
        <v>0.1003</v>
      </c>
      <c r="B25" s="9">
        <f t="shared" si="2"/>
        <v>100.3</v>
      </c>
      <c r="C25" s="12">
        <v>1.1475000000000001E-2</v>
      </c>
      <c r="E25" s="4">
        <f t="shared" si="3"/>
        <v>1.1475E-8</v>
      </c>
      <c r="F25" s="10">
        <f>C25-C23</f>
        <v>3.7400000000000107E-4</v>
      </c>
      <c r="G25" s="6">
        <f>C25*100000/5</f>
        <v>229.5</v>
      </c>
      <c r="H25" s="6">
        <f>$G$42-G25-$J$13-$J$43</f>
        <v>204.17300492610835</v>
      </c>
      <c r="I25" s="6">
        <f t="shared" si="26"/>
        <v>220.50684532019704</v>
      </c>
      <c r="M25">
        <f>$G$3*$I$3*$I$3*$J$3*$J$3*E25/$H$3/8</f>
        <v>7.1431549056165741E-5</v>
      </c>
      <c r="N25">
        <f t="shared" si="4"/>
        <v>0.25715357660219668</v>
      </c>
      <c r="O25">
        <f>A25/N25</f>
        <v>0.39003929607076371</v>
      </c>
      <c r="P25" s="6">
        <f t="shared" si="17"/>
        <v>3900</v>
      </c>
      <c r="Q25" s="6">
        <f t="shared" si="27"/>
        <v>201</v>
      </c>
      <c r="R25" s="6">
        <f>$P$42-H25</f>
        <v>3896.8269950738918</v>
      </c>
      <c r="S25" s="6">
        <f>R25-P25</f>
        <v>-3.1730049261082058</v>
      </c>
      <c r="T25" s="4">
        <f t="shared" si="24"/>
        <v>0.38968269950738915</v>
      </c>
      <c r="U25" s="4">
        <f>N25*T25</f>
        <v>0.10020829991832418</v>
      </c>
      <c r="V25" s="4">
        <f>ABS(U25-A25)</f>
        <v>9.1700081675819001E-5</v>
      </c>
      <c r="W25" s="22">
        <f>V25/A25</f>
        <v>9.1425804263029907E-4</v>
      </c>
      <c r="X25" s="6">
        <f>$P$42-I25</f>
        <v>3880.493154679803</v>
      </c>
      <c r="Y25" s="4">
        <f t="shared" si="19"/>
        <v>0.38804931546798027</v>
      </c>
      <c r="Z25" s="4">
        <f>Y25*N25</f>
        <v>9.9788269370625252E-2</v>
      </c>
      <c r="AA25" s="4">
        <f>ABS(Z25-A25)</f>
        <v>5.1173062937474867E-4</v>
      </c>
      <c r="AB25" s="11">
        <f>AA25/A25</f>
        <v>5.10200029286888E-3</v>
      </c>
      <c r="AD25" s="21">
        <f t="shared" si="20"/>
        <v>4.1877422502385811E-3</v>
      </c>
    </row>
    <row r="26" spans="1:30" x14ac:dyDescent="0.15">
      <c r="A26" s="1">
        <v>0.1105</v>
      </c>
      <c r="B26" s="9">
        <f t="shared" si="2"/>
        <v>110.5</v>
      </c>
      <c r="C26" s="12">
        <v>1.2581E-2</v>
      </c>
      <c r="E26" s="4">
        <f t="shared" si="3"/>
        <v>1.2581E-8</v>
      </c>
      <c r="F26" s="10">
        <f t="shared" si="21"/>
        <v>1.1059999999999993E-3</v>
      </c>
      <c r="G26" s="6">
        <f t="shared" ref="G26:G28" si="29">C26*100000/5</f>
        <v>251.61999999999998</v>
      </c>
      <c r="H26" s="6">
        <f>$G$42-G26-$J$13-$J$43</f>
        <v>182.05300492610834</v>
      </c>
      <c r="I26" s="6">
        <f t="shared" si="26"/>
        <v>196.61724532019701</v>
      </c>
      <c r="M26">
        <f>$G$3*$I$3*$I$3*$J$3*$J$3*E26/$H$3/8</f>
        <v>7.8316367640577012E-5</v>
      </c>
      <c r="N26">
        <f t="shared" si="4"/>
        <v>0.28193892350607724</v>
      </c>
      <c r="O26">
        <f>A26/N26</f>
        <v>0.3919288568810122</v>
      </c>
      <c r="P26" s="6">
        <f t="shared" si="17"/>
        <v>3919</v>
      </c>
      <c r="Q26" s="6">
        <f t="shared" si="27"/>
        <v>182</v>
      </c>
      <c r="R26" s="6">
        <f>$P$42-H26</f>
        <v>3918.9469950738917</v>
      </c>
      <c r="S26" s="6">
        <f>R26-P26</f>
        <v>-5.3004926108314976E-2</v>
      </c>
      <c r="T26" s="4">
        <f t="shared" si="24"/>
        <v>0.39189469950738914</v>
      </c>
      <c r="U26" s="4">
        <f>N26*T26</f>
        <v>0.11049036970685092</v>
      </c>
      <c r="V26" s="4">
        <f>ABS(U26-A26)</f>
        <v>9.6302931490849231E-6</v>
      </c>
      <c r="W26" s="22">
        <f>V26/A26</f>
        <v>8.7151974199863554E-5</v>
      </c>
      <c r="X26" s="6">
        <f>$P$42-I26</f>
        <v>3904.3827546798029</v>
      </c>
      <c r="Y26" s="4">
        <f t="shared" si="19"/>
        <v>0.39043827546798027</v>
      </c>
      <c r="Z26" s="4">
        <f>Y26*N26</f>
        <v>0.11007974708101161</v>
      </c>
      <c r="AA26" s="4">
        <f>ABS(Z26-A26)</f>
        <v>4.2025291898839523E-4</v>
      </c>
      <c r="AB26" s="11">
        <f>AA26/A26</f>
        <v>3.803193836999052E-3</v>
      </c>
      <c r="AD26" s="21">
        <f t="shared" si="20"/>
        <v>3.7160418627991882E-3</v>
      </c>
    </row>
    <row r="27" spans="1:30" x14ac:dyDescent="0.15">
      <c r="A27" s="1">
        <v>0.12039999999999999</v>
      </c>
      <c r="B27" s="9">
        <f t="shared" si="2"/>
        <v>120.39999999999999</v>
      </c>
      <c r="C27" s="12">
        <v>1.3535E-2</v>
      </c>
      <c r="E27" s="4">
        <f t="shared" si="3"/>
        <v>1.3535E-8</v>
      </c>
      <c r="F27" s="10">
        <f>C27-C26</f>
        <v>9.5399999999999999E-4</v>
      </c>
      <c r="G27" s="6">
        <f t="shared" si="29"/>
        <v>270.7</v>
      </c>
      <c r="H27" s="6">
        <f>$G$42-G27-$J$13-$J$43</f>
        <v>162.97300492610836</v>
      </c>
      <c r="I27" s="6">
        <f t="shared" si="26"/>
        <v>176.01084532019703</v>
      </c>
      <c r="M27">
        <f>$G$3*$I$3*$I$3*$J$3*$J$3*E27/$H$3/8</f>
        <v>8.4254990542501372E-5</v>
      </c>
      <c r="N27">
        <f t="shared" si="4"/>
        <v>0.30331796595300492</v>
      </c>
      <c r="O27">
        <f>A27/N27</f>
        <v>0.39694318673709678</v>
      </c>
      <c r="P27" s="6">
        <f t="shared" si="17"/>
        <v>3969</v>
      </c>
      <c r="Q27" s="6">
        <f t="shared" si="27"/>
        <v>132</v>
      </c>
      <c r="R27" s="6">
        <f>$P$42-H27</f>
        <v>3938.0269950738916</v>
      </c>
      <c r="S27" s="6">
        <f>R27-P27</f>
        <v>-30.973004926108388</v>
      </c>
      <c r="T27" s="4">
        <f t="shared" si="24"/>
        <v>0.39380269950738916</v>
      </c>
      <c r="U27" s="4">
        <f>N27*T27</f>
        <v>0.11944743380138369</v>
      </c>
      <c r="V27" s="4">
        <f>ABS(U27-A27)</f>
        <v>9.5256619861630587E-4</v>
      </c>
      <c r="W27" s="22">
        <f>V27/A27</f>
        <v>7.9116793905008795E-3</v>
      </c>
      <c r="X27" s="6">
        <f>$P$42-I27</f>
        <v>3924.9891546798031</v>
      </c>
      <c r="Y27" s="4">
        <f t="shared" si="19"/>
        <v>0.39249891546798032</v>
      </c>
      <c r="Z27" s="4">
        <f>Y27*N27</f>
        <v>0.11905197267850821</v>
      </c>
      <c r="AA27" s="4">
        <f>ABS(Z27-A27)</f>
        <v>1.3480273214917793E-3</v>
      </c>
      <c r="AB27" s="11">
        <f>AA27/A27</f>
        <v>1.1196240211725743E-2</v>
      </c>
      <c r="AD27" s="21">
        <f t="shared" si="20"/>
        <v>3.284560821224863E-3</v>
      </c>
    </row>
    <row r="28" spans="1:30" s="19" customFormat="1" x14ac:dyDescent="0.15">
      <c r="A28" s="13">
        <v>0.13</v>
      </c>
      <c r="B28" s="14">
        <f t="shared" si="2"/>
        <v>130</v>
      </c>
      <c r="C28" s="15">
        <v>1.4427000000000001E-2</v>
      </c>
      <c r="D28" s="47"/>
      <c r="E28" s="16">
        <f t="shared" si="3"/>
        <v>1.4427000000000001E-8</v>
      </c>
      <c r="F28" s="17">
        <f>C28-C27</f>
        <v>8.9200000000000043E-4</v>
      </c>
      <c r="G28" s="6">
        <f t="shared" si="29"/>
        <v>288.54000000000002</v>
      </c>
      <c r="H28" s="6">
        <f>$G$42-G28-$J$13-$J$43</f>
        <v>145.13300492610833</v>
      </c>
      <c r="I28" s="18">
        <f t="shared" si="26"/>
        <v>156.743645320197</v>
      </c>
      <c r="J28" s="16"/>
      <c r="K28" s="16"/>
      <c r="L28" s="16"/>
      <c r="M28" s="19">
        <f>$G$3*$I$3*$I$3*$J$3*$J$3*E28/$H$3/8</f>
        <v>8.9807665205516609E-5</v>
      </c>
      <c r="N28" s="19">
        <f t="shared" si="4"/>
        <v>0.32330759473985982</v>
      </c>
      <c r="O28" s="19">
        <f>A28/N28</f>
        <v>0.40209386390876706</v>
      </c>
      <c r="P28" s="18">
        <f t="shared" si="17"/>
        <v>4020</v>
      </c>
      <c r="Q28" s="6">
        <f t="shared" si="27"/>
        <v>81</v>
      </c>
      <c r="R28" s="18">
        <f>$P$42-H28</f>
        <v>3955.8669950738918</v>
      </c>
      <c r="S28" s="18">
        <f>R28-P28</f>
        <v>-64.133004926108242</v>
      </c>
      <c r="T28" s="16">
        <f t="shared" si="24"/>
        <v>0.39558669950738917</v>
      </c>
      <c r="U28" s="16">
        <f>N28*T28</f>
        <v>0.12789618432881369</v>
      </c>
      <c r="V28" s="16">
        <f>ABS(U28-A28)</f>
        <v>2.1038156711863099E-3</v>
      </c>
      <c r="W28" s="22">
        <f>V28/A28</f>
        <v>1.6183197470663921E-2</v>
      </c>
      <c r="X28" s="18">
        <f>$P$42-I28</f>
        <v>3944.2563546798028</v>
      </c>
      <c r="Y28" s="16">
        <f t="shared" si="19"/>
        <v>0.39442563546798026</v>
      </c>
      <c r="Z28" s="16">
        <f>Y28*N28</f>
        <v>0.12752080350689343</v>
      </c>
      <c r="AA28" s="16">
        <f>ABS(Z28-A28)</f>
        <v>2.4791964931065724E-3</v>
      </c>
      <c r="AB28" s="20">
        <f>AA28/A28</f>
        <v>1.9070742254665943E-2</v>
      </c>
      <c r="AD28" s="21">
        <f t="shared" si="20"/>
        <v>2.8875447840020219E-3</v>
      </c>
    </row>
    <row r="29" spans="1:30" s="31" customFormat="1" x14ac:dyDescent="0.15">
      <c r="A29" s="27"/>
      <c r="B29" s="28"/>
      <c r="C29" s="29"/>
      <c r="D29" s="47"/>
      <c r="E29" s="23"/>
      <c r="F29" s="30"/>
      <c r="G29" s="26"/>
      <c r="H29" s="26"/>
      <c r="I29" s="26"/>
      <c r="J29" s="23"/>
      <c r="K29" s="23"/>
      <c r="L29" s="23"/>
      <c r="P29" s="26"/>
      <c r="Q29" s="6"/>
      <c r="R29" s="26"/>
      <c r="S29" s="26"/>
      <c r="T29" s="23"/>
      <c r="U29" s="23"/>
      <c r="V29" s="23"/>
      <c r="W29" s="24"/>
      <c r="X29" s="26"/>
      <c r="Y29" s="23"/>
      <c r="Z29" s="23"/>
      <c r="AA29" s="23"/>
      <c r="AB29" s="32"/>
      <c r="AD29" s="33"/>
    </row>
    <row r="30" spans="1:30" x14ac:dyDescent="0.15">
      <c r="A30" s="1">
        <v>0.14099999999999999</v>
      </c>
      <c r="B30" s="9">
        <f t="shared" si="2"/>
        <v>140.99999999999997</v>
      </c>
      <c r="C30" s="12">
        <v>1.5883999999999999E-2</v>
      </c>
      <c r="E30" s="4">
        <f t="shared" si="3"/>
        <v>1.5883999999999999E-8</v>
      </c>
      <c r="F30" s="10">
        <f>C30-C28</f>
        <v>1.4569999999999982E-3</v>
      </c>
      <c r="G30" s="6">
        <f>C30*100000/5</f>
        <v>317.67999999999995</v>
      </c>
      <c r="H30" s="6">
        <f t="shared" ref="H30:H37" si="30">$G$42-G30-$J$13-$J$43</f>
        <v>115.9930049261084</v>
      </c>
      <c r="I30" s="6">
        <f t="shared" si="26"/>
        <v>125.27244532019708</v>
      </c>
      <c r="M30">
        <f t="shared" ref="M30:M42" si="31">$G$3*$I$3*$I$3*$J$3*$J$3*E30/$H$3/8</f>
        <v>9.8877448819881172E-5</v>
      </c>
      <c r="N30">
        <f t="shared" si="4"/>
        <v>0.35595881575157223</v>
      </c>
      <c r="O30">
        <f t="shared" ref="O30:O42" si="32">A30/N30</f>
        <v>0.39611324052276181</v>
      </c>
      <c r="P30" s="6">
        <f t="shared" si="17"/>
        <v>3961</v>
      </c>
      <c r="Q30" s="6">
        <f t="shared" si="27"/>
        <v>140</v>
      </c>
      <c r="R30" s="6">
        <f t="shared" ref="R30:R42" si="33">$P$42-H30</f>
        <v>3985.0069950738916</v>
      </c>
      <c r="S30" s="6">
        <f t="shared" ref="S30:S42" si="34">R30-P30</f>
        <v>24.00699507389163</v>
      </c>
      <c r="T30" s="4">
        <f t="shared" si="24"/>
        <v>0.39850069950738914</v>
      </c>
      <c r="U30" s="4">
        <f t="shared" ref="U30:U42" si="35">N30*T30</f>
        <v>0.14184983707282339</v>
      </c>
      <c r="V30" s="4">
        <f t="shared" ref="V30:V42" si="36">ABS(U30-A30)</f>
        <v>8.4983707282340615E-4</v>
      </c>
      <c r="W30" s="22">
        <f t="shared" ref="W30:W42" si="37">V30/A30</f>
        <v>6.0272132824355056E-3</v>
      </c>
      <c r="X30" s="6">
        <f t="shared" ref="X30:X42" si="38">$P$42-I30</f>
        <v>3975.7275546798028</v>
      </c>
      <c r="Y30" s="4">
        <f t="shared" si="19"/>
        <v>0.39757275546798027</v>
      </c>
      <c r="Z30" s="4">
        <f t="shared" ref="Z30:Z42" si="39">Y30*N30</f>
        <v>0.14151952721147168</v>
      </c>
      <c r="AA30" s="4">
        <f t="shared" ref="AA30:AA42" si="40">ABS(Z30-A30)</f>
        <v>5.1952721147169312E-4</v>
      </c>
      <c r="AB30" s="11">
        <f t="shared" ref="AB30:AB42" si="41">AA30/A30</f>
        <v>3.6845901522815118E-3</v>
      </c>
      <c r="AD30" s="21">
        <f t="shared" si="20"/>
        <v>-2.3426231301539938E-3</v>
      </c>
    </row>
    <row r="31" spans="1:30" x14ac:dyDescent="0.15">
      <c r="A31" s="1">
        <v>0.15240000000000001</v>
      </c>
      <c r="B31" s="9">
        <f t="shared" si="2"/>
        <v>152.4</v>
      </c>
      <c r="C31" s="12">
        <v>1.7006E-2</v>
      </c>
      <c r="E31" s="4">
        <f t="shared" si="3"/>
        <v>1.7006E-8</v>
      </c>
      <c r="F31" s="10">
        <f t="shared" si="21"/>
        <v>1.1220000000000015E-3</v>
      </c>
      <c r="G31" s="6">
        <f t="shared" ref="G31:G42" si="42">C31*100000/5</f>
        <v>340.12</v>
      </c>
      <c r="H31" s="6">
        <f t="shared" si="30"/>
        <v>93.553004926108343</v>
      </c>
      <c r="I31" s="6">
        <f t="shared" si="26"/>
        <v>101.03724532019702</v>
      </c>
      <c r="M31">
        <f t="shared" si="31"/>
        <v>1.0586186694981739E-4</v>
      </c>
      <c r="N31">
        <f t="shared" si="4"/>
        <v>0.38110272101934262</v>
      </c>
      <c r="O31">
        <f t="shared" si="32"/>
        <v>0.39989218547790178</v>
      </c>
      <c r="P31" s="6">
        <f t="shared" si="17"/>
        <v>3998</v>
      </c>
      <c r="Q31" s="6">
        <f t="shared" si="27"/>
        <v>103</v>
      </c>
      <c r="R31" s="6">
        <f t="shared" si="33"/>
        <v>4007.4469950738917</v>
      </c>
      <c r="S31" s="6">
        <f t="shared" si="34"/>
        <v>9.446995073891685</v>
      </c>
      <c r="T31" s="4">
        <f t="shared" si="24"/>
        <v>0.40074469950738917</v>
      </c>
      <c r="U31" s="4">
        <f t="shared" si="35"/>
        <v>0.15272489541634482</v>
      </c>
      <c r="V31" s="4">
        <f t="shared" si="36"/>
        <v>3.2489541634481145E-4</v>
      </c>
      <c r="W31" s="22">
        <f t="shared" si="37"/>
        <v>2.1318596873019123E-3</v>
      </c>
      <c r="X31" s="6">
        <f t="shared" si="38"/>
        <v>3999.9627546798029</v>
      </c>
      <c r="Y31" s="4">
        <f t="shared" si="19"/>
        <v>0.39999627546798028</v>
      </c>
      <c r="Z31" s="4">
        <f t="shared" si="39"/>
        <v>0.15243966897844979</v>
      </c>
      <c r="AA31" s="4">
        <f t="shared" si="40"/>
        <v>3.9668978449786119E-5</v>
      </c>
      <c r="AB31" s="11">
        <f t="shared" si="41"/>
        <v>2.6029513418494827E-4</v>
      </c>
      <c r="AD31" s="21">
        <f t="shared" si="20"/>
        <v>-1.8715645531169639E-3</v>
      </c>
    </row>
    <row r="32" spans="1:30" x14ac:dyDescent="0.15">
      <c r="A32" s="1">
        <v>0.16009999999999999</v>
      </c>
      <c r="B32" s="9">
        <f t="shared" si="2"/>
        <v>160.1</v>
      </c>
      <c r="C32" s="12">
        <v>1.7693E-2</v>
      </c>
      <c r="E32" s="4">
        <f t="shared" si="3"/>
        <v>1.7693000000000002E-8</v>
      </c>
      <c r="F32" s="10">
        <f t="shared" si="21"/>
        <v>6.8700000000000011E-4</v>
      </c>
      <c r="G32" s="6">
        <f t="shared" si="42"/>
        <v>353.86</v>
      </c>
      <c r="H32" s="6">
        <f t="shared" si="30"/>
        <v>79.813004926108306</v>
      </c>
      <c r="I32" s="6">
        <f t="shared" si="26"/>
        <v>86.198045320196982</v>
      </c>
      <c r="M32">
        <f t="shared" si="31"/>
        <v>1.1013842243579439E-4</v>
      </c>
      <c r="N32">
        <f t="shared" si="4"/>
        <v>0.39649832076885982</v>
      </c>
      <c r="O32">
        <f t="shared" si="32"/>
        <v>0.40378481222706336</v>
      </c>
      <c r="P32" s="6">
        <f t="shared" si="17"/>
        <v>4037</v>
      </c>
      <c r="Q32" s="6">
        <f t="shared" si="27"/>
        <v>64</v>
      </c>
      <c r="R32" s="6">
        <f t="shared" si="33"/>
        <v>4021.1869950738919</v>
      </c>
      <c r="S32" s="6">
        <f t="shared" si="34"/>
        <v>-15.813004926108079</v>
      </c>
      <c r="T32" s="4">
        <f t="shared" si="24"/>
        <v>0.40211869950738921</v>
      </c>
      <c r="U32" s="4">
        <f t="shared" si="35"/>
        <v>0.15943938910443756</v>
      </c>
      <c r="V32" s="4">
        <f t="shared" si="36"/>
        <v>6.6061089556243568E-4</v>
      </c>
      <c r="W32" s="22">
        <f t="shared" si="37"/>
        <v>4.1262391977666193E-3</v>
      </c>
      <c r="X32" s="6">
        <f t="shared" si="38"/>
        <v>4014.8019546798032</v>
      </c>
      <c r="Y32" s="4">
        <f t="shared" si="19"/>
        <v>0.40148019546798031</v>
      </c>
      <c r="Z32" s="4">
        <f t="shared" si="39"/>
        <v>0.15918622332500779</v>
      </c>
      <c r="AA32" s="4">
        <f t="shared" si="40"/>
        <v>9.1377667499220605E-4</v>
      </c>
      <c r="AB32" s="11">
        <f t="shared" si="41"/>
        <v>5.7075370080712437E-3</v>
      </c>
      <c r="AD32" s="21">
        <f t="shared" si="20"/>
        <v>1.5812978103046244E-3</v>
      </c>
    </row>
    <row r="33" spans="1:30" x14ac:dyDescent="0.15">
      <c r="A33" s="1">
        <v>0.17150000000000001</v>
      </c>
      <c r="B33" s="9">
        <f t="shared" si="2"/>
        <v>171.5</v>
      </c>
      <c r="C33" s="12">
        <v>1.8821999999999998E-2</v>
      </c>
      <c r="E33" s="4">
        <f t="shared" si="3"/>
        <v>1.8821999999999998E-8</v>
      </c>
      <c r="F33" s="10">
        <f t="shared" si="21"/>
        <v>1.1289999999999981E-3</v>
      </c>
      <c r="G33" s="6">
        <f t="shared" si="42"/>
        <v>376.43999999999994</v>
      </c>
      <c r="H33" s="6">
        <f t="shared" si="30"/>
        <v>57.233004926108386</v>
      </c>
      <c r="I33" s="6">
        <f t="shared" si="26"/>
        <v>61.811645320197059</v>
      </c>
      <c r="M33">
        <f t="shared" si="31"/>
        <v>1.1716641536689772E-4</v>
      </c>
      <c r="N33">
        <f t="shared" si="4"/>
        <v>0.42179909532083182</v>
      </c>
      <c r="O33">
        <f t="shared" si="32"/>
        <v>0.40659167338790159</v>
      </c>
      <c r="P33" s="6">
        <f t="shared" si="17"/>
        <v>4065</v>
      </c>
      <c r="Q33" s="6">
        <f t="shared" si="27"/>
        <v>36</v>
      </c>
      <c r="R33" s="6">
        <f t="shared" si="33"/>
        <v>4043.7669950738914</v>
      </c>
      <c r="S33" s="6">
        <f t="shared" si="34"/>
        <v>-21.233004926108606</v>
      </c>
      <c r="T33" s="4">
        <f t="shared" si="24"/>
        <v>0.40437669950738914</v>
      </c>
      <c r="U33" s="4">
        <f t="shared" si="35"/>
        <v>0.17056572602104059</v>
      </c>
      <c r="V33" s="4">
        <f t="shared" si="36"/>
        <v>9.3427397895942677E-4</v>
      </c>
      <c r="W33" s="22">
        <f t="shared" si="37"/>
        <v>5.4476616848946162E-3</v>
      </c>
      <c r="X33" s="6">
        <f t="shared" si="38"/>
        <v>4039.1883546798031</v>
      </c>
      <c r="Y33" s="4">
        <f t="shared" si="19"/>
        <v>0.4039188354679803</v>
      </c>
      <c r="Z33" s="4">
        <f t="shared" si="39"/>
        <v>0.17037259938343802</v>
      </c>
      <c r="AA33" s="4">
        <f t="shared" si="40"/>
        <v>1.1274006165619965E-3</v>
      </c>
      <c r="AB33" s="11">
        <f t="shared" si="41"/>
        <v>6.5737645280582882E-3</v>
      </c>
      <c r="AD33" s="21">
        <f t="shared" si="20"/>
        <v>1.126102843163672E-3</v>
      </c>
    </row>
    <row r="34" spans="1:30" x14ac:dyDescent="0.15">
      <c r="A34" s="1">
        <v>0.17960000000000001</v>
      </c>
      <c r="B34" s="9">
        <f t="shared" si="2"/>
        <v>179.6</v>
      </c>
      <c r="C34" s="12">
        <v>1.9637999999999999E-2</v>
      </c>
      <c r="E34" s="4">
        <f t="shared" si="3"/>
        <v>1.9638E-8</v>
      </c>
      <c r="F34" s="10">
        <f t="shared" si="21"/>
        <v>8.1600000000000075E-4</v>
      </c>
      <c r="G34" s="6">
        <f t="shared" si="42"/>
        <v>392.76</v>
      </c>
      <c r="H34" s="6">
        <f t="shared" si="30"/>
        <v>40.913004926108336</v>
      </c>
      <c r="I34" s="6">
        <f t="shared" si="26"/>
        <v>44.186045320197003</v>
      </c>
      <c r="M34">
        <f t="shared" si="31"/>
        <v>1.2224599218866951E-4</v>
      </c>
      <c r="N34">
        <f t="shared" si="4"/>
        <v>0.44008557187921027</v>
      </c>
      <c r="O34">
        <f t="shared" si="32"/>
        <v>0.40810244978741222</v>
      </c>
      <c r="P34" s="6">
        <f t="shared" si="17"/>
        <v>4081</v>
      </c>
      <c r="Q34" s="6">
        <f t="shared" si="27"/>
        <v>20</v>
      </c>
      <c r="R34" s="6">
        <f t="shared" si="33"/>
        <v>4060.0869950738916</v>
      </c>
      <c r="S34" s="6">
        <f t="shared" si="34"/>
        <v>-20.913004926108442</v>
      </c>
      <c r="T34" s="4">
        <f t="shared" si="24"/>
        <v>0.40600869950738916</v>
      </c>
      <c r="U34" s="4">
        <f t="shared" si="35"/>
        <v>0.1786785707106438</v>
      </c>
      <c r="V34" s="4">
        <f t="shared" si="36"/>
        <v>9.2142928935620705E-4</v>
      </c>
      <c r="W34" s="22">
        <f t="shared" si="37"/>
        <v>5.13045261334191E-3</v>
      </c>
      <c r="X34" s="6">
        <f t="shared" si="38"/>
        <v>4056.8139546798029</v>
      </c>
      <c r="Y34" s="4">
        <f t="shared" si="19"/>
        <v>0.40568139546798027</v>
      </c>
      <c r="Z34" s="4">
        <f t="shared" si="39"/>
        <v>0.17853452892528215</v>
      </c>
      <c r="AA34" s="4">
        <f t="shared" si="40"/>
        <v>1.0654710747178553E-3</v>
      </c>
      <c r="AB34" s="11">
        <f t="shared" si="41"/>
        <v>5.9324670084513094E-3</v>
      </c>
      <c r="AD34" s="21">
        <f t="shared" si="20"/>
        <v>8.0201439510939939E-4</v>
      </c>
    </row>
    <row r="35" spans="1:30" x14ac:dyDescent="0.15">
      <c r="A35" s="1">
        <v>0.18920000000000001</v>
      </c>
      <c r="B35" s="9">
        <f t="shared" si="2"/>
        <v>189.20000000000002</v>
      </c>
      <c r="C35" s="12">
        <v>2.0721E-2</v>
      </c>
      <c r="E35" s="4">
        <f t="shared" si="3"/>
        <v>2.0721000000000001E-8</v>
      </c>
      <c r="F35" s="10">
        <f t="shared" si="21"/>
        <v>1.0830000000000006E-3</v>
      </c>
      <c r="G35" s="6">
        <f t="shared" si="42"/>
        <v>414.41999999999996</v>
      </c>
      <c r="H35" s="6">
        <f t="shared" si="30"/>
        <v>19.253004926108368</v>
      </c>
      <c r="I35" s="6">
        <f t="shared" si="26"/>
        <v>20.793245320197038</v>
      </c>
      <c r="M35">
        <f t="shared" si="31"/>
        <v>1.289876364263887E-4</v>
      </c>
      <c r="N35">
        <f t="shared" si="4"/>
        <v>0.4643554911349993</v>
      </c>
      <c r="O35">
        <f t="shared" si="32"/>
        <v>0.4074464577506095</v>
      </c>
      <c r="P35" s="6">
        <f t="shared" si="17"/>
        <v>4074</v>
      </c>
      <c r="Q35" s="6">
        <f t="shared" si="27"/>
        <v>27</v>
      </c>
      <c r="R35" s="6">
        <f t="shared" si="33"/>
        <v>4081.7469950738914</v>
      </c>
      <c r="S35" s="6">
        <f t="shared" si="34"/>
        <v>7.7469950738914122</v>
      </c>
      <c r="T35" s="4">
        <f t="shared" si="24"/>
        <v>0.40817469950738916</v>
      </c>
      <c r="U35" s="4">
        <f t="shared" si="35"/>
        <v>0.18953816305863444</v>
      </c>
      <c r="V35" s="4">
        <f t="shared" si="36"/>
        <v>3.3816305863443308E-4</v>
      </c>
      <c r="W35" s="22">
        <f t="shared" si="37"/>
        <v>1.7873311767147625E-3</v>
      </c>
      <c r="X35" s="6">
        <f t="shared" si="38"/>
        <v>4080.206754679803</v>
      </c>
      <c r="Y35" s="4">
        <f t="shared" si="19"/>
        <v>0.40802067546798032</v>
      </c>
      <c r="Z35" s="4">
        <f t="shared" si="39"/>
        <v>0.18946664115016817</v>
      </c>
      <c r="AA35" s="4">
        <f t="shared" si="40"/>
        <v>2.6664115016816758E-4</v>
      </c>
      <c r="AB35" s="11">
        <f t="shared" si="41"/>
        <v>1.4093084046943318E-3</v>
      </c>
      <c r="AD35" s="21">
        <f t="shared" si="20"/>
        <v>-3.7802277202043065E-4</v>
      </c>
    </row>
    <row r="36" spans="1:30" x14ac:dyDescent="0.15">
      <c r="A36" s="1">
        <v>0.2006</v>
      </c>
      <c r="B36" s="9">
        <f t="shared" si="2"/>
        <v>200.6</v>
      </c>
      <c r="C36" s="12">
        <v>2.1866E-2</v>
      </c>
      <c r="E36" s="4">
        <f t="shared" si="3"/>
        <v>2.1865999999999999E-8</v>
      </c>
      <c r="F36" s="10">
        <f t="shared" si="21"/>
        <v>1.1450000000000002E-3</v>
      </c>
      <c r="G36" s="6">
        <f t="shared" si="42"/>
        <v>437.32</v>
      </c>
      <c r="H36" s="6">
        <f t="shared" si="30"/>
        <v>-3.6469950738916666</v>
      </c>
      <c r="I36" s="6">
        <f t="shared" si="26"/>
        <v>-3.938754679803</v>
      </c>
      <c r="M36">
        <f t="shared" si="31"/>
        <v>1.3611522890301698E-4</v>
      </c>
      <c r="N36">
        <f t="shared" si="4"/>
        <v>0.49001482405086111</v>
      </c>
      <c r="O36">
        <f t="shared" si="32"/>
        <v>0.4093753702014099</v>
      </c>
      <c r="P36" s="6">
        <f t="shared" si="17"/>
        <v>4093</v>
      </c>
      <c r="Q36" s="6">
        <f t="shared" si="27"/>
        <v>8</v>
      </c>
      <c r="R36" s="6">
        <f t="shared" si="33"/>
        <v>4104.646995073892</v>
      </c>
      <c r="S36" s="6">
        <f t="shared" si="34"/>
        <v>11.646995073891958</v>
      </c>
      <c r="T36" s="4">
        <f t="shared" si="24"/>
        <v>0.41046469950738917</v>
      </c>
      <c r="U36" s="4">
        <f t="shared" si="35"/>
        <v>0.20113378750820288</v>
      </c>
      <c r="V36" s="4">
        <f t="shared" si="36"/>
        <v>5.3378750820287646E-4</v>
      </c>
      <c r="W36" s="22">
        <f t="shared" si="37"/>
        <v>2.6609546769834321E-3</v>
      </c>
      <c r="X36" s="6">
        <f t="shared" si="38"/>
        <v>4104.9387546798034</v>
      </c>
      <c r="Y36" s="4">
        <f t="shared" si="19"/>
        <v>0.41049387546798033</v>
      </c>
      <c r="Z36" s="4">
        <f t="shared" si="39"/>
        <v>0.20114808416139848</v>
      </c>
      <c r="AA36" s="4">
        <f t="shared" si="40"/>
        <v>5.4808416139848215E-4</v>
      </c>
      <c r="AB36" s="11">
        <f t="shared" si="41"/>
        <v>2.7322241345886446E-3</v>
      </c>
      <c r="AD36" s="21">
        <f t="shared" si="20"/>
        <v>7.126945760521251E-5</v>
      </c>
    </row>
    <row r="37" spans="1:30" x14ac:dyDescent="0.15">
      <c r="A37" s="1">
        <v>0.2107</v>
      </c>
      <c r="B37" s="9">
        <f t="shared" si="2"/>
        <v>210.7</v>
      </c>
      <c r="C37" s="12">
        <v>2.2811999999999999E-2</v>
      </c>
      <c r="E37" s="4">
        <f t="shared" si="3"/>
        <v>2.2811999999999999E-8</v>
      </c>
      <c r="F37" s="10">
        <f t="shared" si="21"/>
        <v>9.4599999999999893E-4</v>
      </c>
      <c r="G37" s="6">
        <f t="shared" si="42"/>
        <v>456.23999999999995</v>
      </c>
      <c r="H37" s="6">
        <f t="shared" si="30"/>
        <v>-22.566995073891626</v>
      </c>
      <c r="I37" s="6">
        <f t="shared" si="26"/>
        <v>-24.372354679802957</v>
      </c>
      <c r="M37">
        <f t="shared" si="31"/>
        <v>1.4200405203217888E-4</v>
      </c>
      <c r="N37">
        <f t="shared" si="4"/>
        <v>0.5112145873158439</v>
      </c>
      <c r="O37">
        <f t="shared" si="32"/>
        <v>0.41215568809624586</v>
      </c>
      <c r="P37" s="6">
        <f t="shared" si="17"/>
        <v>4121</v>
      </c>
      <c r="Q37" s="6">
        <f t="shared" si="27"/>
        <v>-20</v>
      </c>
      <c r="R37" s="6">
        <f t="shared" si="33"/>
        <v>4123.566995073892</v>
      </c>
      <c r="S37" s="6">
        <f t="shared" si="34"/>
        <v>2.5669950738920306</v>
      </c>
      <c r="T37" s="4">
        <f t="shared" si="24"/>
        <v>0.41235669950738918</v>
      </c>
      <c r="U37" s="4">
        <f t="shared" si="35"/>
        <v>0.21080275996559342</v>
      </c>
      <c r="V37" s="4">
        <f t="shared" si="36"/>
        <v>1.027599655934186E-4</v>
      </c>
      <c r="W37" s="22">
        <f t="shared" si="37"/>
        <v>4.8770747789947128E-4</v>
      </c>
      <c r="X37" s="6">
        <f t="shared" si="38"/>
        <v>4125.3723546798028</v>
      </c>
      <c r="Y37" s="4">
        <f t="shared" si="19"/>
        <v>0.41253723546798027</v>
      </c>
      <c r="Z37" s="4">
        <f t="shared" si="39"/>
        <v>0.21089505258218266</v>
      </c>
      <c r="AA37" s="4">
        <f t="shared" si="40"/>
        <v>1.950525821826643E-4</v>
      </c>
      <c r="AB37" s="11">
        <f t="shared" si="41"/>
        <v>9.2573603314031463E-4</v>
      </c>
      <c r="AD37" s="21">
        <f t="shared" si="20"/>
        <v>4.3802855524084335E-4</v>
      </c>
    </row>
    <row r="38" spans="1:30" x14ac:dyDescent="0.15">
      <c r="F38" s="10"/>
      <c r="G38" s="6"/>
      <c r="H38" s="6"/>
      <c r="I38" s="6"/>
      <c r="P38" s="6"/>
      <c r="Q38" s="6"/>
      <c r="R38" s="6"/>
      <c r="S38" s="6"/>
      <c r="W38" s="22"/>
      <c r="X38" s="6"/>
      <c r="AB38" s="11"/>
      <c r="AD38" s="21"/>
    </row>
    <row r="39" spans="1:30" x14ac:dyDescent="0.15">
      <c r="A39" s="1">
        <v>0.21959999999999999</v>
      </c>
      <c r="B39" s="9">
        <f t="shared" si="2"/>
        <v>219.6</v>
      </c>
      <c r="C39" s="12">
        <v>2.3979E-2</v>
      </c>
      <c r="E39" s="4">
        <f t="shared" si="3"/>
        <v>2.3978999999999999E-8</v>
      </c>
      <c r="F39" s="10">
        <f>C39-C37</f>
        <v>1.1670000000000014E-3</v>
      </c>
      <c r="G39" s="6">
        <f t="shared" si="42"/>
        <v>479.58000000000004</v>
      </c>
      <c r="H39" s="6">
        <f>$G$42-G39-$J$13+$J$43</f>
        <v>23.378719211822578</v>
      </c>
      <c r="I39" s="6">
        <f t="shared" si="26"/>
        <v>25.249016748768387</v>
      </c>
      <c r="M39">
        <f t="shared" si="31"/>
        <v>1.4926859388390398E-4</v>
      </c>
      <c r="N39">
        <f t="shared" si="4"/>
        <v>0.53736693798205426</v>
      </c>
      <c r="O39">
        <f t="shared" si="32"/>
        <v>0.40865930610590279</v>
      </c>
      <c r="P39" s="6">
        <f t="shared" si="17"/>
        <v>4086</v>
      </c>
      <c r="Q39" s="6">
        <f t="shared" si="27"/>
        <v>15</v>
      </c>
      <c r="R39" s="6">
        <f t="shared" si="33"/>
        <v>4077.6212807881775</v>
      </c>
      <c r="S39" s="6">
        <f t="shared" si="34"/>
        <v>-8.3787192118224993</v>
      </c>
      <c r="T39" s="4">
        <f t="shared" si="24"/>
        <v>0.40776212807881773</v>
      </c>
      <c r="U39" s="4">
        <f t="shared" si="35"/>
        <v>0.2191178861907605</v>
      </c>
      <c r="V39" s="4">
        <f t="shared" si="36"/>
        <v>4.8211380923948721E-4</v>
      </c>
      <c r="W39" s="22">
        <f t="shared" si="37"/>
        <v>2.1954180748610529E-3</v>
      </c>
      <c r="X39" s="6">
        <f t="shared" si="38"/>
        <v>4075.7509832512314</v>
      </c>
      <c r="Y39" s="4">
        <f t="shared" si="19"/>
        <v>0.40757509832512312</v>
      </c>
      <c r="Z39" s="4">
        <f t="shared" si="39"/>
        <v>0.2190173825847061</v>
      </c>
      <c r="AA39" s="4">
        <f t="shared" si="40"/>
        <v>5.8261741529389011E-4</v>
      </c>
      <c r="AB39" s="11">
        <f t="shared" si="41"/>
        <v>2.6530847690978605E-3</v>
      </c>
      <c r="AD39" s="21">
        <f t="shared" si="20"/>
        <v>4.576666942368076E-4</v>
      </c>
    </row>
    <row r="40" spans="1:30" x14ac:dyDescent="0.15">
      <c r="A40" s="1">
        <v>0.23100000000000001</v>
      </c>
      <c r="B40" s="9">
        <f t="shared" si="2"/>
        <v>231</v>
      </c>
      <c r="C40" s="12">
        <v>2.5284000000000001E-2</v>
      </c>
      <c r="E40" s="4">
        <f t="shared" si="3"/>
        <v>2.5284E-8</v>
      </c>
      <c r="F40" s="10">
        <f t="shared" si="21"/>
        <v>1.3050000000000006E-3</v>
      </c>
      <c r="G40" s="6">
        <f t="shared" si="42"/>
        <v>505.68</v>
      </c>
      <c r="H40" s="6">
        <f>$G$42-G40-$J$13+$J$43</f>
        <v>-2.7212807881773884</v>
      </c>
      <c r="I40" s="6">
        <f t="shared" si="26"/>
        <v>-2.9389832512315794</v>
      </c>
      <c r="M40">
        <f t="shared" si="31"/>
        <v>1.5739218181578166E-4</v>
      </c>
      <c r="N40">
        <f t="shared" si="4"/>
        <v>0.56661185453681395</v>
      </c>
      <c r="O40">
        <f t="shared" si="32"/>
        <v>0.407686493232364</v>
      </c>
      <c r="P40" s="6">
        <f t="shared" si="17"/>
        <v>4076</v>
      </c>
      <c r="Q40" s="6">
        <f t="shared" si="27"/>
        <v>25</v>
      </c>
      <c r="R40" s="6">
        <f t="shared" si="33"/>
        <v>4103.721280788177</v>
      </c>
      <c r="S40" s="6">
        <f t="shared" si="34"/>
        <v>27.721280788176955</v>
      </c>
      <c r="T40" s="4">
        <f t="shared" si="24"/>
        <v>0.41037212807881768</v>
      </c>
      <c r="U40" s="4">
        <f t="shared" si="35"/>
        <v>0.23252171254095783</v>
      </c>
      <c r="V40" s="4">
        <f t="shared" si="36"/>
        <v>1.5217125409578147E-3</v>
      </c>
      <c r="W40" s="22">
        <f t="shared" si="37"/>
        <v>6.5875001773065571E-3</v>
      </c>
      <c r="X40" s="6">
        <f t="shared" si="38"/>
        <v>4103.9389832512315</v>
      </c>
      <c r="Y40" s="4">
        <f t="shared" si="19"/>
        <v>0.41039389832512313</v>
      </c>
      <c r="Z40" s="4">
        <f t="shared" si="39"/>
        <v>0.23253404782059067</v>
      </c>
      <c r="AA40" s="4">
        <f t="shared" si="40"/>
        <v>1.5340478205906616E-3</v>
      </c>
      <c r="AB40" s="11">
        <f t="shared" si="41"/>
        <v>6.6408996562366297E-3</v>
      </c>
      <c r="AD40" s="21">
        <f t="shared" si="20"/>
        <v>5.3399478930072665E-5</v>
      </c>
    </row>
    <row r="41" spans="1:30" x14ac:dyDescent="0.15">
      <c r="A41" s="1">
        <v>0.24129999999999999</v>
      </c>
      <c r="B41" s="9">
        <f t="shared" si="2"/>
        <v>241.29999999999998</v>
      </c>
      <c r="C41" s="12">
        <v>2.6207000000000001E-2</v>
      </c>
      <c r="E41" s="4">
        <f t="shared" si="3"/>
        <v>2.6207000000000001E-8</v>
      </c>
      <c r="F41" s="10">
        <f t="shared" si="21"/>
        <v>9.2300000000000021E-4</v>
      </c>
      <c r="G41" s="6">
        <f t="shared" si="42"/>
        <v>524.1400000000001</v>
      </c>
      <c r="H41" s="6">
        <f>$G$42-G41-$J$13+$J$43</f>
        <v>-21.181280788177482</v>
      </c>
      <c r="I41" s="6">
        <f t="shared" si="26"/>
        <v>-22.875783251231681</v>
      </c>
      <c r="M41">
        <f t="shared" si="31"/>
        <v>1.6313783059825144E-4</v>
      </c>
      <c r="N41">
        <f t="shared" si="4"/>
        <v>0.58729619015370516</v>
      </c>
      <c r="O41">
        <f t="shared" si="32"/>
        <v>0.41086593791260212</v>
      </c>
      <c r="P41" s="6">
        <f t="shared" si="17"/>
        <v>4108</v>
      </c>
      <c r="Q41" s="6">
        <f t="shared" si="27"/>
        <v>-7</v>
      </c>
      <c r="R41" s="6">
        <f t="shared" si="33"/>
        <v>4122.1812807881779</v>
      </c>
      <c r="S41" s="6">
        <f t="shared" si="34"/>
        <v>14.181280788177901</v>
      </c>
      <c r="T41" s="4">
        <f t="shared" si="24"/>
        <v>0.4122181280788178</v>
      </c>
      <c r="U41" s="4">
        <f t="shared" si="35"/>
        <v>0.24209413613298178</v>
      </c>
      <c r="V41" s="4">
        <f t="shared" si="36"/>
        <v>7.9413613298179309E-4</v>
      </c>
      <c r="W41" s="22">
        <f t="shared" si="37"/>
        <v>3.2910739037786702E-3</v>
      </c>
      <c r="X41" s="6">
        <f t="shared" si="38"/>
        <v>4123.875783251232</v>
      </c>
      <c r="Y41" s="4">
        <f t="shared" si="19"/>
        <v>0.41238757832512318</v>
      </c>
      <c r="Z41" s="4">
        <f t="shared" si="39"/>
        <v>0.24219365361705752</v>
      </c>
      <c r="AA41" s="4">
        <f t="shared" si="40"/>
        <v>8.9365361705753821E-4</v>
      </c>
      <c r="AB41" s="11">
        <f t="shared" si="41"/>
        <v>3.7034961336822971E-3</v>
      </c>
      <c r="AD41" s="21">
        <f t="shared" si="20"/>
        <v>4.1242222990362691E-4</v>
      </c>
    </row>
    <row r="42" spans="1:30" x14ac:dyDescent="0.15">
      <c r="A42" s="1">
        <v>0.2505</v>
      </c>
      <c r="B42" s="9">
        <f t="shared" si="2"/>
        <v>250.5</v>
      </c>
      <c r="C42" s="12">
        <v>2.7251999999999998E-2</v>
      </c>
      <c r="E42" s="4">
        <f t="shared" si="3"/>
        <v>2.7251999999999998E-8</v>
      </c>
      <c r="F42" s="10">
        <f t="shared" si="21"/>
        <v>1.0449999999999973E-3</v>
      </c>
      <c r="G42" s="6">
        <f t="shared" si="42"/>
        <v>545.04</v>
      </c>
      <c r="H42" s="6">
        <v>0</v>
      </c>
      <c r="I42" s="6">
        <f t="shared" si="26"/>
        <v>0</v>
      </c>
      <c r="M42">
        <f t="shared" si="31"/>
        <v>1.6964292591534888E-4</v>
      </c>
      <c r="N42">
        <f t="shared" si="4"/>
        <v>0.61071453329525593</v>
      </c>
      <c r="O42">
        <f t="shared" si="32"/>
        <v>0.4101752723131829</v>
      </c>
      <c r="P42" s="6">
        <f t="shared" si="17"/>
        <v>4101</v>
      </c>
      <c r="Q42" s="6">
        <f t="shared" si="27"/>
        <v>0</v>
      </c>
      <c r="R42" s="6">
        <f t="shared" si="33"/>
        <v>4101</v>
      </c>
      <c r="S42" s="6">
        <f t="shared" si="34"/>
        <v>0</v>
      </c>
      <c r="T42" s="4">
        <f t="shared" si="24"/>
        <v>0.41010000000000002</v>
      </c>
      <c r="U42" s="4">
        <f t="shared" si="35"/>
        <v>0.2504540301043845</v>
      </c>
      <c r="V42" s="4">
        <f t="shared" si="36"/>
        <v>4.5969895615505241E-5</v>
      </c>
      <c r="W42" s="22">
        <f t="shared" si="37"/>
        <v>1.8351255734732632E-4</v>
      </c>
      <c r="X42" s="6">
        <f t="shared" si="38"/>
        <v>4101</v>
      </c>
      <c r="Y42" s="4">
        <f t="shared" si="19"/>
        <v>0.41010000000000002</v>
      </c>
      <c r="Z42" s="4">
        <f t="shared" si="39"/>
        <v>0.2504540301043845</v>
      </c>
      <c r="AA42" s="4">
        <f t="shared" si="40"/>
        <v>4.5969895615505241E-5</v>
      </c>
      <c r="AB42" s="11">
        <f t="shared" si="41"/>
        <v>1.8351255734732632E-4</v>
      </c>
      <c r="AD42" s="21">
        <f t="shared" si="20"/>
        <v>0</v>
      </c>
    </row>
    <row r="43" spans="1:30" x14ac:dyDescent="0.15">
      <c r="F43" s="10"/>
      <c r="G43" s="6"/>
      <c r="H43" s="6"/>
      <c r="I43" s="6"/>
      <c r="J43" s="6">
        <f>K43/2.8</f>
        <v>34.642857142857146</v>
      </c>
      <c r="K43" s="6">
        <f>P58-P42</f>
        <v>97</v>
      </c>
      <c r="L43" s="6">
        <f>K13/K43</f>
        <v>4.5876288659793811</v>
      </c>
      <c r="P43" s="6"/>
      <c r="Q43" s="6"/>
      <c r="R43" s="6"/>
      <c r="S43" s="6"/>
      <c r="W43" s="24"/>
      <c r="X43" s="6"/>
      <c r="AB43" s="11"/>
      <c r="AD43" s="21"/>
    </row>
    <row r="44" spans="1:30" x14ac:dyDescent="0.15">
      <c r="A44" s="1">
        <v>0.26029999999999998</v>
      </c>
      <c r="B44" s="9">
        <f t="shared" si="2"/>
        <v>260.29999999999995</v>
      </c>
      <c r="C44" s="12">
        <v>2.8145E-2</v>
      </c>
      <c r="E44" s="4">
        <f t="shared" si="3"/>
        <v>2.8144999999999998E-8</v>
      </c>
      <c r="F44" s="10">
        <f>C44-C43</f>
        <v>2.8145E-2</v>
      </c>
      <c r="G44" s="6">
        <f>C44*1000</f>
        <v>28.145</v>
      </c>
      <c r="H44" s="6">
        <f t="shared" ref="H44:H58" si="43">$G$58-G44+$J$43</f>
        <v>59.857857142857142</v>
      </c>
      <c r="I44" s="6">
        <f t="shared" si="26"/>
        <v>64.646485714285717</v>
      </c>
      <c r="M44">
        <f t="shared" ref="M44:M58" si="44">$G$3*$I$3*$I$3*$J$3*$J$3*E44/$H$3/8</f>
        <v>1.7520182554995944E-4</v>
      </c>
      <c r="N44">
        <f t="shared" si="4"/>
        <v>0.63072657197985393</v>
      </c>
      <c r="O44">
        <f t="shared" ref="O44:O58" si="45">A44/N44</f>
        <v>0.41269864242902743</v>
      </c>
      <c r="P44" s="6">
        <f t="shared" si="17"/>
        <v>4126</v>
      </c>
      <c r="Q44" s="6">
        <f>$P$58-P44</f>
        <v>72</v>
      </c>
      <c r="R44" s="6">
        <f>$P$58-H44</f>
        <v>4138.142142857143</v>
      </c>
      <c r="S44" s="6">
        <f t="shared" ref="S44:S58" si="46">R44-P44</f>
        <v>12.142142857142971</v>
      </c>
      <c r="T44" s="4">
        <f t="shared" ref="T44:T69" si="47">R44/10000</f>
        <v>0.4138142142857143</v>
      </c>
      <c r="U44" s="4">
        <f t="shared" ref="U44:U58" si="48">N44*T44</f>
        <v>0.2610036208129653</v>
      </c>
      <c r="V44" s="4">
        <f t="shared" ref="V44:V58" si="49">ABS(U44-A44)</f>
        <v>7.0362081296532208E-4</v>
      </c>
      <c r="W44" s="22">
        <f t="shared" ref="W44:W58" si="50">V44/A44</f>
        <v>2.703114917269774E-3</v>
      </c>
      <c r="X44" s="6">
        <f>$P$58-I44</f>
        <v>4133.3535142857145</v>
      </c>
      <c r="Y44" s="4">
        <f t="shared" si="19"/>
        <v>0.41333535142857147</v>
      </c>
      <c r="Z44" s="4">
        <f t="shared" ref="Z44:Z58" si="51">Y44*N44</f>
        <v>0.26070158928463111</v>
      </c>
      <c r="AA44" s="4">
        <f t="shared" ref="AA44:AA58" si="52">ABS(Z44-A44)</f>
        <v>4.0158928463113197E-4</v>
      </c>
      <c r="AB44" s="11">
        <f t="shared" ref="AB44:AB58" si="53">AA44/A44</f>
        <v>1.5427940247066156E-3</v>
      </c>
      <c r="AD44" s="21">
        <f t="shared" si="20"/>
        <v>-1.1603208925631584E-3</v>
      </c>
    </row>
    <row r="45" spans="1:30" x14ac:dyDescent="0.15">
      <c r="A45" s="1">
        <v>0.27060000000000001</v>
      </c>
      <c r="B45" s="9">
        <f t="shared" si="2"/>
        <v>270.60000000000002</v>
      </c>
      <c r="C45" s="12">
        <v>2.9366E-2</v>
      </c>
      <c r="E45" s="4">
        <f t="shared" si="3"/>
        <v>2.9366E-8</v>
      </c>
      <c r="F45" s="10">
        <f t="shared" si="21"/>
        <v>1.2209999999999999E-3</v>
      </c>
      <c r="G45" s="6">
        <f t="shared" ref="G45:G58" si="54">C45*1000</f>
        <v>29.366</v>
      </c>
      <c r="H45" s="6">
        <f t="shared" si="43"/>
        <v>58.636857142857146</v>
      </c>
      <c r="I45" s="6">
        <f t="shared" si="26"/>
        <v>63.327805714285724</v>
      </c>
      <c r="M45">
        <f t="shared" si="44"/>
        <v>1.828025158678312E-4</v>
      </c>
      <c r="N45">
        <f t="shared" si="4"/>
        <v>0.6580890571241923</v>
      </c>
      <c r="O45">
        <f t="shared" si="45"/>
        <v>0.41119054795183035</v>
      </c>
      <c r="P45" s="6">
        <f t="shared" si="17"/>
        <v>4111</v>
      </c>
      <c r="Q45" s="6">
        <f t="shared" ref="Q45:Q58" si="55">$P$58-P45</f>
        <v>87</v>
      </c>
      <c r="R45" s="6">
        <f t="shared" ref="R45:R58" si="56">$P$58-H45</f>
        <v>4139.3631428571425</v>
      </c>
      <c r="S45" s="6">
        <f t="shared" si="46"/>
        <v>28.36314285714252</v>
      </c>
      <c r="T45" s="4">
        <f t="shared" si="47"/>
        <v>0.41393631428571426</v>
      </c>
      <c r="U45" s="4">
        <f t="shared" si="48"/>
        <v>0.27240695877774901</v>
      </c>
      <c r="V45" s="4">
        <f t="shared" si="49"/>
        <v>1.8069587777490015E-3</v>
      </c>
      <c r="W45" s="22">
        <f t="shared" si="50"/>
        <v>6.6776008046895837E-3</v>
      </c>
      <c r="X45" s="6">
        <f t="shared" ref="X45:X58" si="57">$P$58-I45</f>
        <v>4134.6721942857139</v>
      </c>
      <c r="Y45" s="4">
        <f t="shared" si="19"/>
        <v>0.4134672194285714</v>
      </c>
      <c r="Z45" s="4">
        <f t="shared" si="51"/>
        <v>0.27209825258551007</v>
      </c>
      <c r="AA45" s="4">
        <f t="shared" si="52"/>
        <v>1.4982525855100626E-3</v>
      </c>
      <c r="AB45" s="11">
        <f t="shared" si="53"/>
        <v>5.5367796951591372E-3</v>
      </c>
      <c r="AD45" s="21">
        <f t="shared" si="20"/>
        <v>-1.1408211095304465E-3</v>
      </c>
    </row>
    <row r="46" spans="1:30" x14ac:dyDescent="0.15">
      <c r="A46" s="1">
        <v>0.28010000000000002</v>
      </c>
      <c r="B46" s="9">
        <f t="shared" si="2"/>
        <v>280.10000000000002</v>
      </c>
      <c r="C46" s="12">
        <v>3.0334E-2</v>
      </c>
      <c r="E46" s="4">
        <f t="shared" si="3"/>
        <v>3.0333999999999999E-8</v>
      </c>
      <c r="F46" s="10">
        <f t="shared" si="21"/>
        <v>9.6800000000000011E-4</v>
      </c>
      <c r="G46" s="6">
        <f t="shared" si="54"/>
        <v>30.334</v>
      </c>
      <c r="H46" s="6">
        <f t="shared" si="43"/>
        <v>57.668857142857149</v>
      </c>
      <c r="I46" s="6">
        <f t="shared" si="26"/>
        <v>62.282365714285724</v>
      </c>
      <c r="M46">
        <f t="shared" si="44"/>
        <v>1.8882828837208989E-4</v>
      </c>
      <c r="N46">
        <f t="shared" si="4"/>
        <v>0.67978183813952364</v>
      </c>
      <c r="O46">
        <f t="shared" si="45"/>
        <v>0.41204395923050557</v>
      </c>
      <c r="P46" s="6">
        <f t="shared" si="17"/>
        <v>4120</v>
      </c>
      <c r="Q46" s="6">
        <f t="shared" si="55"/>
        <v>78</v>
      </c>
      <c r="R46" s="6">
        <f t="shared" si="56"/>
        <v>4140.3311428571433</v>
      </c>
      <c r="S46" s="6">
        <f t="shared" si="46"/>
        <v>20.331142857143277</v>
      </c>
      <c r="T46" s="4">
        <f t="shared" si="47"/>
        <v>0.41403311428571432</v>
      </c>
      <c r="U46" s="4">
        <f t="shared" si="48"/>
        <v>0.28145219147977435</v>
      </c>
      <c r="V46" s="4">
        <f t="shared" si="49"/>
        <v>1.352191479774334E-3</v>
      </c>
      <c r="W46" s="22">
        <f t="shared" si="50"/>
        <v>4.8275311666345373E-3</v>
      </c>
      <c r="X46" s="6">
        <f t="shared" si="57"/>
        <v>4135.7176342857147</v>
      </c>
      <c r="Y46" s="4">
        <f t="shared" si="19"/>
        <v>0.41357176342857149</v>
      </c>
      <c r="Z46" s="4">
        <f t="shared" si="51"/>
        <v>0.28113857354607857</v>
      </c>
      <c r="AA46" s="4">
        <f t="shared" si="52"/>
        <v>1.0385735460785583E-3</v>
      </c>
      <c r="AB46" s="11">
        <f t="shared" si="53"/>
        <v>3.7078669977813577E-3</v>
      </c>
      <c r="AD46" s="21">
        <f t="shared" si="20"/>
        <v>-1.1196641688531795E-3</v>
      </c>
    </row>
    <row r="47" spans="1:30" x14ac:dyDescent="0.15">
      <c r="A47" s="1">
        <v>0.29039999999999999</v>
      </c>
      <c r="B47" s="9">
        <f t="shared" si="2"/>
        <v>290.39999999999998</v>
      </c>
      <c r="C47" s="12">
        <v>3.1548E-2</v>
      </c>
      <c r="E47" s="4">
        <f t="shared" si="3"/>
        <v>3.1547999999999999E-8</v>
      </c>
      <c r="F47" s="10">
        <f t="shared" si="21"/>
        <v>1.2139999999999998E-3</v>
      </c>
      <c r="G47" s="6">
        <f t="shared" si="54"/>
        <v>31.547999999999998</v>
      </c>
      <c r="H47" s="6">
        <f t="shared" si="43"/>
        <v>56.454857142857151</v>
      </c>
      <c r="I47" s="6">
        <f t="shared" si="26"/>
        <v>60.971245714285729</v>
      </c>
      <c r="M47">
        <f t="shared" si="44"/>
        <v>1.9638540388879446E-4</v>
      </c>
      <c r="N47">
        <f t="shared" si="4"/>
        <v>0.70698745399966012</v>
      </c>
      <c r="O47">
        <f t="shared" si="45"/>
        <v>0.41075693544080855</v>
      </c>
      <c r="P47" s="6">
        <f t="shared" si="17"/>
        <v>4107</v>
      </c>
      <c r="Q47" s="6">
        <f t="shared" si="55"/>
        <v>91</v>
      </c>
      <c r="R47" s="6">
        <f t="shared" si="56"/>
        <v>4141.5451428571432</v>
      </c>
      <c r="S47" s="6">
        <f t="shared" si="46"/>
        <v>34.545142857143219</v>
      </c>
      <c r="T47" s="4">
        <f t="shared" si="47"/>
        <v>0.41415451428571431</v>
      </c>
      <c r="U47" s="4">
        <f t="shared" si="48"/>
        <v>0.29280204561732304</v>
      </c>
      <c r="V47" s="4">
        <f t="shared" si="49"/>
        <v>2.4020456173230453E-3</v>
      </c>
      <c r="W47" s="22">
        <f t="shared" si="50"/>
        <v>8.2715069467047021E-3</v>
      </c>
      <c r="X47" s="6">
        <f t="shared" si="57"/>
        <v>4137.0287542857141</v>
      </c>
      <c r="Y47" s="4">
        <f t="shared" si="19"/>
        <v>0.41370287542857143</v>
      </c>
      <c r="Z47" s="4">
        <f t="shared" si="51"/>
        <v>0.29248274261158425</v>
      </c>
      <c r="AA47" s="4">
        <f t="shared" si="52"/>
        <v>2.082742611584254E-3</v>
      </c>
      <c r="AB47" s="11">
        <f t="shared" si="53"/>
        <v>7.1719786900284231E-3</v>
      </c>
      <c r="AD47" s="21">
        <f t="shared" si="20"/>
        <v>-1.099528256676279E-3</v>
      </c>
    </row>
    <row r="48" spans="1:30" x14ac:dyDescent="0.15">
      <c r="A48" s="1">
        <v>0.3</v>
      </c>
      <c r="B48" s="9">
        <f t="shared" si="2"/>
        <v>300</v>
      </c>
      <c r="C48" s="12">
        <v>3.2356000000000003E-2</v>
      </c>
      <c r="E48" s="4">
        <f t="shared" si="3"/>
        <v>3.2356000000000002E-8</v>
      </c>
      <c r="F48" s="10">
        <f t="shared" si="21"/>
        <v>8.0800000000000316E-4</v>
      </c>
      <c r="G48" s="6">
        <f t="shared" si="54"/>
        <v>32.356000000000002</v>
      </c>
      <c r="H48" s="6">
        <f t="shared" si="43"/>
        <v>55.646857142857144</v>
      </c>
      <c r="I48" s="6">
        <f t="shared" si="26"/>
        <v>60.098605714285718</v>
      </c>
      <c r="M48">
        <f t="shared" si="44"/>
        <v>2.0141518093780381E-4</v>
      </c>
      <c r="N48">
        <f t="shared" si="4"/>
        <v>0.72509465137609375</v>
      </c>
      <c r="O48">
        <f t="shared" si="45"/>
        <v>0.41373908831165174</v>
      </c>
      <c r="P48" s="6">
        <f t="shared" si="17"/>
        <v>4137</v>
      </c>
      <c r="Q48" s="6">
        <f t="shared" si="55"/>
        <v>61</v>
      </c>
      <c r="R48" s="6">
        <f t="shared" si="56"/>
        <v>4142.3531428571432</v>
      </c>
      <c r="S48" s="6">
        <f t="shared" si="46"/>
        <v>5.3531428571432116</v>
      </c>
      <c r="T48" s="4">
        <f t="shared" si="47"/>
        <v>0.41423531428571431</v>
      </c>
      <c r="U48" s="4">
        <f t="shared" si="48"/>
        <v>0.30035981079966662</v>
      </c>
      <c r="V48" s="4">
        <f t="shared" si="49"/>
        <v>3.5981079966662666E-4</v>
      </c>
      <c r="W48" s="22">
        <f t="shared" si="50"/>
        <v>1.1993693322220889E-3</v>
      </c>
      <c r="X48" s="6">
        <f t="shared" si="57"/>
        <v>4137.9013942857146</v>
      </c>
      <c r="Y48" s="4">
        <f t="shared" si="19"/>
        <v>0.41379013942857146</v>
      </c>
      <c r="Z48" s="4">
        <f t="shared" si="51"/>
        <v>0.30003701689182527</v>
      </c>
      <c r="AA48" s="4">
        <f t="shared" si="52"/>
        <v>3.7016891825281117E-5</v>
      </c>
      <c r="AB48" s="11">
        <f t="shared" si="53"/>
        <v>1.2338963941760372E-4</v>
      </c>
      <c r="AD48" s="21">
        <f t="shared" si="20"/>
        <v>-1.0759796928044851E-3</v>
      </c>
    </row>
    <row r="49" spans="1:30" x14ac:dyDescent="0.15">
      <c r="A49" s="1">
        <v>0.32079999999999997</v>
      </c>
      <c r="B49" s="9">
        <f t="shared" si="2"/>
        <v>320.79999999999995</v>
      </c>
      <c r="C49" s="12">
        <v>3.4604000000000003E-2</v>
      </c>
      <c r="E49" s="4">
        <f t="shared" si="3"/>
        <v>3.4604000000000003E-8</v>
      </c>
      <c r="F49" s="10">
        <f t="shared" si="21"/>
        <v>2.248E-3</v>
      </c>
      <c r="G49" s="6">
        <f t="shared" si="54"/>
        <v>34.604000000000006</v>
      </c>
      <c r="H49" s="6">
        <f t="shared" si="43"/>
        <v>53.398857142857139</v>
      </c>
      <c r="I49" s="6">
        <f t="shared" si="26"/>
        <v>57.670765714285714</v>
      </c>
      <c r="M49">
        <f t="shared" si="44"/>
        <v>2.1540891708405748E-4</v>
      </c>
      <c r="N49">
        <f t="shared" si="4"/>
        <v>0.77547210150260693</v>
      </c>
      <c r="O49">
        <f t="shared" si="45"/>
        <v>0.41368348310454534</v>
      </c>
      <c r="P49" s="6">
        <f t="shared" si="17"/>
        <v>4136</v>
      </c>
      <c r="Q49" s="6">
        <f t="shared" si="55"/>
        <v>62</v>
      </c>
      <c r="R49" s="6">
        <f t="shared" si="56"/>
        <v>4144.6011428571428</v>
      </c>
      <c r="S49" s="6">
        <f t="shared" si="46"/>
        <v>8.6011428571428041</v>
      </c>
      <c r="T49" s="4">
        <f t="shared" si="47"/>
        <v>0.41446011428571428</v>
      </c>
      <c r="U49" s="4">
        <f t="shared" si="48"/>
        <v>0.32140225581415349</v>
      </c>
      <c r="V49" s="4">
        <f t="shared" si="49"/>
        <v>6.0225581415351837E-4</v>
      </c>
      <c r="W49" s="22">
        <f t="shared" si="50"/>
        <v>1.8773560291568529E-3</v>
      </c>
      <c r="X49" s="6">
        <f t="shared" si="57"/>
        <v>4140.3292342857139</v>
      </c>
      <c r="Y49" s="4">
        <f t="shared" si="19"/>
        <v>0.4140329234285714</v>
      </c>
      <c r="Z49" s="4">
        <f t="shared" si="51"/>
        <v>0.32107098122242222</v>
      </c>
      <c r="AA49" s="4">
        <f t="shared" si="52"/>
        <v>2.7098122242225076E-4</v>
      </c>
      <c r="AB49" s="11">
        <f t="shared" si="53"/>
        <v>8.4470455867285152E-4</v>
      </c>
      <c r="AD49" s="21">
        <f t="shared" si="20"/>
        <v>-1.0326514704840015E-3</v>
      </c>
    </row>
    <row r="50" spans="1:30" x14ac:dyDescent="0.15">
      <c r="A50" s="1">
        <v>0.33910000000000001</v>
      </c>
      <c r="B50" s="9">
        <f t="shared" si="2"/>
        <v>339.1</v>
      </c>
      <c r="C50" s="12">
        <v>3.6284999999999998E-2</v>
      </c>
      <c r="E50" s="4">
        <f t="shared" si="3"/>
        <v>3.6284999999999997E-8</v>
      </c>
      <c r="F50" s="10">
        <f t="shared" si="21"/>
        <v>1.680999999999995E-3</v>
      </c>
      <c r="G50" s="6">
        <f t="shared" si="54"/>
        <v>36.284999999999997</v>
      </c>
      <c r="H50" s="6">
        <f t="shared" si="43"/>
        <v>51.717857142857149</v>
      </c>
      <c r="I50" s="6">
        <f t="shared" si="26"/>
        <v>55.855285714285728</v>
      </c>
      <c r="M50">
        <f t="shared" si="44"/>
        <v>2.258730943357711E-4</v>
      </c>
      <c r="N50">
        <f t="shared" si="4"/>
        <v>0.81314313960877593</v>
      </c>
      <c r="O50">
        <f t="shared" si="45"/>
        <v>0.417023748319576</v>
      </c>
      <c r="P50" s="6">
        <f t="shared" si="17"/>
        <v>4170</v>
      </c>
      <c r="Q50" s="6">
        <f t="shared" si="55"/>
        <v>28</v>
      </c>
      <c r="R50" s="6">
        <f t="shared" si="56"/>
        <v>4146.2821428571433</v>
      </c>
      <c r="S50" s="6">
        <f t="shared" si="46"/>
        <v>-23.717857142856701</v>
      </c>
      <c r="T50" s="4">
        <f t="shared" si="47"/>
        <v>0.41462821428571434</v>
      </c>
      <c r="U50" s="4">
        <f t="shared" si="48"/>
        <v>0.33715208793466606</v>
      </c>
      <c r="V50" s="4">
        <f t="shared" si="49"/>
        <v>1.9479120653339566E-3</v>
      </c>
      <c r="W50" s="22">
        <f t="shared" si="50"/>
        <v>5.7443587889529826E-3</v>
      </c>
      <c r="X50" s="6">
        <f t="shared" si="57"/>
        <v>4142.1447142857141</v>
      </c>
      <c r="Y50" s="4">
        <f t="shared" si="19"/>
        <v>0.41421447142857143</v>
      </c>
      <c r="Z50" s="4">
        <f t="shared" si="51"/>
        <v>0.33681565576881817</v>
      </c>
      <c r="AA50" s="4">
        <f t="shared" si="52"/>
        <v>2.2843442311818452E-3</v>
      </c>
      <c r="AB50" s="11">
        <f t="shared" si="53"/>
        <v>6.7364913924560458E-3</v>
      </c>
      <c r="AD50" s="21">
        <f t="shared" si="20"/>
        <v>9.9213260350306323E-4</v>
      </c>
    </row>
    <row r="51" spans="1:30" x14ac:dyDescent="0.15">
      <c r="A51" s="1">
        <v>0.3614</v>
      </c>
      <c r="B51" s="9">
        <f t="shared" si="2"/>
        <v>361.4</v>
      </c>
      <c r="C51" s="12">
        <v>3.8773000000000002E-2</v>
      </c>
      <c r="E51" s="4">
        <f t="shared" si="3"/>
        <v>3.8772999999999999E-8</v>
      </c>
      <c r="F51" s="10">
        <f t="shared" si="21"/>
        <v>2.4880000000000041E-3</v>
      </c>
      <c r="G51" s="6">
        <f t="shared" si="54"/>
        <v>38.773000000000003</v>
      </c>
      <c r="H51" s="6">
        <f t="shared" si="43"/>
        <v>49.229857142857142</v>
      </c>
      <c r="I51" s="6">
        <f t="shared" si="26"/>
        <v>53.168245714285717</v>
      </c>
      <c r="M51">
        <f t="shared" si="44"/>
        <v>2.4136082366489885E-4</v>
      </c>
      <c r="N51">
        <f t="shared" si="4"/>
        <v>0.86889896519363585</v>
      </c>
      <c r="O51">
        <f t="shared" si="45"/>
        <v>0.4159286804070037</v>
      </c>
      <c r="P51" s="6">
        <f t="shared" si="17"/>
        <v>4159</v>
      </c>
      <c r="Q51" s="6">
        <f t="shared" si="55"/>
        <v>39</v>
      </c>
      <c r="R51" s="6">
        <f t="shared" si="56"/>
        <v>4148.7701428571427</v>
      </c>
      <c r="S51" s="6">
        <f t="shared" si="46"/>
        <v>-10.229857142857327</v>
      </c>
      <c r="T51" s="4">
        <f t="shared" si="47"/>
        <v>0.41487701428571427</v>
      </c>
      <c r="U51" s="4">
        <f t="shared" si="48"/>
        <v>0.3604862083954824</v>
      </c>
      <c r="V51" s="4">
        <f t="shared" si="49"/>
        <v>9.1379160451759978E-4</v>
      </c>
      <c r="W51" s="22">
        <f t="shared" si="50"/>
        <v>2.5284770462578854E-3</v>
      </c>
      <c r="X51" s="6">
        <f t="shared" si="57"/>
        <v>4144.8317542857139</v>
      </c>
      <c r="Y51" s="4">
        <f t="shared" si="19"/>
        <v>0.41448317542857138</v>
      </c>
      <c r="Z51" s="4">
        <f t="shared" si="51"/>
        <v>0.36014400222005793</v>
      </c>
      <c r="AA51" s="4">
        <f t="shared" si="52"/>
        <v>1.2559977799420641E-3</v>
      </c>
      <c r="AB51" s="11">
        <f t="shared" si="53"/>
        <v>3.4753674043775983E-3</v>
      </c>
      <c r="AD51" s="21">
        <f t="shared" si="20"/>
        <v>9.4689035811971285E-4</v>
      </c>
    </row>
    <row r="52" spans="1:30" x14ac:dyDescent="0.15">
      <c r="A52" s="1">
        <v>0.38140000000000002</v>
      </c>
      <c r="B52" s="9">
        <f t="shared" si="2"/>
        <v>381.40000000000003</v>
      </c>
      <c r="C52" s="12">
        <v>4.0793999999999997E-2</v>
      </c>
      <c r="E52" s="4">
        <f t="shared" si="3"/>
        <v>4.0793999999999995E-8</v>
      </c>
      <c r="F52" s="10">
        <f t="shared" si="21"/>
        <v>2.020999999999995E-3</v>
      </c>
      <c r="G52" s="6">
        <f t="shared" si="54"/>
        <v>40.793999999999997</v>
      </c>
      <c r="H52" s="6">
        <f t="shared" si="43"/>
        <v>47.208857142857148</v>
      </c>
      <c r="I52" s="6">
        <f t="shared" si="26"/>
        <v>50.985565714285727</v>
      </c>
      <c r="M52">
        <f t="shared" si="44"/>
        <v>2.5394149125901739E-4</v>
      </c>
      <c r="N52">
        <f t="shared" si="4"/>
        <v>0.91418936853246258</v>
      </c>
      <c r="O52">
        <f t="shared" si="45"/>
        <v>0.41720021379405992</v>
      </c>
      <c r="P52" s="6">
        <f t="shared" si="17"/>
        <v>4172</v>
      </c>
      <c r="Q52" s="6">
        <f t="shared" si="55"/>
        <v>26</v>
      </c>
      <c r="R52" s="6">
        <f t="shared" si="56"/>
        <v>4150.7911428571424</v>
      </c>
      <c r="S52" s="6">
        <f t="shared" si="46"/>
        <v>-21.208857142857596</v>
      </c>
      <c r="T52" s="4">
        <f t="shared" si="47"/>
        <v>0.41507911428571426</v>
      </c>
      <c r="U52" s="4">
        <f t="shared" si="48"/>
        <v>0.37946091337987098</v>
      </c>
      <c r="V52" s="4">
        <f t="shared" si="49"/>
        <v>1.939086620129038E-3</v>
      </c>
      <c r="W52" s="22">
        <f t="shared" si="50"/>
        <v>5.0841285268197114E-3</v>
      </c>
      <c r="X52" s="6">
        <f t="shared" si="57"/>
        <v>4147.0144342857138</v>
      </c>
      <c r="Y52" s="4">
        <f t="shared" si="19"/>
        <v>0.4147014434285714</v>
      </c>
      <c r="Z52" s="4">
        <f t="shared" si="51"/>
        <v>0.37911565069746644</v>
      </c>
      <c r="AA52" s="4">
        <f t="shared" si="52"/>
        <v>2.2843493025335726E-3</v>
      </c>
      <c r="AB52" s="11">
        <f t="shared" si="53"/>
        <v>5.9893793983575574E-3</v>
      </c>
      <c r="AD52" s="21">
        <f t="shared" si="20"/>
        <v>9.0525087153784604E-4</v>
      </c>
    </row>
    <row r="53" spans="1:30" x14ac:dyDescent="0.15">
      <c r="A53" s="1">
        <v>0.4</v>
      </c>
      <c r="B53" s="9">
        <f t="shared" si="2"/>
        <v>400</v>
      </c>
      <c r="C53" s="12">
        <v>4.2785999999999998E-2</v>
      </c>
      <c r="E53" s="4">
        <f t="shared" si="3"/>
        <v>4.2785999999999997E-8</v>
      </c>
      <c r="F53" s="10">
        <f t="shared" si="21"/>
        <v>1.9920000000000007E-3</v>
      </c>
      <c r="G53" s="6">
        <f t="shared" si="54"/>
        <v>42.785999999999994</v>
      </c>
      <c r="H53" s="6">
        <f t="shared" si="43"/>
        <v>45.216857142857151</v>
      </c>
      <c r="I53" s="6">
        <f t="shared" si="26"/>
        <v>48.834205714285723</v>
      </c>
      <c r="M53">
        <f t="shared" si="44"/>
        <v>2.6634163467687206E-4</v>
      </c>
      <c r="N53">
        <f t="shared" si="4"/>
        <v>0.95882988483673937</v>
      </c>
      <c r="O53">
        <f t="shared" si="45"/>
        <v>0.41717514892447088</v>
      </c>
      <c r="P53" s="6">
        <f t="shared" si="17"/>
        <v>4171</v>
      </c>
      <c r="Q53" s="6">
        <f t="shared" si="55"/>
        <v>27</v>
      </c>
      <c r="R53" s="6">
        <f t="shared" si="56"/>
        <v>4152.7831428571426</v>
      </c>
      <c r="S53" s="6">
        <f t="shared" si="46"/>
        <v>-18.216857142857407</v>
      </c>
      <c r="T53" s="4">
        <f t="shared" si="47"/>
        <v>0.41527831428571427</v>
      </c>
      <c r="U53" s="4">
        <f t="shared" si="48"/>
        <v>0.39818125826176665</v>
      </c>
      <c r="V53" s="4">
        <f t="shared" si="49"/>
        <v>1.8187417382333759E-3</v>
      </c>
      <c r="W53" s="22">
        <f t="shared" si="50"/>
        <v>4.5468543455834398E-3</v>
      </c>
      <c r="X53" s="6">
        <f t="shared" si="57"/>
        <v>4149.1657942857146</v>
      </c>
      <c r="Y53" s="4">
        <f t="shared" si="19"/>
        <v>0.41491657942857146</v>
      </c>
      <c r="Z53" s="4">
        <f t="shared" si="51"/>
        <v>0.39783441607035097</v>
      </c>
      <c r="AA53" s="4">
        <f t="shared" si="52"/>
        <v>2.1655839296490509E-3</v>
      </c>
      <c r="AB53" s="11">
        <f t="shared" si="53"/>
        <v>5.4139598241226272E-3</v>
      </c>
      <c r="AD53" s="21">
        <f t="shared" si="20"/>
        <v>8.671054785391874E-4</v>
      </c>
    </row>
    <row r="54" spans="1:30" x14ac:dyDescent="0.15">
      <c r="A54" s="1">
        <v>0.42009999999999997</v>
      </c>
      <c r="B54" s="9">
        <f t="shared" si="2"/>
        <v>420.09999999999997</v>
      </c>
      <c r="C54" s="12">
        <v>4.5136000000000003E-2</v>
      </c>
      <c r="E54" s="4">
        <f t="shared" si="3"/>
        <v>4.5136000000000001E-8</v>
      </c>
      <c r="F54" s="10">
        <f t="shared" si="21"/>
        <v>2.3500000000000049E-3</v>
      </c>
      <c r="G54" s="6">
        <f t="shared" si="54"/>
        <v>45.136000000000003</v>
      </c>
      <c r="H54" s="6">
        <f t="shared" si="43"/>
        <v>42.866857142857143</v>
      </c>
      <c r="I54" s="6">
        <f t="shared" si="26"/>
        <v>46.296205714285719</v>
      </c>
      <c r="M54">
        <f t="shared" si="44"/>
        <v>2.8097031792584723E-4</v>
      </c>
      <c r="N54">
        <f t="shared" si="4"/>
        <v>1.0114931445330499</v>
      </c>
      <c r="O54">
        <f t="shared" si="45"/>
        <v>0.41532659145597745</v>
      </c>
      <c r="P54" s="6">
        <f t="shared" si="17"/>
        <v>4153</v>
      </c>
      <c r="Q54" s="6">
        <f t="shared" si="55"/>
        <v>45</v>
      </c>
      <c r="R54" s="6">
        <f t="shared" si="56"/>
        <v>4155.133142857143</v>
      </c>
      <c r="S54" s="6">
        <f t="shared" si="46"/>
        <v>2.1331428571429569</v>
      </c>
      <c r="T54" s="4">
        <f t="shared" si="47"/>
        <v>0.41551331428571431</v>
      </c>
      <c r="U54" s="4">
        <f t="shared" si="48"/>
        <v>0.42028886886220662</v>
      </c>
      <c r="V54" s="4">
        <f t="shared" si="49"/>
        <v>1.8886886220664811E-4</v>
      </c>
      <c r="W54" s="22">
        <f t="shared" si="50"/>
        <v>4.4958072412913148E-4</v>
      </c>
      <c r="X54" s="6">
        <f t="shared" si="57"/>
        <v>4151.7037942857141</v>
      </c>
      <c r="Y54" s="4">
        <f t="shared" si="19"/>
        <v>0.41517037942857143</v>
      </c>
      <c r="Z54" s="4">
        <f t="shared" si="51"/>
        <v>0.41994199260518517</v>
      </c>
      <c r="AA54" s="4">
        <f t="shared" si="52"/>
        <v>1.5800739481480752E-4</v>
      </c>
      <c r="AB54" s="11">
        <f t="shared" si="53"/>
        <v>3.7611853086124146E-4</v>
      </c>
      <c r="AD54" s="21">
        <f t="shared" si="20"/>
        <v>-7.3462193267890023E-5</v>
      </c>
    </row>
    <row r="55" spans="1:30" x14ac:dyDescent="0.15">
      <c r="A55" s="7">
        <v>0.44090000000000001</v>
      </c>
      <c r="B55" s="9">
        <f t="shared" si="2"/>
        <v>440.9</v>
      </c>
      <c r="C55" s="12">
        <v>4.6989000000000003E-2</v>
      </c>
      <c r="E55" s="4">
        <f t="shared" si="3"/>
        <v>4.6989000000000005E-8</v>
      </c>
      <c r="F55" s="10">
        <f t="shared" si="21"/>
        <v>1.8530000000000005E-3</v>
      </c>
      <c r="G55" s="6">
        <f t="shared" si="54"/>
        <v>46.989000000000004</v>
      </c>
      <c r="H55" s="6">
        <f t="shared" si="43"/>
        <v>41.013857142857141</v>
      </c>
      <c r="I55" s="6">
        <f t="shared" si="26"/>
        <v>44.294965714285716</v>
      </c>
      <c r="M55">
        <f t="shared" si="44"/>
        <v>2.9250519029195399E-4</v>
      </c>
      <c r="N55">
        <f t="shared" si="4"/>
        <v>1.0530186850510344</v>
      </c>
      <c r="O55">
        <f t="shared" si="45"/>
        <v>0.41870102236469992</v>
      </c>
      <c r="P55" s="6">
        <f t="shared" si="17"/>
        <v>4187</v>
      </c>
      <c r="Q55" s="6">
        <f t="shared" si="55"/>
        <v>11</v>
      </c>
      <c r="R55" s="6">
        <f t="shared" si="56"/>
        <v>4156.986142857143</v>
      </c>
      <c r="S55" s="6">
        <f t="shared" si="46"/>
        <v>-30.013857142856978</v>
      </c>
      <c r="T55" s="4">
        <f t="shared" si="47"/>
        <v>0.41569861428571431</v>
      </c>
      <c r="U55" s="4">
        <f t="shared" si="48"/>
        <v>0.43773840819268001</v>
      </c>
      <c r="V55" s="4">
        <f t="shared" si="49"/>
        <v>3.1615918073200078E-3</v>
      </c>
      <c r="W55" s="22">
        <f t="shared" si="50"/>
        <v>7.1707684448174365E-3</v>
      </c>
      <c r="X55" s="6">
        <f t="shared" si="57"/>
        <v>4153.7050342857146</v>
      </c>
      <c r="Y55" s="4">
        <f t="shared" si="19"/>
        <v>0.41537050342857146</v>
      </c>
      <c r="Z55" s="4">
        <f t="shared" si="51"/>
        <v>0.4373929013293405</v>
      </c>
      <c r="AA55" s="4">
        <f t="shared" si="52"/>
        <v>3.5070986706595142E-3</v>
      </c>
      <c r="AB55" s="11">
        <f t="shared" si="53"/>
        <v>7.9544084161023224E-3</v>
      </c>
      <c r="AD55" s="21">
        <f t="shared" si="20"/>
        <v>7.8363997128488589E-4</v>
      </c>
    </row>
    <row r="56" spans="1:30" x14ac:dyDescent="0.15">
      <c r="A56" s="1">
        <v>0.46210000000000001</v>
      </c>
      <c r="B56" s="9">
        <f t="shared" si="2"/>
        <v>462.1</v>
      </c>
      <c r="C56" s="12">
        <v>4.9431000000000003E-2</v>
      </c>
      <c r="E56" s="4">
        <f t="shared" si="3"/>
        <v>4.9431000000000001E-8</v>
      </c>
      <c r="F56" s="10">
        <f t="shared" si="21"/>
        <v>2.4419999999999997E-3</v>
      </c>
      <c r="G56" s="6">
        <f t="shared" si="54"/>
        <v>49.431000000000004</v>
      </c>
      <c r="H56" s="6">
        <f t="shared" si="43"/>
        <v>38.571857142857141</v>
      </c>
      <c r="I56" s="6">
        <f t="shared" si="26"/>
        <v>41.657605714285715</v>
      </c>
      <c r="M56">
        <f t="shared" si="44"/>
        <v>3.0770657092769752E-4</v>
      </c>
      <c r="N56">
        <f t="shared" si="4"/>
        <v>1.1077436553397111</v>
      </c>
      <c r="O56">
        <f t="shared" si="45"/>
        <v>0.41715427370991176</v>
      </c>
      <c r="P56" s="6">
        <f t="shared" si="17"/>
        <v>4171</v>
      </c>
      <c r="Q56" s="6">
        <f t="shared" si="55"/>
        <v>27</v>
      </c>
      <c r="R56" s="6">
        <f t="shared" si="56"/>
        <v>4159.428142857143</v>
      </c>
      <c r="S56" s="6">
        <f t="shared" si="46"/>
        <v>-11.57185714285697</v>
      </c>
      <c r="T56" s="4">
        <f t="shared" si="47"/>
        <v>0.41594281428571428</v>
      </c>
      <c r="U56" s="4">
        <f t="shared" si="48"/>
        <v>0.46075801350914375</v>
      </c>
      <c r="V56" s="4">
        <f t="shared" si="49"/>
        <v>1.3419864908562618E-3</v>
      </c>
      <c r="W56" s="22">
        <f t="shared" si="50"/>
        <v>2.9041040702364462E-3</v>
      </c>
      <c r="X56" s="6">
        <f t="shared" si="57"/>
        <v>4156.3423942857144</v>
      </c>
      <c r="Y56" s="4">
        <f t="shared" si="19"/>
        <v>0.41563423942857142</v>
      </c>
      <c r="Z56" s="4">
        <f t="shared" si="51"/>
        <v>0.46041619166894637</v>
      </c>
      <c r="AA56" s="4">
        <f t="shared" si="52"/>
        <v>1.6838083310536378E-3</v>
      </c>
      <c r="AB56" s="11">
        <f t="shared" si="53"/>
        <v>3.6438180719619946E-3</v>
      </c>
      <c r="AD56" s="21">
        <f t="shared" si="20"/>
        <v>7.3971400172554835E-4</v>
      </c>
    </row>
    <row r="57" spans="1:30" x14ac:dyDescent="0.15">
      <c r="A57" s="1">
        <v>0.48199999999999998</v>
      </c>
      <c r="B57" s="9">
        <f t="shared" si="2"/>
        <v>482</v>
      </c>
      <c r="C57" s="12">
        <v>5.1628E-2</v>
      </c>
      <c r="E57" s="4">
        <f t="shared" si="3"/>
        <v>5.1627999999999997E-8</v>
      </c>
      <c r="F57" s="10">
        <f t="shared" si="21"/>
        <v>2.1969999999999976E-3</v>
      </c>
      <c r="G57" s="6">
        <f t="shared" si="54"/>
        <v>51.628</v>
      </c>
      <c r="H57" s="6">
        <f t="shared" si="43"/>
        <v>36.374857142857145</v>
      </c>
      <c r="I57" s="6">
        <f t="shared" si="26"/>
        <v>39.284845714285723</v>
      </c>
      <c r="M57">
        <f t="shared" si="44"/>
        <v>3.2138283352259035E-4</v>
      </c>
      <c r="N57">
        <f t="shared" si="4"/>
        <v>1.1569782006813252</v>
      </c>
      <c r="O57">
        <f t="shared" si="45"/>
        <v>0.41660249062269128</v>
      </c>
      <c r="P57" s="6">
        <f t="shared" si="17"/>
        <v>4166</v>
      </c>
      <c r="Q57" s="6">
        <f t="shared" si="55"/>
        <v>32</v>
      </c>
      <c r="R57" s="6">
        <f t="shared" si="56"/>
        <v>4161.6251428571431</v>
      </c>
      <c r="S57" s="6">
        <f t="shared" si="46"/>
        <v>-4.3748571428568539</v>
      </c>
      <c r="T57" s="4">
        <f t="shared" si="47"/>
        <v>0.41616251428571432</v>
      </c>
      <c r="U57" s="4">
        <f t="shared" si="48"/>
        <v>0.48149095696930205</v>
      </c>
      <c r="V57" s="4">
        <f t="shared" si="49"/>
        <v>5.09043030697931E-4</v>
      </c>
      <c r="W57" s="22">
        <f t="shared" si="50"/>
        <v>1.0561058728172843E-3</v>
      </c>
      <c r="X57" s="6">
        <f t="shared" si="57"/>
        <v>4158.7151542857146</v>
      </c>
      <c r="Y57" s="4">
        <f t="shared" si="19"/>
        <v>0.41587151542857148</v>
      </c>
      <c r="Z57" s="4">
        <f t="shared" si="51"/>
        <v>0.48115427763516461</v>
      </c>
      <c r="AA57" s="4">
        <f t="shared" si="52"/>
        <v>8.4572236483537733E-4</v>
      </c>
      <c r="AB57" s="11">
        <f t="shared" si="53"/>
        <v>1.754610715426094E-3</v>
      </c>
      <c r="AD57" s="21">
        <f t="shared" si="20"/>
        <v>6.9850484260880973E-4</v>
      </c>
    </row>
    <row r="58" spans="1:30" x14ac:dyDescent="0.15">
      <c r="A58" s="1">
        <v>0.502</v>
      </c>
      <c r="B58" s="9">
        <f t="shared" si="2"/>
        <v>502</v>
      </c>
      <c r="C58" s="12">
        <v>5.3359999999999998E-2</v>
      </c>
      <c r="E58" s="4">
        <f t="shared" si="3"/>
        <v>5.3359999999999996E-8</v>
      </c>
      <c r="F58" s="10">
        <f t="shared" si="21"/>
        <v>1.7319999999999974E-3</v>
      </c>
      <c r="G58" s="6">
        <f t="shared" si="54"/>
        <v>53.36</v>
      </c>
      <c r="H58" s="6">
        <f t="shared" si="43"/>
        <v>34.642857142857146</v>
      </c>
      <c r="I58" s="6">
        <f t="shared" si="26"/>
        <v>37.414285714285718</v>
      </c>
      <c r="M58">
        <f t="shared" si="44"/>
        <v>3.3216448432566478E-4</v>
      </c>
      <c r="N58">
        <f t="shared" si="4"/>
        <v>1.1957921435723933</v>
      </c>
      <c r="O58">
        <f t="shared" si="45"/>
        <v>0.41980540071143974</v>
      </c>
      <c r="P58" s="6">
        <f t="shared" si="17"/>
        <v>4198</v>
      </c>
      <c r="Q58" s="6">
        <f t="shared" si="55"/>
        <v>0</v>
      </c>
      <c r="R58" s="6">
        <f t="shared" si="56"/>
        <v>4163.3571428571431</v>
      </c>
      <c r="S58" s="6">
        <f t="shared" si="46"/>
        <v>-34.642857142856883</v>
      </c>
      <c r="T58" s="4">
        <f t="shared" si="47"/>
        <v>0.41633571428571431</v>
      </c>
      <c r="U58" s="4">
        <f t="shared" si="48"/>
        <v>0.4978509762314578</v>
      </c>
      <c r="V58" s="4">
        <f t="shared" si="49"/>
        <v>4.1490237685422038E-3</v>
      </c>
      <c r="W58" s="22">
        <f t="shared" si="50"/>
        <v>8.2649875867374569E-3</v>
      </c>
      <c r="X58" s="6">
        <f t="shared" si="57"/>
        <v>4160.5857142857139</v>
      </c>
      <c r="Y58" s="4">
        <f t="shared" si="19"/>
        <v>0.41605857142857139</v>
      </c>
      <c r="Z58" s="4">
        <f t="shared" si="51"/>
        <v>0.49751957098023908</v>
      </c>
      <c r="AA58" s="4">
        <f t="shared" si="52"/>
        <v>4.4804290197609231E-3</v>
      </c>
      <c r="AB58" s="11">
        <f t="shared" si="53"/>
        <v>8.9251574098823169E-3</v>
      </c>
      <c r="AD58" s="21">
        <f t="shared" si="20"/>
        <v>6.6016982314485995E-4</v>
      </c>
    </row>
    <row r="59" spans="1:30" x14ac:dyDescent="0.15">
      <c r="F59" s="10"/>
      <c r="G59" s="6"/>
      <c r="H59" s="6"/>
      <c r="I59" s="6"/>
      <c r="J59" s="6">
        <f>K59</f>
        <v>18</v>
      </c>
      <c r="K59" s="6">
        <f>P69-P58</f>
        <v>18</v>
      </c>
      <c r="L59" s="6">
        <f>K43/K59</f>
        <v>5.3888888888888893</v>
      </c>
      <c r="P59" s="6"/>
      <c r="Q59" s="6"/>
      <c r="R59" s="6"/>
      <c r="S59" s="6"/>
      <c r="W59" s="24"/>
      <c r="X59" s="6"/>
      <c r="AB59" s="11"/>
      <c r="AD59" s="21"/>
    </row>
    <row r="60" spans="1:30" x14ac:dyDescent="0.15">
      <c r="A60" s="1">
        <v>0.5504</v>
      </c>
      <c r="B60" s="9">
        <f t="shared" si="2"/>
        <v>550.4</v>
      </c>
      <c r="C60" s="12">
        <v>5.8693000000000002E-2</v>
      </c>
      <c r="E60" s="4">
        <f t="shared" si="3"/>
        <v>5.8693000000000002E-8</v>
      </c>
      <c r="F60" s="10">
        <f t="shared" si="21"/>
        <v>5.8693000000000002E-2</v>
      </c>
      <c r="G60" s="6">
        <f>C60*1000</f>
        <v>58.693000000000005</v>
      </c>
      <c r="H60" s="6">
        <f t="shared" ref="H60:H69" si="58">$G$69-G60</f>
        <v>47.141999999999989</v>
      </c>
      <c r="I60" s="6">
        <f t="shared" si="26"/>
        <v>50.91335999999999</v>
      </c>
      <c r="M60">
        <f t="shared" ref="M60:M69" si="59">$G$3*$I$3*$I$3*$J$3*$J$3*E60/$H$3/8</f>
        <v>3.6536225784344537E-4</v>
      </c>
      <c r="N60">
        <f t="shared" si="4"/>
        <v>1.3153041282364033</v>
      </c>
      <c r="O60">
        <f t="shared" ref="O60:O69" si="60">A60/N60</f>
        <v>0.41845835361133688</v>
      </c>
      <c r="P60" s="6">
        <f t="shared" si="17"/>
        <v>4184</v>
      </c>
      <c r="Q60" s="6">
        <f>$P$69-P60</f>
        <v>32</v>
      </c>
      <c r="R60" s="6">
        <f>$P$69-H60</f>
        <v>4168.8580000000002</v>
      </c>
      <c r="S60" s="6">
        <f t="shared" ref="S60:S69" si="61">R60-P60</f>
        <v>-15.141999999999825</v>
      </c>
      <c r="T60" s="4">
        <f t="shared" si="47"/>
        <v>0.41688580000000003</v>
      </c>
      <c r="U60" s="4">
        <f t="shared" ref="U60:U69" si="62">N60*T60</f>
        <v>0.54833161374313566</v>
      </c>
      <c r="V60" s="4">
        <f t="shared" ref="V60:V69" si="63">ABS(U60-A60)</f>
        <v>2.0683862568643407E-3</v>
      </c>
      <c r="W60" s="22">
        <f t="shared" ref="W60:W69" si="64">V60/A60</f>
        <v>3.7579692166866655E-3</v>
      </c>
      <c r="X60" s="6">
        <f t="shared" ref="X60:X69" si="65">$P$42-I60</f>
        <v>4050.08664</v>
      </c>
      <c r="Y60" s="4">
        <f t="shared" si="19"/>
        <v>0.40500866400000002</v>
      </c>
      <c r="Z60" s="4">
        <f t="shared" ref="Z60:Z69" si="66">Y60*N60</f>
        <v>0.53270956773071043</v>
      </c>
      <c r="AA60" s="4">
        <f t="shared" ref="AA60:AA69" si="67">ABS(Z60-A60)</f>
        <v>1.7690432269289569E-2</v>
      </c>
      <c r="AB60" s="11">
        <f t="shared" ref="AB60:AB69" si="68">AA60/A60</f>
        <v>3.2141047000889475E-2</v>
      </c>
      <c r="AD60" s="21">
        <f t="shared" si="20"/>
        <v>2.838307778420281E-2</v>
      </c>
    </row>
    <row r="61" spans="1:30" x14ac:dyDescent="0.15">
      <c r="A61" s="1">
        <v>0.59730000000000005</v>
      </c>
      <c r="B61" s="9">
        <f t="shared" si="2"/>
        <v>597.30000000000007</v>
      </c>
      <c r="C61" s="12">
        <v>6.3773999999999997E-2</v>
      </c>
      <c r="E61" s="4">
        <f t="shared" si="3"/>
        <v>6.3773999999999999E-8</v>
      </c>
      <c r="F61" s="10">
        <f t="shared" si="21"/>
        <v>5.0809999999999952E-3</v>
      </c>
      <c r="G61" s="6">
        <f t="shared" ref="G61:G69" si="69">C61*1000</f>
        <v>63.774000000000001</v>
      </c>
      <c r="H61" s="6">
        <f t="shared" si="58"/>
        <v>42.060999999999993</v>
      </c>
      <c r="I61" s="6">
        <f t="shared" si="26"/>
        <v>45.425879999999992</v>
      </c>
      <c r="M61">
        <f t="shared" si="59"/>
        <v>3.9699133851920813E-4</v>
      </c>
      <c r="N61">
        <f t="shared" si="4"/>
        <v>1.4291688186691494</v>
      </c>
      <c r="O61">
        <f t="shared" si="60"/>
        <v>0.41793523074216621</v>
      </c>
      <c r="P61" s="6">
        <f t="shared" si="17"/>
        <v>4179</v>
      </c>
      <c r="Q61" s="6">
        <f t="shared" ref="Q61:Q69" si="70">$P$69-P61</f>
        <v>37</v>
      </c>
      <c r="R61" s="6">
        <f t="shared" ref="R61:R69" si="71">$P$69-H61</f>
        <v>4173.9390000000003</v>
      </c>
      <c r="S61" s="6">
        <f t="shared" si="61"/>
        <v>-5.0609999999996944</v>
      </c>
      <c r="T61" s="4">
        <f t="shared" si="47"/>
        <v>0.41739390000000004</v>
      </c>
      <c r="U61" s="4">
        <f t="shared" si="62"/>
        <v>0.59652634698270912</v>
      </c>
      <c r="V61" s="4">
        <f t="shared" si="63"/>
        <v>7.7365301729093172E-4</v>
      </c>
      <c r="W61" s="22">
        <f t="shared" si="64"/>
        <v>1.2952503219335872E-3</v>
      </c>
      <c r="X61" s="6">
        <f t="shared" si="65"/>
        <v>4055.5741200000002</v>
      </c>
      <c r="Y61" s="4">
        <f t="shared" si="19"/>
        <v>0.40555741200000001</v>
      </c>
      <c r="Z61" s="4">
        <f t="shared" si="66"/>
        <v>0.57961000741055746</v>
      </c>
      <c r="AA61" s="4">
        <f t="shared" si="67"/>
        <v>1.7689992589442594E-2</v>
      </c>
      <c r="AB61" s="11">
        <f t="shared" si="68"/>
        <v>2.9616595662887314E-2</v>
      </c>
      <c r="AD61" s="21">
        <f t="shared" si="20"/>
        <v>2.8321345340953725E-2</v>
      </c>
    </row>
    <row r="62" spans="1:30" x14ac:dyDescent="0.15">
      <c r="A62" s="1">
        <v>0.65059999999999996</v>
      </c>
      <c r="B62" s="9">
        <f t="shared" si="2"/>
        <v>650.59999999999991</v>
      </c>
      <c r="C62" s="12">
        <v>6.9527000000000005E-2</v>
      </c>
      <c r="E62" s="4">
        <f t="shared" si="3"/>
        <v>6.9527000000000011E-8</v>
      </c>
      <c r="F62" s="10">
        <f t="shared" si="21"/>
        <v>5.7530000000000081E-3</v>
      </c>
      <c r="G62" s="6">
        <f t="shared" si="69"/>
        <v>69.527000000000001</v>
      </c>
      <c r="H62" s="6">
        <f t="shared" si="58"/>
        <v>36.307999999999993</v>
      </c>
      <c r="I62" s="6">
        <f t="shared" si="26"/>
        <v>39.212639999999993</v>
      </c>
      <c r="M62">
        <f t="shared" si="59"/>
        <v>4.3280360010701838E-4</v>
      </c>
      <c r="N62">
        <f t="shared" si="4"/>
        <v>1.5580929603852662</v>
      </c>
      <c r="O62">
        <f t="shared" si="60"/>
        <v>0.41756173510926303</v>
      </c>
      <c r="P62" s="6">
        <f t="shared" si="17"/>
        <v>4175</v>
      </c>
      <c r="Q62" s="6">
        <f t="shared" si="70"/>
        <v>41</v>
      </c>
      <c r="R62" s="6">
        <f t="shared" si="71"/>
        <v>4179.692</v>
      </c>
      <c r="S62" s="6">
        <f t="shared" si="61"/>
        <v>4.6920000000000073</v>
      </c>
      <c r="T62" s="4">
        <f t="shared" si="47"/>
        <v>0.41796919999999999</v>
      </c>
      <c r="U62" s="4">
        <f t="shared" si="62"/>
        <v>0.65123486817786136</v>
      </c>
      <c r="V62" s="4">
        <f t="shared" si="63"/>
        <v>6.3486817786140293E-4</v>
      </c>
      <c r="W62" s="22">
        <f t="shared" si="64"/>
        <v>9.7581951715555325E-4</v>
      </c>
      <c r="X62" s="6">
        <f t="shared" si="65"/>
        <v>4061.7873599999998</v>
      </c>
      <c r="Y62" s="4">
        <f t="shared" si="19"/>
        <v>0.40617873599999998</v>
      </c>
      <c r="Z62" s="4">
        <f t="shared" si="66"/>
        <v>0.63286422921978547</v>
      </c>
      <c r="AA62" s="4">
        <f t="shared" si="67"/>
        <v>1.7735770780214488E-2</v>
      </c>
      <c r="AB62" s="11">
        <f t="shared" si="68"/>
        <v>2.7260637534913142E-2</v>
      </c>
      <c r="AD62" s="21">
        <f t="shared" si="20"/>
        <v>2.6284818017757589E-2</v>
      </c>
    </row>
    <row r="63" spans="1:30" x14ac:dyDescent="0.15">
      <c r="A63" s="1">
        <v>0.7006</v>
      </c>
      <c r="B63" s="9">
        <f t="shared" si="2"/>
        <v>700.6</v>
      </c>
      <c r="C63" s="12">
        <v>7.4737999999999999E-2</v>
      </c>
      <c r="E63" s="4">
        <f t="shared" si="3"/>
        <v>7.4738000000000004E-8</v>
      </c>
      <c r="F63" s="10">
        <f t="shared" si="21"/>
        <v>5.2109999999999934E-3</v>
      </c>
      <c r="G63" s="6">
        <f t="shared" si="69"/>
        <v>74.738</v>
      </c>
      <c r="H63" s="6">
        <f t="shared" si="58"/>
        <v>31.096999999999994</v>
      </c>
      <c r="I63" s="6">
        <f t="shared" si="26"/>
        <v>33.584759999999996</v>
      </c>
      <c r="M63">
        <f t="shared" si="59"/>
        <v>4.6524192709017121E-4</v>
      </c>
      <c r="N63">
        <f t="shared" si="4"/>
        <v>1.6748709375246162</v>
      </c>
      <c r="O63">
        <f t="shared" si="60"/>
        <v>0.41830088773016461</v>
      </c>
      <c r="P63" s="6">
        <f t="shared" si="17"/>
        <v>4183</v>
      </c>
      <c r="Q63" s="6">
        <f t="shared" si="70"/>
        <v>33</v>
      </c>
      <c r="R63" s="6">
        <f t="shared" si="71"/>
        <v>4184.9030000000002</v>
      </c>
      <c r="S63" s="6">
        <f t="shared" si="61"/>
        <v>1.9030000000002474</v>
      </c>
      <c r="T63" s="4">
        <f t="shared" si="47"/>
        <v>0.41849030000000004</v>
      </c>
      <c r="U63" s="4">
        <f t="shared" si="62"/>
        <v>0.70091724110595799</v>
      </c>
      <c r="V63" s="4">
        <f t="shared" si="63"/>
        <v>3.1724110595798827E-4</v>
      </c>
      <c r="W63" s="22">
        <f t="shared" si="64"/>
        <v>4.5281345412216423E-4</v>
      </c>
      <c r="X63" s="6">
        <f t="shared" si="65"/>
        <v>4067.4152399999998</v>
      </c>
      <c r="Y63" s="4">
        <f t="shared" si="19"/>
        <v>0.40674152399999997</v>
      </c>
      <c r="Z63" s="4">
        <f t="shared" si="66"/>
        <v>0.68123955763207111</v>
      </c>
      <c r="AA63" s="4">
        <f t="shared" si="67"/>
        <v>1.9360442367928887E-2</v>
      </c>
      <c r="AB63" s="11">
        <f t="shared" si="68"/>
        <v>2.7634088449798581E-2</v>
      </c>
      <c r="AD63" s="21">
        <f t="shared" si="20"/>
        <v>2.7181274995676418E-2</v>
      </c>
    </row>
    <row r="64" spans="1:30" x14ac:dyDescent="0.15">
      <c r="A64" s="1">
        <v>0.75019999999999998</v>
      </c>
      <c r="B64" s="9">
        <f t="shared" si="2"/>
        <v>750.19999999999993</v>
      </c>
      <c r="C64" s="12">
        <v>7.9757999999999996E-2</v>
      </c>
      <c r="E64" s="4">
        <f t="shared" si="3"/>
        <v>7.9757999999999992E-8</v>
      </c>
      <c r="F64" s="10">
        <f t="shared" si="21"/>
        <v>5.0199999999999967E-3</v>
      </c>
      <c r="G64" s="6">
        <f t="shared" si="69"/>
        <v>79.757999999999996</v>
      </c>
      <c r="H64" s="6">
        <f t="shared" si="58"/>
        <v>26.076999999999998</v>
      </c>
      <c r="I64" s="6">
        <f t="shared" si="26"/>
        <v>28.163160000000001</v>
      </c>
      <c r="M64">
        <f t="shared" si="59"/>
        <v>4.9649128449862014E-4</v>
      </c>
      <c r="N64">
        <f t="shared" si="4"/>
        <v>1.7873686241950324</v>
      </c>
      <c r="O64">
        <f t="shared" si="60"/>
        <v>0.41972315606572957</v>
      </c>
      <c r="P64" s="6">
        <f t="shared" si="17"/>
        <v>4197</v>
      </c>
      <c r="Q64" s="6">
        <f t="shared" si="70"/>
        <v>19</v>
      </c>
      <c r="R64" s="6">
        <f t="shared" si="71"/>
        <v>4189.9229999999998</v>
      </c>
      <c r="S64" s="6">
        <f t="shared" si="61"/>
        <v>-7.0770000000002256</v>
      </c>
      <c r="T64" s="4">
        <f t="shared" si="47"/>
        <v>0.41899229999999998</v>
      </c>
      <c r="U64" s="4">
        <f t="shared" si="62"/>
        <v>0.74889369079931223</v>
      </c>
      <c r="V64" s="4">
        <f t="shared" si="63"/>
        <v>1.3063092006877497E-3</v>
      </c>
      <c r="W64" s="22">
        <f t="shared" si="64"/>
        <v>1.7412812592478668E-3</v>
      </c>
      <c r="X64" s="6">
        <f t="shared" si="65"/>
        <v>4072.8368399999999</v>
      </c>
      <c r="Y64" s="4">
        <f t="shared" si="19"/>
        <v>0.40728368399999998</v>
      </c>
      <c r="Z64" s="4">
        <f t="shared" si="66"/>
        <v>0.72796607792816426</v>
      </c>
      <c r="AA64" s="4">
        <f t="shared" si="67"/>
        <v>2.2233922071835721E-2</v>
      </c>
      <c r="AB64" s="11">
        <f t="shared" si="68"/>
        <v>2.9637326142143056E-2</v>
      </c>
      <c r="AD64" s="21">
        <f t="shared" si="20"/>
        <v>2.7896044882895189E-2</v>
      </c>
    </row>
    <row r="65" spans="1:30" x14ac:dyDescent="0.15">
      <c r="A65" s="1">
        <v>0.79810000000000003</v>
      </c>
      <c r="B65" s="9">
        <f t="shared" si="2"/>
        <v>798.1</v>
      </c>
      <c r="C65" s="12">
        <v>8.4853999999999999E-2</v>
      </c>
      <c r="E65" s="4">
        <f t="shared" si="3"/>
        <v>8.4854E-8</v>
      </c>
      <c r="F65" s="10">
        <f t="shared" si="21"/>
        <v>5.0960000000000033E-3</v>
      </c>
      <c r="G65" s="6">
        <f t="shared" si="69"/>
        <v>84.853999999999999</v>
      </c>
      <c r="H65" s="6">
        <f t="shared" si="58"/>
        <v>20.980999999999995</v>
      </c>
      <c r="I65" s="6">
        <f t="shared" si="26"/>
        <v>22.659479999999995</v>
      </c>
      <c r="M65">
        <f t="shared" si="59"/>
        <v>5.2821373974831266E-4</v>
      </c>
      <c r="N65">
        <f t="shared" si="4"/>
        <v>1.9015694630939255</v>
      </c>
      <c r="O65">
        <f t="shared" si="60"/>
        <v>0.41970594053475235</v>
      </c>
      <c r="P65" s="6">
        <f t="shared" si="17"/>
        <v>4197</v>
      </c>
      <c r="Q65" s="6">
        <f t="shared" si="70"/>
        <v>19</v>
      </c>
      <c r="R65" s="6">
        <f t="shared" si="71"/>
        <v>4195.0190000000002</v>
      </c>
      <c r="S65" s="6">
        <f t="shared" si="61"/>
        <v>-1.9809999999997672</v>
      </c>
      <c r="T65" s="4">
        <f t="shared" si="47"/>
        <v>0.41950190000000004</v>
      </c>
      <c r="U65" s="4">
        <f t="shared" si="62"/>
        <v>0.79771200274988174</v>
      </c>
      <c r="V65" s="4">
        <f t="shared" si="63"/>
        <v>3.8799725011828823E-4</v>
      </c>
      <c r="W65" s="22">
        <f t="shared" si="64"/>
        <v>4.8615117168060169E-4</v>
      </c>
      <c r="X65" s="6">
        <f t="shared" si="65"/>
        <v>4078.3405200000002</v>
      </c>
      <c r="Y65" s="4">
        <f t="shared" si="19"/>
        <v>0.407834052</v>
      </c>
      <c r="Z65" s="4">
        <f t="shared" si="66"/>
        <v>0.77552477929306007</v>
      </c>
      <c r="AA65" s="4">
        <f t="shared" si="67"/>
        <v>2.2575220706939958E-2</v>
      </c>
      <c r="AB65" s="11">
        <f t="shared" si="68"/>
        <v>2.8286205622027261E-2</v>
      </c>
      <c r="AD65" s="21">
        <f t="shared" si="20"/>
        <v>2.780005445034666E-2</v>
      </c>
    </row>
    <row r="66" spans="1:30" x14ac:dyDescent="0.15">
      <c r="A66" s="1">
        <v>0.8508</v>
      </c>
      <c r="B66" s="9">
        <f t="shared" si="2"/>
        <v>850.8</v>
      </c>
      <c r="C66" s="12">
        <v>9.0400999999999995E-2</v>
      </c>
      <c r="E66" s="4">
        <f t="shared" si="3"/>
        <v>9.040099999999999E-8</v>
      </c>
      <c r="F66" s="10">
        <f t="shared" si="21"/>
        <v>5.5469999999999964E-3</v>
      </c>
      <c r="G66" s="6">
        <f t="shared" si="69"/>
        <v>90.400999999999996</v>
      </c>
      <c r="H66" s="6">
        <f t="shared" si="58"/>
        <v>15.433999999999997</v>
      </c>
      <c r="I66" s="6">
        <f t="shared" si="26"/>
        <v>16.668719999999997</v>
      </c>
      <c r="M66">
        <f t="shared" si="59"/>
        <v>5.627436571874891E-4</v>
      </c>
      <c r="N66">
        <f t="shared" si="4"/>
        <v>2.0258771658749608</v>
      </c>
      <c r="O66">
        <f t="shared" si="60"/>
        <v>0.41996623207535194</v>
      </c>
      <c r="P66" s="6">
        <f t="shared" si="17"/>
        <v>4199</v>
      </c>
      <c r="Q66" s="6">
        <f t="shared" si="70"/>
        <v>17</v>
      </c>
      <c r="R66" s="6">
        <f t="shared" si="71"/>
        <v>4200.5659999999998</v>
      </c>
      <c r="S66" s="6">
        <f t="shared" si="61"/>
        <v>1.5659999999998035</v>
      </c>
      <c r="T66" s="4">
        <f t="shared" si="47"/>
        <v>0.4200566</v>
      </c>
      <c r="U66" s="4">
        <f t="shared" si="62"/>
        <v>0.85098307431507203</v>
      </c>
      <c r="V66" s="4">
        <f t="shared" si="63"/>
        <v>1.8307431507202931E-4</v>
      </c>
      <c r="W66" s="22">
        <f t="shared" si="64"/>
        <v>2.1517902570760379E-4</v>
      </c>
      <c r="X66" s="6">
        <f t="shared" si="65"/>
        <v>4084.3312799999999</v>
      </c>
      <c r="Y66" s="4">
        <f t="shared" si="19"/>
        <v>0.40843312799999998</v>
      </c>
      <c r="Z66" s="4">
        <f t="shared" si="66"/>
        <v>0.82743534780208505</v>
      </c>
      <c r="AA66" s="4">
        <f t="shared" si="67"/>
        <v>2.3364652197914948E-2</v>
      </c>
      <c r="AB66" s="11">
        <f t="shared" si="68"/>
        <v>2.7461979546209388E-2</v>
      </c>
      <c r="AD66" s="21">
        <f t="shared" si="20"/>
        <v>2.7246800520501786E-2</v>
      </c>
    </row>
    <row r="67" spans="1:30" x14ac:dyDescent="0.15">
      <c r="A67" s="1">
        <v>0.90010000000000001</v>
      </c>
      <c r="B67" s="9">
        <f t="shared" si="2"/>
        <v>900.1</v>
      </c>
      <c r="C67" s="12">
        <v>9.5795000000000005E-2</v>
      </c>
      <c r="E67" s="4">
        <f t="shared" si="3"/>
        <v>9.5795000000000005E-8</v>
      </c>
      <c r="F67" s="10">
        <f t="shared" si="21"/>
        <v>5.3940000000000099E-3</v>
      </c>
      <c r="G67" s="6">
        <f t="shared" si="69"/>
        <v>95.795000000000002</v>
      </c>
      <c r="H67" s="6">
        <f t="shared" si="58"/>
        <v>10.039999999999992</v>
      </c>
      <c r="I67" s="6">
        <f t="shared" si="26"/>
        <v>10.843199999999992</v>
      </c>
      <c r="M67">
        <f t="shared" si="59"/>
        <v>5.9632115397258362E-4</v>
      </c>
      <c r="N67">
        <f t="shared" si="4"/>
        <v>2.146756154301301</v>
      </c>
      <c r="O67">
        <f t="shared" si="60"/>
        <v>0.41928376364336228</v>
      </c>
      <c r="P67" s="6">
        <f t="shared" si="17"/>
        <v>4192</v>
      </c>
      <c r="Q67" s="6">
        <f t="shared" si="70"/>
        <v>24</v>
      </c>
      <c r="R67" s="6">
        <f t="shared" si="71"/>
        <v>4205.96</v>
      </c>
      <c r="S67" s="6">
        <f t="shared" si="61"/>
        <v>13.960000000000036</v>
      </c>
      <c r="T67" s="4">
        <f t="shared" si="47"/>
        <v>0.42059600000000003</v>
      </c>
      <c r="U67" s="4">
        <f t="shared" si="62"/>
        <v>0.90291705147451007</v>
      </c>
      <c r="V67" s="4">
        <f t="shared" si="63"/>
        <v>2.8170514745100572E-3</v>
      </c>
      <c r="W67" s="22">
        <f t="shared" si="64"/>
        <v>3.1297094484057961E-3</v>
      </c>
      <c r="X67" s="6">
        <f t="shared" si="65"/>
        <v>4090.1568000000002</v>
      </c>
      <c r="Y67" s="4">
        <f t="shared" si="19"/>
        <v>0.40901567999999999</v>
      </c>
      <c r="Z67" s="4">
        <f t="shared" si="66"/>
        <v>0.87805692824573156</v>
      </c>
      <c r="AA67" s="4">
        <f t="shared" si="67"/>
        <v>2.2043071754268451E-2</v>
      </c>
      <c r="AB67" s="11">
        <f t="shared" si="68"/>
        <v>2.4489580884644428E-2</v>
      </c>
      <c r="AD67" s="21">
        <f t="shared" si="20"/>
        <v>2.1359871436238631E-2</v>
      </c>
    </row>
    <row r="68" spans="1:30" x14ac:dyDescent="0.15">
      <c r="A68" s="8">
        <v>0.95009999999999994</v>
      </c>
      <c r="B68" s="9">
        <f t="shared" si="2"/>
        <v>950.09999999999991</v>
      </c>
      <c r="C68" s="12">
        <v>0.100868</v>
      </c>
      <c r="E68" s="4">
        <f t="shared" si="3"/>
        <v>1.00868E-7</v>
      </c>
      <c r="F68" s="10">
        <f t="shared" si="21"/>
        <v>5.0729999999999942E-3</v>
      </c>
      <c r="G68" s="6">
        <f t="shared" si="69"/>
        <v>100.86799999999999</v>
      </c>
      <c r="H68" s="6">
        <f t="shared" si="58"/>
        <v>4.9669999999999987</v>
      </c>
      <c r="I68" s="6">
        <f t="shared" si="26"/>
        <v>5.3643599999999987</v>
      </c>
      <c r="M68">
        <f t="shared" si="59"/>
        <v>6.2790043487558392E-4</v>
      </c>
      <c r="N68">
        <f t="shared" si="4"/>
        <v>2.2604415655521022</v>
      </c>
      <c r="O68">
        <f t="shared" si="60"/>
        <v>0.42031610747165787</v>
      </c>
      <c r="P68" s="6">
        <f t="shared" si="17"/>
        <v>4203</v>
      </c>
      <c r="Q68" s="6">
        <f t="shared" si="70"/>
        <v>13</v>
      </c>
      <c r="R68" s="6">
        <f t="shared" si="71"/>
        <v>4211.0330000000004</v>
      </c>
      <c r="S68" s="6">
        <f t="shared" si="61"/>
        <v>8.0330000000003565</v>
      </c>
      <c r="T68" s="4">
        <f t="shared" si="47"/>
        <v>0.42110330000000001</v>
      </c>
      <c r="U68" s="4">
        <f t="shared" si="62"/>
        <v>0.95187940271115656</v>
      </c>
      <c r="V68" s="4">
        <f t="shared" si="63"/>
        <v>1.7794027111566191E-3</v>
      </c>
      <c r="W68" s="22">
        <f t="shared" si="64"/>
        <v>1.872858342444605E-3</v>
      </c>
      <c r="X68" s="6">
        <f t="shared" si="65"/>
        <v>4095.63564</v>
      </c>
      <c r="Y68" s="4">
        <f t="shared" si="19"/>
        <v>0.40956356399999999</v>
      </c>
      <c r="Z68" s="4">
        <f t="shared" si="66"/>
        <v>0.92579450380125861</v>
      </c>
      <c r="AA68" s="4">
        <f t="shared" si="67"/>
        <v>2.4305496198741339E-2</v>
      </c>
      <c r="AB68" s="11">
        <f t="shared" si="68"/>
        <v>2.558203999446515E-2</v>
      </c>
      <c r="AD68" s="21">
        <f t="shared" si="20"/>
        <v>2.3709181652020545E-2</v>
      </c>
    </row>
    <row r="69" spans="1:30" x14ac:dyDescent="0.15">
      <c r="A69" s="1">
        <v>1.0001</v>
      </c>
      <c r="B69" s="9">
        <f t="shared" si="2"/>
        <v>1000.1</v>
      </c>
      <c r="C69" s="12">
        <v>0.105835</v>
      </c>
      <c r="E69" s="4">
        <f t="shared" si="3"/>
        <v>1.0583499999999999E-7</v>
      </c>
      <c r="F69" s="10">
        <f t="shared" si="21"/>
        <v>4.9669999999999992E-3</v>
      </c>
      <c r="G69" s="6">
        <f t="shared" si="69"/>
        <v>105.83499999999999</v>
      </c>
      <c r="H69" s="6">
        <f t="shared" si="58"/>
        <v>0</v>
      </c>
      <c r="I69" s="6">
        <f t="shared" si="26"/>
        <v>0</v>
      </c>
      <c r="M69">
        <f t="shared" si="59"/>
        <v>6.588198687894816E-4</v>
      </c>
      <c r="N69">
        <f t="shared" si="4"/>
        <v>2.3717515276421337</v>
      </c>
      <c r="O69">
        <f t="shared" si="60"/>
        <v>0.42167148975940366</v>
      </c>
      <c r="P69" s="6">
        <f t="shared" si="17"/>
        <v>4216</v>
      </c>
      <c r="Q69" s="6">
        <f t="shared" si="70"/>
        <v>0</v>
      </c>
      <c r="R69" s="6">
        <f t="shared" si="71"/>
        <v>4216</v>
      </c>
      <c r="S69" s="6">
        <f t="shared" si="61"/>
        <v>0</v>
      </c>
      <c r="T69" s="4">
        <f t="shared" si="47"/>
        <v>0.42159999999999997</v>
      </c>
      <c r="U69" s="4">
        <f t="shared" si="62"/>
        <v>0.99993044405392351</v>
      </c>
      <c r="V69" s="4">
        <f t="shared" si="63"/>
        <v>1.6955594607648283E-4</v>
      </c>
      <c r="W69" s="22">
        <f t="shared" si="64"/>
        <v>1.695389921772651E-4</v>
      </c>
      <c r="X69" s="6">
        <f t="shared" si="65"/>
        <v>4101</v>
      </c>
      <c r="Y69" s="4">
        <f t="shared" si="19"/>
        <v>0.41010000000000002</v>
      </c>
      <c r="Z69" s="4">
        <f t="shared" si="66"/>
        <v>0.97265530148603907</v>
      </c>
      <c r="AA69" s="4">
        <f t="shared" si="67"/>
        <v>2.7444698513960919E-2</v>
      </c>
      <c r="AB69" s="11">
        <f t="shared" si="68"/>
        <v>2.7441954318529065E-2</v>
      </c>
      <c r="AD69" s="21">
        <f t="shared" si="20"/>
        <v>2.7272415326351801E-2</v>
      </c>
    </row>
    <row r="70" spans="1:30" x14ac:dyDescent="0.15">
      <c r="L70" s="25"/>
    </row>
  </sheetData>
  <phoneticPr fontId="1" type="noConversion"/>
  <conditionalFormatting sqref="W1:W1048576">
    <cfRule type="cellIs" dxfId="7" priority="1" operator="greaterThan">
      <formula>0.0126</formula>
    </cfRule>
    <cfRule type="cellIs" dxfId="6" priority="2" operator="greaterThan">
      <formula>0.025</formula>
    </cfRule>
    <cfRule type="cellIs" dxfId="5" priority="3" operator="greaterThan">
      <formula>0.025</formula>
    </cfRule>
    <cfRule type="cellIs" dxfId="4" priority="4" operator="greaterThan">
      <formula>0.03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1"/>
  <sheetViews>
    <sheetView workbookViewId="0">
      <pane xSplit="1" topLeftCell="E1" activePane="topRight" state="frozen"/>
      <selection pane="topRight" activeCell="R4" sqref="R4"/>
    </sheetView>
  </sheetViews>
  <sheetFormatPr defaultColWidth="9" defaultRowHeight="13.5" x14ac:dyDescent="0.15"/>
  <cols>
    <col min="3" max="3" width="11.625" bestFit="1" customWidth="1"/>
    <col min="4" max="8" width="11.625" customWidth="1"/>
    <col min="9" max="9" width="18.375" bestFit="1" customWidth="1"/>
    <col min="10" max="13" width="11.625" customWidth="1"/>
    <col min="14" max="14" width="9.5" bestFit="1" customWidth="1"/>
    <col min="21" max="24" width="14.25" style="4" customWidth="1"/>
    <col min="25" max="25" width="20.75" style="4" customWidth="1"/>
    <col min="26" max="37" width="14.25" style="4" customWidth="1"/>
    <col min="38" max="41" width="9" style="4"/>
    <col min="48" max="48" width="13" bestFit="1" customWidth="1"/>
    <col min="49" max="52" width="12.75" style="4" customWidth="1"/>
    <col min="53" max="65" width="9" style="4"/>
    <col min="88" max="88" width="11.625" style="52" bestFit="1" customWidth="1"/>
    <col min="89" max="89" width="10.5" style="50" bestFit="1" customWidth="1"/>
  </cols>
  <sheetData>
    <row r="1" spans="1:92" x14ac:dyDescent="0.15">
      <c r="A1" s="1" t="s">
        <v>0</v>
      </c>
      <c r="B1" s="9" t="s">
        <v>14</v>
      </c>
      <c r="C1" s="56" t="s">
        <v>1</v>
      </c>
      <c r="D1" s="56"/>
      <c r="E1" s="56"/>
      <c r="F1" s="56"/>
      <c r="G1" s="56"/>
      <c r="H1" s="12"/>
      <c r="I1" s="56" t="s">
        <v>15</v>
      </c>
      <c r="J1" s="56"/>
      <c r="K1" s="56"/>
      <c r="L1" s="56"/>
      <c r="M1" s="56"/>
      <c r="N1" s="3"/>
      <c r="O1" s="3" t="s">
        <v>10</v>
      </c>
      <c r="P1" s="3" t="s">
        <v>3</v>
      </c>
      <c r="Q1" s="3" t="s">
        <v>4</v>
      </c>
      <c r="R1" s="3" t="s">
        <v>5</v>
      </c>
      <c r="S1" s="3"/>
      <c r="T1" s="3"/>
      <c r="U1" s="57" t="s">
        <v>9</v>
      </c>
      <c r="V1" s="57"/>
      <c r="W1" s="57"/>
      <c r="X1" s="57"/>
      <c r="Y1" s="57"/>
      <c r="Z1" s="57"/>
      <c r="AA1" s="57"/>
      <c r="AB1" s="57"/>
      <c r="AC1" s="57"/>
      <c r="AD1" s="57"/>
      <c r="AE1" s="3"/>
      <c r="AF1" s="3"/>
      <c r="AG1" s="3"/>
      <c r="AH1" s="3"/>
      <c r="AI1" s="3"/>
      <c r="AJ1" s="3"/>
      <c r="AK1" s="3" t="s">
        <v>19</v>
      </c>
      <c r="AL1" s="57" t="s">
        <v>17</v>
      </c>
      <c r="AM1" s="58"/>
      <c r="AN1" s="58"/>
      <c r="AO1" s="58"/>
      <c r="AP1" s="58"/>
      <c r="AQ1" s="57" t="s">
        <v>18</v>
      </c>
      <c r="AR1" s="57"/>
      <c r="AS1" s="57"/>
      <c r="AT1" s="57"/>
      <c r="AU1" s="57"/>
      <c r="AV1" s="3" t="s">
        <v>22</v>
      </c>
      <c r="AW1" s="57" t="s">
        <v>16</v>
      </c>
      <c r="AX1" s="57"/>
      <c r="AY1" s="57"/>
      <c r="AZ1" s="57"/>
      <c r="BA1" s="3"/>
      <c r="BC1" s="57" t="s">
        <v>21</v>
      </c>
      <c r="BD1" s="57"/>
      <c r="BE1" s="57"/>
      <c r="BF1" s="57"/>
      <c r="BG1" s="3"/>
      <c r="BH1" s="3"/>
      <c r="BI1" s="3"/>
      <c r="BJ1" s="3"/>
      <c r="BK1" s="3"/>
      <c r="BL1" s="3"/>
      <c r="BM1" s="3"/>
      <c r="BN1" s="3" t="s">
        <v>23</v>
      </c>
      <c r="BO1" s="4"/>
      <c r="BP1" s="4"/>
      <c r="BU1" s="2" t="s">
        <v>27</v>
      </c>
      <c r="CB1" s="2" t="s">
        <v>29</v>
      </c>
      <c r="CC1" s="2" t="s">
        <v>28</v>
      </c>
      <c r="CI1" s="51" t="s">
        <v>30</v>
      </c>
    </row>
    <row r="2" spans="1:92" x14ac:dyDescent="0.15">
      <c r="A2" s="1"/>
      <c r="B2" s="9"/>
      <c r="C2" s="34">
        <v>1</v>
      </c>
      <c r="D2" s="34">
        <v>2</v>
      </c>
      <c r="E2" s="34">
        <v>3</v>
      </c>
      <c r="F2" s="34">
        <v>4</v>
      </c>
      <c r="G2" s="34">
        <v>5</v>
      </c>
      <c r="H2" s="12"/>
      <c r="I2" s="34">
        <v>1</v>
      </c>
      <c r="J2" s="34">
        <v>2</v>
      </c>
      <c r="K2" s="34">
        <v>3</v>
      </c>
      <c r="L2" s="34">
        <v>4</v>
      </c>
      <c r="M2" s="34">
        <v>5</v>
      </c>
      <c r="N2" s="4"/>
      <c r="O2" s="4"/>
      <c r="P2" s="3" t="s">
        <v>6</v>
      </c>
      <c r="Q2" s="3" t="s">
        <v>6</v>
      </c>
      <c r="R2" s="3" t="s">
        <v>8</v>
      </c>
      <c r="S2" s="3"/>
      <c r="T2" s="3"/>
      <c r="U2" s="57" t="s">
        <v>12</v>
      </c>
      <c r="V2" s="57"/>
      <c r="W2" s="57"/>
      <c r="X2" s="57"/>
      <c r="Y2" s="57"/>
      <c r="Z2" s="57" t="s">
        <v>0</v>
      </c>
      <c r="AA2" s="57"/>
      <c r="AB2" s="57"/>
      <c r="AC2" s="57"/>
      <c r="AD2" s="57"/>
      <c r="AE2" s="3" t="s">
        <v>24</v>
      </c>
      <c r="AF2" s="57" t="s">
        <v>0</v>
      </c>
      <c r="AG2" s="57"/>
      <c r="AH2" s="57"/>
      <c r="AI2" s="57"/>
      <c r="AJ2" s="57"/>
      <c r="AK2" s="3"/>
      <c r="AL2" s="3"/>
      <c r="AM2" s="3"/>
      <c r="AN2" s="3"/>
      <c r="AO2" s="3"/>
      <c r="AP2" s="4"/>
      <c r="AQ2" s="3"/>
      <c r="AR2" s="3"/>
      <c r="AS2" s="3"/>
      <c r="AT2" s="3"/>
      <c r="AU2" s="3"/>
      <c r="AV2" s="4"/>
      <c r="AW2" s="57" t="s">
        <v>20</v>
      </c>
      <c r="AX2" s="57"/>
      <c r="AY2" s="57"/>
      <c r="AZ2" s="57"/>
      <c r="BA2" s="57"/>
      <c r="BB2" s="3"/>
      <c r="BC2" s="57" t="s">
        <v>20</v>
      </c>
      <c r="BD2" s="57"/>
      <c r="BE2" s="57"/>
      <c r="BF2" s="57"/>
      <c r="BG2" s="57"/>
      <c r="BH2" s="3"/>
      <c r="BI2" s="3"/>
      <c r="BJ2" s="3"/>
      <c r="BK2" s="3"/>
      <c r="BL2" s="3"/>
      <c r="BM2" s="3"/>
      <c r="BN2" s="4"/>
      <c r="BO2" s="4"/>
      <c r="BP2" s="4"/>
    </row>
    <row r="3" spans="1:92" x14ac:dyDescent="0.15">
      <c r="A3" s="1">
        <v>1</v>
      </c>
      <c r="B3" s="9">
        <f>A3/0.001</f>
        <v>1000</v>
      </c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2"/>
      <c r="I3" s="4">
        <f>C3/1000000</f>
        <v>9.9999999999999995E-7</v>
      </c>
      <c r="J3" s="4">
        <f t="shared" ref="J3:M3" si="0">D3/1000000</f>
        <v>9.9999999999999995E-7</v>
      </c>
      <c r="K3" s="4">
        <f t="shared" si="0"/>
        <v>9.9999999999999995E-7</v>
      </c>
      <c r="L3" s="4">
        <f t="shared" si="0"/>
        <v>9.9999999999999995E-7</v>
      </c>
      <c r="M3" s="4">
        <f t="shared" si="0"/>
        <v>9.9999999999999995E-7</v>
      </c>
      <c r="N3" s="4"/>
      <c r="O3" s="5">
        <v>3.14159265358979</v>
      </c>
      <c r="P3" s="4">
        <v>0.06</v>
      </c>
      <c r="Q3" s="4">
        <v>0.02</v>
      </c>
      <c r="R3" s="4">
        <v>1542.5</v>
      </c>
      <c r="S3" s="4"/>
      <c r="T3" s="4"/>
      <c r="U3" s="4">
        <f>$O$3*$Q$3*$Q$3*$R$3*$R$3*I3/$P$3/8</f>
        <v>6.229009196366893E-3</v>
      </c>
      <c r="Z3" s="4">
        <f>U3*3600</f>
        <v>22.424433106920816</v>
      </c>
      <c r="AF3" s="4">
        <f>Z3</f>
        <v>22.424433106920816</v>
      </c>
      <c r="AL3" s="4">
        <f>A3/Z3</f>
        <v>4.459421539139697E-2</v>
      </c>
      <c r="AP3" s="4"/>
      <c r="AQ3" s="4">
        <f>INT(AL3*10000)</f>
        <v>445</v>
      </c>
      <c r="AR3" s="4"/>
      <c r="AS3" s="4"/>
      <c r="AT3" s="4"/>
      <c r="AU3" s="4"/>
      <c r="AV3" s="4"/>
      <c r="BE3" s="23"/>
      <c r="BN3" s="4"/>
      <c r="BO3" s="4"/>
      <c r="BP3" s="4"/>
    </row>
    <row r="4" spans="1:92" x14ac:dyDescent="0.15">
      <c r="A4" s="1"/>
      <c r="B4" s="9"/>
      <c r="C4" s="12"/>
      <c r="D4" s="12"/>
      <c r="E4" s="12"/>
      <c r="F4" s="12"/>
      <c r="G4" s="12"/>
      <c r="H4" s="12"/>
      <c r="I4" s="4"/>
      <c r="J4" s="4"/>
      <c r="K4" s="4"/>
      <c r="L4" s="4"/>
      <c r="M4" s="4"/>
      <c r="N4" s="4"/>
      <c r="O4" s="5"/>
      <c r="P4" s="4"/>
      <c r="Q4" s="4"/>
      <c r="R4" s="4"/>
      <c r="S4" s="4"/>
      <c r="T4" s="4"/>
      <c r="AP4" s="4"/>
      <c r="AQ4" s="4"/>
      <c r="AR4" s="4"/>
      <c r="AS4" s="4"/>
      <c r="AT4" s="4"/>
      <c r="AU4" s="4"/>
      <c r="AV4" s="4"/>
      <c r="BE4" s="23"/>
      <c r="BN4" s="4"/>
      <c r="BO4" s="4"/>
      <c r="BP4" s="4"/>
    </row>
    <row r="5" spans="1:92" x14ac:dyDescent="0.15">
      <c r="A5" s="4">
        <v>9.9000000000000008E-3</v>
      </c>
      <c r="B5" s="9">
        <f t="shared" ref="B5:B61" si="1">A5/0.001</f>
        <v>9.9</v>
      </c>
      <c r="C5" s="4">
        <v>1.4266000000000001E-3</v>
      </c>
      <c r="D5" s="4">
        <v>1.4953E-3</v>
      </c>
      <c r="E5" s="4">
        <v>1.4342999999999999E-3</v>
      </c>
      <c r="F5" s="4">
        <v>1.3198000000000001E-3</v>
      </c>
      <c r="G5" s="4">
        <v>1.2516999999999999E-3</v>
      </c>
      <c r="I5" s="4">
        <f t="shared" ref="I5:I58" si="2">C5/1000000</f>
        <v>1.4266E-9</v>
      </c>
      <c r="J5" s="4">
        <f t="shared" ref="J5:J58" si="3">D5/1000000</f>
        <v>1.4953E-9</v>
      </c>
      <c r="K5" s="4">
        <f t="shared" ref="K5:K58" si="4">E5/1000000</f>
        <v>1.4342999999999999E-9</v>
      </c>
      <c r="L5" s="4">
        <f t="shared" ref="L5:L58" si="5">F5/1000000</f>
        <v>1.3198000000000001E-9</v>
      </c>
      <c r="M5" s="4">
        <f t="shared" ref="M5:M58" si="6">G5/1000000</f>
        <v>1.2516999999999999E-9</v>
      </c>
      <c r="U5" s="4">
        <f t="shared" ref="U5:U58" si="7">$O$3*$Q$3*$Q$3*$R$3*$R$3*I5/$P$3/8</f>
        <v>8.8863045195370103E-6</v>
      </c>
      <c r="V5" s="4">
        <f t="shared" ref="V5" si="8">$O$3*$Q$3*$Q$3*$R$3*$R$3*J5/$P$3/8</f>
        <v>9.3142374513274156E-6</v>
      </c>
      <c r="W5" s="4">
        <f t="shared" ref="W5" si="9">$O$3*$Q$3*$Q$3*$R$3*$R$3*K5/$P$3/8</f>
        <v>8.9342678903490347E-6</v>
      </c>
      <c r="X5" s="4">
        <f t="shared" ref="X5" si="10">$O$3*$Q$3*$Q$3*$R$3*$R$3*L5/$P$3/8</f>
        <v>8.2210463373650259E-6</v>
      </c>
      <c r="Y5" s="4">
        <f t="shared" ref="Y5" si="11">$O$3*$Q$3*$Q$3*$R$3*$R$3*M5/$P$3/8</f>
        <v>7.7968508110924395E-6</v>
      </c>
      <c r="Z5" s="4">
        <f t="shared" ref="Z5:AD5" si="12">U5*3600</f>
        <v>3.1990696270333234E-2</v>
      </c>
      <c r="AA5" s="4">
        <f t="shared" si="12"/>
        <v>3.3531254824778693E-2</v>
      </c>
      <c r="AB5" s="4">
        <f t="shared" si="12"/>
        <v>3.2163364405256523E-2</v>
      </c>
      <c r="AC5" s="4">
        <f t="shared" si="12"/>
        <v>2.9595766814514094E-2</v>
      </c>
      <c r="AD5" s="4">
        <f t="shared" si="12"/>
        <v>2.806866291993278E-2</v>
      </c>
      <c r="AF5" s="4">
        <f>$Z$11-Z5</f>
        <v>0.10384979216146095</v>
      </c>
      <c r="AG5" s="4">
        <f t="shared" ref="AG5:AJ5" si="13">AA5</f>
        <v>3.3531254824778693E-2</v>
      </c>
      <c r="AH5" s="4">
        <f t="shared" si="13"/>
        <v>3.2163364405256523E-2</v>
      </c>
      <c r="AI5" s="4">
        <f t="shared" si="13"/>
        <v>2.9595766814514094E-2</v>
      </c>
      <c r="AJ5" s="4">
        <f t="shared" si="13"/>
        <v>2.806866291993278E-2</v>
      </c>
      <c r="AL5" s="4">
        <f t="shared" ref="AL5:AL11" si="14">A5/Z5</f>
        <v>0.30946497432695225</v>
      </c>
      <c r="AM5" s="4">
        <f t="shared" ref="AM5:AM11" si="15">A5/AA5</f>
        <v>0.29524692862624896</v>
      </c>
      <c r="AN5" s="4">
        <f t="shared" ref="AN5:AN11" si="16">A5/AB5</f>
        <v>0.3078036201455972</v>
      </c>
      <c r="AO5" s="4">
        <f t="shared" ref="AO5:AO11" si="17">A5/AC5</f>
        <v>0.33450729835947113</v>
      </c>
      <c r="AP5" s="4">
        <f t="shared" ref="AP5:AP11" si="18">A5/AD5</f>
        <v>0.352706505052992</v>
      </c>
      <c r="AQ5" s="4">
        <f t="shared" ref="AQ5:AQ11" si="19">INT(AL5*10000)</f>
        <v>3094</v>
      </c>
      <c r="AR5" s="4">
        <f t="shared" ref="AR5:AU5" si="20">INT(AM5*10000)</f>
        <v>2952</v>
      </c>
      <c r="AS5" s="4">
        <f t="shared" si="20"/>
        <v>3078</v>
      </c>
      <c r="AT5" s="4">
        <f t="shared" si="20"/>
        <v>3345</v>
      </c>
      <c r="AU5" s="4">
        <f t="shared" si="20"/>
        <v>3527</v>
      </c>
      <c r="AW5" s="4">
        <f t="shared" ref="AW5:BA11" si="21">INT(C5*100000)</f>
        <v>142</v>
      </c>
      <c r="AX5" s="4">
        <f t="shared" si="21"/>
        <v>149</v>
      </c>
      <c r="AY5" s="4">
        <f t="shared" si="21"/>
        <v>143</v>
      </c>
      <c r="AZ5" s="4">
        <f t="shared" si="21"/>
        <v>131</v>
      </c>
      <c r="BA5" s="4">
        <f t="shared" si="21"/>
        <v>125</v>
      </c>
      <c r="BC5" s="6">
        <f>INT($AW$11-AW5)</f>
        <v>463</v>
      </c>
      <c r="BD5" s="6">
        <f>INT($AX$11-AX5)</f>
        <v>468</v>
      </c>
      <c r="BE5" s="6">
        <f>INT($AY$11-AY5)</f>
        <v>465</v>
      </c>
      <c r="BF5" s="6">
        <f>INT($AZ$11-AZ5)</f>
        <v>438</v>
      </c>
      <c r="BG5" s="6">
        <f>INT($BA$11-BA5)</f>
        <v>424</v>
      </c>
      <c r="BH5" s="6"/>
      <c r="BO5" s="6">
        <f t="shared" ref="BO5:BO11" si="22">$AQ$11-BC5</f>
        <v>3173</v>
      </c>
      <c r="BP5" s="6">
        <f t="shared" ref="BP5:BP11" si="23">$AR$11-BD5</f>
        <v>3101</v>
      </c>
      <c r="BQ5" s="6">
        <f t="shared" ref="BQ5:BQ11" si="24">$AS$11-BE5</f>
        <v>3153</v>
      </c>
      <c r="BR5" s="6">
        <f t="shared" ref="BR5:BR11" si="25">$AT$11-BF5</f>
        <v>3427</v>
      </c>
      <c r="BS5" s="6">
        <f t="shared" ref="BS5:BS11" si="26">$AU$11-BG5</f>
        <v>3586</v>
      </c>
      <c r="BV5">
        <f>BO5/10000</f>
        <v>0.31730000000000003</v>
      </c>
      <c r="BW5">
        <f t="shared" ref="BW5:BZ5" si="27">BP5/10000</f>
        <v>0.31009999999999999</v>
      </c>
      <c r="BX5">
        <f t="shared" si="27"/>
        <v>0.31530000000000002</v>
      </c>
      <c r="BY5">
        <f t="shared" si="27"/>
        <v>0.3427</v>
      </c>
      <c r="BZ5">
        <f t="shared" si="27"/>
        <v>0.35859999999999997</v>
      </c>
      <c r="CB5">
        <f>A5</f>
        <v>9.9000000000000008E-3</v>
      </c>
      <c r="CD5">
        <f t="shared" ref="CD5:CD11" si="28">BV5*Z5</f>
        <v>1.0150647926576736E-2</v>
      </c>
      <c r="CE5">
        <f t="shared" ref="CE5:CH5" si="29">BW5*AA5</f>
        <v>1.0398042121163872E-2</v>
      </c>
      <c r="CF5">
        <f t="shared" si="29"/>
        <v>1.0141108796977383E-2</v>
      </c>
      <c r="CG5">
        <f t="shared" si="29"/>
        <v>1.0142469287333981E-2</v>
      </c>
      <c r="CH5">
        <f t="shared" si="29"/>
        <v>1.0065422523087895E-2</v>
      </c>
      <c r="CJ5" s="52">
        <f>(CD5-CB5)/CB5</f>
        <v>2.5317972381488398E-2</v>
      </c>
      <c r="CK5" s="52">
        <f>(CE5-CB5)/CB5</f>
        <v>5.0307284966047597E-2</v>
      </c>
      <c r="CL5" s="52">
        <f>(CF5-CB5)/CB5</f>
        <v>2.4354423937109286E-2</v>
      </c>
      <c r="CM5" s="52">
        <f>(CG5-CB5)/CB5</f>
        <v>2.4491847205452513E-2</v>
      </c>
      <c r="CN5" s="52">
        <f>(CH5-CB5)/CB5</f>
        <v>1.670934576645397E-2</v>
      </c>
    </row>
    <row r="6" spans="1:92" x14ac:dyDescent="0.15">
      <c r="A6" s="4">
        <v>1.38E-2</v>
      </c>
      <c r="B6" s="9">
        <f t="shared" si="1"/>
        <v>13.799999999999999</v>
      </c>
      <c r="C6" s="4">
        <v>1.8385999999999999E-3</v>
      </c>
      <c r="D6" s="4">
        <v>2.0062999999999999E-3</v>
      </c>
      <c r="E6" s="4">
        <v>1.9149E-3</v>
      </c>
      <c r="F6" s="4">
        <v>1.7852E-3</v>
      </c>
      <c r="G6" s="4">
        <v>1.6479000000000001E-3</v>
      </c>
      <c r="I6" s="4">
        <f t="shared" si="2"/>
        <v>1.8385999999999998E-9</v>
      </c>
      <c r="J6" s="4">
        <f t="shared" si="3"/>
        <v>2.0063E-9</v>
      </c>
      <c r="K6" s="4">
        <f t="shared" si="4"/>
        <v>1.9149000000000001E-9</v>
      </c>
      <c r="L6" s="4">
        <f t="shared" si="5"/>
        <v>1.7852E-9</v>
      </c>
      <c r="M6" s="4">
        <f t="shared" si="6"/>
        <v>1.6479000000000001E-9</v>
      </c>
      <c r="U6" s="4">
        <f t="shared" si="7"/>
        <v>1.1452656308440171E-5</v>
      </c>
      <c r="V6" s="4">
        <f t="shared" ref="V6:V58" si="30">$O$3*$Q$3*$Q$3*$R$3*$R$3*J6/$P$3/8</f>
        <v>1.2497261150670898E-5</v>
      </c>
      <c r="W6" s="4">
        <f t="shared" ref="W6:W58" si="31">$O$3*$Q$3*$Q$3*$R$3*$R$3*K6/$P$3/8</f>
        <v>1.1927929710122966E-5</v>
      </c>
      <c r="X6" s="4">
        <f t="shared" ref="X6:X58" si="32">$O$3*$Q$3*$Q$3*$R$3*$R$3*L6/$P$3/8</f>
        <v>1.1120027217354178E-5</v>
      </c>
      <c r="Y6" s="4">
        <f t="shared" ref="Y6:Y58" si="33">$O$3*$Q$3*$Q$3*$R$3*$R$3*M6/$P$3/8</f>
        <v>1.0264784254693005E-5</v>
      </c>
      <c r="Z6" s="4">
        <f t="shared" ref="Z6:AD6" si="34">U6*3600</f>
        <v>4.1229562710384617E-2</v>
      </c>
      <c r="AA6" s="4">
        <f t="shared" si="34"/>
        <v>4.499014014241523E-2</v>
      </c>
      <c r="AB6" s="4">
        <f t="shared" si="34"/>
        <v>4.2940546956442678E-2</v>
      </c>
      <c r="AC6" s="4">
        <f t="shared" si="34"/>
        <v>4.0032097982475041E-2</v>
      </c>
      <c r="AD6" s="4">
        <f t="shared" si="34"/>
        <v>3.6953223316894816E-2</v>
      </c>
      <c r="AF6" s="4">
        <f t="shared" ref="AF6:AF11" si="35">$Z$11-Z6</f>
        <v>9.4610925721409583E-2</v>
      </c>
      <c r="AG6" s="4">
        <f t="shared" ref="AG6:AG58" si="36">AA6</f>
        <v>4.499014014241523E-2</v>
      </c>
      <c r="AH6" s="4">
        <f t="shared" ref="AH6:AH58" si="37">AB6</f>
        <v>4.2940546956442678E-2</v>
      </c>
      <c r="AI6" s="4">
        <f t="shared" ref="AI6:AI58" si="38">AC6</f>
        <v>4.0032097982475041E-2</v>
      </c>
      <c r="AJ6" s="4">
        <f t="shared" ref="AJ6:AJ58" si="39">AD6</f>
        <v>3.6953223316894816E-2</v>
      </c>
      <c r="AL6" s="4">
        <f t="shared" si="14"/>
        <v>0.3347112870669412</v>
      </c>
      <c r="AM6" s="4">
        <f t="shared" si="15"/>
        <v>0.30673387449597678</v>
      </c>
      <c r="AN6" s="4">
        <f t="shared" si="16"/>
        <v>0.32137457433875294</v>
      </c>
      <c r="AO6" s="4">
        <f t="shared" si="17"/>
        <v>0.3447233768772564</v>
      </c>
      <c r="AP6" s="4">
        <f t="shared" si="18"/>
        <v>0.37344509521286373</v>
      </c>
      <c r="AQ6" s="4">
        <f t="shared" si="19"/>
        <v>3347</v>
      </c>
      <c r="AR6" s="4">
        <f t="shared" ref="AR6:AR58" si="40">INT(AM6*10000)</f>
        <v>3067</v>
      </c>
      <c r="AS6" s="4">
        <f t="shared" ref="AS6:AS58" si="41">INT(AN6*10000)</f>
        <v>3213</v>
      </c>
      <c r="AT6" s="4">
        <f t="shared" ref="AT6:AT58" si="42">INT(AO6*10000)</f>
        <v>3447</v>
      </c>
      <c r="AU6" s="4">
        <f t="shared" ref="AU6:AU58" si="43">INT(AP6*10000)</f>
        <v>3734</v>
      </c>
      <c r="AW6" s="4">
        <f t="shared" si="21"/>
        <v>183</v>
      </c>
      <c r="AX6" s="4">
        <f t="shared" si="21"/>
        <v>200</v>
      </c>
      <c r="AY6" s="4">
        <f t="shared" si="21"/>
        <v>191</v>
      </c>
      <c r="AZ6" s="4">
        <f t="shared" si="21"/>
        <v>178</v>
      </c>
      <c r="BA6" s="4">
        <f t="shared" si="21"/>
        <v>164</v>
      </c>
      <c r="BC6" s="6">
        <f t="shared" ref="BC6:BC11" si="44">INT($AW$11-AW6)</f>
        <v>422</v>
      </c>
      <c r="BD6" s="6">
        <f t="shared" ref="BD6:BD10" si="45">INT($AX$11-AX6)</f>
        <v>417</v>
      </c>
      <c r="BE6" s="6">
        <f t="shared" ref="BE6:BE10" si="46">INT($AY$11-AY6)</f>
        <v>417</v>
      </c>
      <c r="BF6" s="6">
        <f t="shared" ref="BF6:BF10" si="47">INT($AZ$11-AZ6)</f>
        <v>391</v>
      </c>
      <c r="BG6" s="6">
        <f t="shared" ref="BG6:BG10" si="48">INT($BA$11-BA6)</f>
        <v>385</v>
      </c>
      <c r="BH6" s="6"/>
      <c r="BO6" s="6">
        <f t="shared" si="22"/>
        <v>3214</v>
      </c>
      <c r="BP6" s="6">
        <f t="shared" si="23"/>
        <v>3152</v>
      </c>
      <c r="BQ6" s="6">
        <f t="shared" si="24"/>
        <v>3201</v>
      </c>
      <c r="BR6" s="6">
        <f t="shared" si="25"/>
        <v>3474</v>
      </c>
      <c r="BS6" s="6">
        <f t="shared" si="26"/>
        <v>3625</v>
      </c>
      <c r="BV6">
        <f t="shared" ref="BV6:BV55" si="49">BO6/10000</f>
        <v>0.32140000000000002</v>
      </c>
      <c r="BW6">
        <f t="shared" ref="BW6:BW55" si="50">BP6/10000</f>
        <v>0.31519999999999998</v>
      </c>
      <c r="BX6">
        <f t="shared" ref="BX6:BX55" si="51">BQ6/10000</f>
        <v>0.3201</v>
      </c>
      <c r="BY6">
        <f t="shared" ref="BY6:BY55" si="52">BR6/10000</f>
        <v>0.34739999999999999</v>
      </c>
      <c r="BZ6">
        <f t="shared" ref="BZ6:BZ55" si="53">BS6/10000</f>
        <v>0.36249999999999999</v>
      </c>
      <c r="CB6">
        <f t="shared" ref="CB6:CB55" si="54">A6</f>
        <v>1.38E-2</v>
      </c>
      <c r="CD6">
        <f t="shared" si="28"/>
        <v>1.3251181455117616E-2</v>
      </c>
      <c r="CE6">
        <f t="shared" ref="CE6:CH11" si="55">BW6*AA6</f>
        <v>1.418089217288928E-2</v>
      </c>
      <c r="CF6">
        <f t="shared" si="55"/>
        <v>1.3745269080757301E-2</v>
      </c>
      <c r="CG6">
        <f t="shared" si="55"/>
        <v>1.3907150839111829E-2</v>
      </c>
      <c r="CH6">
        <f t="shared" si="55"/>
        <v>1.339554345237437E-2</v>
      </c>
      <c r="CJ6" s="52">
        <f t="shared" ref="CJ6:CJ55" si="56">(CD6-CB6)/CB6</f>
        <v>-3.9769459774085761E-2</v>
      </c>
      <c r="CK6" s="52">
        <f t="shared" ref="CK6:CK55" si="57">(CE6-CB6)/CB6</f>
        <v>2.760088209342609E-2</v>
      </c>
      <c r="CL6" s="52">
        <f t="shared" ref="CL6:CL55" si="58">(CF6-CB6)/CB6</f>
        <v>-3.9660086407752671E-3</v>
      </c>
      <c r="CM6" s="52">
        <f t="shared" ref="CM6:CM55" si="59">(CG6-CB6)/CB6</f>
        <v>7.7645535588281838E-3</v>
      </c>
      <c r="CN6" s="52">
        <f t="shared" ref="CN6:CN55" si="60">(CH6-CB6)/CB6</f>
        <v>-2.9308445480118104E-2</v>
      </c>
    </row>
    <row r="7" spans="1:92" x14ac:dyDescent="0.15">
      <c r="A7" s="4">
        <v>1.66E-2</v>
      </c>
      <c r="B7" s="9">
        <f t="shared" si="1"/>
        <v>16.600000000000001</v>
      </c>
      <c r="C7" s="4">
        <v>2.2430000000000002E-3</v>
      </c>
      <c r="D7" s="4">
        <v>2.3498E-3</v>
      </c>
      <c r="E7" s="4">
        <v>2.2888000000000001E-3</v>
      </c>
      <c r="F7" s="4">
        <v>2.1056999999999998E-3</v>
      </c>
      <c r="G7" s="4">
        <v>2.1132999999999998E-3</v>
      </c>
      <c r="I7" s="4">
        <f t="shared" si="2"/>
        <v>2.2430000000000002E-9</v>
      </c>
      <c r="J7" s="4">
        <f t="shared" si="3"/>
        <v>2.3497999999999999E-9</v>
      </c>
      <c r="K7" s="4">
        <f t="shared" si="4"/>
        <v>2.2888000000000002E-9</v>
      </c>
      <c r="L7" s="4">
        <f t="shared" si="5"/>
        <v>2.1056999999999999E-9</v>
      </c>
      <c r="M7" s="4">
        <f t="shared" si="6"/>
        <v>2.1132999999999997E-9</v>
      </c>
      <c r="U7" s="4">
        <f t="shared" si="7"/>
        <v>1.3971667627450943E-5</v>
      </c>
      <c r="V7" s="4">
        <f t="shared" si="30"/>
        <v>1.4636925809622926E-5</v>
      </c>
      <c r="W7" s="4">
        <f t="shared" si="31"/>
        <v>1.4256956248644547E-5</v>
      </c>
      <c r="X7" s="4">
        <f t="shared" si="32"/>
        <v>1.3116424664789768E-5</v>
      </c>
      <c r="Y7" s="4">
        <f t="shared" si="33"/>
        <v>1.3163765134682154E-5</v>
      </c>
      <c r="Z7" s="4">
        <f t="shared" ref="Z7:AD7" si="61">U7*3600</f>
        <v>5.0298003458823397E-2</v>
      </c>
      <c r="AA7" s="4">
        <f t="shared" si="61"/>
        <v>5.2692932914642533E-2</v>
      </c>
      <c r="AB7" s="4">
        <f t="shared" si="61"/>
        <v>5.132504249512037E-2</v>
      </c>
      <c r="AC7" s="4">
        <f t="shared" si="61"/>
        <v>4.7219128793243165E-2</v>
      </c>
      <c r="AD7" s="4">
        <f t="shared" si="61"/>
        <v>4.7389554484855753E-2</v>
      </c>
      <c r="AF7" s="4">
        <f t="shared" si="35"/>
        <v>8.5542484972970789E-2</v>
      </c>
      <c r="AG7" s="4">
        <f t="shared" si="36"/>
        <v>5.2692932914642533E-2</v>
      </c>
      <c r="AH7" s="4">
        <f t="shared" si="37"/>
        <v>5.132504249512037E-2</v>
      </c>
      <c r="AI7" s="4">
        <f t="shared" si="38"/>
        <v>4.7219128793243165E-2</v>
      </c>
      <c r="AJ7" s="4">
        <f t="shared" si="39"/>
        <v>4.7389554484855753E-2</v>
      </c>
      <c r="AL7" s="4">
        <f t="shared" si="14"/>
        <v>0.33003298060507785</v>
      </c>
      <c r="AM7" s="4">
        <f t="shared" si="15"/>
        <v>0.31503275831866101</v>
      </c>
      <c r="AN7" s="4">
        <f t="shared" si="16"/>
        <v>0.32342886031859036</v>
      </c>
      <c r="AO7" s="4">
        <f t="shared" si="17"/>
        <v>0.35155244122960994</v>
      </c>
      <c r="AP7" s="4">
        <f t="shared" si="18"/>
        <v>0.3502881632977759</v>
      </c>
      <c r="AQ7" s="4">
        <f t="shared" si="19"/>
        <v>3300</v>
      </c>
      <c r="AR7" s="4">
        <f t="shared" si="40"/>
        <v>3150</v>
      </c>
      <c r="AS7" s="4">
        <f t="shared" si="41"/>
        <v>3234</v>
      </c>
      <c r="AT7" s="4">
        <f t="shared" si="42"/>
        <v>3515</v>
      </c>
      <c r="AU7" s="4">
        <f t="shared" si="43"/>
        <v>3502</v>
      </c>
      <c r="AW7" s="4">
        <f t="shared" si="21"/>
        <v>224</v>
      </c>
      <c r="AX7" s="4">
        <f t="shared" si="21"/>
        <v>234</v>
      </c>
      <c r="AY7" s="4">
        <f t="shared" si="21"/>
        <v>228</v>
      </c>
      <c r="AZ7" s="4">
        <f t="shared" si="21"/>
        <v>210</v>
      </c>
      <c r="BA7" s="4">
        <f t="shared" si="21"/>
        <v>211</v>
      </c>
      <c r="BC7" s="6">
        <f t="shared" si="44"/>
        <v>381</v>
      </c>
      <c r="BD7" s="6">
        <f t="shared" si="45"/>
        <v>383</v>
      </c>
      <c r="BE7" s="6">
        <f t="shared" si="46"/>
        <v>380</v>
      </c>
      <c r="BF7" s="6">
        <f t="shared" si="47"/>
        <v>359</v>
      </c>
      <c r="BG7" s="6">
        <f t="shared" si="48"/>
        <v>338</v>
      </c>
      <c r="BH7" s="6"/>
      <c r="BO7" s="6">
        <f t="shared" si="22"/>
        <v>3255</v>
      </c>
      <c r="BP7" s="6">
        <f t="shared" si="23"/>
        <v>3186</v>
      </c>
      <c r="BQ7" s="6">
        <f t="shared" si="24"/>
        <v>3238</v>
      </c>
      <c r="BR7" s="6">
        <f t="shared" si="25"/>
        <v>3506</v>
      </c>
      <c r="BS7" s="6">
        <f t="shared" si="26"/>
        <v>3672</v>
      </c>
      <c r="BV7">
        <f t="shared" si="49"/>
        <v>0.32550000000000001</v>
      </c>
      <c r="BW7">
        <f t="shared" si="50"/>
        <v>0.31859999999999999</v>
      </c>
      <c r="BX7">
        <f t="shared" si="51"/>
        <v>0.32379999999999998</v>
      </c>
      <c r="BY7">
        <f t="shared" si="52"/>
        <v>0.35060000000000002</v>
      </c>
      <c r="BZ7">
        <f t="shared" si="53"/>
        <v>0.36720000000000003</v>
      </c>
      <c r="CB7">
        <f t="shared" si="54"/>
        <v>1.66E-2</v>
      </c>
      <c r="CD7">
        <f t="shared" si="28"/>
        <v>1.6372000125847018E-2</v>
      </c>
      <c r="CE7">
        <f t="shared" si="55"/>
        <v>1.6787968426605109E-2</v>
      </c>
      <c r="CF7">
        <f t="shared" si="55"/>
        <v>1.6619048759919975E-2</v>
      </c>
      <c r="CG7">
        <f t="shared" si="55"/>
        <v>1.6555026554911055E-2</v>
      </c>
      <c r="CH7">
        <f t="shared" si="55"/>
        <v>1.7401444406839033E-2</v>
      </c>
      <c r="CJ7" s="52">
        <f t="shared" si="56"/>
        <v>-1.3734932177890494E-2</v>
      </c>
      <c r="CK7" s="52">
        <f t="shared" si="57"/>
        <v>1.1323399193078858E-2</v>
      </c>
      <c r="CL7" s="52">
        <f t="shared" si="58"/>
        <v>1.1475156578298099E-3</v>
      </c>
      <c r="CM7" s="52">
        <f t="shared" si="59"/>
        <v>-2.709243680056934E-3</v>
      </c>
      <c r="CN7" s="52">
        <f t="shared" si="60"/>
        <v>4.8279783544520061E-2</v>
      </c>
    </row>
    <row r="8" spans="1:92" s="31" customFormat="1" x14ac:dyDescent="0.15">
      <c r="A8" s="23">
        <v>2.6599999999999999E-2</v>
      </c>
      <c r="B8" s="28">
        <f t="shared" si="1"/>
        <v>26.599999999999998</v>
      </c>
      <c r="C8" s="23">
        <v>3.3874E-3</v>
      </c>
      <c r="D8" s="23">
        <v>3.5095E-3</v>
      </c>
      <c r="E8" s="23">
        <v>3.5095E-3</v>
      </c>
      <c r="F8" s="23">
        <v>3.2347999999999999E-3</v>
      </c>
      <c r="G8" s="23">
        <v>3.1280000000000001E-3</v>
      </c>
      <c r="I8" s="23">
        <f t="shared" si="2"/>
        <v>3.3874000000000001E-9</v>
      </c>
      <c r="J8" s="23">
        <f t="shared" si="3"/>
        <v>3.5094999999999999E-9</v>
      </c>
      <c r="K8" s="23">
        <f t="shared" si="4"/>
        <v>3.5094999999999999E-9</v>
      </c>
      <c r="L8" s="23">
        <f t="shared" si="5"/>
        <v>3.2348E-9</v>
      </c>
      <c r="M8" s="23">
        <f t="shared" si="6"/>
        <v>3.128E-9</v>
      </c>
      <c r="U8" s="23">
        <f t="shared" si="7"/>
        <v>2.1100145751773218E-5</v>
      </c>
      <c r="V8" s="23">
        <f t="shared" si="30"/>
        <v>2.1860707774649613E-5</v>
      </c>
      <c r="W8" s="23">
        <f t="shared" si="31"/>
        <v>2.1860707774649613E-5</v>
      </c>
      <c r="X8" s="23">
        <f t="shared" si="32"/>
        <v>2.0149598948407628E-5</v>
      </c>
      <c r="Y8" s="23">
        <f t="shared" si="33"/>
        <v>1.9484340766235642E-5</v>
      </c>
      <c r="Z8" s="23">
        <f t="shared" ref="Z8:AD8" si="62">U8*3600</f>
        <v>7.5960524706383578E-2</v>
      </c>
      <c r="AA8" s="23">
        <f t="shared" si="62"/>
        <v>7.8698547988738612E-2</v>
      </c>
      <c r="AB8" s="23">
        <f t="shared" si="62"/>
        <v>7.8698547988738612E-2</v>
      </c>
      <c r="AC8" s="23">
        <f t="shared" si="62"/>
        <v>7.2538556214267455E-2</v>
      </c>
      <c r="AD8" s="23">
        <f t="shared" si="62"/>
        <v>7.0143626758448305E-2</v>
      </c>
      <c r="AE8" s="23"/>
      <c r="AF8" s="23">
        <f t="shared" si="35"/>
        <v>5.9879963725410615E-2</v>
      </c>
      <c r="AG8" s="23">
        <f t="shared" si="36"/>
        <v>7.8698547988738612E-2</v>
      </c>
      <c r="AH8" s="23">
        <f t="shared" si="37"/>
        <v>7.8698547988738612E-2</v>
      </c>
      <c r="AI8" s="23">
        <f t="shared" si="38"/>
        <v>7.2538556214267455E-2</v>
      </c>
      <c r="AJ8" s="23">
        <f t="shared" si="39"/>
        <v>7.0143626758448305E-2</v>
      </c>
      <c r="AK8" s="23"/>
      <c r="AL8" s="23">
        <f t="shared" si="14"/>
        <v>0.35018188859041127</v>
      </c>
      <c r="AM8" s="23">
        <f t="shared" si="15"/>
        <v>0.33799861217015503</v>
      </c>
      <c r="AN8" s="23">
        <f t="shared" si="16"/>
        <v>0.33799861217015503</v>
      </c>
      <c r="AO8" s="23">
        <f t="shared" si="17"/>
        <v>0.3667015362344378</v>
      </c>
      <c r="AP8" s="23">
        <f t="shared" si="18"/>
        <v>0.37922190837952668</v>
      </c>
      <c r="AQ8" s="23">
        <f t="shared" si="19"/>
        <v>3501</v>
      </c>
      <c r="AR8" s="23">
        <f t="shared" si="40"/>
        <v>3379</v>
      </c>
      <c r="AS8" s="23">
        <f t="shared" si="41"/>
        <v>3379</v>
      </c>
      <c r="AT8" s="23">
        <f t="shared" si="42"/>
        <v>3667</v>
      </c>
      <c r="AU8" s="23">
        <f t="shared" si="43"/>
        <v>3792</v>
      </c>
      <c r="AW8" s="23">
        <f t="shared" si="21"/>
        <v>338</v>
      </c>
      <c r="AX8" s="23">
        <f t="shared" si="21"/>
        <v>350</v>
      </c>
      <c r="AY8" s="23">
        <f t="shared" si="21"/>
        <v>350</v>
      </c>
      <c r="AZ8" s="23">
        <f t="shared" si="21"/>
        <v>323</v>
      </c>
      <c r="BA8" s="23">
        <f t="shared" si="21"/>
        <v>312</v>
      </c>
      <c r="BB8" s="23"/>
      <c r="BC8" s="26">
        <f>INT($AW$11-AW8)</f>
        <v>267</v>
      </c>
      <c r="BD8" s="26">
        <f t="shared" si="45"/>
        <v>267</v>
      </c>
      <c r="BE8" s="26">
        <f t="shared" si="46"/>
        <v>258</v>
      </c>
      <c r="BF8" s="26">
        <f t="shared" si="47"/>
        <v>246</v>
      </c>
      <c r="BG8" s="26">
        <f t="shared" si="48"/>
        <v>237</v>
      </c>
      <c r="BH8" s="26"/>
      <c r="BI8" s="23"/>
      <c r="BJ8" s="23"/>
      <c r="BK8" s="23"/>
      <c r="BL8" s="23"/>
      <c r="BM8" s="23"/>
      <c r="BO8" s="26">
        <f t="shared" si="22"/>
        <v>3369</v>
      </c>
      <c r="BP8" s="26">
        <f t="shared" si="23"/>
        <v>3302</v>
      </c>
      <c r="BQ8" s="26">
        <f t="shared" si="24"/>
        <v>3360</v>
      </c>
      <c r="BR8" s="26">
        <f t="shared" si="25"/>
        <v>3619</v>
      </c>
      <c r="BS8" s="26">
        <f t="shared" si="26"/>
        <v>3773</v>
      </c>
      <c r="BV8">
        <f t="shared" si="49"/>
        <v>0.33689999999999998</v>
      </c>
      <c r="BW8">
        <f t="shared" si="50"/>
        <v>0.33019999999999999</v>
      </c>
      <c r="BX8">
        <f t="shared" si="51"/>
        <v>0.33600000000000002</v>
      </c>
      <c r="BY8">
        <f t="shared" si="52"/>
        <v>0.3619</v>
      </c>
      <c r="BZ8">
        <f t="shared" si="53"/>
        <v>0.37730000000000002</v>
      </c>
      <c r="CB8">
        <f t="shared" si="54"/>
        <v>2.6599999999999999E-2</v>
      </c>
      <c r="CD8">
        <f t="shared" si="28"/>
        <v>2.5591100773580625E-2</v>
      </c>
      <c r="CE8">
        <f t="shared" si="55"/>
        <v>2.598626054588149E-2</v>
      </c>
      <c r="CF8">
        <f t="shared" si="55"/>
        <v>2.6442712124216176E-2</v>
      </c>
      <c r="CG8">
        <f t="shared" si="55"/>
        <v>2.6251703493943391E-2</v>
      </c>
      <c r="CH8">
        <f t="shared" si="55"/>
        <v>2.6465190375962545E-2</v>
      </c>
      <c r="CJ8" s="52">
        <f t="shared" si="56"/>
        <v>-3.7928542346592986E-2</v>
      </c>
      <c r="CK8" s="52">
        <f t="shared" si="57"/>
        <v>-2.3072911808966496E-2</v>
      </c>
      <c r="CL8" s="52">
        <f t="shared" si="58"/>
        <v>-5.9130780369858254E-3</v>
      </c>
      <c r="CM8" s="52">
        <f t="shared" si="59"/>
        <v>-1.3093853611150667E-2</v>
      </c>
      <c r="CN8" s="52">
        <f t="shared" si="60"/>
        <v>-5.0680309788516276E-3</v>
      </c>
    </row>
    <row r="9" spans="1:92" x14ac:dyDescent="0.15">
      <c r="A9" s="4">
        <v>2.7699999999999999E-2</v>
      </c>
      <c r="B9" s="9">
        <f t="shared" si="1"/>
        <v>27.7</v>
      </c>
      <c r="C9" s="4">
        <v>3.5704999999999999E-3</v>
      </c>
      <c r="D9" s="4">
        <v>3.6697000000000001E-3</v>
      </c>
      <c r="E9" s="4">
        <v>3.5628999999999999E-3</v>
      </c>
      <c r="F9" s="4">
        <v>3.3111E-3</v>
      </c>
      <c r="G9" s="4">
        <v>3.3264000000000002E-3</v>
      </c>
      <c r="I9" s="4">
        <f t="shared" si="2"/>
        <v>3.5705E-9</v>
      </c>
      <c r="J9" s="4">
        <f t="shared" si="3"/>
        <v>3.6697000000000003E-9</v>
      </c>
      <c r="K9" s="4">
        <f t="shared" si="4"/>
        <v>3.5628999999999998E-9</v>
      </c>
      <c r="L9" s="4">
        <f t="shared" si="5"/>
        <v>3.3110999999999999E-9</v>
      </c>
      <c r="M9" s="4">
        <f t="shared" si="6"/>
        <v>3.3264E-9</v>
      </c>
      <c r="U9" s="4">
        <f t="shared" si="7"/>
        <v>2.2240677335627995E-5</v>
      </c>
      <c r="V9" s="4">
        <f t="shared" si="30"/>
        <v>2.2858595047907589E-5</v>
      </c>
      <c r="W9" s="4">
        <f t="shared" si="31"/>
        <v>2.2193336865735602E-5</v>
      </c>
      <c r="X9" s="4">
        <f t="shared" si="32"/>
        <v>2.0624872350090419E-5</v>
      </c>
      <c r="Y9" s="4">
        <f t="shared" si="33"/>
        <v>2.0720176190794835E-5</v>
      </c>
      <c r="Z9" s="4">
        <f t="shared" ref="Z9:AD9" si="63">U9*3600</f>
        <v>8.006643840826079E-2</v>
      </c>
      <c r="AA9" s="4">
        <f t="shared" si="63"/>
        <v>8.2290942172467324E-2</v>
      </c>
      <c r="AB9" s="4">
        <f t="shared" si="63"/>
        <v>7.9896012716648174E-2</v>
      </c>
      <c r="AC9" s="4">
        <f t="shared" si="63"/>
        <v>7.4249540460325517E-2</v>
      </c>
      <c r="AD9" s="4">
        <f t="shared" si="63"/>
        <v>7.4592634286861401E-2</v>
      </c>
      <c r="AF9" s="4">
        <f t="shared" si="35"/>
        <v>5.5774050023533403E-2</v>
      </c>
      <c r="AG9" s="4">
        <f t="shared" si="36"/>
        <v>8.2290942172467324E-2</v>
      </c>
      <c r="AH9" s="4">
        <f t="shared" si="37"/>
        <v>7.9896012716648174E-2</v>
      </c>
      <c r="AI9" s="4">
        <f t="shared" si="38"/>
        <v>7.4249540460325517E-2</v>
      </c>
      <c r="AJ9" s="4">
        <f t="shared" si="39"/>
        <v>7.4592634286861401E-2</v>
      </c>
      <c r="AL9" s="4">
        <f t="shared" si="14"/>
        <v>0.34596268487374199</v>
      </c>
      <c r="AM9" s="4">
        <f t="shared" si="15"/>
        <v>0.33661055844938165</v>
      </c>
      <c r="AN9" s="4">
        <f t="shared" si="16"/>
        <v>0.34670065574158582</v>
      </c>
      <c r="AO9" s="4">
        <f t="shared" si="17"/>
        <v>0.37306628200347192</v>
      </c>
      <c r="AP9" s="4">
        <f t="shared" si="18"/>
        <v>0.37135033860681099</v>
      </c>
      <c r="AQ9" s="4">
        <f t="shared" si="19"/>
        <v>3459</v>
      </c>
      <c r="AR9" s="4">
        <f t="shared" si="40"/>
        <v>3366</v>
      </c>
      <c r="AS9" s="4">
        <f t="shared" si="41"/>
        <v>3467</v>
      </c>
      <c r="AT9" s="4">
        <f t="shared" si="42"/>
        <v>3730</v>
      </c>
      <c r="AU9" s="4">
        <f t="shared" si="43"/>
        <v>3713</v>
      </c>
      <c r="AW9" s="4">
        <f t="shared" si="21"/>
        <v>357</v>
      </c>
      <c r="AX9" s="4">
        <f t="shared" si="21"/>
        <v>366</v>
      </c>
      <c r="AY9" s="4">
        <f t="shared" si="21"/>
        <v>356</v>
      </c>
      <c r="AZ9" s="4">
        <f t="shared" si="21"/>
        <v>331</v>
      </c>
      <c r="BA9" s="4">
        <f t="shared" si="21"/>
        <v>332</v>
      </c>
      <c r="BC9" s="6">
        <f t="shared" ref="BC9:BC10" si="64">INT($AW$11-AW9)</f>
        <v>248</v>
      </c>
      <c r="BD9" s="6">
        <f t="shared" si="45"/>
        <v>251</v>
      </c>
      <c r="BE9" s="6">
        <f t="shared" si="46"/>
        <v>252</v>
      </c>
      <c r="BF9" s="6">
        <f t="shared" si="47"/>
        <v>238</v>
      </c>
      <c r="BG9" s="6">
        <f t="shared" si="48"/>
        <v>217</v>
      </c>
      <c r="BH9" s="6"/>
      <c r="BO9" s="6">
        <f t="shared" si="22"/>
        <v>3388</v>
      </c>
      <c r="BP9" s="6">
        <f t="shared" si="23"/>
        <v>3318</v>
      </c>
      <c r="BQ9" s="6">
        <f t="shared" si="24"/>
        <v>3366</v>
      </c>
      <c r="BR9" s="6">
        <f t="shared" si="25"/>
        <v>3627</v>
      </c>
      <c r="BS9" s="6">
        <f t="shared" si="26"/>
        <v>3793</v>
      </c>
      <c r="BV9">
        <f t="shared" si="49"/>
        <v>0.33879999999999999</v>
      </c>
      <c r="BW9">
        <f t="shared" si="50"/>
        <v>0.33179999999999998</v>
      </c>
      <c r="BX9">
        <f t="shared" si="51"/>
        <v>0.33660000000000001</v>
      </c>
      <c r="BY9">
        <f t="shared" si="52"/>
        <v>0.36270000000000002</v>
      </c>
      <c r="BZ9">
        <f t="shared" si="53"/>
        <v>0.37930000000000003</v>
      </c>
      <c r="CB9">
        <f t="shared" si="54"/>
        <v>2.7699999999999999E-2</v>
      </c>
      <c r="CD9">
        <f t="shared" si="28"/>
        <v>2.7126509332718755E-2</v>
      </c>
      <c r="CE9">
        <f t="shared" si="55"/>
        <v>2.7304134612824656E-2</v>
      </c>
      <c r="CF9">
        <f t="shared" si="55"/>
        <v>2.6892997880423777E-2</v>
      </c>
      <c r="CG9">
        <f t="shared" si="55"/>
        <v>2.6930308324960066E-2</v>
      </c>
      <c r="CH9">
        <f t="shared" si="55"/>
        <v>2.829298618500653E-2</v>
      </c>
      <c r="CJ9" s="52">
        <f t="shared" si="56"/>
        <v>-2.070363419787883E-2</v>
      </c>
      <c r="CK9" s="52">
        <f t="shared" si="57"/>
        <v>-1.4291169212106231E-2</v>
      </c>
      <c r="CL9" s="52">
        <f t="shared" si="58"/>
        <v>-2.9133650526217386E-2</v>
      </c>
      <c r="CM9" s="52">
        <f t="shared" si="59"/>
        <v>-2.7786703070033687E-2</v>
      </c>
      <c r="CN9" s="52">
        <f t="shared" si="60"/>
        <v>2.1407443502040838E-2</v>
      </c>
    </row>
    <row r="10" spans="1:92" x14ac:dyDescent="0.15">
      <c r="A10" s="4">
        <v>3.0099999999999998E-2</v>
      </c>
      <c r="B10" s="9">
        <f t="shared" si="1"/>
        <v>30.099999999999998</v>
      </c>
      <c r="C10" s="4">
        <v>3.797E-3</v>
      </c>
      <c r="D10" s="4">
        <v>3.8603999999999999E-3</v>
      </c>
      <c r="E10" s="4">
        <v>3.9290999999999996E-3</v>
      </c>
      <c r="F10" s="4">
        <v>3.5400000000000002E-3</v>
      </c>
      <c r="G10" s="4">
        <v>3.4026999999999998E-3</v>
      </c>
      <c r="I10" s="4">
        <f t="shared" si="2"/>
        <v>3.797E-9</v>
      </c>
      <c r="J10" s="4">
        <f t="shared" si="3"/>
        <v>3.8603999999999996E-9</v>
      </c>
      <c r="K10" s="4">
        <f t="shared" si="4"/>
        <v>3.9290999999999996E-9</v>
      </c>
      <c r="L10" s="4">
        <f t="shared" si="5"/>
        <v>3.5400000000000002E-9</v>
      </c>
      <c r="M10" s="4">
        <f t="shared" si="6"/>
        <v>3.4026999999999998E-9</v>
      </c>
      <c r="U10" s="4">
        <f t="shared" si="7"/>
        <v>2.3651547918605094E-5</v>
      </c>
      <c r="V10" s="4">
        <f t="shared" si="30"/>
        <v>2.4046467101654752E-5</v>
      </c>
      <c r="W10" s="4">
        <f t="shared" si="31"/>
        <v>2.4474400033445158E-5</v>
      </c>
      <c r="X10" s="4">
        <f t="shared" si="32"/>
        <v>2.2050692555138804E-5</v>
      </c>
      <c r="Y10" s="4">
        <f t="shared" si="33"/>
        <v>2.119544959247763E-5</v>
      </c>
      <c r="Z10" s="4">
        <f t="shared" ref="Z10:AD10" si="65">U10*3600</f>
        <v>8.5145572506978337E-2</v>
      </c>
      <c r="AA10" s="4">
        <f t="shared" si="65"/>
        <v>8.656728156595711E-2</v>
      </c>
      <c r="AB10" s="4">
        <f t="shared" si="65"/>
        <v>8.810784012040257E-2</v>
      </c>
      <c r="AC10" s="4">
        <f t="shared" si="65"/>
        <v>7.9382493198499701E-2</v>
      </c>
      <c r="AD10" s="4">
        <f t="shared" si="65"/>
        <v>7.6303618532919462E-2</v>
      </c>
      <c r="AF10" s="4">
        <f t="shared" si="35"/>
        <v>5.0694915924815856E-2</v>
      </c>
      <c r="AG10" s="4">
        <f t="shared" si="36"/>
        <v>8.656728156595711E-2</v>
      </c>
      <c r="AH10" s="4">
        <f t="shared" si="37"/>
        <v>8.810784012040257E-2</v>
      </c>
      <c r="AI10" s="4">
        <f t="shared" si="38"/>
        <v>7.9382493198499701E-2</v>
      </c>
      <c r="AJ10" s="4">
        <f t="shared" si="39"/>
        <v>7.6303618532919462E-2</v>
      </c>
      <c r="AL10" s="4">
        <f t="shared" si="14"/>
        <v>0.3535122157706212</v>
      </c>
      <c r="AM10" s="4">
        <f t="shared" si="15"/>
        <v>0.3477064250546702</v>
      </c>
      <c r="AN10" s="4">
        <f t="shared" si="16"/>
        <v>0.34162680595582928</v>
      </c>
      <c r="AO10" s="4">
        <f t="shared" si="17"/>
        <v>0.37917680318673685</v>
      </c>
      <c r="AP10" s="4">
        <f t="shared" si="18"/>
        <v>0.39447670475829449</v>
      </c>
      <c r="AQ10" s="4">
        <f t="shared" si="19"/>
        <v>3535</v>
      </c>
      <c r="AR10" s="4">
        <f t="shared" si="40"/>
        <v>3477</v>
      </c>
      <c r="AS10" s="4">
        <f t="shared" si="41"/>
        <v>3416</v>
      </c>
      <c r="AT10" s="4">
        <f t="shared" si="42"/>
        <v>3791</v>
      </c>
      <c r="AU10" s="4">
        <f t="shared" si="43"/>
        <v>3944</v>
      </c>
      <c r="AW10" s="4">
        <f t="shared" si="21"/>
        <v>379</v>
      </c>
      <c r="AX10" s="4">
        <f t="shared" si="21"/>
        <v>386</v>
      </c>
      <c r="AY10" s="4">
        <f t="shared" si="21"/>
        <v>392</v>
      </c>
      <c r="AZ10" s="4">
        <f t="shared" si="21"/>
        <v>354</v>
      </c>
      <c r="BA10" s="4">
        <f t="shared" si="21"/>
        <v>340</v>
      </c>
      <c r="BC10" s="6">
        <f t="shared" si="64"/>
        <v>226</v>
      </c>
      <c r="BD10" s="6">
        <f t="shared" si="45"/>
        <v>231</v>
      </c>
      <c r="BE10" s="6">
        <f t="shared" si="46"/>
        <v>216</v>
      </c>
      <c r="BF10" s="6">
        <f t="shared" si="47"/>
        <v>215</v>
      </c>
      <c r="BG10" s="6">
        <f t="shared" si="48"/>
        <v>209</v>
      </c>
      <c r="BH10" s="6"/>
      <c r="BO10" s="6">
        <f t="shared" si="22"/>
        <v>3410</v>
      </c>
      <c r="BP10" s="6">
        <f t="shared" si="23"/>
        <v>3338</v>
      </c>
      <c r="BQ10" s="6">
        <f t="shared" si="24"/>
        <v>3402</v>
      </c>
      <c r="BR10" s="6">
        <f t="shared" si="25"/>
        <v>3650</v>
      </c>
      <c r="BS10" s="6">
        <f t="shared" si="26"/>
        <v>3801</v>
      </c>
      <c r="BV10">
        <f t="shared" si="49"/>
        <v>0.34100000000000003</v>
      </c>
      <c r="BW10">
        <f t="shared" si="50"/>
        <v>0.33379999999999999</v>
      </c>
      <c r="BX10">
        <f t="shared" si="51"/>
        <v>0.3402</v>
      </c>
      <c r="BY10">
        <f t="shared" si="52"/>
        <v>0.36499999999999999</v>
      </c>
      <c r="BZ10">
        <f t="shared" si="53"/>
        <v>0.38009999999999999</v>
      </c>
      <c r="CB10">
        <f t="shared" si="54"/>
        <v>3.0099999999999998E-2</v>
      </c>
      <c r="CD10">
        <f t="shared" si="28"/>
        <v>2.9034640224879615E-2</v>
      </c>
      <c r="CE10">
        <f t="shared" si="55"/>
        <v>2.8896158586716483E-2</v>
      </c>
      <c r="CF10">
        <f t="shared" si="55"/>
        <v>2.9974287208960955E-2</v>
      </c>
      <c r="CG10">
        <f t="shared" si="55"/>
        <v>2.8974610017452392E-2</v>
      </c>
      <c r="CH10">
        <f t="shared" si="55"/>
        <v>2.9003005404362688E-2</v>
      </c>
      <c r="CJ10" s="52">
        <f t="shared" si="56"/>
        <v>-3.5394012462471196E-2</v>
      </c>
      <c r="CK10" s="52">
        <f t="shared" si="57"/>
        <v>-3.9994731338322785E-2</v>
      </c>
      <c r="CL10" s="52">
        <f t="shared" si="58"/>
        <v>-4.1765046856825031E-3</v>
      </c>
      <c r="CM10" s="52">
        <f t="shared" si="59"/>
        <v>-3.7388371513209527E-2</v>
      </c>
      <c r="CN10" s="52">
        <f t="shared" si="60"/>
        <v>-3.6445003177319295E-2</v>
      </c>
    </row>
    <row r="11" spans="1:92" x14ac:dyDescent="0.15">
      <c r="A11" s="4">
        <v>4.9399999999999999E-2</v>
      </c>
      <c r="B11" s="9">
        <f t="shared" si="1"/>
        <v>49.4</v>
      </c>
      <c r="C11" s="4">
        <v>6.0577000000000001E-3</v>
      </c>
      <c r="D11" s="4">
        <v>6.1720999999999998E-3</v>
      </c>
      <c r="E11" s="4">
        <v>6.0882000000000002E-3</v>
      </c>
      <c r="F11" s="4">
        <v>5.6991000000000003E-3</v>
      </c>
      <c r="G11" s="4">
        <v>5.4930999999999999E-3</v>
      </c>
      <c r="I11" s="4">
        <f t="shared" si="2"/>
        <v>6.0576999999999999E-9</v>
      </c>
      <c r="J11" s="4">
        <f t="shared" si="3"/>
        <v>6.1720999999999994E-9</v>
      </c>
      <c r="K11" s="4">
        <f t="shared" si="4"/>
        <v>6.0882000000000005E-9</v>
      </c>
      <c r="L11" s="4">
        <f t="shared" si="5"/>
        <v>5.6991000000000007E-9</v>
      </c>
      <c r="M11" s="4">
        <f t="shared" si="6"/>
        <v>5.4930999999999996E-9</v>
      </c>
      <c r="U11" s="4">
        <f t="shared" si="7"/>
        <v>3.7733469008831724E-5</v>
      </c>
      <c r="V11" s="4">
        <f t="shared" si="30"/>
        <v>3.8446067660896096E-5</v>
      </c>
      <c r="W11" s="4">
        <f t="shared" si="31"/>
        <v>3.7923453789320922E-5</v>
      </c>
      <c r="X11" s="4">
        <f t="shared" si="32"/>
        <v>3.5499746311014568E-5</v>
      </c>
      <c r="Y11" s="4">
        <f t="shared" si="33"/>
        <v>3.4216570416562982E-5</v>
      </c>
      <c r="Z11" s="4">
        <f t="shared" ref="Z11:AD11" si="66">U11*3600</f>
        <v>0.13584048843179419</v>
      </c>
      <c r="AA11" s="4">
        <f t="shared" si="66"/>
        <v>0.13840584357922595</v>
      </c>
      <c r="AB11" s="4">
        <f t="shared" si="66"/>
        <v>0.13652443364155531</v>
      </c>
      <c r="AC11" s="4">
        <f t="shared" si="66"/>
        <v>0.12779908671965245</v>
      </c>
      <c r="AD11" s="4">
        <f t="shared" si="66"/>
        <v>0.12317965349962673</v>
      </c>
      <c r="AF11" s="4">
        <f t="shared" si="35"/>
        <v>0</v>
      </c>
      <c r="AG11" s="4">
        <f t="shared" si="36"/>
        <v>0.13840584357922595</v>
      </c>
      <c r="AH11" s="4">
        <f t="shared" si="37"/>
        <v>0.13652443364155531</v>
      </c>
      <c r="AI11" s="4">
        <f t="shared" si="38"/>
        <v>0.12779908671965245</v>
      </c>
      <c r="AJ11" s="4">
        <f t="shared" si="39"/>
        <v>0.12317965349962673</v>
      </c>
      <c r="AL11" s="4">
        <f t="shared" si="14"/>
        <v>0.36366182550060433</v>
      </c>
      <c r="AM11" s="4">
        <f t="shared" si="15"/>
        <v>0.35692134611153586</v>
      </c>
      <c r="AN11" s="4">
        <f t="shared" si="16"/>
        <v>0.3618399921709225</v>
      </c>
      <c r="AO11" s="4">
        <f t="shared" si="17"/>
        <v>0.38654423335877763</v>
      </c>
      <c r="AP11" s="4">
        <f t="shared" si="18"/>
        <v>0.40104025783892705</v>
      </c>
      <c r="AQ11" s="4">
        <f t="shared" si="19"/>
        <v>3636</v>
      </c>
      <c r="AR11" s="4">
        <f t="shared" si="40"/>
        <v>3569</v>
      </c>
      <c r="AS11" s="4">
        <f t="shared" si="41"/>
        <v>3618</v>
      </c>
      <c r="AT11" s="4">
        <f t="shared" si="42"/>
        <v>3865</v>
      </c>
      <c r="AU11" s="4">
        <f t="shared" si="43"/>
        <v>4010</v>
      </c>
      <c r="AW11" s="4">
        <f t="shared" si="21"/>
        <v>605</v>
      </c>
      <c r="AX11" s="4">
        <f t="shared" si="21"/>
        <v>617</v>
      </c>
      <c r="AY11" s="4">
        <f t="shared" si="21"/>
        <v>608</v>
      </c>
      <c r="AZ11" s="4">
        <f t="shared" si="21"/>
        <v>569</v>
      </c>
      <c r="BA11" s="4">
        <f t="shared" si="21"/>
        <v>549</v>
      </c>
      <c r="BC11" s="6">
        <f t="shared" si="44"/>
        <v>0</v>
      </c>
      <c r="BD11" s="6">
        <f t="shared" ref="BD11" si="67">INT($AX$11-AX11)</f>
        <v>0</v>
      </c>
      <c r="BE11" s="6">
        <f t="shared" ref="BE11" si="68">INT($AY$11-AY11)</f>
        <v>0</v>
      </c>
      <c r="BF11" s="6">
        <f t="shared" ref="BF11" si="69">INT($AZ$11-AZ11)</f>
        <v>0</v>
      </c>
      <c r="BG11" s="6">
        <f t="shared" ref="BG11" si="70">INT($BA$11-BA11)</f>
        <v>0</v>
      </c>
      <c r="BH11" s="6"/>
      <c r="BI11" s="6">
        <f>AQ31-AQ11</f>
        <v>420</v>
      </c>
      <c r="BJ11" s="6">
        <f>AR31-AR11</f>
        <v>530</v>
      </c>
      <c r="BK11" s="6">
        <f>AS31-AS11</f>
        <v>449</v>
      </c>
      <c r="BL11" s="6">
        <f>AT31-AT11</f>
        <v>415</v>
      </c>
      <c r="BM11" s="6">
        <f>AU31-AU11</f>
        <v>287</v>
      </c>
      <c r="BO11" s="6">
        <f t="shared" si="22"/>
        <v>3636</v>
      </c>
      <c r="BP11" s="6">
        <f t="shared" si="23"/>
        <v>3569</v>
      </c>
      <c r="BQ11" s="6">
        <f t="shared" si="24"/>
        <v>3618</v>
      </c>
      <c r="BR11" s="6">
        <f t="shared" si="25"/>
        <v>3865</v>
      </c>
      <c r="BS11" s="6">
        <f t="shared" si="26"/>
        <v>4010</v>
      </c>
      <c r="BV11">
        <f t="shared" si="49"/>
        <v>0.36359999999999998</v>
      </c>
      <c r="BW11">
        <f t="shared" si="50"/>
        <v>0.3569</v>
      </c>
      <c r="BX11">
        <f t="shared" si="51"/>
        <v>0.36180000000000001</v>
      </c>
      <c r="BY11">
        <f t="shared" si="52"/>
        <v>0.38650000000000001</v>
      </c>
      <c r="BZ11">
        <f t="shared" si="53"/>
        <v>0.40100000000000002</v>
      </c>
      <c r="CB11">
        <f t="shared" si="54"/>
        <v>4.9399999999999999E-2</v>
      </c>
      <c r="CD11">
        <f t="shared" si="28"/>
        <v>4.9391601593800363E-2</v>
      </c>
      <c r="CE11">
        <f t="shared" si="55"/>
        <v>4.9397045573425738E-2</v>
      </c>
      <c r="CF11">
        <f t="shared" si="55"/>
        <v>4.9394540091514713E-2</v>
      </c>
      <c r="CG11">
        <f t="shared" si="55"/>
        <v>4.9394347017145672E-2</v>
      </c>
      <c r="CH11">
        <f t="shared" si="55"/>
        <v>4.9395041053350318E-2</v>
      </c>
      <c r="CJ11" s="52">
        <f t="shared" si="56"/>
        <v>-1.7000822266469972E-4</v>
      </c>
      <c r="CK11" s="52">
        <f t="shared" si="57"/>
        <v>-5.9806205956710158E-5</v>
      </c>
      <c r="CL11" s="52">
        <f t="shared" si="58"/>
        <v>-1.1052446326490536E-4</v>
      </c>
      <c r="CM11" s="52">
        <f t="shared" si="59"/>
        <v>-1.1443285130217665E-4</v>
      </c>
      <c r="CN11" s="52">
        <f t="shared" si="60"/>
        <v>-1.0038353541865599E-4</v>
      </c>
    </row>
    <row r="12" spans="1:92" x14ac:dyDescent="0.15">
      <c r="A12" s="4"/>
      <c r="B12" s="9"/>
      <c r="C12" s="4"/>
      <c r="D12" s="4"/>
      <c r="E12" s="4"/>
      <c r="F12" s="4"/>
      <c r="G12" s="4"/>
      <c r="I12" s="4"/>
      <c r="J12" s="4"/>
      <c r="K12" s="4"/>
      <c r="L12" s="4"/>
      <c r="M12" s="4"/>
      <c r="AP12" s="4"/>
      <c r="AQ12" s="4"/>
      <c r="AR12" s="4"/>
      <c r="AS12" s="4"/>
      <c r="AT12" s="4"/>
      <c r="AU12" s="4"/>
      <c r="BI12" s="6"/>
      <c r="BJ12" s="6"/>
      <c r="BK12" s="6"/>
      <c r="BL12" s="6"/>
      <c r="BM12" s="6"/>
      <c r="CK12" s="52"/>
      <c r="CL12" s="52"/>
      <c r="CM12" s="52"/>
      <c r="CN12" s="52"/>
    </row>
    <row r="13" spans="1:92" x14ac:dyDescent="0.15">
      <c r="A13" s="4">
        <v>6.59E-2</v>
      </c>
      <c r="B13" s="9">
        <f t="shared" si="1"/>
        <v>65.900000000000006</v>
      </c>
      <c r="C13" s="4">
        <v>7.8735000000000003E-3</v>
      </c>
      <c r="D13" s="4">
        <v>7.7285000000000001E-3</v>
      </c>
      <c r="E13" s="4">
        <v>7.7200999999999997E-3</v>
      </c>
      <c r="F13" s="4">
        <v>7.4386000000000001E-3</v>
      </c>
      <c r="G13" s="4">
        <v>7.4996000000000004E-3</v>
      </c>
      <c r="I13" s="4">
        <f t="shared" si="2"/>
        <v>7.873500000000001E-9</v>
      </c>
      <c r="J13" s="4">
        <f t="shared" si="3"/>
        <v>7.7285000000000004E-9</v>
      </c>
      <c r="K13" s="4">
        <f t="shared" si="4"/>
        <v>7.7200999999999994E-9</v>
      </c>
      <c r="L13" s="4">
        <f t="shared" si="5"/>
        <v>7.4386000000000003E-9</v>
      </c>
      <c r="M13" s="4">
        <f t="shared" si="6"/>
        <v>7.4996000000000009E-9</v>
      </c>
      <c r="U13" s="4">
        <f t="shared" si="7"/>
        <v>4.9044103907594741E-5</v>
      </c>
      <c r="V13" s="4">
        <f t="shared" si="30"/>
        <v>4.8140897574121537E-5</v>
      </c>
      <c r="W13" s="4">
        <f t="shared" si="31"/>
        <v>4.8088573896872053E-5</v>
      </c>
      <c r="X13" s="4">
        <f t="shared" si="32"/>
        <v>4.6335107808094777E-5</v>
      </c>
      <c r="Y13" s="4">
        <f t="shared" si="33"/>
        <v>4.671507736907316E-5</v>
      </c>
      <c r="Z13" s="4">
        <f t="shared" ref="Z13:AD13" si="71">U13*3600</f>
        <v>0.17655877406734108</v>
      </c>
      <c r="AA13" s="4">
        <f t="shared" si="71"/>
        <v>0.17330723126683753</v>
      </c>
      <c r="AB13" s="4">
        <f t="shared" si="71"/>
        <v>0.17311886602873938</v>
      </c>
      <c r="AC13" s="4">
        <f t="shared" si="71"/>
        <v>0.1668063881091412</v>
      </c>
      <c r="AD13" s="4">
        <f t="shared" si="71"/>
        <v>0.16817427852866337</v>
      </c>
      <c r="AF13" s="4">
        <f t="shared" ref="AF13:AF58" si="72">Z13</f>
        <v>0.17655877406734108</v>
      </c>
      <c r="AG13" s="4">
        <f t="shared" si="36"/>
        <v>0.17330723126683753</v>
      </c>
      <c r="AH13" s="4">
        <f t="shared" si="37"/>
        <v>0.17311886602873938</v>
      </c>
      <c r="AI13" s="4">
        <f t="shared" si="38"/>
        <v>0.1668063881091412</v>
      </c>
      <c r="AJ13" s="4">
        <f t="shared" si="39"/>
        <v>0.16817427852866337</v>
      </c>
      <c r="AL13" s="4">
        <f t="shared" ref="AL13:AL31" si="73">A13/Z13</f>
        <v>0.37324681454157105</v>
      </c>
      <c r="AM13" s="4">
        <f t="shared" ref="AM13:AM31" si="74">A13/AA13</f>
        <v>0.38024956903578444</v>
      </c>
      <c r="AN13" s="4">
        <f t="shared" ref="AN13:AN31" si="75">A13/AB13</f>
        <v>0.38066330673087917</v>
      </c>
      <c r="AO13" s="4">
        <f t="shared" ref="AO13:AO31" si="76">A13/AC13</f>
        <v>0.3950688025022262</v>
      </c>
      <c r="AP13" s="4">
        <f t="shared" ref="AP13:AP31" si="77">A13/AD13</f>
        <v>0.39185540486066722</v>
      </c>
      <c r="AQ13" s="4">
        <f t="shared" ref="AQ13:AQ31" si="78">INT(AL13*10000)</f>
        <v>3732</v>
      </c>
      <c r="AR13" s="4">
        <f t="shared" si="40"/>
        <v>3802</v>
      </c>
      <c r="AS13" s="4">
        <f t="shared" si="41"/>
        <v>3806</v>
      </c>
      <c r="AT13" s="4">
        <f t="shared" si="42"/>
        <v>3950</v>
      </c>
      <c r="AU13" s="4">
        <f t="shared" si="43"/>
        <v>3918</v>
      </c>
      <c r="AW13" s="4">
        <f>INT(C13*100000)</f>
        <v>787</v>
      </c>
      <c r="AX13" s="36">
        <f t="shared" ref="AX13:BA13" si="79">INT(D13*100000)</f>
        <v>772</v>
      </c>
      <c r="AY13" s="36">
        <f t="shared" si="79"/>
        <v>772</v>
      </c>
      <c r="AZ13" s="36">
        <f t="shared" si="79"/>
        <v>743</v>
      </c>
      <c r="BA13" s="36">
        <f t="shared" si="79"/>
        <v>749</v>
      </c>
      <c r="BC13" s="3">
        <f>INT($AW$31-AW13)</f>
        <v>1964</v>
      </c>
      <c r="BD13" s="3">
        <f>INT($AX$31-AX13)</f>
        <v>1950</v>
      </c>
      <c r="BE13" s="3">
        <f>INT($AY$31-AY13)</f>
        <v>1972</v>
      </c>
      <c r="BF13" s="3">
        <f>INT($AZ$31-AZ13)</f>
        <v>1864</v>
      </c>
      <c r="BG13" s="3">
        <f>INT($BA$31-BA13)</f>
        <v>1848</v>
      </c>
      <c r="BH13" s="3"/>
      <c r="BI13" s="3">
        <v>10</v>
      </c>
      <c r="BJ13" s="35">
        <v>10</v>
      </c>
      <c r="BK13" s="35">
        <v>10</v>
      </c>
      <c r="BL13" s="35">
        <v>10</v>
      </c>
      <c r="BM13" s="35">
        <v>10</v>
      </c>
      <c r="BO13" s="26">
        <f>$AQ$31-BC13/$BI$13</f>
        <v>3859.6</v>
      </c>
      <c r="BP13" s="26">
        <f>$AR$31-(BD13+$BJ$11+$BJ$31+$BJ$40)/$BI$13</f>
        <v>3831.2</v>
      </c>
      <c r="BQ13" s="26">
        <f>$AS$31-(BE13+$BK$11+$BK$31+$BK$40)/$BI$13</f>
        <v>3806.1</v>
      </c>
      <c r="BR13" s="26">
        <f>$AT$31-(BF13+$BL$11+$BL$31+$BL$40)/$BI$13</f>
        <v>4033.7</v>
      </c>
      <c r="BS13" s="26">
        <f>$AU$31-(BG13+$BM$11+$BM$31+$BM$40)/$BI$13</f>
        <v>4065.9</v>
      </c>
      <c r="BV13">
        <f t="shared" si="49"/>
        <v>0.38595999999999997</v>
      </c>
      <c r="BW13">
        <f t="shared" si="50"/>
        <v>0.38311999999999996</v>
      </c>
      <c r="BX13">
        <f t="shared" si="51"/>
        <v>0.38061</v>
      </c>
      <c r="BY13">
        <f t="shared" si="52"/>
        <v>0.40337000000000001</v>
      </c>
      <c r="BZ13">
        <f t="shared" si="53"/>
        <v>0.40659000000000001</v>
      </c>
      <c r="CB13">
        <f t="shared" si="54"/>
        <v>6.59E-2</v>
      </c>
      <c r="CD13">
        <f t="shared" ref="CD13:CD31" si="80">BV13*Z13</f>
        <v>6.8144624439030951E-2</v>
      </c>
      <c r="CE13">
        <f t="shared" ref="CE13:CE31" si="81">BW13*AA13</f>
        <v>6.6397466442950789E-2</v>
      </c>
      <c r="CF13">
        <f t="shared" ref="CF13:CF31" si="82">BX13*AB13</f>
        <v>6.5890771599198497E-2</v>
      </c>
      <c r="CG13">
        <f t="shared" ref="CG13:CG31" si="83">BY13*AC13</f>
        <v>6.728469277158429E-2</v>
      </c>
      <c r="CH13">
        <f t="shared" ref="CH13:CH31" si="84">BZ13*AD13</f>
        <v>6.8377979906969241E-2</v>
      </c>
      <c r="CJ13" s="52">
        <f t="shared" si="56"/>
        <v>3.406106887755616E-2</v>
      </c>
      <c r="CK13" s="52">
        <f t="shared" si="57"/>
        <v>7.5488079355203203E-3</v>
      </c>
      <c r="CL13" s="52">
        <f t="shared" si="58"/>
        <v>-1.400364309788029E-4</v>
      </c>
      <c r="CM13" s="52">
        <f t="shared" si="59"/>
        <v>2.1012029917819263E-2</v>
      </c>
      <c r="CN13" s="52">
        <f t="shared" si="60"/>
        <v>3.7602123019260109E-2</v>
      </c>
    </row>
    <row r="14" spans="1:92" x14ac:dyDescent="0.15">
      <c r="A14" s="4">
        <v>6.9099999999999995E-2</v>
      </c>
      <c r="B14" s="9">
        <f t="shared" si="1"/>
        <v>69.099999999999994</v>
      </c>
      <c r="C14" s="4">
        <v>8.1253000000000002E-3</v>
      </c>
      <c r="D14" s="4">
        <v>8.1405000000000002E-3</v>
      </c>
      <c r="E14" s="4">
        <v>8.1717000000000005E-3</v>
      </c>
      <c r="F14" s="4">
        <v>7.7666999999999996E-3</v>
      </c>
      <c r="G14" s="4">
        <v>7.6141000000000004E-3</v>
      </c>
      <c r="I14" s="4">
        <f t="shared" si="2"/>
        <v>8.1252999999999996E-9</v>
      </c>
      <c r="J14" s="4">
        <f t="shared" si="3"/>
        <v>8.1404999999999993E-9</v>
      </c>
      <c r="K14" s="4">
        <f t="shared" si="4"/>
        <v>8.1717000000000006E-9</v>
      </c>
      <c r="L14" s="4">
        <f t="shared" si="5"/>
        <v>7.7666999999999997E-9</v>
      </c>
      <c r="M14" s="4">
        <f t="shared" si="6"/>
        <v>7.6141E-9</v>
      </c>
      <c r="U14" s="4">
        <f t="shared" si="7"/>
        <v>5.0612568423239917E-5</v>
      </c>
      <c r="V14" s="4">
        <f t="shared" si="30"/>
        <v>5.0707249363024689E-5</v>
      </c>
      <c r="W14" s="4">
        <f t="shared" si="31"/>
        <v>5.0901594449951353E-5</v>
      </c>
      <c r="X14" s="4">
        <f t="shared" si="32"/>
        <v>4.8378845725422755E-5</v>
      </c>
      <c r="Y14" s="4">
        <f t="shared" si="33"/>
        <v>4.7428298922057165E-5</v>
      </c>
      <c r="Z14" s="4">
        <f t="shared" ref="Z14:AD14" si="85">U14*3600</f>
        <v>0.18220524632366369</v>
      </c>
      <c r="AA14" s="4">
        <f t="shared" si="85"/>
        <v>0.18254609770688887</v>
      </c>
      <c r="AB14" s="4">
        <f t="shared" si="85"/>
        <v>0.18324574001982488</v>
      </c>
      <c r="AC14" s="4">
        <f t="shared" si="85"/>
        <v>0.17416384461152193</v>
      </c>
      <c r="AD14" s="4">
        <f t="shared" si="85"/>
        <v>0.17074187611940581</v>
      </c>
      <c r="AF14" s="4">
        <f t="shared" si="72"/>
        <v>0.18220524632366369</v>
      </c>
      <c r="AG14" s="4">
        <f t="shared" si="36"/>
        <v>0.18254609770688887</v>
      </c>
      <c r="AH14" s="4">
        <f t="shared" si="37"/>
        <v>0.18324574001982488</v>
      </c>
      <c r="AI14" s="4">
        <f t="shared" si="38"/>
        <v>0.17416384461152193</v>
      </c>
      <c r="AJ14" s="4">
        <f t="shared" si="39"/>
        <v>0.17074187611940581</v>
      </c>
      <c r="AL14" s="4">
        <f t="shared" si="73"/>
        <v>0.37924264747708153</v>
      </c>
      <c r="AM14" s="4">
        <f t="shared" si="74"/>
        <v>0.37853452288502315</v>
      </c>
      <c r="AN14" s="4">
        <f t="shared" si="75"/>
        <v>0.37708925725926423</v>
      </c>
      <c r="AO14" s="4">
        <f t="shared" si="76"/>
        <v>0.39675284014388734</v>
      </c>
      <c r="AP14" s="4">
        <f t="shared" si="77"/>
        <v>0.40470446717872499</v>
      </c>
      <c r="AQ14" s="4">
        <f t="shared" si="78"/>
        <v>3792</v>
      </c>
      <c r="AR14" s="4">
        <f t="shared" si="40"/>
        <v>3785</v>
      </c>
      <c r="AS14" s="4">
        <f t="shared" si="41"/>
        <v>3770</v>
      </c>
      <c r="AT14" s="4">
        <f t="shared" si="42"/>
        <v>3967</v>
      </c>
      <c r="AU14" s="4">
        <f t="shared" si="43"/>
        <v>4047</v>
      </c>
      <c r="AW14" s="36">
        <f t="shared" ref="AW14:AW31" si="86">INT(C14*100000)</f>
        <v>812</v>
      </c>
      <c r="AX14" s="36">
        <f t="shared" ref="AX14:AX31" si="87">INT(D14*100000)</f>
        <v>814</v>
      </c>
      <c r="AY14" s="36">
        <f t="shared" ref="AY14:AY31" si="88">INT(E14*100000)</f>
        <v>817</v>
      </c>
      <c r="AZ14" s="36">
        <f t="shared" ref="AZ14:AZ31" si="89">INT(F14*100000)</f>
        <v>776</v>
      </c>
      <c r="BA14" s="36">
        <f t="shared" ref="BA14:BA31" si="90">INT(G14*100000)</f>
        <v>761</v>
      </c>
      <c r="BC14" s="35">
        <f t="shared" ref="BC14:BC22" si="91">INT($AW$31-AW14)</f>
        <v>1939</v>
      </c>
      <c r="BD14" s="35">
        <f t="shared" ref="BD14:BD31" si="92">INT($AX$31-AX14)</f>
        <v>1908</v>
      </c>
      <c r="BE14" s="3">
        <f t="shared" ref="BE14:BE31" si="93">INT($AY$31-AY14)</f>
        <v>1927</v>
      </c>
      <c r="BF14" s="3">
        <f t="shared" ref="BF14:BF31" si="94">INT($AZ$31-AZ14)</f>
        <v>1831</v>
      </c>
      <c r="BG14" s="3">
        <f t="shared" ref="BG14:BG31" si="95">INT($BA$31-BA14)</f>
        <v>1836</v>
      </c>
      <c r="BH14" s="3"/>
      <c r="BI14" s="3"/>
      <c r="BJ14" s="3"/>
      <c r="BK14" s="3"/>
      <c r="BL14" s="3"/>
      <c r="BM14" s="3"/>
      <c r="BO14" s="26">
        <f t="shared" ref="BO14:BO31" si="96">$AQ$31-BC14/$BI$13</f>
        <v>3862.1</v>
      </c>
      <c r="BP14" s="26">
        <f t="shared" ref="BP14:BP16" si="97">$AR$31-(BD14+$BJ$11+$BJ$31+$BJ$40)/$BI$13</f>
        <v>3835.4</v>
      </c>
      <c r="BQ14" s="26">
        <f t="shared" ref="BQ14:BQ16" si="98">$AS$31-(BE14+$BK$11+$BK$31+$BK$40)/$BI$13</f>
        <v>3810.6</v>
      </c>
      <c r="BR14" s="26">
        <f t="shared" ref="BR14:BR16" si="99">$AT$31-(BF14+$BL$11+$BL$31+$BL$40)/$BI$13</f>
        <v>4037</v>
      </c>
      <c r="BS14" s="26">
        <f t="shared" ref="BS14:BS16" si="100">$AU$31-(BG14+$BM$11+$BM$31+$BM$40)/$BI$13</f>
        <v>4067.1</v>
      </c>
      <c r="BV14">
        <f t="shared" si="49"/>
        <v>0.38621</v>
      </c>
      <c r="BW14">
        <f t="shared" si="50"/>
        <v>0.38353999999999999</v>
      </c>
      <c r="BX14">
        <f t="shared" si="51"/>
        <v>0.38106000000000001</v>
      </c>
      <c r="BY14">
        <f t="shared" si="52"/>
        <v>0.4037</v>
      </c>
      <c r="BZ14">
        <f t="shared" si="53"/>
        <v>0.40671000000000002</v>
      </c>
      <c r="CB14">
        <f t="shared" si="54"/>
        <v>6.9099999999999995E-2</v>
      </c>
      <c r="CD14">
        <f t="shared" si="80"/>
        <v>7.0369488182662157E-2</v>
      </c>
      <c r="CE14">
        <f t="shared" si="81"/>
        <v>7.0013730314500158E-2</v>
      </c>
      <c r="CF14">
        <f t="shared" si="82"/>
        <v>6.9827621691954472E-2</v>
      </c>
      <c r="CG14">
        <f t="shared" si="83"/>
        <v>7.0309944069671407E-2</v>
      </c>
      <c r="CH14">
        <f t="shared" si="84"/>
        <v>6.944242843652354E-2</v>
      </c>
      <c r="CJ14" s="52">
        <f t="shared" si="56"/>
        <v>1.8371753728830136E-2</v>
      </c>
      <c r="CK14" s="52">
        <f t="shared" si="57"/>
        <v>1.3223304117223786E-2</v>
      </c>
      <c r="CL14" s="52">
        <f t="shared" si="58"/>
        <v>1.0529981070252933E-2</v>
      </c>
      <c r="CM14" s="52">
        <f t="shared" si="59"/>
        <v>1.7510044423609438E-2</v>
      </c>
      <c r="CN14" s="52">
        <f t="shared" si="60"/>
        <v>4.9555490090238104E-3</v>
      </c>
    </row>
    <row r="15" spans="1:92" x14ac:dyDescent="0.15">
      <c r="A15" s="4">
        <v>7.1599999999999997E-2</v>
      </c>
      <c r="B15" s="9">
        <f t="shared" si="1"/>
        <v>71.599999999999994</v>
      </c>
      <c r="C15" s="4">
        <v>8.4609000000000004E-3</v>
      </c>
      <c r="D15" s="4">
        <v>8.4075E-3</v>
      </c>
      <c r="E15" s="4">
        <v>8.3923000000000001E-3</v>
      </c>
      <c r="F15" s="4">
        <v>7.9193000000000006E-3</v>
      </c>
      <c r="G15" s="4">
        <v>7.9956000000000003E-3</v>
      </c>
      <c r="I15" s="4">
        <f t="shared" si="2"/>
        <v>8.4609E-9</v>
      </c>
      <c r="J15" s="4">
        <f t="shared" si="3"/>
        <v>8.4074999999999993E-9</v>
      </c>
      <c r="K15" s="4">
        <f t="shared" si="4"/>
        <v>8.3922999999999997E-9</v>
      </c>
      <c r="L15" s="4">
        <f t="shared" si="5"/>
        <v>7.919300000000001E-9</v>
      </c>
      <c r="M15" s="4">
        <f t="shared" si="6"/>
        <v>7.9956000000000008E-9</v>
      </c>
      <c r="U15" s="4">
        <f t="shared" si="7"/>
        <v>5.2703023909540655E-5</v>
      </c>
      <c r="V15" s="4">
        <f t="shared" si="30"/>
        <v>5.2370394818454651E-5</v>
      </c>
      <c r="W15" s="4">
        <f t="shared" si="31"/>
        <v>5.2275713878669879E-5</v>
      </c>
      <c r="X15" s="4">
        <f t="shared" si="32"/>
        <v>4.9329392528788344E-5</v>
      </c>
      <c r="Y15" s="4">
        <f t="shared" si="33"/>
        <v>4.9804665930471139E-5</v>
      </c>
      <c r="Z15" s="4">
        <f t="shared" ref="Z15:AD15" si="101">U15*3600</f>
        <v>0.18973088607434635</v>
      </c>
      <c r="AA15" s="4">
        <f t="shared" si="101"/>
        <v>0.18853342134643675</v>
      </c>
      <c r="AB15" s="4">
        <f t="shared" si="101"/>
        <v>0.18819256996321157</v>
      </c>
      <c r="AC15" s="4">
        <f t="shared" si="101"/>
        <v>0.17758581310363805</v>
      </c>
      <c r="AD15" s="4">
        <f t="shared" si="101"/>
        <v>0.17929679734969611</v>
      </c>
      <c r="AF15" s="4">
        <f t="shared" si="72"/>
        <v>0.18973088607434635</v>
      </c>
      <c r="AG15" s="4">
        <f t="shared" si="36"/>
        <v>0.18853342134643675</v>
      </c>
      <c r="AH15" s="4">
        <f t="shared" si="37"/>
        <v>0.18819256996321157</v>
      </c>
      <c r="AI15" s="4">
        <f t="shared" si="38"/>
        <v>0.17758581310363805</v>
      </c>
      <c r="AJ15" s="4">
        <f t="shared" si="39"/>
        <v>0.17929679734969611</v>
      </c>
      <c r="AL15" s="4">
        <f t="shared" si="73"/>
        <v>0.37737661738396888</v>
      </c>
      <c r="AM15" s="4">
        <f t="shared" si="74"/>
        <v>0.37977351436503398</v>
      </c>
      <c r="AN15" s="4">
        <f t="shared" si="75"/>
        <v>0.38046135410126219</v>
      </c>
      <c r="AO15" s="4">
        <f t="shared" si="76"/>
        <v>0.40318536007273653</v>
      </c>
      <c r="AP15" s="4">
        <f t="shared" si="77"/>
        <v>0.39933786357797063</v>
      </c>
      <c r="AQ15" s="4">
        <f t="shared" si="78"/>
        <v>3773</v>
      </c>
      <c r="AR15" s="4">
        <f t="shared" si="40"/>
        <v>3797</v>
      </c>
      <c r="AS15" s="4">
        <f t="shared" si="41"/>
        <v>3804</v>
      </c>
      <c r="AT15" s="4">
        <f t="shared" si="42"/>
        <v>4031</v>
      </c>
      <c r="AU15" s="4">
        <f t="shared" si="43"/>
        <v>3993</v>
      </c>
      <c r="AW15" s="36">
        <f t="shared" si="86"/>
        <v>846</v>
      </c>
      <c r="AX15" s="36">
        <f t="shared" si="87"/>
        <v>840</v>
      </c>
      <c r="AY15" s="36">
        <f t="shared" si="88"/>
        <v>839</v>
      </c>
      <c r="AZ15" s="36">
        <f t="shared" si="89"/>
        <v>791</v>
      </c>
      <c r="BA15" s="36">
        <f t="shared" si="90"/>
        <v>799</v>
      </c>
      <c r="BC15" s="35">
        <f t="shared" si="91"/>
        <v>1905</v>
      </c>
      <c r="BD15" s="35">
        <f t="shared" si="92"/>
        <v>1882</v>
      </c>
      <c r="BE15" s="3">
        <f t="shared" si="93"/>
        <v>1905</v>
      </c>
      <c r="BF15" s="3">
        <f t="shared" si="94"/>
        <v>1816</v>
      </c>
      <c r="BG15" s="3">
        <f t="shared" si="95"/>
        <v>1798</v>
      </c>
      <c r="BH15" s="3"/>
      <c r="BI15" s="3"/>
      <c r="BJ15" s="3"/>
      <c r="BK15" s="3"/>
      <c r="BL15" s="3"/>
      <c r="BM15" s="3"/>
      <c r="BO15" s="26">
        <f t="shared" si="96"/>
        <v>3865.5</v>
      </c>
      <c r="BP15" s="26">
        <f t="shared" si="97"/>
        <v>3838</v>
      </c>
      <c r="BQ15" s="26">
        <f t="shared" si="98"/>
        <v>3812.8</v>
      </c>
      <c r="BR15" s="26">
        <f t="shared" si="99"/>
        <v>4038.5</v>
      </c>
      <c r="BS15" s="26">
        <f t="shared" si="100"/>
        <v>4070.9</v>
      </c>
      <c r="BV15">
        <f t="shared" si="49"/>
        <v>0.38655</v>
      </c>
      <c r="BW15">
        <f t="shared" si="50"/>
        <v>0.38379999999999997</v>
      </c>
      <c r="BX15">
        <f t="shared" si="51"/>
        <v>0.38128000000000001</v>
      </c>
      <c r="BY15">
        <f t="shared" si="52"/>
        <v>0.40384999999999999</v>
      </c>
      <c r="BZ15">
        <f t="shared" si="53"/>
        <v>0.40709000000000001</v>
      </c>
      <c r="CB15">
        <f t="shared" si="54"/>
        <v>7.1599999999999997E-2</v>
      </c>
      <c r="CD15">
        <f t="shared" si="80"/>
        <v>7.3340474012038581E-2</v>
      </c>
      <c r="CE15">
        <f t="shared" si="81"/>
        <v>7.235912711276242E-2</v>
      </c>
      <c r="CF15">
        <f t="shared" si="82"/>
        <v>7.1754063075573304E-2</v>
      </c>
      <c r="CG15">
        <f t="shared" si="83"/>
        <v>7.1718030621904225E-2</v>
      </c>
      <c r="CH15">
        <f t="shared" si="84"/>
        <v>7.2989933233087792E-2</v>
      </c>
      <c r="CJ15" s="52">
        <f t="shared" si="56"/>
        <v>2.4308296257522125E-2</v>
      </c>
      <c r="CK15" s="52">
        <f t="shared" si="57"/>
        <v>1.0602333977128809E-2</v>
      </c>
      <c r="CL15" s="52">
        <f t="shared" si="58"/>
        <v>2.1517189325880931E-3</v>
      </c>
      <c r="CM15" s="52">
        <f t="shared" si="59"/>
        <v>1.6484723729640733E-3</v>
      </c>
      <c r="CN15" s="52">
        <f t="shared" si="60"/>
        <v>1.9412475322455238E-2</v>
      </c>
    </row>
    <row r="16" spans="1:92" s="31" customFormat="1" x14ac:dyDescent="0.15">
      <c r="A16" s="23">
        <v>7.46E-2</v>
      </c>
      <c r="B16" s="28">
        <f t="shared" si="1"/>
        <v>74.599999999999994</v>
      </c>
      <c r="C16" s="23">
        <v>8.6975000000000004E-3</v>
      </c>
      <c r="D16" s="23">
        <v>8.7431999999999996E-3</v>
      </c>
      <c r="E16" s="23">
        <v>8.6593E-3</v>
      </c>
      <c r="F16" s="23">
        <v>8.1099999999999992E-3</v>
      </c>
      <c r="G16" s="23">
        <v>8.0260999999999996E-3</v>
      </c>
      <c r="I16" s="23">
        <f t="shared" si="2"/>
        <v>8.6975000000000006E-9</v>
      </c>
      <c r="J16" s="23">
        <f t="shared" si="3"/>
        <v>8.7432000000000002E-9</v>
      </c>
      <c r="K16" s="23">
        <f t="shared" si="4"/>
        <v>8.6592999999999997E-9</v>
      </c>
      <c r="L16" s="23">
        <f t="shared" si="5"/>
        <v>8.1099999999999995E-9</v>
      </c>
      <c r="M16" s="23">
        <f t="shared" si="6"/>
        <v>8.026099999999999E-9</v>
      </c>
      <c r="U16" s="23">
        <f t="shared" si="7"/>
        <v>5.4176807485401058E-5</v>
      </c>
      <c r="V16" s="23">
        <f t="shared" si="30"/>
        <v>5.4461473205675022E-5</v>
      </c>
      <c r="W16" s="23">
        <f t="shared" si="31"/>
        <v>5.3938859334099834E-5</v>
      </c>
      <c r="X16" s="23">
        <f t="shared" si="32"/>
        <v>5.0517264582535505E-5</v>
      </c>
      <c r="Y16" s="23">
        <f t="shared" si="33"/>
        <v>4.9994650710960317E-5</v>
      </c>
      <c r="Z16" s="23">
        <f t="shared" ref="Z16:AD16" si="102">U16*3600</f>
        <v>0.19503650694744382</v>
      </c>
      <c r="AA16" s="23">
        <f t="shared" si="102"/>
        <v>0.19606130354043008</v>
      </c>
      <c r="AB16" s="23">
        <f t="shared" si="102"/>
        <v>0.19417989360275939</v>
      </c>
      <c r="AC16" s="23">
        <f t="shared" si="102"/>
        <v>0.18186215249712781</v>
      </c>
      <c r="AD16" s="23">
        <f t="shared" si="102"/>
        <v>0.17998074255945715</v>
      </c>
      <c r="AE16" s="23"/>
      <c r="AF16" s="23">
        <f t="shared" si="72"/>
        <v>0.19503650694744382</v>
      </c>
      <c r="AG16" s="23">
        <f t="shared" si="36"/>
        <v>0.19606130354043008</v>
      </c>
      <c r="AH16" s="23">
        <f t="shared" si="37"/>
        <v>0.19417989360275939</v>
      </c>
      <c r="AI16" s="23">
        <f t="shared" si="38"/>
        <v>0.18186215249712781</v>
      </c>
      <c r="AJ16" s="23">
        <f t="shared" si="39"/>
        <v>0.17998074255945715</v>
      </c>
      <c r="AK16" s="23"/>
      <c r="AL16" s="23">
        <f t="shared" si="73"/>
        <v>0.38249249418777964</v>
      </c>
      <c r="AM16" s="23">
        <f t="shared" si="74"/>
        <v>0.38049323682384184</v>
      </c>
      <c r="AN16" s="23">
        <f t="shared" si="75"/>
        <v>0.38417983765410763</v>
      </c>
      <c r="AO16" s="23">
        <f t="shared" si="76"/>
        <v>0.41020079755834943</v>
      </c>
      <c r="AP16" s="23">
        <f t="shared" si="77"/>
        <v>0.41448878885114987</v>
      </c>
      <c r="AQ16" s="23">
        <f t="shared" si="78"/>
        <v>3824</v>
      </c>
      <c r="AR16" s="23">
        <f t="shared" si="40"/>
        <v>3804</v>
      </c>
      <c r="AS16" s="23">
        <f t="shared" si="41"/>
        <v>3841</v>
      </c>
      <c r="AT16" s="23">
        <f t="shared" si="42"/>
        <v>4102</v>
      </c>
      <c r="AU16" s="23">
        <f t="shared" si="43"/>
        <v>4144</v>
      </c>
      <c r="AW16" s="23">
        <f t="shared" si="86"/>
        <v>869</v>
      </c>
      <c r="AX16" s="23">
        <f t="shared" si="87"/>
        <v>874</v>
      </c>
      <c r="AY16" s="23">
        <f t="shared" si="88"/>
        <v>865</v>
      </c>
      <c r="AZ16" s="23">
        <f t="shared" si="89"/>
        <v>811</v>
      </c>
      <c r="BA16" s="23">
        <f t="shared" si="90"/>
        <v>802</v>
      </c>
      <c r="BB16" s="23"/>
      <c r="BC16" s="41">
        <f t="shared" si="91"/>
        <v>1882</v>
      </c>
      <c r="BD16" s="41">
        <f t="shared" si="92"/>
        <v>1848</v>
      </c>
      <c r="BE16" s="41">
        <f t="shared" si="93"/>
        <v>1879</v>
      </c>
      <c r="BF16" s="41">
        <f t="shared" si="94"/>
        <v>1796</v>
      </c>
      <c r="BG16" s="41">
        <f t="shared" si="95"/>
        <v>1795</v>
      </c>
      <c r="BH16" s="41"/>
      <c r="BI16" s="41"/>
      <c r="BJ16" s="41"/>
      <c r="BK16" s="41"/>
      <c r="BL16" s="41"/>
      <c r="BM16" s="41"/>
      <c r="BO16" s="26">
        <f t="shared" si="96"/>
        <v>3867.8</v>
      </c>
      <c r="BP16" s="26">
        <f t="shared" si="97"/>
        <v>3841.4</v>
      </c>
      <c r="BQ16" s="26">
        <f t="shared" si="98"/>
        <v>3815.4</v>
      </c>
      <c r="BR16" s="39">
        <f t="shared" si="99"/>
        <v>4040.5</v>
      </c>
      <c r="BS16" s="39">
        <f t="shared" si="100"/>
        <v>4071.2</v>
      </c>
      <c r="BV16">
        <f t="shared" si="49"/>
        <v>0.38678000000000001</v>
      </c>
      <c r="BW16">
        <f t="shared" si="50"/>
        <v>0.38413999999999998</v>
      </c>
      <c r="BX16">
        <f t="shared" si="51"/>
        <v>0.38153999999999999</v>
      </c>
      <c r="BY16">
        <f t="shared" si="52"/>
        <v>0.40405000000000002</v>
      </c>
      <c r="BZ16">
        <f t="shared" si="53"/>
        <v>0.40711999999999998</v>
      </c>
      <c r="CB16">
        <f t="shared" si="54"/>
        <v>7.46E-2</v>
      </c>
      <c r="CD16">
        <f t="shared" si="80"/>
        <v>7.5436220157132319E-2</v>
      </c>
      <c r="CE16">
        <f t="shared" si="81"/>
        <v>7.5314989142020811E-2</v>
      </c>
      <c r="CF16">
        <f t="shared" si="82"/>
        <v>7.4087396605196809E-2</v>
      </c>
      <c r="CG16">
        <f t="shared" si="83"/>
        <v>7.34814027164645E-2</v>
      </c>
      <c r="CH16">
        <f t="shared" si="84"/>
        <v>7.3273759910806188E-2</v>
      </c>
      <c r="CJ16" s="52">
        <f t="shared" si="56"/>
        <v>1.1209385484347448E-2</v>
      </c>
      <c r="CK16" s="52">
        <f t="shared" si="57"/>
        <v>9.5843048528258847E-3</v>
      </c>
      <c r="CL16" s="52">
        <f t="shared" si="58"/>
        <v>-6.8713591796674333E-3</v>
      </c>
      <c r="CM16" s="52">
        <f t="shared" si="59"/>
        <v>-1.4994601655971844E-2</v>
      </c>
      <c r="CN16" s="52">
        <f t="shared" si="60"/>
        <v>-1.7778017281418385E-2</v>
      </c>
    </row>
    <row r="17" spans="1:92" x14ac:dyDescent="0.15">
      <c r="A17" s="4">
        <v>8.8300000000000003E-2</v>
      </c>
      <c r="B17" s="9">
        <f t="shared" si="1"/>
        <v>88.3</v>
      </c>
      <c r="C17" s="4">
        <v>1.02462E-2</v>
      </c>
      <c r="D17" s="4">
        <v>1.00708E-2</v>
      </c>
      <c r="E17" s="4">
        <v>1.0200499999999999E-2</v>
      </c>
      <c r="F17" s="4">
        <v>9.613E-3</v>
      </c>
      <c r="G17" s="4">
        <v>9.4680000000000007E-3</v>
      </c>
      <c r="I17" s="4">
        <f t="shared" si="2"/>
        <v>1.02462E-8</v>
      </c>
      <c r="J17" s="4">
        <f t="shared" si="3"/>
        <v>1.0070799999999999E-8</v>
      </c>
      <c r="K17" s="4">
        <f t="shared" si="4"/>
        <v>1.0200499999999999E-8</v>
      </c>
      <c r="L17" s="4">
        <f t="shared" si="5"/>
        <v>9.6129999999999998E-9</v>
      </c>
      <c r="M17" s="4">
        <f t="shared" si="6"/>
        <v>9.4680000000000008E-9</v>
      </c>
      <c r="U17" s="4">
        <f t="shared" si="7"/>
        <v>6.3823674027814467E-5</v>
      </c>
      <c r="V17" s="4">
        <f t="shared" si="30"/>
        <v>6.2731105814771705E-5</v>
      </c>
      <c r="W17" s="4">
        <f t="shared" si="31"/>
        <v>6.353900830754049E-5</v>
      </c>
      <c r="X17" s="4">
        <f t="shared" si="32"/>
        <v>5.9879465404674943E-5</v>
      </c>
      <c r="Y17" s="4">
        <f t="shared" si="33"/>
        <v>5.8976259071201753E-5</v>
      </c>
      <c r="Z17" s="4">
        <f t="shared" ref="Z17:AD17" si="103">U17*3600</f>
        <v>0.22976522650013209</v>
      </c>
      <c r="AA17" s="4">
        <f t="shared" si="103"/>
        <v>0.22583198093317813</v>
      </c>
      <c r="AB17" s="4">
        <f t="shared" si="103"/>
        <v>0.22874042990714577</v>
      </c>
      <c r="AC17" s="4">
        <f t="shared" si="103"/>
        <v>0.21556607545682979</v>
      </c>
      <c r="AD17" s="4">
        <f t="shared" si="103"/>
        <v>0.2123145326563263</v>
      </c>
      <c r="AF17" s="4">
        <f t="shared" si="72"/>
        <v>0.22976522650013209</v>
      </c>
      <c r="AG17" s="4">
        <f t="shared" si="36"/>
        <v>0.22583198093317813</v>
      </c>
      <c r="AH17" s="4">
        <f t="shared" si="37"/>
        <v>0.22874042990714577</v>
      </c>
      <c r="AI17" s="4">
        <f t="shared" si="38"/>
        <v>0.21556607545682979</v>
      </c>
      <c r="AJ17" s="4">
        <f t="shared" si="39"/>
        <v>0.2123145326563263</v>
      </c>
      <c r="AL17" s="4">
        <f t="shared" si="73"/>
        <v>0.38430532480923191</v>
      </c>
      <c r="AM17" s="4">
        <f t="shared" si="74"/>
        <v>0.3909986514537428</v>
      </c>
      <c r="AN17" s="4">
        <f t="shared" si="75"/>
        <v>0.38602707897263394</v>
      </c>
      <c r="AO17" s="4">
        <f t="shared" si="76"/>
        <v>0.409619184339993</v>
      </c>
      <c r="AP17" s="4">
        <f t="shared" si="77"/>
        <v>0.4158923974503963</v>
      </c>
      <c r="AQ17" s="4">
        <f t="shared" si="78"/>
        <v>3843</v>
      </c>
      <c r="AR17" s="4">
        <f t="shared" si="40"/>
        <v>3909</v>
      </c>
      <c r="AS17" s="4">
        <f t="shared" si="41"/>
        <v>3860</v>
      </c>
      <c r="AT17" s="4">
        <f t="shared" si="42"/>
        <v>4096</v>
      </c>
      <c r="AU17" s="4">
        <f t="shared" si="43"/>
        <v>4158</v>
      </c>
      <c r="AW17" s="36">
        <f t="shared" si="86"/>
        <v>1024</v>
      </c>
      <c r="AX17" s="36">
        <f t="shared" si="87"/>
        <v>1007</v>
      </c>
      <c r="AY17" s="36">
        <f t="shared" si="88"/>
        <v>1020</v>
      </c>
      <c r="AZ17" s="36">
        <f t="shared" si="89"/>
        <v>961</v>
      </c>
      <c r="BA17" s="36">
        <f t="shared" si="90"/>
        <v>946</v>
      </c>
      <c r="BC17" s="35">
        <f t="shared" si="91"/>
        <v>1727</v>
      </c>
      <c r="BD17" s="35">
        <f t="shared" si="92"/>
        <v>1715</v>
      </c>
      <c r="BE17" s="3">
        <f t="shared" si="93"/>
        <v>1724</v>
      </c>
      <c r="BF17" s="3">
        <f t="shared" si="94"/>
        <v>1646</v>
      </c>
      <c r="BG17" s="3">
        <f t="shared" si="95"/>
        <v>1651</v>
      </c>
      <c r="BH17" s="3"/>
      <c r="BI17" s="3"/>
      <c r="BJ17" s="3"/>
      <c r="BK17" s="3"/>
      <c r="BL17" s="3"/>
      <c r="BM17" s="3"/>
      <c r="BO17" s="26">
        <f t="shared" si="96"/>
        <v>3883.3</v>
      </c>
      <c r="BP17" s="39">
        <f>$AR$31-(BD17+$BJ$31+$BJ$40)/$BI$13</f>
        <v>3907.7</v>
      </c>
      <c r="BQ17" s="39">
        <f>$AS$31-(BE17+$BK$31+$BK$40)/$BI$13</f>
        <v>3875.8</v>
      </c>
      <c r="BR17" s="26">
        <f>$AT$31-(BF17+$BL$11+$BL$31+$BL$40)/$BI$13</f>
        <v>4055.5</v>
      </c>
      <c r="BS17" s="26">
        <f>$AU$31-(BG17+$BM$31+$BM$40)/$BI$13</f>
        <v>4114.3</v>
      </c>
      <c r="BV17">
        <f t="shared" si="49"/>
        <v>0.38833000000000001</v>
      </c>
      <c r="BW17">
        <f t="shared" si="50"/>
        <v>0.39077000000000001</v>
      </c>
      <c r="BX17">
        <f t="shared" si="51"/>
        <v>0.38758000000000004</v>
      </c>
      <c r="BY17">
        <f t="shared" si="52"/>
        <v>0.40555000000000002</v>
      </c>
      <c r="BZ17">
        <f t="shared" si="53"/>
        <v>0.41143000000000002</v>
      </c>
      <c r="CB17">
        <f t="shared" si="54"/>
        <v>8.8300000000000003E-2</v>
      </c>
      <c r="CD17">
        <f t="shared" si="80"/>
        <v>8.9224730406796293E-2</v>
      </c>
      <c r="CE17">
        <f t="shared" si="81"/>
        <v>8.8248363189258022E-2</v>
      </c>
      <c r="CF17">
        <f t="shared" si="82"/>
        <v>8.8655215823411571E-2</v>
      </c>
      <c r="CG17">
        <f t="shared" si="83"/>
        <v>8.7422821901517331E-2</v>
      </c>
      <c r="CH17">
        <f t="shared" si="84"/>
        <v>8.735256817079233E-2</v>
      </c>
      <c r="CJ17" s="52">
        <f t="shared" si="56"/>
        <v>1.0472598038463076E-2</v>
      </c>
      <c r="CK17" s="52">
        <f t="shared" si="57"/>
        <v>-5.8478834362379645E-4</v>
      </c>
      <c r="CL17" s="52">
        <f t="shared" si="58"/>
        <v>4.0228292572091406E-3</v>
      </c>
      <c r="CM17" s="52">
        <f t="shared" si="59"/>
        <v>-9.9340668004832683E-3</v>
      </c>
      <c r="CN17" s="52">
        <f t="shared" si="60"/>
        <v>-1.0729692290007625E-2</v>
      </c>
    </row>
    <row r="18" spans="1:92" s="39" customFormat="1" x14ac:dyDescent="0.15">
      <c r="A18" s="37">
        <v>9.0499999999999997E-2</v>
      </c>
      <c r="B18" s="38">
        <f t="shared" si="1"/>
        <v>90.5</v>
      </c>
      <c r="C18" s="37">
        <v>1.0421700000000001E-2</v>
      </c>
      <c r="D18" s="37">
        <v>1.02538E-2</v>
      </c>
      <c r="E18" s="37">
        <v>1.0345099999999999E-2</v>
      </c>
      <c r="F18" s="37">
        <v>9.8189999999999996E-3</v>
      </c>
      <c r="G18" s="37">
        <v>9.7427E-3</v>
      </c>
      <c r="I18" s="37">
        <f t="shared" si="2"/>
        <v>1.0421700000000001E-8</v>
      </c>
      <c r="J18" s="37">
        <f t="shared" si="3"/>
        <v>1.0253800000000001E-8</v>
      </c>
      <c r="K18" s="37">
        <f t="shared" si="4"/>
        <v>1.03451E-8</v>
      </c>
      <c r="L18" s="37">
        <f t="shared" si="5"/>
        <v>9.8190000000000001E-9</v>
      </c>
      <c r="M18" s="37">
        <f t="shared" si="6"/>
        <v>9.7427000000000003E-9</v>
      </c>
      <c r="U18" s="37">
        <f t="shared" si="7"/>
        <v>6.4916865141776862E-5</v>
      </c>
      <c r="V18" s="37">
        <f t="shared" si="30"/>
        <v>6.3871014497706867E-5</v>
      </c>
      <c r="W18" s="37">
        <f t="shared" si="31"/>
        <v>6.4439723037335148E-5</v>
      </c>
      <c r="X18" s="37">
        <f t="shared" si="32"/>
        <v>6.1162641299126523E-5</v>
      </c>
      <c r="Y18" s="37">
        <f t="shared" si="33"/>
        <v>6.0687367897443734E-5</v>
      </c>
      <c r="Z18" s="37">
        <f t="shared" ref="Z18:AD18" si="104">U18*3600</f>
        <v>0.2337007145103967</v>
      </c>
      <c r="AA18" s="37">
        <f t="shared" si="104"/>
        <v>0.22993565219174472</v>
      </c>
      <c r="AB18" s="37">
        <f t="shared" si="104"/>
        <v>0.23198300293440652</v>
      </c>
      <c r="AC18" s="37">
        <f t="shared" si="104"/>
        <v>0.22018550867685549</v>
      </c>
      <c r="AD18" s="37">
        <f t="shared" si="104"/>
        <v>0.21847452443079746</v>
      </c>
      <c r="AE18" s="37"/>
      <c r="AF18" s="37">
        <f t="shared" si="72"/>
        <v>0.2337007145103967</v>
      </c>
      <c r="AG18" s="37">
        <f t="shared" si="36"/>
        <v>0.22993565219174472</v>
      </c>
      <c r="AH18" s="37">
        <f t="shared" si="37"/>
        <v>0.23198300293440652</v>
      </c>
      <c r="AI18" s="37">
        <f t="shared" si="38"/>
        <v>0.22018550867685549</v>
      </c>
      <c r="AJ18" s="37">
        <f t="shared" si="39"/>
        <v>0.21847452443079746</v>
      </c>
      <c r="AK18" s="37"/>
      <c r="AL18" s="37">
        <f t="shared" si="73"/>
        <v>0.38724742536452067</v>
      </c>
      <c r="AM18" s="37">
        <f t="shared" si="74"/>
        <v>0.39358837630160765</v>
      </c>
      <c r="AN18" s="37">
        <f t="shared" si="75"/>
        <v>0.39011478795965487</v>
      </c>
      <c r="AO18" s="37">
        <f t="shared" si="76"/>
        <v>0.41101705804271571</v>
      </c>
      <c r="AP18" s="37">
        <f t="shared" si="77"/>
        <v>0.41423594002909103</v>
      </c>
      <c r="AQ18" s="37">
        <f t="shared" si="78"/>
        <v>3872</v>
      </c>
      <c r="AR18" s="37">
        <f t="shared" si="40"/>
        <v>3935</v>
      </c>
      <c r="AS18" s="37">
        <f t="shared" si="41"/>
        <v>3901</v>
      </c>
      <c r="AT18" s="37">
        <f t="shared" si="42"/>
        <v>4110</v>
      </c>
      <c r="AU18" s="37">
        <f t="shared" si="43"/>
        <v>4142</v>
      </c>
      <c r="AW18" s="37">
        <f t="shared" si="86"/>
        <v>1042</v>
      </c>
      <c r="AX18" s="37">
        <f t="shared" si="87"/>
        <v>1025</v>
      </c>
      <c r="AY18" s="37">
        <f t="shared" si="88"/>
        <v>1034</v>
      </c>
      <c r="AZ18" s="37">
        <f t="shared" si="89"/>
        <v>981</v>
      </c>
      <c r="BA18" s="37">
        <f t="shared" si="90"/>
        <v>974</v>
      </c>
      <c r="BB18" s="37"/>
      <c r="BC18" s="40">
        <f t="shared" si="91"/>
        <v>1709</v>
      </c>
      <c r="BD18" s="40">
        <f t="shared" si="92"/>
        <v>1697</v>
      </c>
      <c r="BE18" s="40">
        <f t="shared" si="93"/>
        <v>1710</v>
      </c>
      <c r="BF18" s="40">
        <f t="shared" si="94"/>
        <v>1626</v>
      </c>
      <c r="BG18" s="40">
        <f t="shared" si="95"/>
        <v>1623</v>
      </c>
      <c r="BH18" s="40"/>
      <c r="BI18" s="40"/>
      <c r="BJ18" s="40"/>
      <c r="BK18" s="40"/>
      <c r="BL18" s="40"/>
      <c r="BM18" s="40"/>
      <c r="BO18" s="26">
        <f t="shared" si="96"/>
        <v>3885.1</v>
      </c>
      <c r="BP18" s="26">
        <f t="shared" ref="BP18:BP22" si="105">$AR$31-(BD18+$BJ$31+$BJ$40)/$BI$13</f>
        <v>3909.5</v>
      </c>
      <c r="BQ18" s="26">
        <f t="shared" ref="BQ18:BQ25" si="106">$AS$31-(BE18+$BK$31+$BK$40)/$BI$13</f>
        <v>3877.2</v>
      </c>
      <c r="BR18" s="26">
        <f t="shared" ref="BR18:BR26" si="107">$AT$31-(BF18+$BL$11+$BL$31+$BL$40)/$BI$13</f>
        <v>4057.5</v>
      </c>
      <c r="BS18" s="26">
        <f t="shared" ref="BS18:BS26" si="108">$AU$31-(BG18+$BM$31+$BM$40)/$BI$13</f>
        <v>4117.1000000000004</v>
      </c>
      <c r="BV18">
        <f t="shared" si="49"/>
        <v>0.38850999999999997</v>
      </c>
      <c r="BW18">
        <f t="shared" si="50"/>
        <v>0.39095000000000002</v>
      </c>
      <c r="BX18">
        <f t="shared" si="51"/>
        <v>0.38772000000000001</v>
      </c>
      <c r="BY18">
        <f t="shared" si="52"/>
        <v>0.40575</v>
      </c>
      <c r="BZ18">
        <f t="shared" si="53"/>
        <v>0.41171000000000002</v>
      </c>
      <c r="CB18">
        <f t="shared" si="54"/>
        <v>9.0499999999999997E-2</v>
      </c>
      <c r="CD18">
        <f t="shared" si="80"/>
        <v>9.0795064594434219E-2</v>
      </c>
      <c r="CE18">
        <f t="shared" si="81"/>
        <v>8.9893343224362598E-2</v>
      </c>
      <c r="CF18">
        <f t="shared" si="82"/>
        <v>8.9944449897728096E-2</v>
      </c>
      <c r="CG18">
        <f t="shared" si="83"/>
        <v>8.9340270145634115E-2</v>
      </c>
      <c r="CH18">
        <f t="shared" si="84"/>
        <v>8.9948146453403627E-2</v>
      </c>
      <c r="CJ18" s="52">
        <f t="shared" si="56"/>
        <v>3.2603822589416767E-3</v>
      </c>
      <c r="CK18" s="52">
        <f t="shared" si="57"/>
        <v>-6.7033897860486035E-3</v>
      </c>
      <c r="CL18" s="52">
        <f t="shared" si="58"/>
        <v>-6.1386751632254277E-3</v>
      </c>
      <c r="CM18" s="52">
        <f t="shared" si="59"/>
        <v>-1.281469452337991E-2</v>
      </c>
      <c r="CN18" s="52">
        <f t="shared" si="60"/>
        <v>-6.0978292441587886E-3</v>
      </c>
    </row>
    <row r="19" spans="1:92" s="31" customFormat="1" x14ac:dyDescent="0.15">
      <c r="A19" s="27">
        <v>0.109</v>
      </c>
      <c r="B19" s="28">
        <f t="shared" si="1"/>
        <v>109</v>
      </c>
      <c r="C19" s="23">
        <v>1.2382499999999999E-2</v>
      </c>
      <c r="D19" s="23">
        <v>1.2222200000000001E-2</v>
      </c>
      <c r="E19" s="23">
        <v>1.23596E-2</v>
      </c>
      <c r="F19" s="23">
        <v>1.1650000000000001E-2</v>
      </c>
      <c r="G19" s="23">
        <v>1.1688199999999999E-2</v>
      </c>
      <c r="I19" s="23">
        <f t="shared" si="2"/>
        <v>1.23825E-8</v>
      </c>
      <c r="J19" s="23">
        <f t="shared" si="3"/>
        <v>1.2222200000000001E-8</v>
      </c>
      <c r="K19" s="23">
        <f t="shared" si="4"/>
        <v>1.2359599999999999E-8</v>
      </c>
      <c r="L19" s="23">
        <f t="shared" si="5"/>
        <v>1.165E-8</v>
      </c>
      <c r="M19" s="23">
        <f t="shared" si="6"/>
        <v>1.1688199999999999E-8</v>
      </c>
      <c r="U19" s="23">
        <f t="shared" si="7"/>
        <v>7.7130706374013063E-5</v>
      </c>
      <c r="V19" s="23">
        <f t="shared" si="30"/>
        <v>7.6132196199835454E-5</v>
      </c>
      <c r="W19" s="23">
        <f t="shared" si="31"/>
        <v>7.6988062063416244E-5</v>
      </c>
      <c r="X19" s="23">
        <f t="shared" si="32"/>
        <v>7.2567957137674319E-5</v>
      </c>
      <c r="Y19" s="23">
        <f t="shared" si="33"/>
        <v>7.2805905288975516E-5</v>
      </c>
      <c r="Z19" s="23">
        <f t="shared" ref="Z19:AD19" si="109">U19*3600</f>
        <v>0.27767054294644705</v>
      </c>
      <c r="AA19" s="23">
        <f t="shared" si="109"/>
        <v>0.27407590631940765</v>
      </c>
      <c r="AB19" s="23">
        <f t="shared" si="109"/>
        <v>0.27715702342829845</v>
      </c>
      <c r="AC19" s="23">
        <f t="shared" si="109"/>
        <v>0.26124464569562755</v>
      </c>
      <c r="AD19" s="23">
        <f t="shared" si="109"/>
        <v>0.26210125904031184</v>
      </c>
      <c r="AE19" s="23"/>
      <c r="AF19" s="23">
        <f t="shared" si="72"/>
        <v>0.27767054294644705</v>
      </c>
      <c r="AG19" s="23">
        <f t="shared" si="36"/>
        <v>0.27407590631940765</v>
      </c>
      <c r="AH19" s="23">
        <f t="shared" si="37"/>
        <v>0.27715702342829845</v>
      </c>
      <c r="AI19" s="23">
        <f t="shared" si="38"/>
        <v>0.26124464569562755</v>
      </c>
      <c r="AJ19" s="23">
        <f t="shared" si="39"/>
        <v>0.26210125904031184</v>
      </c>
      <c r="AK19" s="23"/>
      <c r="AL19" s="23">
        <f t="shared" si="73"/>
        <v>0.39255154271449777</v>
      </c>
      <c r="AM19" s="23">
        <f t="shared" si="74"/>
        <v>0.39770004399062925</v>
      </c>
      <c r="AN19" s="23">
        <f t="shared" si="75"/>
        <v>0.39327886644084525</v>
      </c>
      <c r="AO19" s="23">
        <f t="shared" si="76"/>
        <v>0.41723343155899301</v>
      </c>
      <c r="AP19" s="23">
        <f t="shared" si="77"/>
        <v>0.4158698069559274</v>
      </c>
      <c r="AQ19" s="23">
        <f t="shared" si="78"/>
        <v>3925</v>
      </c>
      <c r="AR19" s="23">
        <f t="shared" si="40"/>
        <v>3977</v>
      </c>
      <c r="AS19" s="23">
        <f t="shared" si="41"/>
        <v>3932</v>
      </c>
      <c r="AT19" s="23">
        <f t="shared" si="42"/>
        <v>4172</v>
      </c>
      <c r="AU19" s="23">
        <f t="shared" si="43"/>
        <v>4158</v>
      </c>
      <c r="AW19" s="23">
        <f t="shared" si="86"/>
        <v>1238</v>
      </c>
      <c r="AX19" s="23">
        <f t="shared" si="87"/>
        <v>1222</v>
      </c>
      <c r="AY19" s="23">
        <f t="shared" si="88"/>
        <v>1235</v>
      </c>
      <c r="AZ19" s="23">
        <f t="shared" si="89"/>
        <v>1165</v>
      </c>
      <c r="BA19" s="23">
        <f t="shared" si="90"/>
        <v>1168</v>
      </c>
      <c r="BB19" s="23"/>
      <c r="BC19" s="41">
        <f t="shared" si="91"/>
        <v>1513</v>
      </c>
      <c r="BD19" s="41">
        <f t="shared" si="92"/>
        <v>1500</v>
      </c>
      <c r="BE19" s="41">
        <f t="shared" si="93"/>
        <v>1509</v>
      </c>
      <c r="BF19" s="41">
        <f t="shared" si="94"/>
        <v>1442</v>
      </c>
      <c r="BG19" s="41">
        <f t="shared" si="95"/>
        <v>1429</v>
      </c>
      <c r="BH19" s="41"/>
      <c r="BI19" s="41"/>
      <c r="BJ19" s="41"/>
      <c r="BK19" s="41"/>
      <c r="BL19" s="41"/>
      <c r="BM19" s="41"/>
      <c r="BO19" s="26">
        <f t="shared" si="96"/>
        <v>3904.7</v>
      </c>
      <c r="BP19" s="26">
        <f t="shared" si="105"/>
        <v>3929.2</v>
      </c>
      <c r="BQ19" s="26">
        <f t="shared" si="106"/>
        <v>3897.3</v>
      </c>
      <c r="BR19" s="26">
        <f t="shared" si="107"/>
        <v>4075.9</v>
      </c>
      <c r="BS19" s="26">
        <f t="shared" si="108"/>
        <v>4136.5</v>
      </c>
      <c r="BV19">
        <f t="shared" si="49"/>
        <v>0.39046999999999998</v>
      </c>
      <c r="BW19">
        <f t="shared" si="50"/>
        <v>0.39291999999999999</v>
      </c>
      <c r="BX19">
        <f t="shared" si="51"/>
        <v>0.38973000000000002</v>
      </c>
      <c r="BY19">
        <f t="shared" si="52"/>
        <v>0.40759000000000001</v>
      </c>
      <c r="BZ19">
        <f t="shared" si="53"/>
        <v>0.41365000000000002</v>
      </c>
      <c r="CB19">
        <f t="shared" si="54"/>
        <v>0.109</v>
      </c>
      <c r="CD19">
        <f t="shared" si="80"/>
        <v>0.10842201690429917</v>
      </c>
      <c r="CE19">
        <f t="shared" si="81"/>
        <v>0.10768990511102165</v>
      </c>
      <c r="CF19">
        <f t="shared" si="82"/>
        <v>0.10801640674071077</v>
      </c>
      <c r="CG19">
        <f t="shared" si="83"/>
        <v>0.10648070513908084</v>
      </c>
      <c r="CH19">
        <f t="shared" si="84"/>
        <v>0.108418185802025</v>
      </c>
      <c r="CJ19" s="52">
        <f t="shared" si="56"/>
        <v>-5.3025972082644621E-3</v>
      </c>
      <c r="CK19" s="52">
        <f t="shared" si="57"/>
        <v>-1.2019219164938963E-2</v>
      </c>
      <c r="CL19" s="52">
        <f t="shared" si="58"/>
        <v>-9.023791369625998E-3</v>
      </c>
      <c r="CM19" s="52">
        <f t="shared" si="59"/>
        <v>-2.3112796889166613E-2</v>
      </c>
      <c r="CN19" s="52">
        <f t="shared" si="60"/>
        <v>-5.337744935550435E-3</v>
      </c>
    </row>
    <row r="20" spans="1:92" x14ac:dyDescent="0.15">
      <c r="A20" s="4">
        <v>0.1198</v>
      </c>
      <c r="B20" s="9">
        <f t="shared" si="1"/>
        <v>119.8</v>
      </c>
      <c r="C20" s="4">
        <v>1.3740499999999999E-2</v>
      </c>
      <c r="D20" s="4">
        <v>1.3488699999999999E-2</v>
      </c>
      <c r="E20" s="4">
        <v>1.36337E-2</v>
      </c>
      <c r="F20" s="4">
        <v>1.2794399999999999E-2</v>
      </c>
      <c r="G20" s="4">
        <v>1.28638E-2</v>
      </c>
      <c r="I20" s="4">
        <f t="shared" si="2"/>
        <v>1.37405E-8</v>
      </c>
      <c r="J20" s="4">
        <f t="shared" si="3"/>
        <v>1.34887E-8</v>
      </c>
      <c r="K20" s="4">
        <f t="shared" si="4"/>
        <v>1.36337E-8</v>
      </c>
      <c r="L20" s="4">
        <f t="shared" si="5"/>
        <v>1.2794399999999999E-8</v>
      </c>
      <c r="M20" s="4">
        <f t="shared" si="6"/>
        <v>1.2863799999999999E-8</v>
      </c>
      <c r="U20" s="4">
        <f t="shared" si="7"/>
        <v>8.5589700862679304E-5</v>
      </c>
      <c r="V20" s="4">
        <f t="shared" si="30"/>
        <v>8.4021236347034108E-5</v>
      </c>
      <c r="W20" s="4">
        <f t="shared" si="31"/>
        <v>8.4924442680507325E-5</v>
      </c>
      <c r="X20" s="4">
        <f t="shared" si="32"/>
        <v>7.9696435261996575E-5</v>
      </c>
      <c r="Y20" s="4">
        <f t="shared" si="33"/>
        <v>8.0128728500224449E-5</v>
      </c>
      <c r="Z20" s="4">
        <f t="shared" ref="Z20:AD20" si="110">U20*3600</f>
        <v>0.30812292310564549</v>
      </c>
      <c r="AA20" s="4">
        <f t="shared" si="110"/>
        <v>0.30247645084932279</v>
      </c>
      <c r="AB20" s="4">
        <f t="shared" si="110"/>
        <v>0.30572799364982639</v>
      </c>
      <c r="AC20" s="4">
        <f t="shared" si="110"/>
        <v>0.28690716694318769</v>
      </c>
      <c r="AD20" s="4">
        <f t="shared" si="110"/>
        <v>0.28846342260080804</v>
      </c>
      <c r="AF20" s="4">
        <f t="shared" si="72"/>
        <v>0.30812292310564549</v>
      </c>
      <c r="AG20" s="4">
        <f t="shared" si="36"/>
        <v>0.30247645084932279</v>
      </c>
      <c r="AH20" s="4">
        <f t="shared" si="37"/>
        <v>0.30572799364982639</v>
      </c>
      <c r="AI20" s="4">
        <f t="shared" si="38"/>
        <v>0.28690716694318769</v>
      </c>
      <c r="AJ20" s="4">
        <f t="shared" si="39"/>
        <v>0.28846342260080804</v>
      </c>
      <c r="AL20" s="4">
        <f t="shared" si="73"/>
        <v>0.38880586615402329</v>
      </c>
      <c r="AM20" s="4">
        <f t="shared" si="74"/>
        <v>0.39606389080410698</v>
      </c>
      <c r="AN20" s="4">
        <f t="shared" si="75"/>
        <v>0.39185158862886493</v>
      </c>
      <c r="AO20" s="4">
        <f t="shared" si="76"/>
        <v>0.41755666572010858</v>
      </c>
      <c r="AP20" s="4">
        <f t="shared" si="77"/>
        <v>0.41530395403297288</v>
      </c>
      <c r="AQ20" s="4">
        <f t="shared" si="78"/>
        <v>3888</v>
      </c>
      <c r="AR20" s="4">
        <f t="shared" si="40"/>
        <v>3960</v>
      </c>
      <c r="AS20" s="4">
        <f t="shared" si="41"/>
        <v>3918</v>
      </c>
      <c r="AT20" s="4">
        <f t="shared" si="42"/>
        <v>4175</v>
      </c>
      <c r="AU20" s="4">
        <f t="shared" si="43"/>
        <v>4153</v>
      </c>
      <c r="AW20" s="36">
        <f t="shared" si="86"/>
        <v>1374</v>
      </c>
      <c r="AX20" s="36">
        <f t="shared" si="87"/>
        <v>1348</v>
      </c>
      <c r="AY20" s="36">
        <f t="shared" si="88"/>
        <v>1363</v>
      </c>
      <c r="AZ20" s="36">
        <f t="shared" si="89"/>
        <v>1279</v>
      </c>
      <c r="BA20" s="36">
        <f t="shared" si="90"/>
        <v>1286</v>
      </c>
      <c r="BC20" s="35">
        <f t="shared" si="91"/>
        <v>1377</v>
      </c>
      <c r="BD20" s="35">
        <f t="shared" si="92"/>
        <v>1374</v>
      </c>
      <c r="BE20" s="3">
        <f t="shared" si="93"/>
        <v>1381</v>
      </c>
      <c r="BF20" s="3">
        <f t="shared" si="94"/>
        <v>1328</v>
      </c>
      <c r="BG20" s="3">
        <f t="shared" si="95"/>
        <v>1311</v>
      </c>
      <c r="BH20" s="3"/>
      <c r="BI20" s="3"/>
      <c r="BJ20" s="3"/>
      <c r="BK20" s="3"/>
      <c r="BL20" s="3"/>
      <c r="BM20" s="3"/>
      <c r="BO20" s="26">
        <f t="shared" si="96"/>
        <v>3918.3</v>
      </c>
      <c r="BP20" s="26">
        <f t="shared" si="105"/>
        <v>3941.8</v>
      </c>
      <c r="BQ20" s="26">
        <f t="shared" si="106"/>
        <v>3910.1</v>
      </c>
      <c r="BR20" s="26">
        <f t="shared" si="107"/>
        <v>4087.3</v>
      </c>
      <c r="BS20" s="26">
        <f t="shared" si="108"/>
        <v>4148.3</v>
      </c>
      <c r="BV20">
        <f t="shared" si="49"/>
        <v>0.39183000000000001</v>
      </c>
      <c r="BW20">
        <f t="shared" si="50"/>
        <v>0.39418000000000003</v>
      </c>
      <c r="BX20">
        <f t="shared" si="51"/>
        <v>0.39100999999999997</v>
      </c>
      <c r="BY20">
        <f t="shared" si="52"/>
        <v>0.40873000000000004</v>
      </c>
      <c r="BZ20">
        <f t="shared" si="53"/>
        <v>0.41483000000000003</v>
      </c>
      <c r="CB20">
        <f t="shared" si="54"/>
        <v>0.1198</v>
      </c>
      <c r="CD20">
        <f t="shared" si="80"/>
        <v>0.12073180496048508</v>
      </c>
      <c r="CE20">
        <f t="shared" si="81"/>
        <v>0.11923016739578607</v>
      </c>
      <c r="CF20">
        <f t="shared" si="82"/>
        <v>0.1195427027970186</v>
      </c>
      <c r="CG20">
        <f t="shared" si="83"/>
        <v>0.11726756634468911</v>
      </c>
      <c r="CH20">
        <f t="shared" si="84"/>
        <v>0.1196632815974932</v>
      </c>
      <c r="CJ20" s="52">
        <f t="shared" si="56"/>
        <v>7.778004678506467E-3</v>
      </c>
      <c r="CK20" s="52">
        <f t="shared" si="57"/>
        <v>-4.7565325894318453E-3</v>
      </c>
      <c r="CL20" s="52">
        <f t="shared" si="58"/>
        <v>-2.147722896338891E-3</v>
      </c>
      <c r="CM20" s="52">
        <f t="shared" si="59"/>
        <v>-2.1138845202928962E-2</v>
      </c>
      <c r="CN20" s="52">
        <f t="shared" si="60"/>
        <v>-1.1412220576527518E-3</v>
      </c>
    </row>
    <row r="21" spans="1:92" x14ac:dyDescent="0.15">
      <c r="A21" s="1">
        <v>0.13100000000000001</v>
      </c>
      <c r="B21" s="9">
        <f t="shared" si="1"/>
        <v>131</v>
      </c>
      <c r="C21" s="4">
        <v>1.47552E-2</v>
      </c>
      <c r="D21" s="4">
        <v>1.46179E-2</v>
      </c>
      <c r="E21" s="4">
        <v>1.4801E-2</v>
      </c>
      <c r="F21" s="4">
        <v>1.4007500000000001E-2</v>
      </c>
      <c r="G21" s="4">
        <v>1.3885399999999999E-2</v>
      </c>
      <c r="I21" s="4">
        <f t="shared" si="2"/>
        <v>1.47552E-8</v>
      </c>
      <c r="J21" s="4">
        <f t="shared" si="3"/>
        <v>1.46179E-8</v>
      </c>
      <c r="K21" s="4">
        <f t="shared" si="4"/>
        <v>1.4801E-8</v>
      </c>
      <c r="L21" s="4">
        <f t="shared" si="5"/>
        <v>1.4007500000000002E-8</v>
      </c>
      <c r="M21" s="4">
        <f t="shared" si="6"/>
        <v>1.3885399999999998E-8</v>
      </c>
      <c r="U21" s="4">
        <f t="shared" si="7"/>
        <v>9.1910276494232775E-5</v>
      </c>
      <c r="V21" s="4">
        <f t="shared" si="30"/>
        <v>9.1055033531571618E-5</v>
      </c>
      <c r="W21" s="4">
        <f t="shared" si="31"/>
        <v>9.2195565115426386E-5</v>
      </c>
      <c r="X21" s="4">
        <f t="shared" si="32"/>
        <v>8.7252846318109273E-5</v>
      </c>
      <c r="Y21" s="4">
        <f t="shared" si="33"/>
        <v>8.6492284295232847E-5</v>
      </c>
      <c r="Z21" s="4">
        <f t="shared" ref="Z21:AD21" si="111">U21*3600</f>
        <v>0.33087699537923798</v>
      </c>
      <c r="AA21" s="4">
        <f t="shared" si="111"/>
        <v>0.32779812071365783</v>
      </c>
      <c r="AB21" s="4">
        <f t="shared" si="111"/>
        <v>0.33190403441553501</v>
      </c>
      <c r="AC21" s="4">
        <f t="shared" si="111"/>
        <v>0.31411024674519339</v>
      </c>
      <c r="AD21" s="4">
        <f t="shared" si="111"/>
        <v>0.31137222346283827</v>
      </c>
      <c r="AF21" s="4">
        <f t="shared" si="72"/>
        <v>0.33087699537923798</v>
      </c>
      <c r="AG21" s="4">
        <f t="shared" si="36"/>
        <v>0.32779812071365783</v>
      </c>
      <c r="AH21" s="4">
        <f t="shared" si="37"/>
        <v>0.33190403441553501</v>
      </c>
      <c r="AI21" s="4">
        <f t="shared" si="38"/>
        <v>0.31411024674519339</v>
      </c>
      <c r="AJ21" s="4">
        <f t="shared" si="39"/>
        <v>0.31137222346283827</v>
      </c>
      <c r="AL21" s="4">
        <f t="shared" si="73"/>
        <v>0.39591752170577177</v>
      </c>
      <c r="AM21" s="4">
        <f t="shared" si="74"/>
        <v>0.39963621424917412</v>
      </c>
      <c r="AN21" s="4">
        <f t="shared" si="75"/>
        <v>0.39469240026167168</v>
      </c>
      <c r="AO21" s="4">
        <f t="shared" si="76"/>
        <v>0.41705102382816361</v>
      </c>
      <c r="AP21" s="4">
        <f t="shared" si="77"/>
        <v>0.42071832401464876</v>
      </c>
      <c r="AQ21" s="4">
        <f t="shared" si="78"/>
        <v>3959</v>
      </c>
      <c r="AR21" s="4">
        <f t="shared" si="40"/>
        <v>3996</v>
      </c>
      <c r="AS21" s="4">
        <f t="shared" si="41"/>
        <v>3946</v>
      </c>
      <c r="AT21" s="4">
        <f t="shared" si="42"/>
        <v>4170</v>
      </c>
      <c r="AU21" s="4">
        <f t="shared" si="43"/>
        <v>4207</v>
      </c>
      <c r="AW21" s="36">
        <f t="shared" si="86"/>
        <v>1475</v>
      </c>
      <c r="AX21" s="36">
        <f t="shared" si="87"/>
        <v>1461</v>
      </c>
      <c r="AY21" s="36">
        <f t="shared" si="88"/>
        <v>1480</v>
      </c>
      <c r="AZ21" s="36">
        <f t="shared" si="89"/>
        <v>1400</v>
      </c>
      <c r="BA21" s="36">
        <f t="shared" si="90"/>
        <v>1388</v>
      </c>
      <c r="BC21" s="35">
        <f t="shared" si="91"/>
        <v>1276</v>
      </c>
      <c r="BD21" s="35">
        <f t="shared" si="92"/>
        <v>1261</v>
      </c>
      <c r="BE21" s="3">
        <f t="shared" si="93"/>
        <v>1264</v>
      </c>
      <c r="BF21" s="3">
        <f t="shared" si="94"/>
        <v>1207</v>
      </c>
      <c r="BG21" s="3">
        <f t="shared" si="95"/>
        <v>1209</v>
      </c>
      <c r="BH21" s="3"/>
      <c r="BI21" s="3"/>
      <c r="BJ21" s="3"/>
      <c r="BK21" s="3"/>
      <c r="BL21" s="3"/>
      <c r="BM21" s="3"/>
      <c r="BO21" s="26">
        <f t="shared" si="96"/>
        <v>3928.4</v>
      </c>
      <c r="BP21" s="26">
        <f t="shared" si="105"/>
        <v>3953.1</v>
      </c>
      <c r="BQ21" s="26">
        <f t="shared" si="106"/>
        <v>3921.8</v>
      </c>
      <c r="BR21" s="26">
        <f t="shared" si="107"/>
        <v>4099.3999999999996</v>
      </c>
      <c r="BS21" s="26">
        <f t="shared" si="108"/>
        <v>4158.5</v>
      </c>
      <c r="BV21">
        <f t="shared" si="49"/>
        <v>0.39284000000000002</v>
      </c>
      <c r="BW21">
        <f t="shared" si="50"/>
        <v>0.39530999999999999</v>
      </c>
      <c r="BX21">
        <f t="shared" si="51"/>
        <v>0.39218000000000003</v>
      </c>
      <c r="BY21">
        <f t="shared" si="52"/>
        <v>0.40993999999999997</v>
      </c>
      <c r="BZ21">
        <f t="shared" si="53"/>
        <v>0.41585</v>
      </c>
      <c r="CB21">
        <f t="shared" si="54"/>
        <v>0.13100000000000001</v>
      </c>
      <c r="CD21">
        <f t="shared" si="80"/>
        <v>0.12998171886477985</v>
      </c>
      <c r="CE21">
        <f t="shared" si="81"/>
        <v>0.12958187509931607</v>
      </c>
      <c r="CF21">
        <f t="shared" si="82"/>
        <v>0.13016612421708454</v>
      </c>
      <c r="CG21">
        <f t="shared" si="83"/>
        <v>0.12876635455072458</v>
      </c>
      <c r="CH21">
        <f t="shared" si="84"/>
        <v>0.12948413912702128</v>
      </c>
      <c r="CJ21" s="52">
        <f t="shared" si="56"/>
        <v>-7.7731384367950409E-3</v>
      </c>
      <c r="CK21" s="52">
        <f t="shared" si="57"/>
        <v>-1.0825380921251427E-2</v>
      </c>
      <c r="CL21" s="52">
        <f t="shared" si="58"/>
        <v>-6.3654639917211167E-3</v>
      </c>
      <c r="CM21" s="52">
        <f t="shared" si="59"/>
        <v>-1.705072862042312E-2</v>
      </c>
      <c r="CN21" s="52">
        <f t="shared" si="60"/>
        <v>-1.1571457045639121E-2</v>
      </c>
    </row>
    <row r="22" spans="1:92" s="44" customFormat="1" x14ac:dyDescent="0.15">
      <c r="A22" s="42">
        <v>0.14410000000000001</v>
      </c>
      <c r="B22" s="43">
        <f t="shared" si="1"/>
        <v>144.1</v>
      </c>
      <c r="C22" s="42">
        <v>1.6197199999999998E-2</v>
      </c>
      <c r="D22" s="42">
        <v>1.5892E-2</v>
      </c>
      <c r="E22" s="42">
        <v>1.6174299999999999E-2</v>
      </c>
      <c r="F22" s="42">
        <v>1.5342700000000001E-2</v>
      </c>
      <c r="G22" s="42">
        <v>1.5266399999999999E-2</v>
      </c>
      <c r="I22" s="42">
        <f t="shared" si="2"/>
        <v>1.6197199999999997E-8</v>
      </c>
      <c r="J22" s="42">
        <f t="shared" si="3"/>
        <v>1.5892000000000001E-8</v>
      </c>
      <c r="K22" s="42">
        <f t="shared" si="4"/>
        <v>1.6174299999999999E-8</v>
      </c>
      <c r="L22" s="42">
        <f t="shared" si="5"/>
        <v>1.5342700000000001E-8</v>
      </c>
      <c r="M22" s="42">
        <f t="shared" si="6"/>
        <v>1.5266400000000001E-8</v>
      </c>
      <c r="U22" s="42">
        <f t="shared" si="7"/>
        <v>1.0089250775539382E-4</v>
      </c>
      <c r="V22" s="42">
        <f t="shared" si="30"/>
        <v>9.8991414148662685E-5</v>
      </c>
      <c r="W22" s="42">
        <f t="shared" si="31"/>
        <v>1.0074986344479703E-4</v>
      </c>
      <c r="X22" s="42">
        <f t="shared" si="32"/>
        <v>9.5569819397098342E-5</v>
      </c>
      <c r="Y22" s="42">
        <f t="shared" si="33"/>
        <v>9.5094545995415541E-5</v>
      </c>
      <c r="Z22" s="42">
        <f t="shared" ref="Z22:AD22" si="112">U22*3600</f>
        <v>0.36321302791941779</v>
      </c>
      <c r="AA22" s="42">
        <f t="shared" si="112"/>
        <v>0.35636909093518565</v>
      </c>
      <c r="AB22" s="42">
        <f t="shared" si="112"/>
        <v>0.3626995084012693</v>
      </c>
      <c r="AC22" s="42">
        <f t="shared" si="112"/>
        <v>0.34405134982955404</v>
      </c>
      <c r="AD22" s="42">
        <f t="shared" si="112"/>
        <v>0.34234036558349595</v>
      </c>
      <c r="AE22" s="42"/>
      <c r="AF22" s="42">
        <f t="shared" si="72"/>
        <v>0.36321302791941779</v>
      </c>
      <c r="AG22" s="42">
        <f t="shared" si="36"/>
        <v>0.35636909093518565</v>
      </c>
      <c r="AH22" s="42">
        <f t="shared" si="37"/>
        <v>0.3626995084012693</v>
      </c>
      <c r="AI22" s="42">
        <f t="shared" si="38"/>
        <v>0.34405134982955404</v>
      </c>
      <c r="AJ22" s="42">
        <f t="shared" si="39"/>
        <v>0.34234036558349595</v>
      </c>
      <c r="AK22" s="42"/>
      <c r="AL22" s="42">
        <f t="shared" si="73"/>
        <v>0.39673687044058875</v>
      </c>
      <c r="AM22" s="42">
        <f t="shared" si="74"/>
        <v>0.40435605574504802</v>
      </c>
      <c r="AN22" s="42">
        <f t="shared" si="75"/>
        <v>0.39729858095251752</v>
      </c>
      <c r="AO22" s="42">
        <f t="shared" si="76"/>
        <v>0.41883282850478093</v>
      </c>
      <c r="AP22" s="42">
        <f t="shared" si="77"/>
        <v>0.42092611472909808</v>
      </c>
      <c r="AQ22" s="42">
        <f t="shared" si="78"/>
        <v>3967</v>
      </c>
      <c r="AR22" s="42">
        <f t="shared" si="40"/>
        <v>4043</v>
      </c>
      <c r="AS22" s="42">
        <f t="shared" si="41"/>
        <v>3972</v>
      </c>
      <c r="AT22" s="42">
        <f t="shared" si="42"/>
        <v>4188</v>
      </c>
      <c r="AU22" s="42">
        <f t="shared" si="43"/>
        <v>4209</v>
      </c>
      <c r="AW22" s="42">
        <f t="shared" si="86"/>
        <v>1619</v>
      </c>
      <c r="AX22" s="42">
        <f t="shared" si="87"/>
        <v>1589</v>
      </c>
      <c r="AY22" s="42">
        <f t="shared" si="88"/>
        <v>1617</v>
      </c>
      <c r="AZ22" s="42">
        <f t="shared" si="89"/>
        <v>1534</v>
      </c>
      <c r="BA22" s="42">
        <f t="shared" si="90"/>
        <v>1526</v>
      </c>
      <c r="BB22" s="42"/>
      <c r="BC22" s="45">
        <f t="shared" si="91"/>
        <v>1132</v>
      </c>
      <c r="BD22" s="45">
        <f t="shared" si="92"/>
        <v>1133</v>
      </c>
      <c r="BE22" s="45">
        <f t="shared" si="93"/>
        <v>1127</v>
      </c>
      <c r="BF22" s="45">
        <f t="shared" si="94"/>
        <v>1073</v>
      </c>
      <c r="BG22" s="45">
        <f t="shared" si="95"/>
        <v>1071</v>
      </c>
      <c r="BH22" s="45"/>
      <c r="BI22" s="45"/>
      <c r="BJ22" s="45"/>
      <c r="BK22" s="45"/>
      <c r="BL22" s="45"/>
      <c r="BM22" s="45"/>
      <c r="BO22" s="26">
        <f t="shared" si="96"/>
        <v>3942.8</v>
      </c>
      <c r="BP22" s="44">
        <f t="shared" si="105"/>
        <v>3965.9</v>
      </c>
      <c r="BQ22" s="44">
        <f t="shared" si="106"/>
        <v>3935.5</v>
      </c>
      <c r="BR22" s="44">
        <f t="shared" si="107"/>
        <v>4112.8</v>
      </c>
      <c r="BS22" s="44">
        <f t="shared" si="108"/>
        <v>4172.3</v>
      </c>
      <c r="BV22">
        <f t="shared" si="49"/>
        <v>0.39428000000000002</v>
      </c>
      <c r="BW22">
        <f t="shared" si="50"/>
        <v>0.39659</v>
      </c>
      <c r="BX22">
        <f t="shared" si="51"/>
        <v>0.39355000000000001</v>
      </c>
      <c r="BY22">
        <f t="shared" si="52"/>
        <v>0.41128000000000003</v>
      </c>
      <c r="BZ22">
        <f t="shared" si="53"/>
        <v>0.41723000000000005</v>
      </c>
      <c r="CB22">
        <f t="shared" si="54"/>
        <v>0.14410000000000001</v>
      </c>
      <c r="CD22">
        <f t="shared" si="80"/>
        <v>0.14320763264806805</v>
      </c>
      <c r="CE22">
        <f t="shared" si="81"/>
        <v>0.14133241777398528</v>
      </c>
      <c r="CF22">
        <f t="shared" si="82"/>
        <v>0.14274039153131954</v>
      </c>
      <c r="CG22">
        <f t="shared" si="83"/>
        <v>0.14150143915789901</v>
      </c>
      <c r="CH22">
        <f t="shared" si="84"/>
        <v>0.14283467073240202</v>
      </c>
      <c r="CJ22" s="52">
        <f t="shared" si="56"/>
        <v>-6.1926950168768964E-3</v>
      </c>
      <c r="CK22" s="52">
        <f t="shared" si="57"/>
        <v>-1.9205983525431819E-2</v>
      </c>
      <c r="CL22" s="52">
        <f t="shared" si="58"/>
        <v>-9.4351732732856873E-3</v>
      </c>
      <c r="CM22" s="52">
        <f t="shared" si="59"/>
        <v>-1.8033038460104091E-2</v>
      </c>
      <c r="CN22" s="52">
        <f t="shared" si="60"/>
        <v>-8.7809109479387998E-3</v>
      </c>
    </row>
    <row r="23" spans="1:92" x14ac:dyDescent="0.15">
      <c r="A23" s="4">
        <v>0.16289999999999999</v>
      </c>
      <c r="B23" s="9">
        <f t="shared" si="1"/>
        <v>162.89999999999998</v>
      </c>
      <c r="C23" s="4">
        <v>1.8127399999999998E-2</v>
      </c>
      <c r="D23" s="4">
        <v>1.8020600000000001E-2</v>
      </c>
      <c r="E23" s="4">
        <v>1.83105E-2</v>
      </c>
      <c r="F23" s="4">
        <v>1.72958E-2</v>
      </c>
      <c r="G23" s="4">
        <v>1.7188999999999999E-2</v>
      </c>
      <c r="I23" s="4">
        <f t="shared" si="2"/>
        <v>1.8127399999999999E-8</v>
      </c>
      <c r="J23" s="4">
        <f t="shared" si="3"/>
        <v>1.8020600000000001E-8</v>
      </c>
      <c r="K23" s="4">
        <f t="shared" si="4"/>
        <v>1.83105E-8</v>
      </c>
      <c r="L23" s="4">
        <f t="shared" si="5"/>
        <v>1.7295800000000001E-8</v>
      </c>
      <c r="M23" s="4">
        <f t="shared" si="6"/>
        <v>1.7188999999999999E-8</v>
      </c>
      <c r="U23" s="4">
        <f t="shared" si="7"/>
        <v>1.1291574130622121E-4</v>
      </c>
      <c r="V23" s="4">
        <f t="shared" si="30"/>
        <v>1.1225048312404925E-4</v>
      </c>
      <c r="W23" s="4">
        <f t="shared" si="31"/>
        <v>1.1405627289007601E-4</v>
      </c>
      <c r="X23" s="4">
        <f t="shared" si="32"/>
        <v>1.0773569725852252E-4</v>
      </c>
      <c r="Y23" s="4">
        <f t="shared" si="33"/>
        <v>1.0707043907635053E-4</v>
      </c>
      <c r="Z23" s="4">
        <f t="shared" ref="Z23:AD23" si="113">U23*3600</f>
        <v>0.40649666870239637</v>
      </c>
      <c r="AA23" s="4">
        <f t="shared" si="113"/>
        <v>0.40410173924657727</v>
      </c>
      <c r="AB23" s="4">
        <f t="shared" si="113"/>
        <v>0.41060258240427361</v>
      </c>
      <c r="AC23" s="4">
        <f t="shared" si="113"/>
        <v>0.38784851013068111</v>
      </c>
      <c r="AD23" s="4">
        <f t="shared" si="113"/>
        <v>0.38545358067486191</v>
      </c>
      <c r="AF23" s="4">
        <f t="shared" si="72"/>
        <v>0.40649666870239637</v>
      </c>
      <c r="AG23" s="4">
        <f t="shared" si="36"/>
        <v>0.40410173924657727</v>
      </c>
      <c r="AH23" s="4">
        <f t="shared" si="37"/>
        <v>0.41060258240427361</v>
      </c>
      <c r="AI23" s="4">
        <f t="shared" si="38"/>
        <v>0.38784851013068111</v>
      </c>
      <c r="AJ23" s="4">
        <f t="shared" si="39"/>
        <v>0.38545358067486191</v>
      </c>
      <c r="AL23" s="4">
        <f t="shared" si="73"/>
        <v>0.40074129148463467</v>
      </c>
      <c r="AM23" s="4">
        <f t="shared" si="74"/>
        <v>0.40311630507633295</v>
      </c>
      <c r="AN23" s="4">
        <f t="shared" si="75"/>
        <v>0.3967339879991571</v>
      </c>
      <c r="AO23" s="4">
        <f t="shared" si="76"/>
        <v>0.42000934835385262</v>
      </c>
      <c r="AP23" s="4">
        <f t="shared" si="77"/>
        <v>0.42261898232931328</v>
      </c>
      <c r="AQ23" s="4">
        <f t="shared" si="78"/>
        <v>4007</v>
      </c>
      <c r="AR23" s="4">
        <f t="shared" si="40"/>
        <v>4031</v>
      </c>
      <c r="AS23" s="4">
        <f t="shared" si="41"/>
        <v>3967</v>
      </c>
      <c r="AT23" s="4">
        <f t="shared" si="42"/>
        <v>4200</v>
      </c>
      <c r="AU23" s="4">
        <f t="shared" si="43"/>
        <v>4226</v>
      </c>
      <c r="AW23" s="36">
        <f t="shared" si="86"/>
        <v>1812</v>
      </c>
      <c r="AX23" s="36">
        <f t="shared" si="87"/>
        <v>1802</v>
      </c>
      <c r="AY23" s="36">
        <f t="shared" si="88"/>
        <v>1831</v>
      </c>
      <c r="AZ23" s="36">
        <f t="shared" si="89"/>
        <v>1729</v>
      </c>
      <c r="BA23" s="36">
        <f t="shared" si="90"/>
        <v>1718</v>
      </c>
      <c r="BC23" s="35">
        <f t="shared" ref="BC23:BC31" si="114">INT($AW$31-AW23)</f>
        <v>939</v>
      </c>
      <c r="BD23" s="35">
        <f t="shared" si="92"/>
        <v>920</v>
      </c>
      <c r="BE23" s="3">
        <f t="shared" si="93"/>
        <v>913</v>
      </c>
      <c r="BF23" s="3">
        <f t="shared" si="94"/>
        <v>878</v>
      </c>
      <c r="BG23" s="3">
        <f t="shared" si="95"/>
        <v>879</v>
      </c>
      <c r="BH23" s="3"/>
      <c r="BI23" s="3"/>
      <c r="BJ23" s="3"/>
      <c r="BK23" s="3"/>
      <c r="BL23" s="3"/>
      <c r="BM23" s="3"/>
      <c r="BO23" s="26">
        <f t="shared" si="96"/>
        <v>3962.1</v>
      </c>
      <c r="BP23" s="26">
        <f>$AR$31-(BD23+$BJ$31+$BJ$40)/$BI$13</f>
        <v>3987.2</v>
      </c>
      <c r="BQ23" s="26">
        <f t="shared" si="106"/>
        <v>3956.9</v>
      </c>
      <c r="BR23" s="26">
        <f t="shared" si="107"/>
        <v>4132.3</v>
      </c>
      <c r="BS23" s="26">
        <f t="shared" si="108"/>
        <v>4191.5</v>
      </c>
      <c r="BV23">
        <f t="shared" si="49"/>
        <v>0.39621000000000001</v>
      </c>
      <c r="BW23">
        <f t="shared" si="50"/>
        <v>0.39871999999999996</v>
      </c>
      <c r="BX23">
        <f t="shared" si="51"/>
        <v>0.39568999999999999</v>
      </c>
      <c r="BY23">
        <f t="shared" si="52"/>
        <v>0.41323000000000004</v>
      </c>
      <c r="BZ23">
        <f t="shared" si="53"/>
        <v>0.41915000000000002</v>
      </c>
      <c r="CB23">
        <f t="shared" si="54"/>
        <v>0.16289999999999999</v>
      </c>
      <c r="CD23">
        <f t="shared" si="80"/>
        <v>0.16105804510657648</v>
      </c>
      <c r="CE23">
        <f t="shared" si="81"/>
        <v>0.16112344547239527</v>
      </c>
      <c r="CF23">
        <f t="shared" si="82"/>
        <v>0.16247133583154702</v>
      </c>
      <c r="CG23">
        <f t="shared" si="83"/>
        <v>0.16027063984130138</v>
      </c>
      <c r="CH23">
        <f t="shared" si="84"/>
        <v>0.16156286833986838</v>
      </c>
      <c r="CJ23" s="52">
        <f t="shared" si="56"/>
        <v>-1.1307273747228414E-2</v>
      </c>
      <c r="CK23" s="52">
        <f t="shared" si="57"/>
        <v>-1.090579820506276E-2</v>
      </c>
      <c r="CL23" s="52">
        <f t="shared" si="58"/>
        <v>-2.6314559143828672E-3</v>
      </c>
      <c r="CM23" s="52">
        <f t="shared" si="59"/>
        <v>-1.614094633946352E-2</v>
      </c>
      <c r="CN23" s="52">
        <f t="shared" si="60"/>
        <v>-8.2082974839263814E-3</v>
      </c>
    </row>
    <row r="24" spans="1:92" x14ac:dyDescent="0.15">
      <c r="A24" s="4">
        <v>0.16689999999999999</v>
      </c>
      <c r="B24" s="9">
        <f t="shared" si="1"/>
        <v>166.89999999999998</v>
      </c>
      <c r="C24" s="4">
        <v>1.8684300000000001E-2</v>
      </c>
      <c r="D24" s="4">
        <v>1.8409700000000001E-2</v>
      </c>
      <c r="E24" s="4">
        <v>1.8795900000000001E-2</v>
      </c>
      <c r="F24" s="4">
        <v>1.75476E-2</v>
      </c>
      <c r="G24" s="4">
        <v>1.7585699999999999E-2</v>
      </c>
      <c r="I24" s="4">
        <f t="shared" si="2"/>
        <v>1.86843E-8</v>
      </c>
      <c r="J24" s="4">
        <f t="shared" si="3"/>
        <v>1.8409700000000001E-8</v>
      </c>
      <c r="K24" s="4">
        <f t="shared" si="4"/>
        <v>1.87959E-8</v>
      </c>
      <c r="L24" s="4">
        <f t="shared" si="5"/>
        <v>1.7547600000000001E-8</v>
      </c>
      <c r="M24" s="4">
        <f t="shared" si="6"/>
        <v>1.75857E-8</v>
      </c>
      <c r="U24" s="4">
        <f t="shared" si="7"/>
        <v>1.1638467652767796E-4</v>
      </c>
      <c r="V24" s="4">
        <f t="shared" si="30"/>
        <v>1.146741906023556E-4</v>
      </c>
      <c r="W24" s="4">
        <f t="shared" si="31"/>
        <v>1.170798339539925E-4</v>
      </c>
      <c r="X24" s="4">
        <f t="shared" si="32"/>
        <v>1.0930416177416771E-4</v>
      </c>
      <c r="Y24" s="4">
        <f t="shared" si="33"/>
        <v>1.0954148702454927E-4</v>
      </c>
      <c r="Z24" s="4">
        <f t="shared" ref="Z24:AD24" si="115">U24*3600</f>
        <v>0.41898483549964066</v>
      </c>
      <c r="AA24" s="4">
        <f t="shared" si="115"/>
        <v>0.41282708616848018</v>
      </c>
      <c r="AB24" s="4">
        <f t="shared" si="115"/>
        <v>0.42148740223437298</v>
      </c>
      <c r="AC24" s="4">
        <f t="shared" si="115"/>
        <v>0.39349498238700376</v>
      </c>
      <c r="AD24" s="4">
        <f t="shared" si="115"/>
        <v>0.39434935328837739</v>
      </c>
      <c r="AF24" s="4">
        <f t="shared" si="72"/>
        <v>0.41898483549964066</v>
      </c>
      <c r="AG24" s="4">
        <f t="shared" si="36"/>
        <v>0.41282708616848018</v>
      </c>
      <c r="AH24" s="4">
        <f t="shared" si="37"/>
        <v>0.42148740223437298</v>
      </c>
      <c r="AI24" s="4">
        <f t="shared" si="38"/>
        <v>0.39349498238700376</v>
      </c>
      <c r="AJ24" s="4">
        <f t="shared" si="39"/>
        <v>0.39434935328837739</v>
      </c>
      <c r="AL24" s="4">
        <f t="shared" si="73"/>
        <v>0.39834377251618486</v>
      </c>
      <c r="AM24" s="4">
        <f t="shared" si="74"/>
        <v>0.4042854880212145</v>
      </c>
      <c r="AN24" s="4">
        <f t="shared" si="75"/>
        <v>0.39597862027485536</v>
      </c>
      <c r="AO24" s="4">
        <f t="shared" si="76"/>
        <v>0.42414772098886189</v>
      </c>
      <c r="AP24" s="4">
        <f t="shared" si="77"/>
        <v>0.42322879093946525</v>
      </c>
      <c r="AQ24" s="4">
        <f t="shared" si="78"/>
        <v>3983</v>
      </c>
      <c r="AR24" s="4">
        <f t="shared" si="40"/>
        <v>4042</v>
      </c>
      <c r="AS24" s="4">
        <f t="shared" si="41"/>
        <v>3959</v>
      </c>
      <c r="AT24" s="4">
        <f t="shared" si="42"/>
        <v>4241</v>
      </c>
      <c r="AU24" s="4">
        <f t="shared" si="43"/>
        <v>4232</v>
      </c>
      <c r="AW24" s="36">
        <f t="shared" si="86"/>
        <v>1868</v>
      </c>
      <c r="AX24" s="36">
        <f t="shared" si="87"/>
        <v>1840</v>
      </c>
      <c r="AY24" s="36">
        <f t="shared" si="88"/>
        <v>1879</v>
      </c>
      <c r="AZ24" s="36">
        <f t="shared" si="89"/>
        <v>1754</v>
      </c>
      <c r="BA24" s="36">
        <f t="shared" si="90"/>
        <v>1758</v>
      </c>
      <c r="BC24" s="35">
        <f t="shared" si="114"/>
        <v>883</v>
      </c>
      <c r="BD24" s="35">
        <f t="shared" si="92"/>
        <v>882</v>
      </c>
      <c r="BE24" s="3">
        <f t="shared" si="93"/>
        <v>865</v>
      </c>
      <c r="BF24" s="3">
        <f t="shared" si="94"/>
        <v>853</v>
      </c>
      <c r="BG24" s="3">
        <f t="shared" si="95"/>
        <v>839</v>
      </c>
      <c r="BH24" s="3"/>
      <c r="BI24" s="3"/>
      <c r="BJ24" s="3"/>
      <c r="BK24" s="3"/>
      <c r="BL24" s="3"/>
      <c r="BM24" s="3"/>
      <c r="BO24" s="26">
        <f t="shared" si="96"/>
        <v>3967.7</v>
      </c>
      <c r="BP24" s="26">
        <f t="shared" ref="BP24:BP26" si="116">$AR$31-(BD24+$BJ$31+$BJ$40)/$BI$13</f>
        <v>3991</v>
      </c>
      <c r="BQ24" s="26">
        <f t="shared" si="106"/>
        <v>3961.7</v>
      </c>
      <c r="BR24" s="26">
        <f t="shared" si="107"/>
        <v>4134.8</v>
      </c>
      <c r="BS24" s="26">
        <f t="shared" si="108"/>
        <v>4195.5</v>
      </c>
      <c r="BV24">
        <f t="shared" si="49"/>
        <v>0.39676999999999996</v>
      </c>
      <c r="BW24">
        <f t="shared" si="50"/>
        <v>0.39910000000000001</v>
      </c>
      <c r="BX24">
        <f t="shared" si="51"/>
        <v>0.39616999999999997</v>
      </c>
      <c r="BY24">
        <f t="shared" si="52"/>
        <v>0.41348000000000001</v>
      </c>
      <c r="BZ24">
        <f t="shared" si="53"/>
        <v>0.41954999999999998</v>
      </c>
      <c r="CB24">
        <f t="shared" si="54"/>
        <v>0.16689999999999999</v>
      </c>
      <c r="CD24">
        <f t="shared" si="80"/>
        <v>0.1662406131811924</v>
      </c>
      <c r="CE24">
        <f t="shared" si="81"/>
        <v>0.16475929008984044</v>
      </c>
      <c r="CF24">
        <f t="shared" si="82"/>
        <v>0.16698066414319152</v>
      </c>
      <c r="CG24">
        <f t="shared" si="83"/>
        <v>0.16270230531737831</v>
      </c>
      <c r="CH24">
        <f t="shared" si="84"/>
        <v>0.16544927117213873</v>
      </c>
      <c r="CJ24" s="52">
        <f t="shared" si="56"/>
        <v>-3.9507898071155729E-3</v>
      </c>
      <c r="CK24" s="52">
        <f t="shared" si="57"/>
        <v>-1.2826302637265126E-2</v>
      </c>
      <c r="CL24" s="52">
        <f t="shared" si="58"/>
        <v>4.8330822763045095E-4</v>
      </c>
      <c r="CM24" s="52">
        <f t="shared" si="59"/>
        <v>-2.5150956756271322E-2</v>
      </c>
      <c r="CN24" s="52">
        <f t="shared" si="60"/>
        <v>-8.6922038817331577E-3</v>
      </c>
    </row>
    <row r="25" spans="1:92" x14ac:dyDescent="0.15">
      <c r="A25" s="4">
        <v>0.1741</v>
      </c>
      <c r="B25" s="9">
        <f t="shared" si="1"/>
        <v>174.1</v>
      </c>
      <c r="C25" s="4">
        <v>1.9493099999999999E-2</v>
      </c>
      <c r="D25" s="4">
        <v>1.90887E-2</v>
      </c>
      <c r="E25" s="4">
        <v>1.9378599999999999E-2</v>
      </c>
      <c r="F25" s="4">
        <v>1.8363899999999999E-2</v>
      </c>
      <c r="G25" s="4">
        <v>1.8356299999999999E-2</v>
      </c>
      <c r="I25" s="4">
        <f t="shared" si="2"/>
        <v>1.94931E-8</v>
      </c>
      <c r="J25" s="4">
        <f t="shared" si="3"/>
        <v>1.90887E-8</v>
      </c>
      <c r="K25" s="4">
        <f t="shared" si="4"/>
        <v>1.9378599999999999E-8</v>
      </c>
      <c r="L25" s="4">
        <f t="shared" si="5"/>
        <v>1.8363899999999999E-8</v>
      </c>
      <c r="M25" s="4">
        <f t="shared" si="6"/>
        <v>1.8356299999999999E-8</v>
      </c>
      <c r="U25" s="4">
        <f t="shared" si="7"/>
        <v>1.2142269916569949E-4</v>
      </c>
      <c r="V25" s="4">
        <f t="shared" si="30"/>
        <v>1.1890368784668873E-4</v>
      </c>
      <c r="W25" s="4">
        <f t="shared" si="31"/>
        <v>1.2070947761271548E-4</v>
      </c>
      <c r="X25" s="4">
        <f t="shared" si="32"/>
        <v>1.1438890198116199E-4</v>
      </c>
      <c r="Y25" s="4">
        <f t="shared" si="33"/>
        <v>1.1434156151126961E-4</v>
      </c>
      <c r="Z25" s="4">
        <f t="shared" ref="Z25:AD25" si="117">U25*3600</f>
        <v>0.43712171699651814</v>
      </c>
      <c r="AA25" s="4">
        <f t="shared" si="117"/>
        <v>0.42805327624807943</v>
      </c>
      <c r="AB25" s="4">
        <f t="shared" si="117"/>
        <v>0.43455411940577571</v>
      </c>
      <c r="AC25" s="4">
        <f t="shared" si="117"/>
        <v>0.41180004713218316</v>
      </c>
      <c r="AD25" s="4">
        <f t="shared" si="117"/>
        <v>0.41162962144057058</v>
      </c>
      <c r="AF25" s="4">
        <f t="shared" si="72"/>
        <v>0.43712171699651814</v>
      </c>
      <c r="AG25" s="4">
        <f t="shared" si="36"/>
        <v>0.42805327624807943</v>
      </c>
      <c r="AH25" s="4">
        <f t="shared" si="37"/>
        <v>0.43455411940577571</v>
      </c>
      <c r="AI25" s="4">
        <f t="shared" si="38"/>
        <v>0.41180004713218316</v>
      </c>
      <c r="AJ25" s="4">
        <f t="shared" si="39"/>
        <v>0.41162962144057058</v>
      </c>
      <c r="AL25" s="4">
        <f t="shared" si="73"/>
        <v>0.39828723495196827</v>
      </c>
      <c r="AM25" s="4">
        <f t="shared" si="74"/>
        <v>0.40672507293017396</v>
      </c>
      <c r="AN25" s="4">
        <f t="shared" si="75"/>
        <v>0.40064054677026273</v>
      </c>
      <c r="AO25" s="4">
        <f t="shared" si="76"/>
        <v>0.42277799920726061</v>
      </c>
      <c r="AP25" s="4">
        <f t="shared" si="77"/>
        <v>0.42295304062595468</v>
      </c>
      <c r="AQ25" s="4">
        <f t="shared" si="78"/>
        <v>3982</v>
      </c>
      <c r="AR25" s="4">
        <f t="shared" si="40"/>
        <v>4067</v>
      </c>
      <c r="AS25" s="4">
        <f t="shared" si="41"/>
        <v>4006</v>
      </c>
      <c r="AT25" s="4">
        <f t="shared" si="42"/>
        <v>4227</v>
      </c>
      <c r="AU25" s="4">
        <f t="shared" si="43"/>
        <v>4229</v>
      </c>
      <c r="AW25" s="36">
        <f t="shared" si="86"/>
        <v>1949</v>
      </c>
      <c r="AX25" s="36">
        <f t="shared" si="87"/>
        <v>1908</v>
      </c>
      <c r="AY25" s="36">
        <f t="shared" si="88"/>
        <v>1937</v>
      </c>
      <c r="AZ25" s="36">
        <f t="shared" si="89"/>
        <v>1836</v>
      </c>
      <c r="BA25" s="36">
        <f t="shared" si="90"/>
        <v>1835</v>
      </c>
      <c r="BC25" s="35">
        <f t="shared" si="114"/>
        <v>802</v>
      </c>
      <c r="BD25" s="35">
        <f t="shared" si="92"/>
        <v>814</v>
      </c>
      <c r="BE25" s="3">
        <f t="shared" si="93"/>
        <v>807</v>
      </c>
      <c r="BF25" s="3">
        <f t="shared" si="94"/>
        <v>771</v>
      </c>
      <c r="BG25" s="3">
        <f t="shared" si="95"/>
        <v>762</v>
      </c>
      <c r="BH25" s="3"/>
      <c r="BI25" s="3"/>
      <c r="BJ25" s="3"/>
      <c r="BK25" s="3"/>
      <c r="BL25" s="3"/>
      <c r="BM25" s="3"/>
      <c r="BO25" s="26">
        <f t="shared" si="96"/>
        <v>3975.8</v>
      </c>
      <c r="BP25" s="26">
        <f t="shared" si="116"/>
        <v>3997.8</v>
      </c>
      <c r="BQ25" s="26">
        <f t="shared" si="106"/>
        <v>3967.5</v>
      </c>
      <c r="BR25" s="26">
        <f t="shared" si="107"/>
        <v>4143</v>
      </c>
      <c r="BS25" s="26">
        <f t="shared" si="108"/>
        <v>4203.2</v>
      </c>
      <c r="BV25">
        <f t="shared" si="49"/>
        <v>0.39758000000000004</v>
      </c>
      <c r="BW25">
        <f t="shared" si="50"/>
        <v>0.39978000000000002</v>
      </c>
      <c r="BX25">
        <f t="shared" si="51"/>
        <v>0.39674999999999999</v>
      </c>
      <c r="BY25">
        <f t="shared" si="52"/>
        <v>0.4143</v>
      </c>
      <c r="BZ25">
        <f t="shared" si="53"/>
        <v>0.42031999999999997</v>
      </c>
      <c r="CB25">
        <f t="shared" si="54"/>
        <v>0.1741</v>
      </c>
      <c r="CD25">
        <f t="shared" si="80"/>
        <v>0.17379085224347571</v>
      </c>
      <c r="CE25">
        <f t="shared" si="81"/>
        <v>0.1711271387784572</v>
      </c>
      <c r="CF25">
        <f t="shared" si="82"/>
        <v>0.1724093468742415</v>
      </c>
      <c r="CG25">
        <f t="shared" si="83"/>
        <v>0.17060875952686347</v>
      </c>
      <c r="CH25">
        <f t="shared" si="84"/>
        <v>0.17301616248390062</v>
      </c>
      <c r="CJ25" s="52">
        <f t="shared" si="56"/>
        <v>-1.7756907324772962E-3</v>
      </c>
      <c r="CK25" s="52">
        <f t="shared" si="57"/>
        <v>-1.7075595758430817E-2</v>
      </c>
      <c r="CL25" s="52">
        <f t="shared" si="58"/>
        <v>-9.7108163455399254E-3</v>
      </c>
      <c r="CM25" s="52">
        <f t="shared" si="59"/>
        <v>-2.0053075664196073E-2</v>
      </c>
      <c r="CN25" s="52">
        <f t="shared" si="60"/>
        <v>-6.2253734411222839E-3</v>
      </c>
    </row>
    <row r="26" spans="1:92" x14ac:dyDescent="0.15">
      <c r="A26" s="4">
        <v>0.18909999999999999</v>
      </c>
      <c r="B26" s="9">
        <f t="shared" si="1"/>
        <v>189.1</v>
      </c>
      <c r="C26" s="4">
        <v>2.1072299999999999E-2</v>
      </c>
      <c r="D26" s="4">
        <v>2.0729000000000001E-2</v>
      </c>
      <c r="E26" s="4">
        <v>2.10189E-2</v>
      </c>
      <c r="F26" s="4">
        <v>1.9821100000000001E-2</v>
      </c>
      <c r="G26" s="4">
        <v>1.9844000000000001E-2</v>
      </c>
      <c r="I26" s="4">
        <f t="shared" si="2"/>
        <v>2.1072299999999998E-8</v>
      </c>
      <c r="J26" s="4">
        <f t="shared" si="3"/>
        <v>2.0729E-8</v>
      </c>
      <c r="K26" s="4">
        <f t="shared" si="4"/>
        <v>2.1018899999999999E-8</v>
      </c>
      <c r="L26" s="4">
        <f t="shared" si="5"/>
        <v>1.9821100000000001E-8</v>
      </c>
      <c r="M26" s="4">
        <f t="shared" si="6"/>
        <v>1.9843999999999999E-8</v>
      </c>
      <c r="U26" s="4">
        <f t="shared" si="7"/>
        <v>1.3125955048860207E-4</v>
      </c>
      <c r="V26" s="4">
        <f t="shared" si="30"/>
        <v>1.2912113163148934E-4</v>
      </c>
      <c r="W26" s="4">
        <f t="shared" si="31"/>
        <v>1.3092692139751608E-4</v>
      </c>
      <c r="X26" s="4">
        <f t="shared" si="32"/>
        <v>1.2346581418210784E-4</v>
      </c>
      <c r="Y26" s="4">
        <f t="shared" si="33"/>
        <v>1.2360845849270462E-4</v>
      </c>
      <c r="Z26" s="4">
        <f t="shared" ref="Z26:AD26" si="118">U26*3600</f>
        <v>0.47253438175896745</v>
      </c>
      <c r="AA26" s="4">
        <f t="shared" si="118"/>
        <v>0.46483607387336162</v>
      </c>
      <c r="AB26" s="4">
        <f t="shared" si="118"/>
        <v>0.4713369170310579</v>
      </c>
      <c r="AC26" s="4">
        <f t="shared" si="118"/>
        <v>0.44447693105558822</v>
      </c>
      <c r="AD26" s="4">
        <f t="shared" si="118"/>
        <v>0.44499045057373665</v>
      </c>
      <c r="AF26" s="4">
        <f t="shared" si="72"/>
        <v>0.47253438175896745</v>
      </c>
      <c r="AG26" s="4">
        <f t="shared" si="36"/>
        <v>0.46483607387336162</v>
      </c>
      <c r="AH26" s="4">
        <f t="shared" si="37"/>
        <v>0.4713369170310579</v>
      </c>
      <c r="AI26" s="4">
        <f t="shared" si="38"/>
        <v>0.44447693105558822</v>
      </c>
      <c r="AJ26" s="4">
        <f t="shared" si="39"/>
        <v>0.44499045057373665</v>
      </c>
      <c r="AL26" s="4">
        <f t="shared" si="73"/>
        <v>0.40018252067943072</v>
      </c>
      <c r="AM26" s="4">
        <f t="shared" si="74"/>
        <v>0.40681007914096995</v>
      </c>
      <c r="AN26" s="4">
        <f t="shared" si="75"/>
        <v>0.40119921263782438</v>
      </c>
      <c r="AO26" s="4">
        <f t="shared" si="76"/>
        <v>0.42544390223111561</v>
      </c>
      <c r="AP26" s="4">
        <f t="shared" si="77"/>
        <v>0.4249529394533948</v>
      </c>
      <c r="AQ26" s="4">
        <f t="shared" si="78"/>
        <v>4001</v>
      </c>
      <c r="AR26" s="4">
        <f t="shared" si="40"/>
        <v>4068</v>
      </c>
      <c r="AS26" s="4">
        <f t="shared" si="41"/>
        <v>4011</v>
      </c>
      <c r="AT26" s="4">
        <f t="shared" si="42"/>
        <v>4254</v>
      </c>
      <c r="AU26" s="4">
        <f t="shared" si="43"/>
        <v>4249</v>
      </c>
      <c r="AW26" s="36">
        <f t="shared" si="86"/>
        <v>2107</v>
      </c>
      <c r="AX26" s="36">
        <f t="shared" si="87"/>
        <v>2072</v>
      </c>
      <c r="AY26" s="36">
        <f t="shared" si="88"/>
        <v>2101</v>
      </c>
      <c r="AZ26" s="36">
        <f t="shared" si="89"/>
        <v>1982</v>
      </c>
      <c r="BA26" s="36">
        <f t="shared" si="90"/>
        <v>1984</v>
      </c>
      <c r="BC26" s="35">
        <f t="shared" si="114"/>
        <v>644</v>
      </c>
      <c r="BD26" s="35">
        <f t="shared" si="92"/>
        <v>650</v>
      </c>
      <c r="BE26" s="3">
        <f t="shared" si="93"/>
        <v>643</v>
      </c>
      <c r="BF26" s="3">
        <f t="shared" si="94"/>
        <v>625</v>
      </c>
      <c r="BG26" s="3">
        <f t="shared" si="95"/>
        <v>613</v>
      </c>
      <c r="BH26" s="3"/>
      <c r="BI26" s="3"/>
      <c r="BJ26" s="3"/>
      <c r="BK26" s="3"/>
      <c r="BL26" s="3"/>
      <c r="BM26" s="3"/>
      <c r="BO26" s="26">
        <f t="shared" si="96"/>
        <v>3991.6</v>
      </c>
      <c r="BP26" s="26">
        <f t="shared" si="116"/>
        <v>4014.2</v>
      </c>
      <c r="BQ26" s="46">
        <f>$AS$31-(BE26+$BK$31+$BK$40)/$BI$13</f>
        <v>3983.9</v>
      </c>
      <c r="BR26" s="46">
        <f t="shared" si="107"/>
        <v>4157.6000000000004</v>
      </c>
      <c r="BS26" s="46">
        <f t="shared" si="108"/>
        <v>4218.1000000000004</v>
      </c>
      <c r="BV26">
        <f t="shared" si="49"/>
        <v>0.39916000000000001</v>
      </c>
      <c r="BW26">
        <f t="shared" si="50"/>
        <v>0.40142</v>
      </c>
      <c r="BX26">
        <f t="shared" si="51"/>
        <v>0.39839000000000002</v>
      </c>
      <c r="BY26">
        <f t="shared" si="52"/>
        <v>0.41576000000000002</v>
      </c>
      <c r="BZ26">
        <f t="shared" si="53"/>
        <v>0.42181000000000002</v>
      </c>
      <c r="CB26">
        <f t="shared" si="54"/>
        <v>0.18909999999999999</v>
      </c>
      <c r="CD26">
        <f t="shared" si="80"/>
        <v>0.18861682382290945</v>
      </c>
      <c r="CE26">
        <f t="shared" si="81"/>
        <v>0.18659449677424483</v>
      </c>
      <c r="CF26">
        <f t="shared" si="82"/>
        <v>0.18777591437600316</v>
      </c>
      <c r="CG26">
        <f t="shared" si="83"/>
        <v>0.18479572885567136</v>
      </c>
      <c r="CH26">
        <f t="shared" si="84"/>
        <v>0.18770142195650785</v>
      </c>
      <c r="CJ26" s="52">
        <f t="shared" si="56"/>
        <v>-2.5551357857775702E-3</v>
      </c>
      <c r="CK26" s="52">
        <f t="shared" si="57"/>
        <v>-1.3249620442914632E-2</v>
      </c>
      <c r="CL26" s="52">
        <f t="shared" si="58"/>
        <v>-7.0020392596342098E-3</v>
      </c>
      <c r="CM26" s="52">
        <f t="shared" si="59"/>
        <v>-2.2761878076830413E-2</v>
      </c>
      <c r="CN26" s="52">
        <f t="shared" si="60"/>
        <v>-7.3959706160345749E-3</v>
      </c>
    </row>
    <row r="27" spans="1:92" x14ac:dyDescent="0.15">
      <c r="A27" s="4">
        <v>0.2021</v>
      </c>
      <c r="B27" s="9">
        <f t="shared" si="1"/>
        <v>202.1</v>
      </c>
      <c r="C27" s="4">
        <v>2.2628700000000002E-2</v>
      </c>
      <c r="D27" s="4">
        <v>2.2109899999999998E-2</v>
      </c>
      <c r="E27" s="4">
        <v>2.25448E-2</v>
      </c>
      <c r="F27" s="4">
        <v>2.1125700000000001E-2</v>
      </c>
      <c r="G27" s="4">
        <v>2.1217300000000001E-2</v>
      </c>
      <c r="I27" s="4">
        <f t="shared" si="2"/>
        <v>2.2628700000000001E-8</v>
      </c>
      <c r="J27" s="4">
        <f t="shared" si="3"/>
        <v>2.2109899999999999E-8</v>
      </c>
      <c r="K27" s="4">
        <f t="shared" si="4"/>
        <v>2.25448E-8</v>
      </c>
      <c r="L27" s="4">
        <f t="shared" si="5"/>
        <v>2.11257E-8</v>
      </c>
      <c r="M27" s="4">
        <f t="shared" si="6"/>
        <v>2.12173E-8</v>
      </c>
      <c r="U27" s="4">
        <f t="shared" si="7"/>
        <v>1.4095438040182752E-4</v>
      </c>
      <c r="V27" s="4">
        <f t="shared" si="30"/>
        <v>1.3772277043075238E-4</v>
      </c>
      <c r="W27" s="4">
        <f t="shared" si="31"/>
        <v>1.4043176653025236E-4</v>
      </c>
      <c r="X27" s="4">
        <f t="shared" si="32"/>
        <v>1.315921795796881E-4</v>
      </c>
      <c r="Y27" s="4">
        <f t="shared" si="33"/>
        <v>1.3216275682207529E-4</v>
      </c>
      <c r="Z27" s="4">
        <f t="shared" ref="Z27:AD27" si="119">U27*3600</f>
        <v>0.50743576944657909</v>
      </c>
      <c r="AA27" s="4">
        <f t="shared" si="119"/>
        <v>0.49580197355070854</v>
      </c>
      <c r="AB27" s="4">
        <f t="shared" si="119"/>
        <v>0.50555435950890848</v>
      </c>
      <c r="AC27" s="4">
        <f t="shared" si="119"/>
        <v>0.47373184648687716</v>
      </c>
      <c r="AD27" s="4">
        <f t="shared" si="119"/>
        <v>0.47578592455947105</v>
      </c>
      <c r="AF27" s="4">
        <f t="shared" si="72"/>
        <v>0.50743576944657909</v>
      </c>
      <c r="AG27" s="4">
        <f t="shared" si="36"/>
        <v>0.49580197355070854</v>
      </c>
      <c r="AH27" s="4">
        <f t="shared" si="37"/>
        <v>0.50555435950890848</v>
      </c>
      <c r="AI27" s="4">
        <f t="shared" si="38"/>
        <v>0.47373184648687716</v>
      </c>
      <c r="AJ27" s="4">
        <f t="shared" si="39"/>
        <v>0.47578592455947105</v>
      </c>
      <c r="AL27" s="4">
        <f t="shared" si="73"/>
        <v>0.39827700798549309</v>
      </c>
      <c r="AM27" s="4">
        <f t="shared" si="74"/>
        <v>0.40762241939589627</v>
      </c>
      <c r="AN27" s="4">
        <f t="shared" si="75"/>
        <v>0.39975918751114786</v>
      </c>
      <c r="AO27" s="4">
        <f t="shared" si="76"/>
        <v>0.42661265333699361</v>
      </c>
      <c r="AP27" s="4">
        <f t="shared" si="77"/>
        <v>0.42477086766937011</v>
      </c>
      <c r="AQ27" s="4">
        <f t="shared" si="78"/>
        <v>3982</v>
      </c>
      <c r="AR27" s="4">
        <f t="shared" si="40"/>
        <v>4076</v>
      </c>
      <c r="AS27" s="4">
        <f t="shared" si="41"/>
        <v>3997</v>
      </c>
      <c r="AT27" s="4">
        <f t="shared" si="42"/>
        <v>4266</v>
      </c>
      <c r="AU27" s="4">
        <f t="shared" si="43"/>
        <v>4247</v>
      </c>
      <c r="AW27" s="36">
        <f t="shared" si="86"/>
        <v>2262</v>
      </c>
      <c r="AX27" s="36">
        <f t="shared" si="87"/>
        <v>2210</v>
      </c>
      <c r="AY27" s="36">
        <f t="shared" si="88"/>
        <v>2254</v>
      </c>
      <c r="AZ27" s="36">
        <f t="shared" si="89"/>
        <v>2112</v>
      </c>
      <c r="BA27" s="36">
        <f t="shared" si="90"/>
        <v>2121</v>
      </c>
      <c r="BC27" s="35">
        <f t="shared" si="114"/>
        <v>489</v>
      </c>
      <c r="BD27" s="35">
        <f t="shared" si="92"/>
        <v>512</v>
      </c>
      <c r="BE27" s="3">
        <f t="shared" si="93"/>
        <v>490</v>
      </c>
      <c r="BF27" s="3">
        <f t="shared" si="94"/>
        <v>495</v>
      </c>
      <c r="BG27" s="3">
        <f t="shared" si="95"/>
        <v>476</v>
      </c>
      <c r="BH27" s="3"/>
      <c r="BI27" s="3"/>
      <c r="BJ27" s="3"/>
      <c r="BK27" s="3"/>
      <c r="BL27" s="3"/>
      <c r="BM27" s="3"/>
      <c r="BO27" s="26">
        <f t="shared" si="96"/>
        <v>4007.1</v>
      </c>
      <c r="BP27" s="46">
        <f>$AR$31-(BD27+$BJ$31+$BJ$40)/$BI$13</f>
        <v>4028</v>
      </c>
      <c r="BQ27" s="26">
        <f>$AS$31-(BE27)/$BI$13</f>
        <v>4018</v>
      </c>
      <c r="BR27" s="26">
        <f>$AT$31-(BF27)/$BI$13</f>
        <v>4230.5</v>
      </c>
      <c r="BS27" s="26">
        <f>$AU$31-(BG27)/$BI$13</f>
        <v>4249.3999999999996</v>
      </c>
      <c r="BV27">
        <f t="shared" si="49"/>
        <v>0.40071000000000001</v>
      </c>
      <c r="BW27">
        <f t="shared" si="50"/>
        <v>0.40279999999999999</v>
      </c>
      <c r="BX27">
        <f t="shared" si="51"/>
        <v>0.40179999999999999</v>
      </c>
      <c r="BY27">
        <f t="shared" si="52"/>
        <v>0.42304999999999998</v>
      </c>
      <c r="BZ27">
        <f t="shared" si="53"/>
        <v>0.42493999999999998</v>
      </c>
      <c r="CB27">
        <f t="shared" si="54"/>
        <v>0.2021</v>
      </c>
      <c r="CD27">
        <f t="shared" si="80"/>
        <v>0.20333458717493871</v>
      </c>
      <c r="CE27">
        <f t="shared" si="81"/>
        <v>0.19970903494622538</v>
      </c>
      <c r="CF27">
        <f t="shared" si="82"/>
        <v>0.20313174165067943</v>
      </c>
      <c r="CG27">
        <f t="shared" si="83"/>
        <v>0.20041225765627338</v>
      </c>
      <c r="CH27">
        <f t="shared" si="84"/>
        <v>0.20218047078230161</v>
      </c>
      <c r="CJ27" s="52">
        <f t="shared" si="56"/>
        <v>6.1087935424973356E-3</v>
      </c>
      <c r="CK27" s="52">
        <f t="shared" si="57"/>
        <v>-1.1830603927632946E-2</v>
      </c>
      <c r="CL27" s="52">
        <f t="shared" si="58"/>
        <v>5.1051046545246394E-3</v>
      </c>
      <c r="CM27" s="52">
        <f t="shared" si="59"/>
        <v>-8.3510259461980329E-3</v>
      </c>
      <c r="CN27" s="52">
        <f t="shared" si="60"/>
        <v>3.9817309402083884E-4</v>
      </c>
    </row>
    <row r="28" spans="1:92" x14ac:dyDescent="0.15">
      <c r="A28" s="4">
        <v>0.21659999999999999</v>
      </c>
      <c r="B28" s="9">
        <f t="shared" si="1"/>
        <v>216.6</v>
      </c>
      <c r="C28" s="4">
        <v>2.4017299999999998E-2</v>
      </c>
      <c r="D28" s="4">
        <v>2.3803700000000001E-2</v>
      </c>
      <c r="E28" s="4">
        <v>2.3994399999999999E-2</v>
      </c>
      <c r="F28" s="4">
        <v>2.2704999999999999E-2</v>
      </c>
      <c r="G28" s="4">
        <v>2.2598199999999999E-2</v>
      </c>
      <c r="I28" s="4">
        <f t="shared" si="2"/>
        <v>2.4017299999999999E-8</v>
      </c>
      <c r="J28" s="4">
        <f t="shared" si="3"/>
        <v>2.38037E-8</v>
      </c>
      <c r="K28" s="4">
        <f t="shared" si="4"/>
        <v>2.3994399999999998E-8</v>
      </c>
      <c r="L28" s="4">
        <f t="shared" si="5"/>
        <v>2.2705E-8</v>
      </c>
      <c r="M28" s="4">
        <f t="shared" si="6"/>
        <v>2.2598199999999999E-8</v>
      </c>
      <c r="U28" s="4">
        <f t="shared" si="7"/>
        <v>1.4960398257190258E-4</v>
      </c>
      <c r="V28" s="4">
        <f t="shared" si="30"/>
        <v>1.4827346620755862E-4</v>
      </c>
      <c r="W28" s="4">
        <f t="shared" si="31"/>
        <v>1.4946133826130578E-4</v>
      </c>
      <c r="X28" s="4">
        <f t="shared" si="32"/>
        <v>1.4142965380351032E-4</v>
      </c>
      <c r="Y28" s="4">
        <f t="shared" si="33"/>
        <v>1.4076439562133835E-4</v>
      </c>
      <c r="Z28" s="4">
        <f t="shared" ref="Z28:AD28" si="120">U28*3600</f>
        <v>0.53857433725884929</v>
      </c>
      <c r="AA28" s="4">
        <f t="shared" si="120"/>
        <v>0.53378447834721099</v>
      </c>
      <c r="AB28" s="4">
        <f t="shared" si="120"/>
        <v>0.5380608177407008</v>
      </c>
      <c r="AC28" s="4">
        <f t="shared" si="120"/>
        <v>0.50914675369263718</v>
      </c>
      <c r="AD28" s="4">
        <f t="shared" si="120"/>
        <v>0.50675182423681808</v>
      </c>
      <c r="AF28" s="4">
        <f t="shared" si="72"/>
        <v>0.53857433725884929</v>
      </c>
      <c r="AG28" s="4">
        <f t="shared" si="36"/>
        <v>0.53378447834721099</v>
      </c>
      <c r="AH28" s="4">
        <f t="shared" si="37"/>
        <v>0.5380608177407008</v>
      </c>
      <c r="AI28" s="4">
        <f t="shared" si="38"/>
        <v>0.50914675369263718</v>
      </c>
      <c r="AJ28" s="4">
        <f t="shared" si="39"/>
        <v>0.50675182423681808</v>
      </c>
      <c r="AL28" s="4">
        <f t="shared" si="73"/>
        <v>0.4021728942793979</v>
      </c>
      <c r="AM28" s="4">
        <f t="shared" si="74"/>
        <v>0.40578175047478265</v>
      </c>
      <c r="AN28" s="4">
        <f t="shared" si="75"/>
        <v>0.40255672380957985</v>
      </c>
      <c r="AO28" s="4">
        <f t="shared" si="76"/>
        <v>0.42541761963341035</v>
      </c>
      <c r="AP28" s="4">
        <f t="shared" si="77"/>
        <v>0.42742816037456882</v>
      </c>
      <c r="AQ28" s="4">
        <f t="shared" si="78"/>
        <v>4021</v>
      </c>
      <c r="AR28" s="4">
        <f t="shared" si="40"/>
        <v>4057</v>
      </c>
      <c r="AS28" s="4">
        <f t="shared" si="41"/>
        <v>4025</v>
      </c>
      <c r="AT28" s="4">
        <f t="shared" si="42"/>
        <v>4254</v>
      </c>
      <c r="AU28" s="4">
        <f t="shared" si="43"/>
        <v>4274</v>
      </c>
      <c r="AW28" s="36">
        <f t="shared" si="86"/>
        <v>2401</v>
      </c>
      <c r="AX28" s="36">
        <f t="shared" si="87"/>
        <v>2380</v>
      </c>
      <c r="AY28" s="36">
        <f t="shared" si="88"/>
        <v>2399</v>
      </c>
      <c r="AZ28" s="36">
        <f t="shared" si="89"/>
        <v>2270</v>
      </c>
      <c r="BA28" s="36">
        <f t="shared" si="90"/>
        <v>2259</v>
      </c>
      <c r="BC28" s="35">
        <f t="shared" si="114"/>
        <v>350</v>
      </c>
      <c r="BD28" s="35">
        <f t="shared" si="92"/>
        <v>342</v>
      </c>
      <c r="BE28" s="3">
        <f t="shared" si="93"/>
        <v>345</v>
      </c>
      <c r="BF28" s="3">
        <f t="shared" si="94"/>
        <v>337</v>
      </c>
      <c r="BG28" s="3">
        <f t="shared" si="95"/>
        <v>338</v>
      </c>
      <c r="BH28" s="3"/>
      <c r="BI28" s="3"/>
      <c r="BJ28" s="3"/>
      <c r="BK28" s="3"/>
      <c r="BL28" s="3"/>
      <c r="BM28" s="3"/>
      <c r="BO28" s="26">
        <f t="shared" si="96"/>
        <v>4021</v>
      </c>
      <c r="BP28" s="26">
        <f>$AR$31-(BD28)/$BI$13</f>
        <v>4064.8</v>
      </c>
      <c r="BQ28" s="26">
        <f t="shared" ref="BQ28:BQ31" si="121">$AS$31-(BE28)/$BI$13</f>
        <v>4032.5</v>
      </c>
      <c r="BR28" s="26">
        <f t="shared" ref="BR28:BR31" si="122">$AT$31-(BF28)/$BI$13</f>
        <v>4246.3</v>
      </c>
      <c r="BS28" s="26">
        <f t="shared" ref="BS28:BS31" si="123">$AU$31-(BG28)/$BI$13</f>
        <v>4263.2</v>
      </c>
      <c r="BV28">
        <f t="shared" si="49"/>
        <v>0.40210000000000001</v>
      </c>
      <c r="BW28">
        <f t="shared" si="50"/>
        <v>0.40648000000000001</v>
      </c>
      <c r="BX28">
        <f t="shared" si="51"/>
        <v>0.40325</v>
      </c>
      <c r="BY28">
        <f t="shared" si="52"/>
        <v>0.42463000000000001</v>
      </c>
      <c r="BZ28">
        <f t="shared" si="53"/>
        <v>0.42631999999999998</v>
      </c>
      <c r="CB28">
        <f t="shared" si="54"/>
        <v>0.21659999999999999</v>
      </c>
      <c r="CD28">
        <f t="shared" si="80"/>
        <v>0.2165607410117833</v>
      </c>
      <c r="CE28">
        <f t="shared" si="81"/>
        <v>0.21697271475857433</v>
      </c>
      <c r="CF28">
        <f t="shared" si="82"/>
        <v>0.21697302475393759</v>
      </c>
      <c r="CG28">
        <f t="shared" si="83"/>
        <v>0.21619898602050452</v>
      </c>
      <c r="CH28">
        <f t="shared" si="84"/>
        <v>0.21603843770864029</v>
      </c>
      <c r="CJ28" s="52">
        <f t="shared" si="56"/>
        <v>-1.8125109980004334E-4</v>
      </c>
      <c r="CK28" s="52">
        <f t="shared" si="57"/>
        <v>1.7207514246276015E-3</v>
      </c>
      <c r="CL28" s="52">
        <f t="shared" si="58"/>
        <v>1.7221826128236675E-3</v>
      </c>
      <c r="CM28" s="52">
        <f t="shared" si="59"/>
        <v>-1.8514034141064756E-3</v>
      </c>
      <c r="CN28" s="52">
        <f t="shared" si="60"/>
        <v>-2.5926236904880049E-3</v>
      </c>
    </row>
    <row r="29" spans="1:92" x14ac:dyDescent="0.15">
      <c r="A29" s="1">
        <v>0.23400000000000001</v>
      </c>
      <c r="B29" s="9">
        <f t="shared" si="1"/>
        <v>234</v>
      </c>
      <c r="C29" s="4">
        <v>2.58636E-2</v>
      </c>
      <c r="D29" s="4">
        <v>2.5543199999999999E-2</v>
      </c>
      <c r="E29" s="4">
        <v>2.5779900000000001E-2</v>
      </c>
      <c r="F29" s="4">
        <v>2.45819E-2</v>
      </c>
      <c r="G29" s="4">
        <v>2.44979E-2</v>
      </c>
      <c r="I29" s="4">
        <f t="shared" si="2"/>
        <v>2.5863600000000001E-8</v>
      </c>
      <c r="J29" s="4">
        <f t="shared" si="3"/>
        <v>2.55432E-8</v>
      </c>
      <c r="K29" s="4">
        <f t="shared" si="4"/>
        <v>2.5779900000000001E-8</v>
      </c>
      <c r="L29" s="4">
        <f t="shared" si="5"/>
        <v>2.4581899999999999E-8</v>
      </c>
      <c r="M29" s="4">
        <f t="shared" si="6"/>
        <v>2.44979E-8</v>
      </c>
      <c r="U29" s="4">
        <f t="shared" si="7"/>
        <v>1.6110460225115478E-4</v>
      </c>
      <c r="V29" s="4">
        <f t="shared" si="30"/>
        <v>1.5910882770463883E-4</v>
      </c>
      <c r="W29" s="4">
        <f t="shared" si="31"/>
        <v>1.6058323418141886E-4</v>
      </c>
      <c r="X29" s="4">
        <f t="shared" si="32"/>
        <v>1.5312088116417133E-4</v>
      </c>
      <c r="Y29" s="4">
        <f t="shared" si="33"/>
        <v>1.5259764439167652E-4</v>
      </c>
      <c r="Z29" s="4">
        <f t="shared" ref="Z29:AD29" si="124">U29*3600</f>
        <v>0.57997656810415721</v>
      </c>
      <c r="AA29" s="4">
        <f t="shared" si="124"/>
        <v>0.57279177973669981</v>
      </c>
      <c r="AB29" s="4">
        <f t="shared" si="124"/>
        <v>0.5780996430531079</v>
      </c>
      <c r="AC29" s="4">
        <f t="shared" si="124"/>
        <v>0.55123517219101681</v>
      </c>
      <c r="AD29" s="4">
        <f t="shared" si="124"/>
        <v>0.54935151981003549</v>
      </c>
      <c r="AF29" s="4">
        <f t="shared" si="72"/>
        <v>0.57997656810415721</v>
      </c>
      <c r="AG29" s="4">
        <f t="shared" si="36"/>
        <v>0.57279177973669981</v>
      </c>
      <c r="AH29" s="4">
        <f t="shared" si="37"/>
        <v>0.5780996430531079</v>
      </c>
      <c r="AI29" s="4">
        <f t="shared" si="38"/>
        <v>0.55123517219101681</v>
      </c>
      <c r="AJ29" s="4">
        <f t="shared" si="39"/>
        <v>0.54935151981003549</v>
      </c>
      <c r="AL29" s="4">
        <f t="shared" si="73"/>
        <v>0.40346457575847489</v>
      </c>
      <c r="AM29" s="4">
        <f t="shared" si="74"/>
        <v>0.40852541582835711</v>
      </c>
      <c r="AN29" s="4">
        <f t="shared" si="75"/>
        <v>0.40477451043591683</v>
      </c>
      <c r="AO29" s="4">
        <f t="shared" si="76"/>
        <v>0.42450121437264376</v>
      </c>
      <c r="AP29" s="4">
        <f t="shared" si="77"/>
        <v>0.42595677186970682</v>
      </c>
      <c r="AQ29" s="4">
        <f t="shared" si="78"/>
        <v>4034</v>
      </c>
      <c r="AR29" s="4">
        <f t="shared" si="40"/>
        <v>4085</v>
      </c>
      <c r="AS29" s="4">
        <f t="shared" si="41"/>
        <v>4047</v>
      </c>
      <c r="AT29" s="4">
        <f t="shared" si="42"/>
        <v>4245</v>
      </c>
      <c r="AU29" s="4">
        <f t="shared" si="43"/>
        <v>4259</v>
      </c>
      <c r="AW29" s="36">
        <f t="shared" si="86"/>
        <v>2586</v>
      </c>
      <c r="AX29" s="36">
        <f t="shared" si="87"/>
        <v>2554</v>
      </c>
      <c r="AY29" s="36">
        <f t="shared" si="88"/>
        <v>2577</v>
      </c>
      <c r="AZ29" s="36">
        <f t="shared" si="89"/>
        <v>2458</v>
      </c>
      <c r="BA29" s="36">
        <f t="shared" si="90"/>
        <v>2449</v>
      </c>
      <c r="BC29" s="35">
        <f t="shared" si="114"/>
        <v>165</v>
      </c>
      <c r="BD29" s="35">
        <f t="shared" si="92"/>
        <v>168</v>
      </c>
      <c r="BE29" s="3">
        <f t="shared" si="93"/>
        <v>167</v>
      </c>
      <c r="BF29" s="3">
        <f t="shared" si="94"/>
        <v>149</v>
      </c>
      <c r="BG29" s="3">
        <f t="shared" si="95"/>
        <v>148</v>
      </c>
      <c r="BH29" s="3"/>
      <c r="BI29" s="3"/>
      <c r="BJ29" s="3"/>
      <c r="BK29" s="3"/>
      <c r="BL29" s="3"/>
      <c r="BM29" s="3"/>
      <c r="BO29" s="26">
        <f t="shared" si="96"/>
        <v>4039.5</v>
      </c>
      <c r="BP29" s="26">
        <f t="shared" ref="BP29:BP31" si="125">$AR$31-(BD29)/$BI$13</f>
        <v>4082.2</v>
      </c>
      <c r="BQ29" s="26">
        <f t="shared" si="121"/>
        <v>4050.3</v>
      </c>
      <c r="BR29" s="26">
        <f t="shared" si="122"/>
        <v>4265.1000000000004</v>
      </c>
      <c r="BS29" s="26">
        <f t="shared" si="123"/>
        <v>4282.2</v>
      </c>
      <c r="BV29">
        <f t="shared" si="49"/>
        <v>0.40394999999999998</v>
      </c>
      <c r="BW29">
        <f t="shared" si="50"/>
        <v>0.40821999999999997</v>
      </c>
      <c r="BX29">
        <f t="shared" si="51"/>
        <v>0.40503</v>
      </c>
      <c r="BY29">
        <f t="shared" si="52"/>
        <v>0.42651000000000006</v>
      </c>
      <c r="BZ29">
        <f t="shared" si="53"/>
        <v>0.42821999999999999</v>
      </c>
      <c r="CB29">
        <f t="shared" si="54"/>
        <v>0.23400000000000001</v>
      </c>
      <c r="CD29">
        <f t="shared" si="80"/>
        <v>0.23428153468567428</v>
      </c>
      <c r="CE29">
        <f t="shared" si="81"/>
        <v>0.23382506032411557</v>
      </c>
      <c r="CF29">
        <f t="shared" si="82"/>
        <v>0.2341476984258003</v>
      </c>
      <c r="CG29">
        <f t="shared" si="83"/>
        <v>0.23510731329119061</v>
      </c>
      <c r="CH29">
        <f t="shared" si="84"/>
        <v>0.23524330781305339</v>
      </c>
      <c r="CJ29" s="52">
        <f t="shared" si="56"/>
        <v>1.2031396823686637E-3</v>
      </c>
      <c r="CK29" s="52">
        <f t="shared" si="57"/>
        <v>-7.4760545249762643E-4</v>
      </c>
      <c r="CL29" s="52">
        <f t="shared" si="58"/>
        <v>6.311898538473742E-4</v>
      </c>
      <c r="CM29" s="52">
        <f t="shared" si="59"/>
        <v>4.7321080820111024E-3</v>
      </c>
      <c r="CN29" s="52">
        <f t="shared" si="60"/>
        <v>5.3132812523648447E-3</v>
      </c>
    </row>
    <row r="30" spans="1:92" x14ac:dyDescent="0.15">
      <c r="A30" s="4">
        <v>0.24529999999999999</v>
      </c>
      <c r="B30" s="9">
        <f t="shared" si="1"/>
        <v>245.29999999999998</v>
      </c>
      <c r="C30" s="4">
        <v>2.70309E-2</v>
      </c>
      <c r="D30" s="4">
        <v>2.6672299999999999E-2</v>
      </c>
      <c r="E30" s="4">
        <v>2.7068999999999999E-2</v>
      </c>
      <c r="F30" s="4">
        <v>2.5520299999999999E-2</v>
      </c>
      <c r="G30" s="4">
        <v>2.5527899999999999E-2</v>
      </c>
      <c r="I30" s="4">
        <f t="shared" si="2"/>
        <v>2.70309E-8</v>
      </c>
      <c r="J30" s="4">
        <f t="shared" si="3"/>
        <v>2.6672299999999999E-8</v>
      </c>
      <c r="K30" s="4">
        <f t="shared" si="4"/>
        <v>2.7068999999999999E-8</v>
      </c>
      <c r="L30" s="4">
        <f t="shared" si="5"/>
        <v>2.5520299999999999E-8</v>
      </c>
      <c r="M30" s="4">
        <f t="shared" si="6"/>
        <v>2.55279E-8</v>
      </c>
      <c r="U30" s="4">
        <f t="shared" si="7"/>
        <v>1.6837572468607386E-4</v>
      </c>
      <c r="V30" s="4">
        <f t="shared" si="30"/>
        <v>1.6614200198825668E-4</v>
      </c>
      <c r="W30" s="4">
        <f t="shared" si="31"/>
        <v>1.6861304993645544E-4</v>
      </c>
      <c r="X30" s="4">
        <f t="shared" si="32"/>
        <v>1.5896618339404203E-4</v>
      </c>
      <c r="Y30" s="4">
        <f t="shared" si="33"/>
        <v>1.5901352386393444E-4</v>
      </c>
      <c r="Z30" s="4">
        <f t="shared" ref="Z30:AD30" si="126">U30*3600</f>
        <v>0.60615260886986588</v>
      </c>
      <c r="AA30" s="4">
        <f t="shared" si="126"/>
        <v>0.59811120715772403</v>
      </c>
      <c r="AB30" s="4">
        <f t="shared" si="126"/>
        <v>0.60700697977123952</v>
      </c>
      <c r="AC30" s="4">
        <f t="shared" si="126"/>
        <v>0.57227826021855133</v>
      </c>
      <c r="AD30" s="4">
        <f t="shared" si="126"/>
        <v>0.57244868591016396</v>
      </c>
      <c r="AF30" s="4">
        <f t="shared" si="72"/>
        <v>0.60615260886986588</v>
      </c>
      <c r="AG30" s="4">
        <f t="shared" si="36"/>
        <v>0.59811120715772403</v>
      </c>
      <c r="AH30" s="4">
        <f t="shared" si="37"/>
        <v>0.60700697977123952</v>
      </c>
      <c r="AI30" s="4">
        <f t="shared" si="38"/>
        <v>0.57227826021855133</v>
      </c>
      <c r="AJ30" s="4">
        <f t="shared" si="39"/>
        <v>0.57244868591016396</v>
      </c>
      <c r="AL30" s="4">
        <f t="shared" si="73"/>
        <v>0.4046835671586842</v>
      </c>
      <c r="AM30" s="4">
        <f t="shared" si="74"/>
        <v>0.41012440005210188</v>
      </c>
      <c r="AN30" s="4">
        <f t="shared" si="75"/>
        <v>0.40411396931950483</v>
      </c>
      <c r="AO30" s="4">
        <f t="shared" si="76"/>
        <v>0.42863763496156687</v>
      </c>
      <c r="AP30" s="4">
        <f t="shared" si="77"/>
        <v>0.42851002375869834</v>
      </c>
      <c r="AQ30" s="4">
        <f t="shared" si="78"/>
        <v>4046</v>
      </c>
      <c r="AR30" s="4">
        <f t="shared" si="40"/>
        <v>4101</v>
      </c>
      <c r="AS30" s="4">
        <f t="shared" si="41"/>
        <v>4041</v>
      </c>
      <c r="AT30" s="4">
        <f t="shared" si="42"/>
        <v>4286</v>
      </c>
      <c r="AU30" s="4">
        <f t="shared" si="43"/>
        <v>4285</v>
      </c>
      <c r="AW30" s="36">
        <f t="shared" si="86"/>
        <v>2703</v>
      </c>
      <c r="AX30" s="36">
        <f t="shared" si="87"/>
        <v>2667</v>
      </c>
      <c r="AY30" s="36">
        <f t="shared" si="88"/>
        <v>2706</v>
      </c>
      <c r="AZ30" s="36">
        <f t="shared" si="89"/>
        <v>2552</v>
      </c>
      <c r="BA30" s="36">
        <f t="shared" si="90"/>
        <v>2552</v>
      </c>
      <c r="BC30" s="35">
        <f t="shared" si="114"/>
        <v>48</v>
      </c>
      <c r="BD30" s="35">
        <f t="shared" si="92"/>
        <v>55</v>
      </c>
      <c r="BE30" s="3">
        <f t="shared" si="93"/>
        <v>38</v>
      </c>
      <c r="BF30" s="3">
        <f t="shared" si="94"/>
        <v>55</v>
      </c>
      <c r="BG30" s="3">
        <f t="shared" si="95"/>
        <v>45</v>
      </c>
      <c r="BH30" s="3"/>
      <c r="BI30" s="3"/>
      <c r="BJ30" s="3"/>
      <c r="BK30" s="3"/>
      <c r="BL30" s="3"/>
      <c r="BM30" s="3"/>
      <c r="BO30" s="26">
        <f t="shared" si="96"/>
        <v>4051.2</v>
      </c>
      <c r="BP30" s="26">
        <f t="shared" si="125"/>
        <v>4093.5</v>
      </c>
      <c r="BQ30" s="26">
        <f t="shared" si="121"/>
        <v>4063.2</v>
      </c>
      <c r="BR30" s="26">
        <f t="shared" si="122"/>
        <v>4274.5</v>
      </c>
      <c r="BS30" s="26">
        <f t="shared" si="123"/>
        <v>4292.5</v>
      </c>
      <c r="BV30">
        <f t="shared" si="49"/>
        <v>0.40511999999999998</v>
      </c>
      <c r="BW30">
        <f t="shared" si="50"/>
        <v>0.40934999999999999</v>
      </c>
      <c r="BX30">
        <f t="shared" si="51"/>
        <v>0.40631999999999996</v>
      </c>
      <c r="BY30">
        <f t="shared" si="52"/>
        <v>0.42745</v>
      </c>
      <c r="BZ30">
        <f t="shared" si="53"/>
        <v>0.42925000000000002</v>
      </c>
      <c r="CB30">
        <f t="shared" si="54"/>
        <v>0.24529999999999999</v>
      </c>
      <c r="CD30">
        <f t="shared" si="80"/>
        <v>0.24556454490536006</v>
      </c>
      <c r="CE30">
        <f t="shared" si="81"/>
        <v>0.24483682265001433</v>
      </c>
      <c r="CF30">
        <f t="shared" si="82"/>
        <v>0.24663907602065002</v>
      </c>
      <c r="CG30">
        <f t="shared" si="83"/>
        <v>0.24462034233041977</v>
      </c>
      <c r="CH30">
        <f t="shared" si="84"/>
        <v>0.24572359842693789</v>
      </c>
      <c r="CJ30" s="52">
        <f t="shared" si="56"/>
        <v>1.0784545673056263E-3</v>
      </c>
      <c r="CK30" s="52">
        <f t="shared" si="57"/>
        <v>-1.8882077047927461E-3</v>
      </c>
      <c r="CL30" s="52">
        <f t="shared" si="58"/>
        <v>5.4589320042806033E-3</v>
      </c>
      <c r="CM30" s="52">
        <f t="shared" si="59"/>
        <v>-2.770720218427333E-3</v>
      </c>
      <c r="CN30" s="52">
        <f t="shared" si="60"/>
        <v>1.7268586503787157E-3</v>
      </c>
    </row>
    <row r="31" spans="1:92" x14ac:dyDescent="0.15">
      <c r="A31" s="4">
        <v>0.25030000000000002</v>
      </c>
      <c r="B31" s="9">
        <f t="shared" si="1"/>
        <v>250.3</v>
      </c>
      <c r="C31" s="4">
        <v>2.7519200000000001E-2</v>
      </c>
      <c r="D31" s="4">
        <v>2.7229300000000001E-2</v>
      </c>
      <c r="E31" s="4">
        <v>2.7442899999999999E-2</v>
      </c>
      <c r="F31" s="4">
        <v>2.6077199999999998E-2</v>
      </c>
      <c r="G31" s="4">
        <v>2.5970400000000001E-2</v>
      </c>
      <c r="I31" s="4">
        <f t="shared" si="2"/>
        <v>2.7519200000000001E-8</v>
      </c>
      <c r="J31" s="4">
        <f t="shared" si="3"/>
        <v>2.7229300000000001E-8</v>
      </c>
      <c r="K31" s="4">
        <f t="shared" si="4"/>
        <v>2.7442900000000001E-8</v>
      </c>
      <c r="L31" s="4">
        <f t="shared" si="5"/>
        <v>2.6077199999999997E-8</v>
      </c>
      <c r="M31" s="4">
        <f t="shared" si="6"/>
        <v>2.5970400000000002E-8</v>
      </c>
      <c r="U31" s="4">
        <f t="shared" si="7"/>
        <v>1.7141734987665983E-4</v>
      </c>
      <c r="V31" s="4">
        <f t="shared" si="30"/>
        <v>1.6961156011063304E-4</v>
      </c>
      <c r="W31" s="4">
        <f t="shared" si="31"/>
        <v>1.7094207647497703E-4</v>
      </c>
      <c r="X31" s="4">
        <f t="shared" si="32"/>
        <v>1.6243511861549874E-4</v>
      </c>
      <c r="Y31" s="4">
        <f t="shared" si="33"/>
        <v>1.617698604333268E-4</v>
      </c>
      <c r="Z31" s="4">
        <f t="shared" ref="Z31:AD31" si="127">U31*3600</f>
        <v>0.61710245955597542</v>
      </c>
      <c r="AA31" s="4">
        <f t="shared" si="127"/>
        <v>0.61060161639827892</v>
      </c>
      <c r="AB31" s="4">
        <f t="shared" si="127"/>
        <v>0.61539147530991734</v>
      </c>
      <c r="AC31" s="4">
        <f t="shared" si="127"/>
        <v>0.58476642701579551</v>
      </c>
      <c r="AD31" s="4">
        <f t="shared" si="127"/>
        <v>0.58237149755997653</v>
      </c>
      <c r="AF31" s="4">
        <f t="shared" si="72"/>
        <v>0.61710245955597542</v>
      </c>
      <c r="AG31" s="4">
        <f t="shared" si="36"/>
        <v>0.61060161639827892</v>
      </c>
      <c r="AH31" s="4">
        <f t="shared" si="37"/>
        <v>0.61539147530991734</v>
      </c>
      <c r="AI31" s="4">
        <f t="shared" si="38"/>
        <v>0.58476642701579551</v>
      </c>
      <c r="AJ31" s="4">
        <f t="shared" si="39"/>
        <v>0.58237149755997653</v>
      </c>
      <c r="AL31" s="4">
        <f t="shared" si="73"/>
        <v>0.40560525423946409</v>
      </c>
      <c r="AM31" s="4">
        <f t="shared" si="74"/>
        <v>0.4099235791029025</v>
      </c>
      <c r="AN31" s="4">
        <f t="shared" si="75"/>
        <v>0.40673296599363262</v>
      </c>
      <c r="AO31" s="4">
        <f t="shared" si="76"/>
        <v>0.4280341490829791</v>
      </c>
      <c r="AP31" s="4">
        <f t="shared" si="77"/>
        <v>0.42979438562619982</v>
      </c>
      <c r="AQ31" s="4">
        <f t="shared" si="78"/>
        <v>4056</v>
      </c>
      <c r="AR31" s="4">
        <f t="shared" si="40"/>
        <v>4099</v>
      </c>
      <c r="AS31" s="4">
        <f t="shared" si="41"/>
        <v>4067</v>
      </c>
      <c r="AT31" s="4">
        <f t="shared" si="42"/>
        <v>4280</v>
      </c>
      <c r="AU31" s="4">
        <f t="shared" si="43"/>
        <v>4297</v>
      </c>
      <c r="AW31" s="36">
        <f t="shared" si="86"/>
        <v>2751</v>
      </c>
      <c r="AX31" s="36">
        <f t="shared" si="87"/>
        <v>2722</v>
      </c>
      <c r="AY31" s="36">
        <f t="shared" si="88"/>
        <v>2744</v>
      </c>
      <c r="AZ31" s="36">
        <f t="shared" si="89"/>
        <v>2607</v>
      </c>
      <c r="BA31" s="36">
        <f t="shared" si="90"/>
        <v>2597</v>
      </c>
      <c r="BC31" s="35">
        <f t="shared" si="114"/>
        <v>0</v>
      </c>
      <c r="BD31" s="35">
        <f t="shared" si="92"/>
        <v>0</v>
      </c>
      <c r="BE31" s="3">
        <f t="shared" si="93"/>
        <v>0</v>
      </c>
      <c r="BF31" s="3">
        <f t="shared" si="94"/>
        <v>0</v>
      </c>
      <c r="BG31" s="3">
        <f t="shared" si="95"/>
        <v>0</v>
      </c>
      <c r="BH31" s="3"/>
      <c r="BI31" s="4">
        <f>AQ40-AQ31</f>
        <v>71</v>
      </c>
      <c r="BJ31" s="4">
        <f>AR40-AR31</f>
        <v>69</v>
      </c>
      <c r="BK31" s="4">
        <f>AS40-AS31</f>
        <v>63</v>
      </c>
      <c r="BL31" s="4">
        <f>AT40-AT31</f>
        <v>54</v>
      </c>
      <c r="BM31" s="4">
        <f>AU40-AU31</f>
        <v>40</v>
      </c>
      <c r="BO31" s="26">
        <f t="shared" si="96"/>
        <v>4056</v>
      </c>
      <c r="BP31" s="26">
        <f t="shared" si="125"/>
        <v>4099</v>
      </c>
      <c r="BQ31" s="26">
        <f t="shared" si="121"/>
        <v>4067</v>
      </c>
      <c r="BR31" s="26">
        <f t="shared" si="122"/>
        <v>4280</v>
      </c>
      <c r="BS31" s="26">
        <f t="shared" si="123"/>
        <v>4297</v>
      </c>
      <c r="BV31">
        <f t="shared" si="49"/>
        <v>0.40560000000000002</v>
      </c>
      <c r="BW31">
        <f t="shared" si="50"/>
        <v>0.40989999999999999</v>
      </c>
      <c r="BX31">
        <f t="shared" si="51"/>
        <v>0.40670000000000001</v>
      </c>
      <c r="BY31">
        <f t="shared" si="52"/>
        <v>0.42799999999999999</v>
      </c>
      <c r="BZ31">
        <f t="shared" si="53"/>
        <v>0.42970000000000003</v>
      </c>
      <c r="CB31">
        <f t="shared" si="54"/>
        <v>0.25030000000000002</v>
      </c>
      <c r="CD31">
        <f t="shared" si="80"/>
        <v>0.25029675759590364</v>
      </c>
      <c r="CE31">
        <f t="shared" si="81"/>
        <v>0.2502856025616545</v>
      </c>
      <c r="CF31">
        <f t="shared" si="82"/>
        <v>0.2502797130085434</v>
      </c>
      <c r="CG31">
        <f t="shared" si="83"/>
        <v>0.25028003076276045</v>
      </c>
      <c r="CH31">
        <f t="shared" si="84"/>
        <v>0.25024503250152191</v>
      </c>
      <c r="CJ31" s="52">
        <f t="shared" si="56"/>
        <v>-1.2954071499727842E-5</v>
      </c>
      <c r="CK31" s="52">
        <f t="shared" si="57"/>
        <v>-5.7520728507894002E-5</v>
      </c>
      <c r="CL31" s="52">
        <f t="shared" si="58"/>
        <v>-8.1050704980501376E-5</v>
      </c>
      <c r="CM31" s="52">
        <f t="shared" si="59"/>
        <v>-7.97812115044742E-5</v>
      </c>
      <c r="CN31" s="52">
        <f t="shared" si="60"/>
        <v>-2.1960646615305231E-4</v>
      </c>
    </row>
    <row r="32" spans="1:92" x14ac:dyDescent="0.15">
      <c r="A32" s="4"/>
      <c r="B32" s="9"/>
      <c r="C32" s="4"/>
      <c r="D32" s="4"/>
      <c r="E32" s="4"/>
      <c r="F32" s="4"/>
      <c r="G32" s="4"/>
      <c r="I32" s="4"/>
      <c r="J32" s="4"/>
      <c r="K32" s="4"/>
      <c r="L32" s="4"/>
      <c r="M32" s="4"/>
      <c r="AP32" s="4"/>
      <c r="AQ32" s="4"/>
      <c r="AR32" s="4"/>
      <c r="AS32" s="4"/>
      <c r="AT32" s="4"/>
      <c r="AU32" s="4"/>
      <c r="BC32" s="3"/>
      <c r="BD32" s="3"/>
      <c r="BE32" s="3"/>
      <c r="BF32" s="3"/>
      <c r="BG32" s="3"/>
      <c r="BH32" s="3"/>
      <c r="CK32" s="52"/>
      <c r="CL32" s="52"/>
      <c r="CM32" s="52"/>
      <c r="CN32" s="52"/>
    </row>
    <row r="33" spans="1:92" x14ac:dyDescent="0.15">
      <c r="A33" s="4">
        <v>0.26579999999999998</v>
      </c>
      <c r="B33" s="9">
        <f t="shared" si="1"/>
        <v>265.79999999999995</v>
      </c>
      <c r="C33" s="4">
        <v>2.9144199999999999E-2</v>
      </c>
      <c r="D33" s="4">
        <v>2.8900100000000001E-2</v>
      </c>
      <c r="E33" s="4">
        <v>2.9167100000000001E-2</v>
      </c>
      <c r="F33" s="4">
        <v>2.7740399999999998E-2</v>
      </c>
      <c r="G33" s="4">
        <v>2.75421E-2</v>
      </c>
      <c r="I33" s="4">
        <f t="shared" si="2"/>
        <v>2.9144199999999997E-8</v>
      </c>
      <c r="J33" s="4">
        <f t="shared" si="3"/>
        <v>2.8900100000000003E-8</v>
      </c>
      <c r="K33" s="4">
        <f t="shared" si="4"/>
        <v>2.9167100000000001E-8</v>
      </c>
      <c r="L33" s="4">
        <f t="shared" si="5"/>
        <v>2.7740399999999997E-8</v>
      </c>
      <c r="M33" s="4">
        <f t="shared" si="6"/>
        <v>2.7542100000000001E-8</v>
      </c>
      <c r="U33" s="4">
        <f t="shared" si="7"/>
        <v>1.8153948982075599E-4</v>
      </c>
      <c r="V33" s="4">
        <f t="shared" si="30"/>
        <v>1.8001898867592289E-4</v>
      </c>
      <c r="W33" s="4">
        <f t="shared" si="31"/>
        <v>1.8168213413135282E-4</v>
      </c>
      <c r="X33" s="4">
        <f t="shared" si="32"/>
        <v>1.7279520671089615E-4</v>
      </c>
      <c r="Y33" s="4">
        <f t="shared" si="33"/>
        <v>1.7155999418725664E-4</v>
      </c>
      <c r="Z33" s="4">
        <f t="shared" ref="Z33:AD33" si="128">U33*3600</f>
        <v>0.65354216335472159</v>
      </c>
      <c r="AA33" s="4">
        <f t="shared" si="128"/>
        <v>0.6480683592333224</v>
      </c>
      <c r="AB33" s="4">
        <f t="shared" si="128"/>
        <v>0.65405568287287019</v>
      </c>
      <c r="AC33" s="4">
        <f t="shared" si="128"/>
        <v>0.62206274415922613</v>
      </c>
      <c r="AD33" s="4">
        <f t="shared" si="128"/>
        <v>0.61761597907412391</v>
      </c>
      <c r="AF33" s="4">
        <f t="shared" si="72"/>
        <v>0.65354216335472159</v>
      </c>
      <c r="AG33" s="4">
        <f t="shared" si="36"/>
        <v>0.6480683592333224</v>
      </c>
      <c r="AH33" s="4">
        <f t="shared" si="37"/>
        <v>0.65405568287287019</v>
      </c>
      <c r="AI33" s="4">
        <f t="shared" si="38"/>
        <v>0.62206274415922613</v>
      </c>
      <c r="AJ33" s="4">
        <f t="shared" si="39"/>
        <v>0.61761597907412391</v>
      </c>
      <c r="AL33" s="4">
        <f t="shared" ref="AL33:AL40" si="129">A33/Z33</f>
        <v>0.40670673585253031</v>
      </c>
      <c r="AM33" s="4">
        <f t="shared" ref="AM33:AM40" si="130">A33/AA33</f>
        <v>0.41014191822980928</v>
      </c>
      <c r="AN33" s="4">
        <f t="shared" ref="AN33:AN40" si="131">A33/AB33</f>
        <v>0.40638741770807907</v>
      </c>
      <c r="AO33" s="4">
        <f t="shared" ref="AO33:AO40" si="132">A33/AC33</f>
        <v>0.42728808708718385</v>
      </c>
      <c r="AP33" s="4">
        <f t="shared" ref="AP33:AP40" si="133">A33/AD33</f>
        <v>0.4303645129105374</v>
      </c>
      <c r="AQ33" s="4">
        <f t="shared" ref="AQ33:AQ40" si="134">INT(AL33*10000)</f>
        <v>4067</v>
      </c>
      <c r="AR33" s="4">
        <f t="shared" si="40"/>
        <v>4101</v>
      </c>
      <c r="AS33" s="4">
        <f t="shared" si="41"/>
        <v>4063</v>
      </c>
      <c r="AT33" s="4">
        <f t="shared" si="42"/>
        <v>4272</v>
      </c>
      <c r="AU33" s="4">
        <f t="shared" si="43"/>
        <v>4303</v>
      </c>
      <c r="AW33" s="4">
        <f>INT(C33*100000)</f>
        <v>2914</v>
      </c>
      <c r="AX33" s="36">
        <f t="shared" ref="AX33:BA33" si="135">INT(D33*100000)</f>
        <v>2890</v>
      </c>
      <c r="AY33" s="36">
        <f t="shared" si="135"/>
        <v>2916</v>
      </c>
      <c r="AZ33" s="36">
        <f t="shared" si="135"/>
        <v>2774</v>
      </c>
      <c r="BA33" s="36">
        <f t="shared" si="135"/>
        <v>2754</v>
      </c>
      <c r="BC33" s="4">
        <f>INT($AW$40-AW33)</f>
        <v>2478</v>
      </c>
      <c r="BD33" s="4">
        <f>INT($AX$40-AX33)</f>
        <v>2449</v>
      </c>
      <c r="BE33" s="4">
        <f>INT($AY$40-AY33)</f>
        <v>2472</v>
      </c>
      <c r="BF33" s="4">
        <f>INT($AZ$40-AZ33)</f>
        <v>2361</v>
      </c>
      <c r="BG33" s="4">
        <f>INT($BA$40-BA33)</f>
        <v>2376</v>
      </c>
      <c r="BI33" s="4">
        <v>100</v>
      </c>
      <c r="BO33" s="4">
        <f>$AQ$40-BC33/100</f>
        <v>4102.22</v>
      </c>
      <c r="BP33" s="4">
        <f>$AR$40-BD33/100</f>
        <v>4143.51</v>
      </c>
      <c r="BQ33" s="4">
        <f>$AS$40-BE33/100</f>
        <v>4105.28</v>
      </c>
      <c r="BR33" s="4">
        <f>$AT$40-BF33/100</f>
        <v>4310.3900000000003</v>
      </c>
      <c r="BS33" s="4">
        <f>$AU$40-BG33/100</f>
        <v>4313.24</v>
      </c>
      <c r="BV33">
        <f t="shared" si="49"/>
        <v>0.41022200000000003</v>
      </c>
      <c r="BW33">
        <f t="shared" si="50"/>
        <v>0.41435100000000002</v>
      </c>
      <c r="BX33">
        <f t="shared" si="51"/>
        <v>0.41052799999999995</v>
      </c>
      <c r="BY33">
        <f t="shared" si="52"/>
        <v>0.43103900000000001</v>
      </c>
      <c r="BZ33">
        <f t="shared" si="53"/>
        <v>0.43132399999999999</v>
      </c>
      <c r="CB33">
        <f t="shared" si="54"/>
        <v>0.26579999999999998</v>
      </c>
      <c r="CD33">
        <f t="shared" ref="CD33:CH40" si="136">BV33*Z33</f>
        <v>0.26809737333570061</v>
      </c>
      <c r="CE33">
        <f t="shared" si="136"/>
        <v>0.26852777271668637</v>
      </c>
      <c r="CF33">
        <f t="shared" si="136"/>
        <v>0.26850817137843364</v>
      </c>
      <c r="CG33">
        <f t="shared" si="136"/>
        <v>0.26813330317964867</v>
      </c>
      <c r="CH33">
        <f t="shared" si="136"/>
        <v>0.26639259455816744</v>
      </c>
      <c r="CJ33" s="52">
        <f t="shared" si="56"/>
        <v>8.643240540634407E-3</v>
      </c>
      <c r="CK33" s="52">
        <f t="shared" si="57"/>
        <v>1.0262500815223456E-2</v>
      </c>
      <c r="CL33" s="52">
        <f t="shared" si="58"/>
        <v>1.0188756126537453E-2</v>
      </c>
      <c r="CM33" s="52">
        <f t="shared" si="59"/>
        <v>8.7784167782117891E-3</v>
      </c>
      <c r="CN33" s="52">
        <f t="shared" si="60"/>
        <v>2.2294753881394228E-3</v>
      </c>
    </row>
    <row r="34" spans="1:92" x14ac:dyDescent="0.15">
      <c r="A34" s="4">
        <v>0.29380000000000001</v>
      </c>
      <c r="B34" s="9">
        <f t="shared" si="1"/>
        <v>293.8</v>
      </c>
      <c r="C34" s="4">
        <v>3.2409599999999997E-2</v>
      </c>
      <c r="D34" s="4">
        <v>3.1745900000000001E-2</v>
      </c>
      <c r="E34" s="4">
        <v>3.2356200000000002E-2</v>
      </c>
      <c r="F34" s="4">
        <v>3.0540399999999999E-2</v>
      </c>
      <c r="G34" s="4">
        <v>3.0487E-2</v>
      </c>
      <c r="I34" s="4">
        <f t="shared" si="2"/>
        <v>3.2409599999999995E-8</v>
      </c>
      <c r="J34" s="4">
        <f t="shared" si="3"/>
        <v>3.17459E-8</v>
      </c>
      <c r="K34" s="4">
        <f t="shared" si="4"/>
        <v>3.23562E-8</v>
      </c>
      <c r="L34" s="4">
        <f t="shared" si="5"/>
        <v>3.0540399999999996E-8</v>
      </c>
      <c r="M34" s="4">
        <f t="shared" si="6"/>
        <v>3.0487E-8</v>
      </c>
      <c r="U34" s="4">
        <f t="shared" si="7"/>
        <v>2.0187969645057245E-4</v>
      </c>
      <c r="V34" s="4">
        <f t="shared" si="30"/>
        <v>1.9774550304694377E-4</v>
      </c>
      <c r="W34" s="4">
        <f t="shared" si="31"/>
        <v>2.0154706735948648E-4</v>
      </c>
      <c r="X34" s="4">
        <f t="shared" si="32"/>
        <v>1.9023643246072344E-4</v>
      </c>
      <c r="Y34" s="4">
        <f t="shared" si="33"/>
        <v>1.8990380336963747E-4</v>
      </c>
      <c r="Z34" s="4">
        <f t="shared" ref="Z34:AD34" si="137">U34*3600</f>
        <v>0.72676690722206083</v>
      </c>
      <c r="AA34" s="4">
        <f t="shared" si="137"/>
        <v>0.71188381096899755</v>
      </c>
      <c r="AB34" s="4">
        <f t="shared" si="137"/>
        <v>0.72556944249415134</v>
      </c>
      <c r="AC34" s="4">
        <f t="shared" si="137"/>
        <v>0.68485115685860443</v>
      </c>
      <c r="AD34" s="4">
        <f t="shared" si="137"/>
        <v>0.68365369213069493</v>
      </c>
      <c r="AF34" s="4">
        <f t="shared" si="72"/>
        <v>0.72676690722206083</v>
      </c>
      <c r="AG34" s="4">
        <f t="shared" si="36"/>
        <v>0.71188381096899755</v>
      </c>
      <c r="AH34" s="4">
        <f t="shared" si="37"/>
        <v>0.72556944249415134</v>
      </c>
      <c r="AI34" s="4">
        <f t="shared" si="38"/>
        <v>0.68485115685860443</v>
      </c>
      <c r="AJ34" s="4">
        <f t="shared" si="39"/>
        <v>0.68365369213069493</v>
      </c>
      <c r="AL34" s="4">
        <f t="shared" si="129"/>
        <v>0.40425616119891733</v>
      </c>
      <c r="AM34" s="4">
        <f t="shared" si="130"/>
        <v>0.41270779792012291</v>
      </c>
      <c r="AN34" s="4">
        <f t="shared" si="131"/>
        <v>0.4049233371654406</v>
      </c>
      <c r="AO34" s="4">
        <f t="shared" si="132"/>
        <v>0.42899832621682854</v>
      </c>
      <c r="AP34" s="4">
        <f t="shared" si="133"/>
        <v>0.42974974520262504</v>
      </c>
      <c r="AQ34" s="4">
        <f t="shared" si="134"/>
        <v>4042</v>
      </c>
      <c r="AR34" s="4">
        <f t="shared" si="40"/>
        <v>4127</v>
      </c>
      <c r="AS34" s="4">
        <f t="shared" si="41"/>
        <v>4049</v>
      </c>
      <c r="AT34" s="4">
        <f t="shared" si="42"/>
        <v>4289</v>
      </c>
      <c r="AU34" s="4">
        <f t="shared" si="43"/>
        <v>4297</v>
      </c>
      <c r="AW34" s="36">
        <f t="shared" ref="AW34:AW40" si="138">INT(C34*100000)</f>
        <v>3240</v>
      </c>
      <c r="AX34" s="36">
        <f t="shared" ref="AX34:AX40" si="139">INT(D34*100000)</f>
        <v>3174</v>
      </c>
      <c r="AY34" s="36">
        <f t="shared" ref="AY34:AY40" si="140">INT(E34*100000)</f>
        <v>3235</v>
      </c>
      <c r="AZ34" s="36">
        <f t="shared" ref="AZ34:AZ40" si="141">INT(F34*100000)</f>
        <v>3054</v>
      </c>
      <c r="BA34" s="36">
        <f t="shared" ref="BA34:BA40" si="142">INT(G34*100000)</f>
        <v>3048</v>
      </c>
      <c r="BC34" s="4">
        <f t="shared" ref="BC34:BC40" si="143">INT($AW$40-AW34)</f>
        <v>2152</v>
      </c>
      <c r="BD34" s="4">
        <f t="shared" ref="BD34:BD40" si="144">INT($AX$40-AX34)</f>
        <v>2165</v>
      </c>
      <c r="BE34" s="4">
        <f t="shared" ref="BE34:BE40" si="145">INT($AY$40-AY34)</f>
        <v>2153</v>
      </c>
      <c r="BF34" s="4">
        <f t="shared" ref="BF34:BF40" si="146">INT($AZ$40-AZ34)</f>
        <v>2081</v>
      </c>
      <c r="BG34" s="4">
        <f t="shared" ref="BG34:BG40" si="147">INT($BA$40-BA34)</f>
        <v>2082</v>
      </c>
      <c r="BO34" s="36">
        <f t="shared" ref="BO34:BO40" si="148">$AQ$40-BC34/100</f>
        <v>4105.4799999999996</v>
      </c>
      <c r="BP34" s="36">
        <f t="shared" ref="BP34:BP40" si="149">$AR$40-BD34/100</f>
        <v>4146.3500000000004</v>
      </c>
      <c r="BQ34" s="36">
        <f t="shared" ref="BQ34:BQ40" si="150">$AS$40-BE34/100</f>
        <v>4108.47</v>
      </c>
      <c r="BR34" s="36">
        <f t="shared" ref="BR34:BR40" si="151">$AT$40-BF34/100</f>
        <v>4313.1899999999996</v>
      </c>
      <c r="BS34" s="36">
        <f t="shared" ref="BS34:BS40" si="152">$AU$40-BG34/100</f>
        <v>4316.18</v>
      </c>
      <c r="BV34">
        <f t="shared" si="49"/>
        <v>0.41054799999999997</v>
      </c>
      <c r="BW34">
        <f t="shared" si="50"/>
        <v>0.41463500000000003</v>
      </c>
      <c r="BX34">
        <f t="shared" si="51"/>
        <v>0.41084700000000002</v>
      </c>
      <c r="BY34">
        <f t="shared" si="52"/>
        <v>0.43131899999999995</v>
      </c>
      <c r="BZ34">
        <f t="shared" si="53"/>
        <v>0.431618</v>
      </c>
      <c r="CB34">
        <f t="shared" si="54"/>
        <v>0.29380000000000001</v>
      </c>
      <c r="CD34">
        <f t="shared" si="136"/>
        <v>0.2983727002262026</v>
      </c>
      <c r="CE34">
        <f t="shared" si="136"/>
        <v>0.29517194396113033</v>
      </c>
      <c r="CF34">
        <f t="shared" si="136"/>
        <v>0.29809802874039459</v>
      </c>
      <c r="CG34">
        <f t="shared" si="136"/>
        <v>0.29538931612509639</v>
      </c>
      <c r="CH34">
        <f t="shared" si="136"/>
        <v>0.2950772392900663</v>
      </c>
      <c r="CJ34" s="52">
        <f t="shared" si="56"/>
        <v>1.556398987815724E-2</v>
      </c>
      <c r="CK34" s="52">
        <f t="shared" si="57"/>
        <v>4.6696526927512885E-3</v>
      </c>
      <c r="CL34" s="52">
        <f t="shared" si="58"/>
        <v>1.4629097142255236E-2</v>
      </c>
      <c r="CM34" s="52">
        <f t="shared" si="59"/>
        <v>5.4095171037998125E-3</v>
      </c>
      <c r="CN34" s="52">
        <f t="shared" si="60"/>
        <v>4.3473086795993527E-3</v>
      </c>
    </row>
    <row r="35" spans="1:92" x14ac:dyDescent="0.15">
      <c r="A35" s="4">
        <v>0.30620000000000003</v>
      </c>
      <c r="B35" s="9">
        <f t="shared" si="1"/>
        <v>306.20000000000005</v>
      </c>
      <c r="C35" s="4">
        <v>3.3538800000000001E-2</v>
      </c>
      <c r="D35" s="4">
        <v>3.3134400000000001E-2</v>
      </c>
      <c r="E35" s="4">
        <v>3.3493000000000002E-2</v>
      </c>
      <c r="F35" s="4">
        <v>3.1860300000000001E-2</v>
      </c>
      <c r="G35" s="4">
        <v>3.17688E-2</v>
      </c>
      <c r="I35" s="4">
        <f t="shared" si="2"/>
        <v>3.3538800000000003E-8</v>
      </c>
      <c r="J35" s="4">
        <f t="shared" si="3"/>
        <v>3.3134399999999999E-8</v>
      </c>
      <c r="K35" s="4">
        <f t="shared" si="4"/>
        <v>3.3493000000000001E-8</v>
      </c>
      <c r="L35" s="4">
        <f t="shared" si="5"/>
        <v>3.1860299999999998E-8</v>
      </c>
      <c r="M35" s="4">
        <f t="shared" si="6"/>
        <v>3.1768800000000001E-8</v>
      </c>
      <c r="U35" s="4">
        <f t="shared" si="7"/>
        <v>2.0891349363510997E-4</v>
      </c>
      <c r="V35" s="4">
        <f t="shared" si="30"/>
        <v>2.0639448231609921E-4</v>
      </c>
      <c r="W35" s="4">
        <f t="shared" si="31"/>
        <v>2.0862820501391636E-4</v>
      </c>
      <c r="X35" s="4">
        <f t="shared" si="32"/>
        <v>1.9845810169900812E-4</v>
      </c>
      <c r="Y35" s="4">
        <f t="shared" si="33"/>
        <v>1.9788814735754057E-4</v>
      </c>
      <c r="Z35" s="4">
        <f t="shared" ref="Z35:AD35" si="153">U35*3600</f>
        <v>0.75208857708639587</v>
      </c>
      <c r="AA35" s="4">
        <f t="shared" si="153"/>
        <v>0.74302013633795716</v>
      </c>
      <c r="AB35" s="4">
        <f t="shared" si="153"/>
        <v>0.7510615380500989</v>
      </c>
      <c r="AC35" s="4">
        <f t="shared" si="153"/>
        <v>0.71444916611642928</v>
      </c>
      <c r="AD35" s="4">
        <f t="shared" si="153"/>
        <v>0.71239733048714604</v>
      </c>
      <c r="AF35" s="4">
        <f t="shared" si="72"/>
        <v>0.75208857708639587</v>
      </c>
      <c r="AG35" s="4">
        <f t="shared" si="36"/>
        <v>0.74302013633795716</v>
      </c>
      <c r="AH35" s="4">
        <f t="shared" si="37"/>
        <v>0.7510615380500989</v>
      </c>
      <c r="AI35" s="4">
        <f t="shared" si="38"/>
        <v>0.71444916611642928</v>
      </c>
      <c r="AJ35" s="4">
        <f t="shared" si="39"/>
        <v>0.71239733048714604</v>
      </c>
      <c r="AL35" s="4">
        <f t="shared" si="129"/>
        <v>0.40713289541801595</v>
      </c>
      <c r="AM35" s="4">
        <f t="shared" si="130"/>
        <v>0.41210188664486913</v>
      </c>
      <c r="AN35" s="4">
        <f t="shared" si="131"/>
        <v>0.40768962926121138</v>
      </c>
      <c r="AO35" s="4">
        <f t="shared" si="132"/>
        <v>0.42858192649930332</v>
      </c>
      <c r="AP35" s="4">
        <f t="shared" si="133"/>
        <v>0.42981632144889803</v>
      </c>
      <c r="AQ35" s="4">
        <f t="shared" si="134"/>
        <v>4071</v>
      </c>
      <c r="AR35" s="4">
        <f t="shared" si="40"/>
        <v>4121</v>
      </c>
      <c r="AS35" s="4">
        <f t="shared" si="41"/>
        <v>4076</v>
      </c>
      <c r="AT35" s="4">
        <f t="shared" si="42"/>
        <v>4285</v>
      </c>
      <c r="AU35" s="4">
        <f t="shared" si="43"/>
        <v>4298</v>
      </c>
      <c r="AW35" s="36">
        <f t="shared" si="138"/>
        <v>3353</v>
      </c>
      <c r="AX35" s="36">
        <f t="shared" si="139"/>
        <v>3313</v>
      </c>
      <c r="AY35" s="36">
        <f t="shared" si="140"/>
        <v>3349</v>
      </c>
      <c r="AZ35" s="36">
        <f t="shared" si="141"/>
        <v>3186</v>
      </c>
      <c r="BA35" s="36">
        <f t="shared" si="142"/>
        <v>3176</v>
      </c>
      <c r="BC35" s="4">
        <f t="shared" si="143"/>
        <v>2039</v>
      </c>
      <c r="BD35" s="4">
        <f t="shared" si="144"/>
        <v>2026</v>
      </c>
      <c r="BE35" s="4">
        <f t="shared" si="145"/>
        <v>2039</v>
      </c>
      <c r="BF35" s="4">
        <f t="shared" si="146"/>
        <v>1949</v>
      </c>
      <c r="BG35" s="4">
        <f t="shared" si="147"/>
        <v>1954</v>
      </c>
      <c r="BO35" s="36">
        <f t="shared" si="148"/>
        <v>4106.6099999999997</v>
      </c>
      <c r="BP35" s="36">
        <f t="shared" si="149"/>
        <v>4147.74</v>
      </c>
      <c r="BQ35" s="36">
        <f t="shared" si="150"/>
        <v>4109.6099999999997</v>
      </c>
      <c r="BR35" s="36">
        <f t="shared" si="151"/>
        <v>4314.51</v>
      </c>
      <c r="BS35" s="36">
        <f t="shared" si="152"/>
        <v>4317.46</v>
      </c>
      <c r="BV35">
        <f t="shared" si="49"/>
        <v>0.41066099999999994</v>
      </c>
      <c r="BW35">
        <f t="shared" si="50"/>
        <v>0.41477399999999998</v>
      </c>
      <c r="BX35">
        <f t="shared" si="51"/>
        <v>0.41096099999999997</v>
      </c>
      <c r="BY35">
        <f t="shared" si="52"/>
        <v>0.43145100000000003</v>
      </c>
      <c r="BZ35">
        <f t="shared" si="53"/>
        <v>0.43174600000000002</v>
      </c>
      <c r="CB35">
        <f t="shared" si="54"/>
        <v>0.30620000000000003</v>
      </c>
      <c r="CD35">
        <f t="shared" si="136"/>
        <v>0.30885344715487639</v>
      </c>
      <c r="CE35">
        <f t="shared" si="136"/>
        <v>0.30818543402943982</v>
      </c>
      <c r="CF35">
        <f t="shared" si="136"/>
        <v>0.30865700073860669</v>
      </c>
      <c r="CG35">
        <f t="shared" si="136"/>
        <v>0.30824980717009953</v>
      </c>
      <c r="CH35">
        <f t="shared" si="136"/>
        <v>0.30757469784850339</v>
      </c>
      <c r="CJ35" s="52">
        <f t="shared" si="56"/>
        <v>8.6657320538091592E-3</v>
      </c>
      <c r="CK35" s="52">
        <f t="shared" si="57"/>
        <v>6.4841085220110773E-3</v>
      </c>
      <c r="CL35" s="52">
        <f t="shared" si="58"/>
        <v>8.0241696231439005E-3</v>
      </c>
      <c r="CM35" s="52">
        <f t="shared" si="59"/>
        <v>6.6943408559748674E-3</v>
      </c>
      <c r="CN35" s="52">
        <f t="shared" si="60"/>
        <v>4.4895422877314134E-3</v>
      </c>
    </row>
    <row r="36" spans="1:92" x14ac:dyDescent="0.15">
      <c r="A36" s="4">
        <v>0.36170000000000002</v>
      </c>
      <c r="B36" s="9">
        <f t="shared" si="1"/>
        <v>361.7</v>
      </c>
      <c r="C36" s="4">
        <v>3.9588900000000003E-2</v>
      </c>
      <c r="D36" s="4">
        <v>3.8854100000000003E-2</v>
      </c>
      <c r="E36" s="4">
        <v>3.9245599999999999E-2</v>
      </c>
      <c r="F36" s="4">
        <v>3.7277200000000003E-2</v>
      </c>
      <c r="G36" s="4">
        <v>3.7292400000000003E-2</v>
      </c>
      <c r="I36" s="4">
        <f t="shared" si="2"/>
        <v>3.9588900000000006E-8</v>
      </c>
      <c r="J36" s="4">
        <f t="shared" si="3"/>
        <v>3.8854100000000004E-8</v>
      </c>
      <c r="K36" s="4">
        <f t="shared" si="4"/>
        <v>3.9245599999999998E-8</v>
      </c>
      <c r="L36" s="4">
        <f t="shared" si="5"/>
        <v>3.7277200000000001E-8</v>
      </c>
      <c r="M36" s="4">
        <f t="shared" si="6"/>
        <v>3.7292400000000002E-8</v>
      </c>
      <c r="U36" s="4">
        <f t="shared" si="7"/>
        <v>2.4659962217404938E-4</v>
      </c>
      <c r="V36" s="4">
        <f t="shared" si="30"/>
        <v>2.4202254621655896E-4</v>
      </c>
      <c r="W36" s="4">
        <f t="shared" si="31"/>
        <v>2.4446120331693655E-4</v>
      </c>
      <c r="X36" s="4">
        <f t="shared" si="32"/>
        <v>2.3220002161480796E-4</v>
      </c>
      <c r="Y36" s="4">
        <f t="shared" si="33"/>
        <v>2.3229470255459276E-4</v>
      </c>
      <c r="Z36" s="4">
        <f t="shared" ref="Z36:AD36" si="154">U36*3600</f>
        <v>0.88775863982657777</v>
      </c>
      <c r="AA36" s="4">
        <f t="shared" si="154"/>
        <v>0.87128116637961228</v>
      </c>
      <c r="AB36" s="4">
        <f t="shared" si="154"/>
        <v>0.88006033194097155</v>
      </c>
      <c r="AC36" s="4">
        <f t="shared" si="154"/>
        <v>0.83592007781330868</v>
      </c>
      <c r="AD36" s="4">
        <f t="shared" si="154"/>
        <v>0.83626092919653394</v>
      </c>
      <c r="AF36" s="4">
        <f t="shared" si="72"/>
        <v>0.88775863982657777</v>
      </c>
      <c r="AG36" s="4">
        <f t="shared" si="36"/>
        <v>0.87128116637961228</v>
      </c>
      <c r="AH36" s="4">
        <f t="shared" si="37"/>
        <v>0.88006033194097155</v>
      </c>
      <c r="AI36" s="4">
        <f t="shared" si="38"/>
        <v>0.83592007781330868</v>
      </c>
      <c r="AJ36" s="4">
        <f t="shared" si="39"/>
        <v>0.83626092919653394</v>
      </c>
      <c r="AL36" s="4">
        <f t="shared" si="129"/>
        <v>0.40743056025977686</v>
      </c>
      <c r="AM36" s="4">
        <f t="shared" si="130"/>
        <v>0.41513579537470385</v>
      </c>
      <c r="AN36" s="4">
        <f t="shared" si="131"/>
        <v>0.41099454988758699</v>
      </c>
      <c r="AO36" s="4">
        <f t="shared" si="132"/>
        <v>0.43269686851663441</v>
      </c>
      <c r="AP36" s="4">
        <f t="shared" si="133"/>
        <v>0.43252050570808753</v>
      </c>
      <c r="AQ36" s="4">
        <f t="shared" si="134"/>
        <v>4074</v>
      </c>
      <c r="AR36" s="4">
        <f t="shared" si="40"/>
        <v>4151</v>
      </c>
      <c r="AS36" s="4">
        <f t="shared" si="41"/>
        <v>4109</v>
      </c>
      <c r="AT36" s="4">
        <f t="shared" si="42"/>
        <v>4326</v>
      </c>
      <c r="AU36" s="4">
        <f t="shared" si="43"/>
        <v>4325</v>
      </c>
      <c r="AW36" s="36">
        <f t="shared" si="138"/>
        <v>3958</v>
      </c>
      <c r="AX36" s="36">
        <f t="shared" si="139"/>
        <v>3885</v>
      </c>
      <c r="AY36" s="36">
        <f t="shared" si="140"/>
        <v>3924</v>
      </c>
      <c r="AZ36" s="36">
        <f t="shared" si="141"/>
        <v>3727</v>
      </c>
      <c r="BA36" s="36">
        <f t="shared" si="142"/>
        <v>3729</v>
      </c>
      <c r="BC36" s="4">
        <f t="shared" si="143"/>
        <v>1434</v>
      </c>
      <c r="BD36" s="4">
        <f t="shared" si="144"/>
        <v>1454</v>
      </c>
      <c r="BE36" s="4">
        <f t="shared" si="145"/>
        <v>1464</v>
      </c>
      <c r="BF36" s="4">
        <f t="shared" si="146"/>
        <v>1408</v>
      </c>
      <c r="BG36" s="4">
        <f t="shared" si="147"/>
        <v>1401</v>
      </c>
      <c r="BO36" s="36">
        <f t="shared" si="148"/>
        <v>4112.66</v>
      </c>
      <c r="BP36" s="36">
        <f t="shared" si="149"/>
        <v>4153.46</v>
      </c>
      <c r="BQ36" s="36">
        <f t="shared" si="150"/>
        <v>4115.3599999999997</v>
      </c>
      <c r="BR36" s="36">
        <f t="shared" si="151"/>
        <v>4319.92</v>
      </c>
      <c r="BS36" s="36">
        <f t="shared" si="152"/>
        <v>4322.99</v>
      </c>
      <c r="BV36">
        <f t="shared" si="49"/>
        <v>0.41126599999999996</v>
      </c>
      <c r="BW36">
        <f t="shared" si="50"/>
        <v>0.41534599999999999</v>
      </c>
      <c r="BX36">
        <f t="shared" si="51"/>
        <v>0.41153599999999996</v>
      </c>
      <c r="BY36">
        <f t="shared" si="52"/>
        <v>0.43199199999999999</v>
      </c>
      <c r="BZ36">
        <f t="shared" si="53"/>
        <v>0.43229899999999999</v>
      </c>
      <c r="CB36">
        <f t="shared" si="54"/>
        <v>0.36170000000000002</v>
      </c>
      <c r="CD36">
        <f t="shared" si="136"/>
        <v>0.36510494476691729</v>
      </c>
      <c r="CE36">
        <f t="shared" si="136"/>
        <v>0.36188314733110644</v>
      </c>
      <c r="CF36">
        <f t="shared" si="136"/>
        <v>0.36217650876565965</v>
      </c>
      <c r="CG36">
        <f t="shared" si="136"/>
        <v>0.36111078625472681</v>
      </c>
      <c r="CH36">
        <f t="shared" si="136"/>
        <v>0.36151476343073241</v>
      </c>
      <c r="CJ36" s="52">
        <f t="shared" si="56"/>
        <v>9.4137262010430545E-3</v>
      </c>
      <c r="CK36" s="52">
        <f t="shared" si="57"/>
        <v>5.0635148218527689E-4</v>
      </c>
      <c r="CL36" s="52">
        <f t="shared" si="58"/>
        <v>1.3174143369080271E-3</v>
      </c>
      <c r="CM36" s="52">
        <f t="shared" si="59"/>
        <v>-1.6290122899452844E-3</v>
      </c>
      <c r="CN36" s="52">
        <f t="shared" si="60"/>
        <v>-5.1212764519660092E-4</v>
      </c>
    </row>
    <row r="37" spans="1:92" x14ac:dyDescent="0.15">
      <c r="A37" s="4">
        <v>0.39079999999999998</v>
      </c>
      <c r="B37" s="9">
        <f t="shared" si="1"/>
        <v>390.79999999999995</v>
      </c>
      <c r="C37" s="4">
        <v>4.2846599999999999E-2</v>
      </c>
      <c r="D37" s="4">
        <v>4.2198100000000002E-2</v>
      </c>
      <c r="E37" s="4">
        <v>4.2541500000000003E-2</v>
      </c>
      <c r="F37" s="4">
        <v>4.0717999999999997E-2</v>
      </c>
      <c r="G37" s="4">
        <v>4.0603599999999997E-2</v>
      </c>
      <c r="I37" s="4">
        <f t="shared" si="2"/>
        <v>4.2846599999999998E-8</v>
      </c>
      <c r="J37" s="4">
        <f t="shared" si="3"/>
        <v>4.2198100000000004E-8</v>
      </c>
      <c r="K37" s="4">
        <f t="shared" si="4"/>
        <v>4.2541500000000004E-8</v>
      </c>
      <c r="L37" s="4">
        <f t="shared" si="5"/>
        <v>4.0717999999999994E-8</v>
      </c>
      <c r="M37" s="4">
        <f t="shared" si="6"/>
        <v>4.0603599999999996E-8</v>
      </c>
      <c r="U37" s="4">
        <f t="shared" si="7"/>
        <v>2.6689186543305373E-4</v>
      </c>
      <c r="V37" s="4">
        <f t="shared" si="30"/>
        <v>2.6285235296920979E-4</v>
      </c>
      <c r="W37" s="4">
        <f t="shared" si="31"/>
        <v>2.6499139472724228E-4</v>
      </c>
      <c r="X37" s="4">
        <f t="shared" si="32"/>
        <v>2.5363279645766713E-4</v>
      </c>
      <c r="Y37" s="4">
        <f t="shared" si="33"/>
        <v>2.529201978056028E-4</v>
      </c>
      <c r="Z37" s="4">
        <f t="shared" ref="Z37:AD37" si="155">U37*3600</f>
        <v>0.96081071555899344</v>
      </c>
      <c r="AA37" s="4">
        <f t="shared" si="155"/>
        <v>0.94626847068915521</v>
      </c>
      <c r="AB37" s="4">
        <f t="shared" si="155"/>
        <v>0.95396902101807224</v>
      </c>
      <c r="AC37" s="4">
        <f t="shared" si="155"/>
        <v>0.91307806724760165</v>
      </c>
      <c r="AD37" s="4">
        <f t="shared" si="155"/>
        <v>0.91051271210017004</v>
      </c>
      <c r="AF37" s="4">
        <f t="shared" si="72"/>
        <v>0.96081071555899344</v>
      </c>
      <c r="AG37" s="4">
        <f t="shared" si="36"/>
        <v>0.94626847068915521</v>
      </c>
      <c r="AH37" s="4">
        <f t="shared" si="37"/>
        <v>0.95396902101807224</v>
      </c>
      <c r="AI37" s="4">
        <f t="shared" si="38"/>
        <v>0.91307806724760165</v>
      </c>
      <c r="AJ37" s="4">
        <f t="shared" si="39"/>
        <v>0.91051271210017004</v>
      </c>
      <c r="AL37" s="4">
        <f t="shared" si="129"/>
        <v>0.40673984341716574</v>
      </c>
      <c r="AM37" s="4">
        <f t="shared" si="130"/>
        <v>0.41299061746756222</v>
      </c>
      <c r="AN37" s="4">
        <f t="shared" si="131"/>
        <v>0.40965690854713466</v>
      </c>
      <c r="AO37" s="4">
        <f t="shared" si="132"/>
        <v>0.42800283351240082</v>
      </c>
      <c r="AP37" s="4">
        <f t="shared" si="133"/>
        <v>0.42920872471795446</v>
      </c>
      <c r="AQ37" s="4">
        <f t="shared" si="134"/>
        <v>4067</v>
      </c>
      <c r="AR37" s="4">
        <f t="shared" si="40"/>
        <v>4129</v>
      </c>
      <c r="AS37" s="4">
        <f t="shared" si="41"/>
        <v>4096</v>
      </c>
      <c r="AT37" s="4">
        <f t="shared" si="42"/>
        <v>4280</v>
      </c>
      <c r="AU37" s="4">
        <f t="shared" si="43"/>
        <v>4292</v>
      </c>
      <c r="AW37" s="36">
        <f t="shared" si="138"/>
        <v>4284</v>
      </c>
      <c r="AX37" s="36">
        <f t="shared" si="139"/>
        <v>4219</v>
      </c>
      <c r="AY37" s="36">
        <f t="shared" si="140"/>
        <v>4254</v>
      </c>
      <c r="AZ37" s="36">
        <f t="shared" si="141"/>
        <v>4071</v>
      </c>
      <c r="BA37" s="36">
        <f t="shared" si="142"/>
        <v>4060</v>
      </c>
      <c r="BC37" s="4">
        <f t="shared" si="143"/>
        <v>1108</v>
      </c>
      <c r="BD37" s="4">
        <f t="shared" si="144"/>
        <v>1120</v>
      </c>
      <c r="BE37" s="4">
        <f t="shared" si="145"/>
        <v>1134</v>
      </c>
      <c r="BF37" s="4">
        <f t="shared" si="146"/>
        <v>1064</v>
      </c>
      <c r="BG37" s="4">
        <f t="shared" si="147"/>
        <v>1070</v>
      </c>
      <c r="BO37" s="36">
        <f t="shared" si="148"/>
        <v>4115.92</v>
      </c>
      <c r="BP37" s="36">
        <f t="shared" si="149"/>
        <v>4156.8</v>
      </c>
      <c r="BQ37" s="36">
        <f t="shared" si="150"/>
        <v>4118.66</v>
      </c>
      <c r="BR37" s="36">
        <f t="shared" si="151"/>
        <v>4323.3599999999997</v>
      </c>
      <c r="BS37" s="36">
        <f t="shared" si="152"/>
        <v>4326.3</v>
      </c>
      <c r="BV37">
        <f t="shared" si="49"/>
        <v>0.41159200000000001</v>
      </c>
      <c r="BW37">
        <f t="shared" si="50"/>
        <v>0.41567999999999999</v>
      </c>
      <c r="BX37">
        <f t="shared" si="51"/>
        <v>0.41186600000000001</v>
      </c>
      <c r="BY37">
        <f t="shared" si="52"/>
        <v>0.43233599999999994</v>
      </c>
      <c r="BZ37">
        <f t="shared" si="53"/>
        <v>0.43263000000000001</v>
      </c>
      <c r="CB37">
        <f t="shared" si="54"/>
        <v>0.39079999999999998</v>
      </c>
      <c r="CD37">
        <f t="shared" si="136"/>
        <v>0.39546200403835724</v>
      </c>
      <c r="CE37">
        <f t="shared" si="136"/>
        <v>0.39334487789606803</v>
      </c>
      <c r="CF37">
        <f t="shared" si="136"/>
        <v>0.39290740481062936</v>
      </c>
      <c r="CG37">
        <f t="shared" si="136"/>
        <v>0.39475651928155908</v>
      </c>
      <c r="CH37">
        <f t="shared" si="136"/>
        <v>0.39391511463589657</v>
      </c>
      <c r="CJ37" s="52">
        <f t="shared" si="56"/>
        <v>1.1929385973278556E-2</v>
      </c>
      <c r="CK37" s="52">
        <f t="shared" si="57"/>
        <v>6.5119700513512129E-3</v>
      </c>
      <c r="CL37" s="52">
        <f t="shared" si="58"/>
        <v>5.392540457086429E-3</v>
      </c>
      <c r="CM37" s="52">
        <f t="shared" si="59"/>
        <v>1.0124153739915816E-2</v>
      </c>
      <c r="CN37" s="52">
        <f t="shared" si="60"/>
        <v>7.9711224050577987E-3</v>
      </c>
    </row>
    <row r="38" spans="1:92" x14ac:dyDescent="0.15">
      <c r="A38" s="4">
        <v>0.42909999999999998</v>
      </c>
      <c r="B38" s="9">
        <f t="shared" si="1"/>
        <v>429.09999999999997</v>
      </c>
      <c r="C38" s="4">
        <v>4.6623199999999997E-2</v>
      </c>
      <c r="D38" s="4">
        <v>4.5829700000000001E-2</v>
      </c>
      <c r="E38" s="4">
        <v>4.6424800000000002E-2</v>
      </c>
      <c r="F38" s="4">
        <v>4.4281000000000001E-2</v>
      </c>
      <c r="G38" s="4">
        <v>4.4143599999999998E-2</v>
      </c>
      <c r="I38" s="4">
        <f t="shared" si="2"/>
        <v>4.6623199999999998E-8</v>
      </c>
      <c r="J38" s="4">
        <f t="shared" si="3"/>
        <v>4.5829699999999998E-8</v>
      </c>
      <c r="K38" s="4">
        <f t="shared" si="4"/>
        <v>4.6424800000000003E-8</v>
      </c>
      <c r="L38" s="4">
        <f t="shared" si="5"/>
        <v>4.4280999999999998E-8</v>
      </c>
      <c r="M38" s="4">
        <f t="shared" si="6"/>
        <v>4.41436E-8</v>
      </c>
      <c r="U38" s="4">
        <f t="shared" si="7"/>
        <v>2.9041634156405291E-4</v>
      </c>
      <c r="V38" s="4">
        <f t="shared" si="30"/>
        <v>2.8547362276673576E-4</v>
      </c>
      <c r="W38" s="4">
        <f t="shared" si="31"/>
        <v>2.8918050613949381E-4</v>
      </c>
      <c r="X38" s="4">
        <f t="shared" si="32"/>
        <v>2.7582675622432238E-4</v>
      </c>
      <c r="Y38" s="4">
        <f t="shared" si="33"/>
        <v>2.749708903607416E-4</v>
      </c>
      <c r="Z38" s="4">
        <f t="shared" ref="Z38:AD38" si="156">U38*3600</f>
        <v>1.0454988296305905</v>
      </c>
      <c r="AA38" s="4">
        <f t="shared" si="156"/>
        <v>1.0277050419602487</v>
      </c>
      <c r="AB38" s="4">
        <f t="shared" si="156"/>
        <v>1.0410498221021778</v>
      </c>
      <c r="AC38" s="4">
        <f t="shared" si="156"/>
        <v>0.99297632240756051</v>
      </c>
      <c r="AD38" s="4">
        <f t="shared" si="156"/>
        <v>0.98989520529866981</v>
      </c>
      <c r="AF38" s="4">
        <f t="shared" si="72"/>
        <v>1.0454988296305905</v>
      </c>
      <c r="AG38" s="4">
        <f t="shared" si="36"/>
        <v>1.0277050419602487</v>
      </c>
      <c r="AH38" s="4">
        <f t="shared" si="37"/>
        <v>1.0410498221021778</v>
      </c>
      <c r="AI38" s="4">
        <f t="shared" si="38"/>
        <v>0.99297632240756051</v>
      </c>
      <c r="AJ38" s="4">
        <f t="shared" si="39"/>
        <v>0.98989520529866981</v>
      </c>
      <c r="AL38" s="4">
        <f t="shared" si="129"/>
        <v>0.41042609311348083</v>
      </c>
      <c r="AM38" s="4">
        <f t="shared" si="130"/>
        <v>0.41753225145371764</v>
      </c>
      <c r="AN38" s="4">
        <f t="shared" si="131"/>
        <v>0.41218008100085368</v>
      </c>
      <c r="AO38" s="4">
        <f t="shared" si="132"/>
        <v>0.432135178167802</v>
      </c>
      <c r="AP38" s="4">
        <f t="shared" si="133"/>
        <v>0.4334802287182839</v>
      </c>
      <c r="AQ38" s="4">
        <f t="shared" si="134"/>
        <v>4104</v>
      </c>
      <c r="AR38" s="4">
        <f t="shared" si="40"/>
        <v>4175</v>
      </c>
      <c r="AS38" s="4">
        <f t="shared" si="41"/>
        <v>4121</v>
      </c>
      <c r="AT38" s="4">
        <f t="shared" si="42"/>
        <v>4321</v>
      </c>
      <c r="AU38" s="4">
        <f t="shared" si="43"/>
        <v>4334</v>
      </c>
      <c r="AW38" s="36">
        <f t="shared" si="138"/>
        <v>4662</v>
      </c>
      <c r="AX38" s="36">
        <f t="shared" si="139"/>
        <v>4582</v>
      </c>
      <c r="AY38" s="36">
        <f t="shared" si="140"/>
        <v>4642</v>
      </c>
      <c r="AZ38" s="36">
        <f t="shared" si="141"/>
        <v>4428</v>
      </c>
      <c r="BA38" s="36">
        <f t="shared" si="142"/>
        <v>4414</v>
      </c>
      <c r="BC38" s="4">
        <f t="shared" si="143"/>
        <v>730</v>
      </c>
      <c r="BD38" s="4">
        <f t="shared" si="144"/>
        <v>757</v>
      </c>
      <c r="BE38" s="4">
        <f t="shared" si="145"/>
        <v>746</v>
      </c>
      <c r="BF38" s="4">
        <f t="shared" si="146"/>
        <v>707</v>
      </c>
      <c r="BG38" s="4">
        <f t="shared" si="147"/>
        <v>716</v>
      </c>
      <c r="BO38" s="36">
        <f t="shared" si="148"/>
        <v>4119.7</v>
      </c>
      <c r="BP38" s="36">
        <f t="shared" si="149"/>
        <v>4160.43</v>
      </c>
      <c r="BQ38" s="36">
        <f t="shared" si="150"/>
        <v>4122.54</v>
      </c>
      <c r="BR38" s="36">
        <f t="shared" si="151"/>
        <v>4326.93</v>
      </c>
      <c r="BS38" s="36">
        <f t="shared" si="152"/>
        <v>4329.84</v>
      </c>
      <c r="BV38">
        <f t="shared" si="49"/>
        <v>0.41197</v>
      </c>
      <c r="BW38">
        <f t="shared" si="50"/>
        <v>0.41604300000000005</v>
      </c>
      <c r="BX38">
        <f t="shared" si="51"/>
        <v>0.41225400000000001</v>
      </c>
      <c r="BY38">
        <f t="shared" si="52"/>
        <v>0.43269300000000005</v>
      </c>
      <c r="BZ38">
        <f t="shared" si="53"/>
        <v>0.43298400000000004</v>
      </c>
      <c r="CB38">
        <f t="shared" si="54"/>
        <v>0.42909999999999998</v>
      </c>
      <c r="CD38">
        <f t="shared" si="136"/>
        <v>0.43071415284291437</v>
      </c>
      <c r="CE38">
        <f t="shared" si="136"/>
        <v>0.4275694887722678</v>
      </c>
      <c r="CF38">
        <f t="shared" si="136"/>
        <v>0.42917695336091122</v>
      </c>
      <c r="CG38">
        <f t="shared" si="136"/>
        <v>0.4296539038714946</v>
      </c>
      <c r="CH38">
        <f t="shared" si="136"/>
        <v>0.42860878557103926</v>
      </c>
      <c r="CJ38" s="52">
        <f t="shared" si="56"/>
        <v>3.7617171822754247E-3</v>
      </c>
      <c r="CK38" s="52">
        <f t="shared" si="57"/>
        <v>-3.5667938189983192E-3</v>
      </c>
      <c r="CL38" s="52">
        <f t="shared" si="58"/>
        <v>1.7933666024524833E-4</v>
      </c>
      <c r="CM38" s="52">
        <f t="shared" si="59"/>
        <v>1.2908503180951317E-3</v>
      </c>
      <c r="CN38" s="52">
        <f t="shared" si="60"/>
        <v>-1.1447551362403121E-3</v>
      </c>
    </row>
    <row r="39" spans="1:92" x14ac:dyDescent="0.15">
      <c r="A39" s="4">
        <v>0.4607</v>
      </c>
      <c r="B39" s="9">
        <f t="shared" si="1"/>
        <v>460.7</v>
      </c>
      <c r="C39" s="4">
        <v>5.0048799999999997E-2</v>
      </c>
      <c r="D39" s="4">
        <v>4.9209500000000003E-2</v>
      </c>
      <c r="E39" s="4">
        <v>4.9181799999999998E-2</v>
      </c>
      <c r="F39" s="4">
        <v>4.7401400000000003E-2</v>
      </c>
      <c r="G39" s="4">
        <v>4.7384000000000003E-2</v>
      </c>
      <c r="I39" s="4">
        <f t="shared" si="2"/>
        <v>5.0048799999999996E-8</v>
      </c>
      <c r="J39" s="4">
        <f t="shared" si="3"/>
        <v>4.9209500000000001E-8</v>
      </c>
      <c r="K39" s="4">
        <f t="shared" si="4"/>
        <v>4.9181799999999999E-8</v>
      </c>
      <c r="L39" s="4">
        <f t="shared" si="5"/>
        <v>4.7401400000000004E-8</v>
      </c>
      <c r="M39" s="4">
        <f t="shared" si="6"/>
        <v>4.7384000000000003E-8</v>
      </c>
      <c r="U39" s="4">
        <f t="shared" si="7"/>
        <v>3.1175443546712733E-4</v>
      </c>
      <c r="V39" s="4">
        <f t="shared" si="30"/>
        <v>3.0652642804861662E-4</v>
      </c>
      <c r="W39" s="4">
        <f t="shared" si="31"/>
        <v>3.0635388449387727E-4</v>
      </c>
      <c r="X39" s="4">
        <f t="shared" si="32"/>
        <v>2.952637565206657E-4</v>
      </c>
      <c r="Y39" s="4">
        <f t="shared" si="33"/>
        <v>2.9515537176064892E-4</v>
      </c>
      <c r="Z39" s="4">
        <f t="shared" ref="Z39:AD39" si="157">U39*3600</f>
        <v>1.1223159676816583</v>
      </c>
      <c r="AA39" s="4">
        <f t="shared" si="157"/>
        <v>1.1034951409750198</v>
      </c>
      <c r="AB39" s="4">
        <f t="shared" si="157"/>
        <v>1.1028739841779582</v>
      </c>
      <c r="AC39" s="4">
        <f t="shared" si="157"/>
        <v>1.0629495234743964</v>
      </c>
      <c r="AD39" s="4">
        <f t="shared" si="157"/>
        <v>1.062559338338336</v>
      </c>
      <c r="AF39" s="4">
        <f t="shared" si="72"/>
        <v>1.1223159676816583</v>
      </c>
      <c r="AG39" s="4">
        <f t="shared" si="36"/>
        <v>1.1034951409750198</v>
      </c>
      <c r="AH39" s="4">
        <f t="shared" si="37"/>
        <v>1.1028739841779582</v>
      </c>
      <c r="AI39" s="4">
        <f t="shared" si="38"/>
        <v>1.0629495234743964</v>
      </c>
      <c r="AJ39" s="4">
        <f t="shared" si="39"/>
        <v>1.062559338338336</v>
      </c>
      <c r="AL39" s="4">
        <f t="shared" si="129"/>
        <v>0.41049046192549249</v>
      </c>
      <c r="AM39" s="4">
        <f t="shared" si="130"/>
        <v>0.41749164350006779</v>
      </c>
      <c r="AN39" s="4">
        <f t="shared" si="131"/>
        <v>0.41772678167160582</v>
      </c>
      <c r="AO39" s="4">
        <f t="shared" si="132"/>
        <v>0.43341662969483141</v>
      </c>
      <c r="AP39" s="4">
        <f t="shared" si="133"/>
        <v>0.43357578572548922</v>
      </c>
      <c r="AQ39" s="4">
        <f t="shared" si="134"/>
        <v>4104</v>
      </c>
      <c r="AR39" s="4">
        <f t="shared" si="40"/>
        <v>4174</v>
      </c>
      <c r="AS39" s="4">
        <f t="shared" si="41"/>
        <v>4177</v>
      </c>
      <c r="AT39" s="4">
        <f t="shared" si="42"/>
        <v>4334</v>
      </c>
      <c r="AU39" s="4">
        <f t="shared" si="43"/>
        <v>4335</v>
      </c>
      <c r="AW39" s="36">
        <f t="shared" si="138"/>
        <v>5004</v>
      </c>
      <c r="AX39" s="36">
        <f t="shared" si="139"/>
        <v>4920</v>
      </c>
      <c r="AY39" s="36">
        <f t="shared" si="140"/>
        <v>4918</v>
      </c>
      <c r="AZ39" s="36">
        <f t="shared" si="141"/>
        <v>4740</v>
      </c>
      <c r="BA39" s="36">
        <f t="shared" si="142"/>
        <v>4738</v>
      </c>
      <c r="BC39" s="4">
        <f t="shared" si="143"/>
        <v>388</v>
      </c>
      <c r="BD39" s="4">
        <f t="shared" si="144"/>
        <v>419</v>
      </c>
      <c r="BE39" s="4">
        <f t="shared" si="145"/>
        <v>470</v>
      </c>
      <c r="BF39" s="4">
        <f t="shared" si="146"/>
        <v>395</v>
      </c>
      <c r="BG39" s="4">
        <f t="shared" si="147"/>
        <v>392</v>
      </c>
      <c r="BO39" s="36">
        <f t="shared" si="148"/>
        <v>4123.12</v>
      </c>
      <c r="BP39" s="36">
        <f t="shared" si="149"/>
        <v>4163.8100000000004</v>
      </c>
      <c r="BQ39" s="36">
        <f t="shared" si="150"/>
        <v>4125.3</v>
      </c>
      <c r="BR39" s="36">
        <f t="shared" si="151"/>
        <v>4330.05</v>
      </c>
      <c r="BS39" s="36">
        <f t="shared" si="152"/>
        <v>4333.08</v>
      </c>
      <c r="BV39">
        <f t="shared" si="49"/>
        <v>0.41231200000000001</v>
      </c>
      <c r="BW39">
        <f t="shared" si="50"/>
        <v>0.41638100000000006</v>
      </c>
      <c r="BX39">
        <f t="shared" si="51"/>
        <v>0.41253000000000001</v>
      </c>
      <c r="BY39">
        <f t="shared" si="52"/>
        <v>0.43300500000000003</v>
      </c>
      <c r="BZ39">
        <f t="shared" si="53"/>
        <v>0.43330799999999997</v>
      </c>
      <c r="CB39">
        <f t="shared" si="54"/>
        <v>0.4607</v>
      </c>
      <c r="CD39">
        <f t="shared" si="136"/>
        <v>0.4627443412667599</v>
      </c>
      <c r="CE39">
        <f t="shared" si="136"/>
        <v>0.45947441029431979</v>
      </c>
      <c r="CF39">
        <f t="shared" si="136"/>
        <v>0.4549686046929331</v>
      </c>
      <c r="CG39">
        <f t="shared" si="136"/>
        <v>0.46026245841203106</v>
      </c>
      <c r="CH39">
        <f t="shared" si="136"/>
        <v>0.46041546177670767</v>
      </c>
      <c r="CJ39" s="52">
        <f t="shared" si="56"/>
        <v>4.437467477230078E-3</v>
      </c>
      <c r="CK39" s="52">
        <f t="shared" si="57"/>
        <v>-2.6602771992190314E-3</v>
      </c>
      <c r="CL39" s="52">
        <f t="shared" si="58"/>
        <v>-1.2440623631575646E-2</v>
      </c>
      <c r="CM39" s="52">
        <f t="shared" si="59"/>
        <v>-9.4973212061848721E-4</v>
      </c>
      <c r="CN39" s="52">
        <f t="shared" si="60"/>
        <v>-6.1762149618478385E-4</v>
      </c>
    </row>
    <row r="40" spans="1:92" x14ac:dyDescent="0.15">
      <c r="A40" s="4">
        <v>0.49909999999999999</v>
      </c>
      <c r="B40" s="9">
        <f t="shared" si="1"/>
        <v>499.09999999999997</v>
      </c>
      <c r="C40" s="4">
        <v>5.39245E-2</v>
      </c>
      <c r="D40" s="4">
        <v>5.33905E-2</v>
      </c>
      <c r="E40" s="4">
        <v>5.3880400000000002E-2</v>
      </c>
      <c r="F40" s="4">
        <v>5.13534E-2</v>
      </c>
      <c r="G40" s="4">
        <v>5.1307600000000002E-2</v>
      </c>
      <c r="I40" s="4">
        <f t="shared" si="2"/>
        <v>5.3924500000000001E-8</v>
      </c>
      <c r="J40" s="4">
        <f t="shared" si="3"/>
        <v>5.3390499999999998E-8</v>
      </c>
      <c r="K40" s="4">
        <f t="shared" si="4"/>
        <v>5.3880400000000005E-8</v>
      </c>
      <c r="L40" s="4">
        <f t="shared" si="5"/>
        <v>5.1353399999999998E-8</v>
      </c>
      <c r="M40" s="4">
        <f t="shared" si="6"/>
        <v>5.1307600000000003E-8</v>
      </c>
      <c r="U40" s="4">
        <f t="shared" si="7"/>
        <v>3.3589620640948659E-4</v>
      </c>
      <c r="V40" s="4">
        <f t="shared" si="30"/>
        <v>3.3256991549862662E-4</v>
      </c>
      <c r="W40" s="4">
        <f t="shared" si="31"/>
        <v>3.3562150710392675E-4</v>
      </c>
      <c r="X40" s="4">
        <f t="shared" si="32"/>
        <v>3.1988080086470765E-4</v>
      </c>
      <c r="Y40" s="4">
        <f t="shared" si="33"/>
        <v>3.1959551224351409E-4</v>
      </c>
      <c r="Z40" s="4">
        <f t="shared" ref="Z40:AD40" si="158">U40*3600</f>
        <v>1.2092263430741517</v>
      </c>
      <c r="AA40" s="4">
        <f t="shared" si="158"/>
        <v>1.1972516957950559</v>
      </c>
      <c r="AB40" s="4">
        <f t="shared" si="158"/>
        <v>1.2082374255741364</v>
      </c>
      <c r="AC40" s="4">
        <f t="shared" si="158"/>
        <v>1.1515708831129474</v>
      </c>
      <c r="AD40" s="4">
        <f t="shared" si="158"/>
        <v>1.1505438440766507</v>
      </c>
      <c r="AF40" s="4">
        <f t="shared" si="72"/>
        <v>1.2092263430741517</v>
      </c>
      <c r="AG40" s="4">
        <f t="shared" si="36"/>
        <v>1.1972516957950559</v>
      </c>
      <c r="AH40" s="4">
        <f t="shared" si="37"/>
        <v>1.2082374255741364</v>
      </c>
      <c r="AI40" s="4">
        <f t="shared" si="38"/>
        <v>1.1515708831129474</v>
      </c>
      <c r="AJ40" s="4">
        <f t="shared" si="39"/>
        <v>1.1505438440766507</v>
      </c>
      <c r="AL40" s="4">
        <f t="shared" si="129"/>
        <v>0.41274324104713489</v>
      </c>
      <c r="AM40" s="4">
        <f t="shared" si="130"/>
        <v>0.41687140786930682</v>
      </c>
      <c r="AN40" s="4">
        <f t="shared" si="131"/>
        <v>0.41308106290684971</v>
      </c>
      <c r="AO40" s="4">
        <f t="shared" si="132"/>
        <v>0.43340797107584361</v>
      </c>
      <c r="AP40" s="4">
        <f t="shared" si="133"/>
        <v>0.43379485498924569</v>
      </c>
      <c r="AQ40" s="4">
        <f t="shared" si="134"/>
        <v>4127</v>
      </c>
      <c r="AR40" s="4">
        <f t="shared" si="40"/>
        <v>4168</v>
      </c>
      <c r="AS40" s="4">
        <f t="shared" si="41"/>
        <v>4130</v>
      </c>
      <c r="AT40" s="4">
        <f t="shared" si="42"/>
        <v>4334</v>
      </c>
      <c r="AU40" s="4">
        <f t="shared" si="43"/>
        <v>4337</v>
      </c>
      <c r="AW40" s="36">
        <f t="shared" si="138"/>
        <v>5392</v>
      </c>
      <c r="AX40" s="36">
        <f t="shared" si="139"/>
        <v>5339</v>
      </c>
      <c r="AY40" s="36">
        <f t="shared" si="140"/>
        <v>5388</v>
      </c>
      <c r="AZ40" s="36">
        <f t="shared" si="141"/>
        <v>5135</v>
      </c>
      <c r="BA40" s="36">
        <f t="shared" si="142"/>
        <v>5130</v>
      </c>
      <c r="BC40" s="4">
        <f t="shared" si="143"/>
        <v>0</v>
      </c>
      <c r="BD40" s="4">
        <f t="shared" si="144"/>
        <v>0</v>
      </c>
      <c r="BE40" s="4">
        <f t="shared" si="145"/>
        <v>0</v>
      </c>
      <c r="BF40" s="4">
        <f t="shared" si="146"/>
        <v>0</v>
      </c>
      <c r="BG40" s="4">
        <f t="shared" si="147"/>
        <v>0</v>
      </c>
      <c r="BI40" s="4">
        <f>AQ55-AQ40</f>
        <v>122</v>
      </c>
      <c r="BJ40" s="4">
        <f>AR55-AR40</f>
        <v>129</v>
      </c>
      <c r="BK40" s="4">
        <f>AS55-AS40</f>
        <v>125</v>
      </c>
      <c r="BL40" s="4">
        <f>AT55-AT40</f>
        <v>130</v>
      </c>
      <c r="BM40" s="4">
        <f>AU55-AU40</f>
        <v>136</v>
      </c>
      <c r="BO40" s="36">
        <f t="shared" si="148"/>
        <v>4127</v>
      </c>
      <c r="BP40" s="36">
        <f t="shared" si="149"/>
        <v>4168</v>
      </c>
      <c r="BQ40" s="36">
        <f t="shared" si="150"/>
        <v>4130</v>
      </c>
      <c r="BR40" s="36">
        <f t="shared" si="151"/>
        <v>4334</v>
      </c>
      <c r="BS40" s="36">
        <f t="shared" si="152"/>
        <v>4337</v>
      </c>
      <c r="BV40">
        <f t="shared" si="49"/>
        <v>0.41270000000000001</v>
      </c>
      <c r="BW40">
        <f t="shared" si="50"/>
        <v>0.4168</v>
      </c>
      <c r="BX40">
        <f t="shared" si="51"/>
        <v>0.41299999999999998</v>
      </c>
      <c r="BY40">
        <f t="shared" si="52"/>
        <v>0.43340000000000001</v>
      </c>
      <c r="BZ40">
        <f t="shared" si="53"/>
        <v>0.43369999999999997</v>
      </c>
      <c r="CB40">
        <f t="shared" si="54"/>
        <v>0.49909999999999999</v>
      </c>
      <c r="CD40">
        <f t="shared" si="136"/>
        <v>0.49904771178670243</v>
      </c>
      <c r="CE40">
        <f t="shared" si="136"/>
        <v>0.4990145068073793</v>
      </c>
      <c r="CF40">
        <f t="shared" si="136"/>
        <v>0.49900205676211828</v>
      </c>
      <c r="CG40">
        <f t="shared" si="136"/>
        <v>0.49909082074115141</v>
      </c>
      <c r="CH40">
        <f t="shared" si="136"/>
        <v>0.49899086517604335</v>
      </c>
      <c r="CJ40" s="52">
        <f t="shared" si="56"/>
        <v>-1.0476500360159834E-4</v>
      </c>
      <c r="CK40" s="52">
        <f t="shared" si="57"/>
        <v>-1.7129471572969188E-4</v>
      </c>
      <c r="CL40" s="52">
        <f t="shared" si="58"/>
        <v>-1.9623970723643271E-4</v>
      </c>
      <c r="CM40" s="52">
        <f t="shared" si="59"/>
        <v>-1.8391622617871184E-5</v>
      </c>
      <c r="CN40" s="52">
        <f t="shared" si="60"/>
        <v>-2.1866324174841891E-4</v>
      </c>
    </row>
    <row r="41" spans="1:92" x14ac:dyDescent="0.15">
      <c r="A41" s="4"/>
      <c r="B41" s="9"/>
      <c r="C41" s="4"/>
      <c r="D41" s="4"/>
      <c r="E41" s="4"/>
      <c r="F41" s="4"/>
      <c r="G41" s="4"/>
      <c r="I41" s="4"/>
      <c r="J41" s="4"/>
      <c r="K41" s="4"/>
      <c r="L41" s="4"/>
      <c r="M41" s="4"/>
      <c r="AP41" s="4"/>
      <c r="AQ41" s="4"/>
      <c r="AR41" s="4"/>
      <c r="AS41" s="4"/>
      <c r="AT41" s="4"/>
      <c r="AU41" s="4"/>
      <c r="CK41" s="52"/>
      <c r="CL41" s="52"/>
      <c r="CM41" s="52"/>
      <c r="CN41" s="52"/>
    </row>
    <row r="42" spans="1:92" x14ac:dyDescent="0.15">
      <c r="A42" s="4">
        <v>0.59770000000000001</v>
      </c>
      <c r="B42" s="9">
        <f t="shared" si="1"/>
        <v>597.70000000000005</v>
      </c>
      <c r="C42" s="4">
        <v>6.4536999999999997E-2</v>
      </c>
      <c r="D42" s="4">
        <v>6.3369700000000001E-2</v>
      </c>
      <c r="E42" s="4">
        <v>6.4247100000000001E-2</v>
      </c>
      <c r="F42" s="4">
        <v>6.1203E-2</v>
      </c>
      <c r="G42" s="4">
        <v>6.1279300000000002E-2</v>
      </c>
      <c r="I42" s="4">
        <f t="shared" si="2"/>
        <v>6.4536999999999991E-8</v>
      </c>
      <c r="J42" s="4">
        <f t="shared" si="3"/>
        <v>6.3369700000000001E-8</v>
      </c>
      <c r="K42" s="4">
        <f t="shared" si="4"/>
        <v>6.4247099999999998E-8</v>
      </c>
      <c r="L42" s="4">
        <f t="shared" si="5"/>
        <v>6.1202999999999996E-8</v>
      </c>
      <c r="M42" s="4">
        <f t="shared" si="6"/>
        <v>6.1279300000000005E-8</v>
      </c>
      <c r="U42" s="4">
        <f t="shared" si="7"/>
        <v>4.0200156650593014E-4</v>
      </c>
      <c r="V42" s="4">
        <f t="shared" si="30"/>
        <v>3.9473044407101117E-4</v>
      </c>
      <c r="W42" s="4">
        <f t="shared" si="31"/>
        <v>4.0019577673990341E-4</v>
      </c>
      <c r="X42" s="4">
        <f t="shared" si="32"/>
        <v>3.8123404984524294E-4</v>
      </c>
      <c r="Y42" s="4">
        <f t="shared" si="33"/>
        <v>3.8170932324692585E-4</v>
      </c>
      <c r="Z42" s="4">
        <f t="shared" ref="Z42:AD42" si="159">U42*3600</f>
        <v>1.4472056394213486</v>
      </c>
      <c r="AA42" s="4">
        <f t="shared" si="159"/>
        <v>1.4210295986556403</v>
      </c>
      <c r="AB42" s="4">
        <f t="shared" si="159"/>
        <v>1.4407047962636523</v>
      </c>
      <c r="AC42" s="4">
        <f t="shared" si="159"/>
        <v>1.3724425794428745</v>
      </c>
      <c r="AD42" s="4">
        <f t="shared" si="159"/>
        <v>1.374153563688933</v>
      </c>
      <c r="AF42" s="4">
        <f t="shared" si="72"/>
        <v>1.4472056394213486</v>
      </c>
      <c r="AG42" s="4">
        <f t="shared" si="36"/>
        <v>1.4210295986556403</v>
      </c>
      <c r="AH42" s="4">
        <f t="shared" si="37"/>
        <v>1.4407047962636523</v>
      </c>
      <c r="AI42" s="4">
        <f t="shared" si="38"/>
        <v>1.3724425794428745</v>
      </c>
      <c r="AJ42" s="4">
        <f t="shared" si="39"/>
        <v>1.374153563688933</v>
      </c>
      <c r="AL42" s="4">
        <f t="shared" ref="AL42:AL55" si="160">A42/Z42</f>
        <v>0.41300281295129881</v>
      </c>
      <c r="AM42" s="4">
        <f t="shared" ref="AM42:AM55" si="161">A42/AA42</f>
        <v>0.42061052110768971</v>
      </c>
      <c r="AN42" s="4">
        <f t="shared" ref="AN42:AN55" si="162">A42/AB42</f>
        <v>0.4148663914704005</v>
      </c>
      <c r="AO42" s="4">
        <f t="shared" ref="AO42:AO55" si="163">A42/AC42</f>
        <v>0.43550091563220711</v>
      </c>
      <c r="AP42" s="4">
        <f t="shared" ref="AP42:AP55" si="164">A42/AD42</f>
        <v>0.43495866531500788</v>
      </c>
      <c r="AQ42" s="4">
        <f t="shared" ref="AQ42:AQ55" si="165">INT(AL42*10000)</f>
        <v>4130</v>
      </c>
      <c r="AR42" s="4">
        <f t="shared" si="40"/>
        <v>4206</v>
      </c>
      <c r="AS42" s="4">
        <f t="shared" si="41"/>
        <v>4148</v>
      </c>
      <c r="AT42" s="4">
        <f t="shared" si="42"/>
        <v>4355</v>
      </c>
      <c r="AU42" s="4">
        <f t="shared" si="43"/>
        <v>4349</v>
      </c>
      <c r="AW42" s="4">
        <f>INT(C42*100000)</f>
        <v>6453</v>
      </c>
      <c r="AX42" s="36">
        <f t="shared" ref="AX42:BA42" si="166">INT(D42*100000)</f>
        <v>6336</v>
      </c>
      <c r="AY42" s="36">
        <f t="shared" si="166"/>
        <v>6424</v>
      </c>
      <c r="AZ42" s="36">
        <f t="shared" si="166"/>
        <v>6120</v>
      </c>
      <c r="BA42" s="36">
        <f t="shared" si="166"/>
        <v>6127</v>
      </c>
      <c r="BC42" s="4">
        <f t="shared" ref="BC42:BC55" si="167">INT($AW$55-AW42)</f>
        <v>19907</v>
      </c>
      <c r="BD42" s="4">
        <f t="shared" ref="BD42:BD55" si="168">INT($AX$55-AX42)</f>
        <v>19727</v>
      </c>
      <c r="BE42" s="4">
        <f t="shared" ref="BE42:BE55" si="169">INT($AY$55-AY42)</f>
        <v>19897</v>
      </c>
      <c r="BF42" s="4">
        <f t="shared" ref="BF42:BF55" si="170">INT($AZ$55-AZ42)</f>
        <v>18970</v>
      </c>
      <c r="BG42" s="4">
        <f t="shared" ref="BG42:BG55" si="171">INT($BA$55-BA42)</f>
        <v>18915</v>
      </c>
      <c r="BV42">
        <f t="shared" si="49"/>
        <v>0</v>
      </c>
      <c r="BW42">
        <f t="shared" si="50"/>
        <v>0</v>
      </c>
      <c r="BX42">
        <f t="shared" si="51"/>
        <v>0</v>
      </c>
      <c r="BY42">
        <f t="shared" si="52"/>
        <v>0</v>
      </c>
      <c r="BZ42">
        <f t="shared" si="53"/>
        <v>0</v>
      </c>
      <c r="CB42">
        <f t="shared" si="54"/>
        <v>0.59770000000000001</v>
      </c>
      <c r="CD42">
        <f t="shared" ref="CD42:CD55" si="172">BV42*Z42</f>
        <v>0</v>
      </c>
      <c r="CE42">
        <f t="shared" ref="CE42:CE55" si="173">BW42*AA42</f>
        <v>0</v>
      </c>
      <c r="CF42">
        <f t="shared" ref="CF42:CF55" si="174">BX42*AB42</f>
        <v>0</v>
      </c>
      <c r="CG42">
        <f t="shared" ref="CG42:CG55" si="175">BY42*AC42</f>
        <v>0</v>
      </c>
      <c r="CH42">
        <f t="shared" ref="CH42:CH55" si="176">BZ42*AD42</f>
        <v>0</v>
      </c>
      <c r="CJ42" s="52">
        <f t="shared" si="56"/>
        <v>-1</v>
      </c>
      <c r="CK42" s="52">
        <f t="shared" si="57"/>
        <v>-1</v>
      </c>
      <c r="CL42" s="52">
        <f t="shared" si="58"/>
        <v>-1</v>
      </c>
      <c r="CM42" s="52">
        <f t="shared" si="59"/>
        <v>-1</v>
      </c>
      <c r="CN42" s="52">
        <f t="shared" si="60"/>
        <v>-1</v>
      </c>
    </row>
    <row r="43" spans="1:92" x14ac:dyDescent="0.15">
      <c r="A43" s="4">
        <v>0.70189999999999997</v>
      </c>
      <c r="B43" s="9">
        <f t="shared" si="1"/>
        <v>701.9</v>
      </c>
      <c r="C43" s="4">
        <v>7.5714100000000006E-2</v>
      </c>
      <c r="D43" s="4">
        <v>7.4401800000000004E-2</v>
      </c>
      <c r="E43" s="4">
        <v>7.5111300000000006E-2</v>
      </c>
      <c r="F43" s="4">
        <v>7.1609500000000006E-2</v>
      </c>
      <c r="G43" s="4">
        <v>7.1868799999999997E-2</v>
      </c>
      <c r="I43" s="4">
        <f t="shared" si="2"/>
        <v>7.5714100000000004E-8</v>
      </c>
      <c r="J43" s="4">
        <f t="shared" si="3"/>
        <v>7.4401800000000009E-8</v>
      </c>
      <c r="K43" s="4">
        <f t="shared" si="4"/>
        <v>7.5111300000000006E-8</v>
      </c>
      <c r="L43" s="4">
        <f t="shared" si="5"/>
        <v>7.1609500000000003E-8</v>
      </c>
      <c r="M43" s="4">
        <f t="shared" si="6"/>
        <v>7.1868799999999996E-8</v>
      </c>
      <c r="U43" s="4">
        <f t="shared" si="7"/>
        <v>4.7162382519464261E-4</v>
      </c>
      <c r="V43" s="4">
        <f t="shared" si="30"/>
        <v>4.6344949642625042E-4</v>
      </c>
      <c r="W43" s="4">
        <f t="shared" si="31"/>
        <v>4.6786897845107269E-4</v>
      </c>
      <c r="X43" s="4">
        <f t="shared" si="32"/>
        <v>4.4605623404723511E-4</v>
      </c>
      <c r="Y43" s="4">
        <f t="shared" si="33"/>
        <v>4.4767141613185295E-4</v>
      </c>
      <c r="Z43" s="4">
        <f t="shared" ref="Z43:AD43" si="177">U43*3600</f>
        <v>1.6978457707007133</v>
      </c>
      <c r="AA43" s="4">
        <f t="shared" si="177"/>
        <v>1.6684181871345016</v>
      </c>
      <c r="AB43" s="4">
        <f t="shared" si="177"/>
        <v>1.6843283224238617</v>
      </c>
      <c r="AC43" s="4">
        <f t="shared" si="177"/>
        <v>1.6058024425700463</v>
      </c>
      <c r="AD43" s="4">
        <f t="shared" si="177"/>
        <v>1.6116170980746707</v>
      </c>
      <c r="AF43" s="4">
        <f t="shared" si="72"/>
        <v>1.6978457707007133</v>
      </c>
      <c r="AG43" s="4">
        <f t="shared" si="36"/>
        <v>1.6684181871345016</v>
      </c>
      <c r="AH43" s="4">
        <f t="shared" si="37"/>
        <v>1.6843283224238617</v>
      </c>
      <c r="AI43" s="4">
        <f t="shared" si="38"/>
        <v>1.6058024425700463</v>
      </c>
      <c r="AJ43" s="4">
        <f t="shared" si="39"/>
        <v>1.6116170980746707</v>
      </c>
      <c r="AL43" s="4">
        <f t="shared" si="160"/>
        <v>0.41340621869931138</v>
      </c>
      <c r="AM43" s="4">
        <f t="shared" si="161"/>
        <v>0.42069788342784076</v>
      </c>
      <c r="AN43" s="4">
        <f t="shared" si="162"/>
        <v>0.41672397872519218</v>
      </c>
      <c r="AO43" s="4">
        <f t="shared" si="163"/>
        <v>0.43710233674612348</v>
      </c>
      <c r="AP43" s="4">
        <f t="shared" si="164"/>
        <v>0.43552528751310071</v>
      </c>
      <c r="AQ43" s="4">
        <f t="shared" si="165"/>
        <v>4134</v>
      </c>
      <c r="AR43" s="4">
        <f t="shared" si="40"/>
        <v>4206</v>
      </c>
      <c r="AS43" s="4">
        <f t="shared" si="41"/>
        <v>4167</v>
      </c>
      <c r="AT43" s="4">
        <f t="shared" si="42"/>
        <v>4371</v>
      </c>
      <c r="AU43" s="4">
        <f t="shared" si="43"/>
        <v>4355</v>
      </c>
      <c r="AW43" s="36">
        <f t="shared" ref="AW43:AW55" si="178">INT(C43*100000)</f>
        <v>7571</v>
      </c>
      <c r="AX43" s="36">
        <f t="shared" ref="AX43:AX55" si="179">INT(D43*100000)</f>
        <v>7440</v>
      </c>
      <c r="AY43" s="36">
        <f t="shared" ref="AY43:AY55" si="180">INT(E43*100000)</f>
        <v>7511</v>
      </c>
      <c r="AZ43" s="36">
        <f t="shared" ref="AZ43:AZ55" si="181">INT(F43*100000)</f>
        <v>7160</v>
      </c>
      <c r="BA43" s="36">
        <f t="shared" ref="BA43:BA55" si="182">INT(G43*100000)</f>
        <v>7186</v>
      </c>
      <c r="BC43" s="4">
        <f t="shared" si="167"/>
        <v>18789</v>
      </c>
      <c r="BD43" s="4">
        <f t="shared" si="168"/>
        <v>18623</v>
      </c>
      <c r="BE43" s="4">
        <f t="shared" si="169"/>
        <v>18810</v>
      </c>
      <c r="BF43" s="4">
        <f t="shared" si="170"/>
        <v>17930</v>
      </c>
      <c r="BG43" s="4">
        <f t="shared" si="171"/>
        <v>17856</v>
      </c>
      <c r="BV43">
        <f t="shared" si="49"/>
        <v>0</v>
      </c>
      <c r="BW43">
        <f t="shared" si="50"/>
        <v>0</v>
      </c>
      <c r="BX43">
        <f t="shared" si="51"/>
        <v>0</v>
      </c>
      <c r="BY43">
        <f t="shared" si="52"/>
        <v>0</v>
      </c>
      <c r="BZ43">
        <f t="shared" si="53"/>
        <v>0</v>
      </c>
      <c r="CB43">
        <f t="shared" si="54"/>
        <v>0.70189999999999997</v>
      </c>
      <c r="CD43">
        <f t="shared" si="172"/>
        <v>0</v>
      </c>
      <c r="CE43">
        <f t="shared" si="173"/>
        <v>0</v>
      </c>
      <c r="CF43">
        <f t="shared" si="174"/>
        <v>0</v>
      </c>
      <c r="CG43">
        <f t="shared" si="175"/>
        <v>0</v>
      </c>
      <c r="CH43">
        <f t="shared" si="176"/>
        <v>0</v>
      </c>
      <c r="CJ43" s="52">
        <f t="shared" si="56"/>
        <v>-1</v>
      </c>
      <c r="CK43" s="52">
        <f t="shared" si="57"/>
        <v>-1</v>
      </c>
      <c r="CL43" s="52">
        <f t="shared" si="58"/>
        <v>-1</v>
      </c>
      <c r="CM43" s="52">
        <f t="shared" si="59"/>
        <v>-1</v>
      </c>
      <c r="CN43" s="52">
        <f t="shared" si="60"/>
        <v>-1</v>
      </c>
    </row>
    <row r="44" spans="1:92" x14ac:dyDescent="0.15">
      <c r="A44" s="4">
        <v>0.80189999999999995</v>
      </c>
      <c r="B44" s="9">
        <f t="shared" si="1"/>
        <v>801.9</v>
      </c>
      <c r="C44" s="4">
        <v>8.6379999999999998E-2</v>
      </c>
      <c r="D44" s="4">
        <v>8.4976099999999999E-2</v>
      </c>
      <c r="E44" s="4">
        <v>8.5792499999999994E-2</v>
      </c>
      <c r="F44" s="4">
        <v>8.17108E-2</v>
      </c>
      <c r="G44" s="4">
        <v>8.2084599999999994E-2</v>
      </c>
      <c r="I44" s="4">
        <f t="shared" si="2"/>
        <v>8.6379999999999997E-8</v>
      </c>
      <c r="J44" s="4">
        <f t="shared" si="3"/>
        <v>8.4976099999999998E-8</v>
      </c>
      <c r="K44" s="4">
        <f t="shared" si="4"/>
        <v>8.5792499999999992E-8</v>
      </c>
      <c r="L44" s="4">
        <f t="shared" si="5"/>
        <v>8.1710799999999999E-8</v>
      </c>
      <c r="M44" s="4">
        <f t="shared" si="6"/>
        <v>8.2084599999999988E-8</v>
      </c>
      <c r="U44" s="4">
        <f t="shared" si="7"/>
        <v>5.3806181438217221E-4</v>
      </c>
      <c r="V44" s="4">
        <f t="shared" si="30"/>
        <v>5.293169083713927E-4</v>
      </c>
      <c r="W44" s="4">
        <f t="shared" si="31"/>
        <v>5.3440227147930671E-4</v>
      </c>
      <c r="X44" s="4">
        <f t="shared" si="32"/>
        <v>5.0897732464249591E-4</v>
      </c>
      <c r="Y44" s="4">
        <f t="shared" si="33"/>
        <v>5.1130572828009789E-4</v>
      </c>
      <c r="Z44" s="4">
        <f t="shared" ref="Z44:AD44" si="183">U44*3600</f>
        <v>1.9370225317758201</v>
      </c>
      <c r="AA44" s="4">
        <f t="shared" si="183"/>
        <v>1.9055408701370138</v>
      </c>
      <c r="AB44" s="4">
        <f t="shared" si="183"/>
        <v>1.9238481773255041</v>
      </c>
      <c r="AC44" s="4">
        <f t="shared" si="183"/>
        <v>1.8323183687129854</v>
      </c>
      <c r="AD44" s="4">
        <f t="shared" si="183"/>
        <v>1.8407006218083524</v>
      </c>
      <c r="AF44" s="4">
        <f t="shared" si="72"/>
        <v>1.9370225317758201</v>
      </c>
      <c r="AG44" s="4">
        <f t="shared" si="36"/>
        <v>1.9055408701370138</v>
      </c>
      <c r="AH44" s="4">
        <f t="shared" si="37"/>
        <v>1.9238481773255041</v>
      </c>
      <c r="AI44" s="4">
        <f t="shared" si="38"/>
        <v>1.8323183687129854</v>
      </c>
      <c r="AJ44" s="4">
        <f t="shared" si="39"/>
        <v>1.8407006218083524</v>
      </c>
      <c r="AL44" s="4">
        <f t="shared" si="160"/>
        <v>0.41398589166891903</v>
      </c>
      <c r="AM44" s="4">
        <f t="shared" si="161"/>
        <v>0.42082540058158974</v>
      </c>
      <c r="AN44" s="4">
        <f t="shared" si="162"/>
        <v>0.41682083308402518</v>
      </c>
      <c r="AO44" s="4">
        <f t="shared" si="163"/>
        <v>0.43764228623830909</v>
      </c>
      <c r="AP44" s="4">
        <f t="shared" si="164"/>
        <v>0.43564933400858658</v>
      </c>
      <c r="AQ44" s="4">
        <f t="shared" si="165"/>
        <v>4139</v>
      </c>
      <c r="AR44" s="4">
        <f t="shared" si="40"/>
        <v>4208</v>
      </c>
      <c r="AS44" s="4">
        <f t="shared" si="41"/>
        <v>4168</v>
      </c>
      <c r="AT44" s="4">
        <f t="shared" si="42"/>
        <v>4376</v>
      </c>
      <c r="AU44" s="4">
        <f t="shared" si="43"/>
        <v>4356</v>
      </c>
      <c r="AW44" s="36">
        <f t="shared" si="178"/>
        <v>8638</v>
      </c>
      <c r="AX44" s="36">
        <f t="shared" si="179"/>
        <v>8497</v>
      </c>
      <c r="AY44" s="36">
        <f t="shared" si="180"/>
        <v>8579</v>
      </c>
      <c r="AZ44" s="36">
        <f t="shared" si="181"/>
        <v>8171</v>
      </c>
      <c r="BA44" s="36">
        <f t="shared" si="182"/>
        <v>8208</v>
      </c>
      <c r="BC44" s="4">
        <f t="shared" si="167"/>
        <v>17722</v>
      </c>
      <c r="BD44" s="4">
        <f t="shared" si="168"/>
        <v>17566</v>
      </c>
      <c r="BE44" s="4">
        <f t="shared" si="169"/>
        <v>17742</v>
      </c>
      <c r="BF44" s="4">
        <f t="shared" si="170"/>
        <v>16919</v>
      </c>
      <c r="BG44" s="4">
        <f t="shared" si="171"/>
        <v>16834</v>
      </c>
      <c r="BV44">
        <f t="shared" si="49"/>
        <v>0</v>
      </c>
      <c r="BW44">
        <f t="shared" si="50"/>
        <v>0</v>
      </c>
      <c r="BX44">
        <f t="shared" si="51"/>
        <v>0</v>
      </c>
      <c r="BY44">
        <f t="shared" si="52"/>
        <v>0</v>
      </c>
      <c r="BZ44">
        <f t="shared" si="53"/>
        <v>0</v>
      </c>
      <c r="CB44">
        <f t="shared" si="54"/>
        <v>0.80189999999999995</v>
      </c>
      <c r="CD44">
        <f t="shared" si="172"/>
        <v>0</v>
      </c>
      <c r="CE44">
        <f t="shared" si="173"/>
        <v>0</v>
      </c>
      <c r="CF44">
        <f t="shared" si="174"/>
        <v>0</v>
      </c>
      <c r="CG44">
        <f t="shared" si="175"/>
        <v>0</v>
      </c>
      <c r="CH44">
        <f t="shared" si="176"/>
        <v>0</v>
      </c>
      <c r="CJ44" s="52">
        <f t="shared" si="56"/>
        <v>-1</v>
      </c>
      <c r="CK44" s="52">
        <f t="shared" si="57"/>
        <v>-1</v>
      </c>
      <c r="CL44" s="52">
        <f t="shared" si="58"/>
        <v>-1</v>
      </c>
      <c r="CM44" s="52">
        <f t="shared" si="59"/>
        <v>-1</v>
      </c>
      <c r="CN44" s="52">
        <f t="shared" si="60"/>
        <v>-1</v>
      </c>
    </row>
    <row r="45" spans="1:92" x14ac:dyDescent="0.15">
      <c r="A45" s="4">
        <v>0.91949999999999998</v>
      </c>
      <c r="B45" s="9">
        <f t="shared" si="1"/>
        <v>919.5</v>
      </c>
      <c r="C45" s="4">
        <v>9.8518300000000003E-2</v>
      </c>
      <c r="D45" s="4">
        <v>9.6832199999999993E-2</v>
      </c>
      <c r="E45" s="4">
        <v>9.8136899999999999E-2</v>
      </c>
      <c r="F45" s="4">
        <v>9.3192999999999998E-2</v>
      </c>
      <c r="G45" s="4">
        <v>9.3582100000000001E-2</v>
      </c>
      <c r="I45" s="4">
        <f t="shared" si="2"/>
        <v>9.8518299999999999E-8</v>
      </c>
      <c r="J45" s="4">
        <f t="shared" si="3"/>
        <v>9.6832199999999987E-8</v>
      </c>
      <c r="K45" s="4">
        <f t="shared" si="4"/>
        <v>9.8136899999999995E-8</v>
      </c>
      <c r="L45" s="4">
        <f t="shared" si="5"/>
        <v>9.3192999999999993E-8</v>
      </c>
      <c r="M45" s="4">
        <f t="shared" si="6"/>
        <v>9.3582100000000003E-8</v>
      </c>
      <c r="U45" s="4">
        <f t="shared" si="7"/>
        <v>6.136713967104325E-4</v>
      </c>
      <c r="V45" s="4">
        <f t="shared" si="30"/>
        <v>6.0316866430443824E-4</v>
      </c>
      <c r="W45" s="4">
        <f t="shared" si="31"/>
        <v>6.1129565260293814E-4</v>
      </c>
      <c r="X45" s="4">
        <f t="shared" si="32"/>
        <v>5.8050005403701994E-4</v>
      </c>
      <c r="Y45" s="4">
        <f t="shared" si="33"/>
        <v>5.8292376151532633E-4</v>
      </c>
      <c r="Z45" s="4">
        <f t="shared" ref="Z45:AD45" si="184">U45*3600</f>
        <v>2.2092170281575569</v>
      </c>
      <c r="AA45" s="4">
        <f t="shared" si="184"/>
        <v>2.1714071914959776</v>
      </c>
      <c r="AB45" s="4">
        <f t="shared" si="184"/>
        <v>2.2006643493705771</v>
      </c>
      <c r="AC45" s="4">
        <f t="shared" si="184"/>
        <v>2.0898001945332716</v>
      </c>
      <c r="AD45" s="4">
        <f t="shared" si="184"/>
        <v>2.0985255414551749</v>
      </c>
      <c r="AF45" s="4">
        <f t="shared" si="72"/>
        <v>2.2092170281575569</v>
      </c>
      <c r="AG45" s="4">
        <f t="shared" si="36"/>
        <v>2.1714071914959776</v>
      </c>
      <c r="AH45" s="4">
        <f t="shared" si="37"/>
        <v>2.2006643493705771</v>
      </c>
      <c r="AI45" s="4">
        <f t="shared" si="38"/>
        <v>2.0898001945332716</v>
      </c>
      <c r="AJ45" s="4">
        <f t="shared" si="39"/>
        <v>2.0985255414551749</v>
      </c>
      <c r="AL45" s="4">
        <f t="shared" si="160"/>
        <v>0.41621080603694455</v>
      </c>
      <c r="AM45" s="4">
        <f t="shared" si="161"/>
        <v>0.42345811674618067</v>
      </c>
      <c r="AN45" s="4">
        <f t="shared" si="162"/>
        <v>0.41782837090217356</v>
      </c>
      <c r="AO45" s="4">
        <f t="shared" si="163"/>
        <v>0.43999421686596107</v>
      </c>
      <c r="AP45" s="4">
        <f t="shared" si="164"/>
        <v>0.43816478848401036</v>
      </c>
      <c r="AQ45" s="4">
        <f t="shared" si="165"/>
        <v>4162</v>
      </c>
      <c r="AR45" s="4">
        <f t="shared" si="40"/>
        <v>4234</v>
      </c>
      <c r="AS45" s="4">
        <f t="shared" si="41"/>
        <v>4178</v>
      </c>
      <c r="AT45" s="4">
        <f t="shared" si="42"/>
        <v>4399</v>
      </c>
      <c r="AU45" s="4">
        <f t="shared" si="43"/>
        <v>4381</v>
      </c>
      <c r="AW45" s="36">
        <f t="shared" si="178"/>
        <v>9851</v>
      </c>
      <c r="AX45" s="36">
        <f t="shared" si="179"/>
        <v>9683</v>
      </c>
      <c r="AY45" s="36">
        <f t="shared" si="180"/>
        <v>9813</v>
      </c>
      <c r="AZ45" s="36">
        <f t="shared" si="181"/>
        <v>9319</v>
      </c>
      <c r="BA45" s="36">
        <f t="shared" si="182"/>
        <v>9358</v>
      </c>
      <c r="BC45" s="4">
        <f t="shared" si="167"/>
        <v>16509</v>
      </c>
      <c r="BD45" s="4">
        <f t="shared" si="168"/>
        <v>16380</v>
      </c>
      <c r="BE45" s="4">
        <f t="shared" si="169"/>
        <v>16508</v>
      </c>
      <c r="BF45" s="4">
        <f t="shared" si="170"/>
        <v>15771</v>
      </c>
      <c r="BG45" s="4">
        <f t="shared" si="171"/>
        <v>15684</v>
      </c>
      <c r="BV45">
        <f t="shared" si="49"/>
        <v>0</v>
      </c>
      <c r="BW45">
        <f t="shared" si="50"/>
        <v>0</v>
      </c>
      <c r="BX45">
        <f t="shared" si="51"/>
        <v>0</v>
      </c>
      <c r="BY45">
        <f t="shared" si="52"/>
        <v>0</v>
      </c>
      <c r="BZ45">
        <f t="shared" si="53"/>
        <v>0</v>
      </c>
      <c r="CB45">
        <f t="shared" si="54"/>
        <v>0.91949999999999998</v>
      </c>
      <c r="CD45">
        <f t="shared" si="172"/>
        <v>0</v>
      </c>
      <c r="CE45">
        <f t="shared" si="173"/>
        <v>0</v>
      </c>
      <c r="CF45">
        <f t="shared" si="174"/>
        <v>0</v>
      </c>
      <c r="CG45">
        <f t="shared" si="175"/>
        <v>0</v>
      </c>
      <c r="CH45">
        <f t="shared" si="176"/>
        <v>0</v>
      </c>
      <c r="CJ45" s="52">
        <f t="shared" si="56"/>
        <v>-1</v>
      </c>
      <c r="CK45" s="52">
        <f t="shared" si="57"/>
        <v>-1</v>
      </c>
      <c r="CL45" s="52">
        <f t="shared" si="58"/>
        <v>-1</v>
      </c>
      <c r="CM45" s="52">
        <f t="shared" si="59"/>
        <v>-1</v>
      </c>
      <c r="CN45" s="52">
        <f t="shared" si="60"/>
        <v>-1</v>
      </c>
    </row>
    <row r="46" spans="1:92" x14ac:dyDescent="0.15">
      <c r="A46" s="4">
        <v>1.0630999999999999</v>
      </c>
      <c r="B46" s="9">
        <f t="shared" si="1"/>
        <v>1063.0999999999999</v>
      </c>
      <c r="C46" s="4">
        <v>0.1128845</v>
      </c>
      <c r="D46" s="4">
        <v>0.1115264</v>
      </c>
      <c r="E46" s="4">
        <v>0.11226650000000001</v>
      </c>
      <c r="F46" s="4">
        <v>0.1068115</v>
      </c>
      <c r="G46" s="4">
        <v>0.107048</v>
      </c>
      <c r="I46" s="4">
        <f t="shared" si="2"/>
        <v>1.1288449999999999E-7</v>
      </c>
      <c r="J46" s="4">
        <f t="shared" si="3"/>
        <v>1.115264E-7</v>
      </c>
      <c r="K46" s="4">
        <f t="shared" si="4"/>
        <v>1.1226650000000001E-7</v>
      </c>
      <c r="L46" s="4">
        <f t="shared" si="5"/>
        <v>1.068115E-7</v>
      </c>
      <c r="M46" s="4">
        <f t="shared" si="6"/>
        <v>1.0704800000000001E-7</v>
      </c>
      <c r="U46" s="4">
        <f t="shared" si="7"/>
        <v>7.031585886272786E-4</v>
      </c>
      <c r="V46" s="4">
        <f t="shared" si="30"/>
        <v>6.946989712376927E-4</v>
      </c>
      <c r="W46" s="4">
        <f t="shared" si="31"/>
        <v>6.9930906094392391E-4</v>
      </c>
      <c r="X46" s="4">
        <f t="shared" si="32"/>
        <v>6.6532981577774244E-4</v>
      </c>
      <c r="Y46" s="4">
        <f t="shared" si="33"/>
        <v>6.6680297645268333E-4</v>
      </c>
      <c r="Z46" s="4">
        <f t="shared" ref="Z46:AD46" si="185">U46*3600</f>
        <v>2.5313709190582028</v>
      </c>
      <c r="AA46" s="4">
        <f t="shared" si="185"/>
        <v>2.5009162964556939</v>
      </c>
      <c r="AB46" s="4">
        <f t="shared" si="185"/>
        <v>2.5175126193981261</v>
      </c>
      <c r="AC46" s="4">
        <f t="shared" si="185"/>
        <v>2.3951873367998728</v>
      </c>
      <c r="AD46" s="4">
        <f t="shared" si="185"/>
        <v>2.40049071522966</v>
      </c>
      <c r="AF46" s="4">
        <f t="shared" si="72"/>
        <v>2.5313709190582028</v>
      </c>
      <c r="AG46" s="4">
        <f t="shared" si="36"/>
        <v>2.5009162964556939</v>
      </c>
      <c r="AH46" s="4">
        <f t="shared" si="37"/>
        <v>2.5175126193981261</v>
      </c>
      <c r="AI46" s="4">
        <f t="shared" si="38"/>
        <v>2.3951873367998728</v>
      </c>
      <c r="AJ46" s="4">
        <f t="shared" si="39"/>
        <v>2.40049071522966</v>
      </c>
      <c r="AL46" s="4">
        <f t="shared" si="160"/>
        <v>0.41997006128028308</v>
      </c>
      <c r="AM46" s="4">
        <f t="shared" si="161"/>
        <v>0.42508419874212844</v>
      </c>
      <c r="AN46" s="4">
        <f t="shared" si="162"/>
        <v>0.42228189515656145</v>
      </c>
      <c r="AO46" s="4">
        <f t="shared" si="163"/>
        <v>0.44384837196925531</v>
      </c>
      <c r="AP46" s="4">
        <f t="shared" si="164"/>
        <v>0.44286778251433101</v>
      </c>
      <c r="AQ46" s="4">
        <f t="shared" si="165"/>
        <v>4199</v>
      </c>
      <c r="AR46" s="4">
        <f t="shared" si="40"/>
        <v>4250</v>
      </c>
      <c r="AS46" s="4">
        <f t="shared" si="41"/>
        <v>4222</v>
      </c>
      <c r="AT46" s="4">
        <f t="shared" si="42"/>
        <v>4438</v>
      </c>
      <c r="AU46" s="4">
        <f t="shared" si="43"/>
        <v>4428</v>
      </c>
      <c r="AW46" s="36">
        <f t="shared" si="178"/>
        <v>11288</v>
      </c>
      <c r="AX46" s="36">
        <f t="shared" si="179"/>
        <v>11152</v>
      </c>
      <c r="AY46" s="36">
        <f t="shared" si="180"/>
        <v>11226</v>
      </c>
      <c r="AZ46" s="36">
        <f t="shared" si="181"/>
        <v>10681</v>
      </c>
      <c r="BA46" s="36">
        <f t="shared" si="182"/>
        <v>10704</v>
      </c>
      <c r="BC46" s="4">
        <f t="shared" si="167"/>
        <v>15072</v>
      </c>
      <c r="BD46" s="4">
        <f t="shared" si="168"/>
        <v>14911</v>
      </c>
      <c r="BE46" s="4">
        <f t="shared" si="169"/>
        <v>15095</v>
      </c>
      <c r="BF46" s="4">
        <f t="shared" si="170"/>
        <v>14409</v>
      </c>
      <c r="BG46" s="4">
        <f t="shared" si="171"/>
        <v>14338</v>
      </c>
      <c r="BV46">
        <f t="shared" si="49"/>
        <v>0</v>
      </c>
      <c r="BW46">
        <f t="shared" si="50"/>
        <v>0</v>
      </c>
      <c r="BX46">
        <f t="shared" si="51"/>
        <v>0</v>
      </c>
      <c r="BY46">
        <f t="shared" si="52"/>
        <v>0</v>
      </c>
      <c r="BZ46">
        <f t="shared" si="53"/>
        <v>0</v>
      </c>
      <c r="CB46">
        <f t="shared" si="54"/>
        <v>1.0630999999999999</v>
      </c>
      <c r="CD46">
        <f t="shared" si="172"/>
        <v>0</v>
      </c>
      <c r="CE46">
        <f t="shared" si="173"/>
        <v>0</v>
      </c>
      <c r="CF46">
        <f t="shared" si="174"/>
        <v>0</v>
      </c>
      <c r="CG46">
        <f t="shared" si="175"/>
        <v>0</v>
      </c>
      <c r="CH46">
        <f t="shared" si="176"/>
        <v>0</v>
      </c>
      <c r="CJ46" s="52">
        <f t="shared" si="56"/>
        <v>-1</v>
      </c>
      <c r="CK46" s="52">
        <f t="shared" si="57"/>
        <v>-1</v>
      </c>
      <c r="CL46" s="52">
        <f t="shared" si="58"/>
        <v>-1</v>
      </c>
      <c r="CM46" s="52">
        <f t="shared" si="59"/>
        <v>-1</v>
      </c>
      <c r="CN46" s="52">
        <f t="shared" si="60"/>
        <v>-1</v>
      </c>
    </row>
    <row r="47" spans="1:92" x14ac:dyDescent="0.15">
      <c r="A47" s="4">
        <v>1.0913999999999999</v>
      </c>
      <c r="B47" s="9">
        <f t="shared" si="1"/>
        <v>1091.3999999999999</v>
      </c>
      <c r="C47" s="4">
        <v>0.1165466</v>
      </c>
      <c r="D47" s="4">
        <v>0.1151809</v>
      </c>
      <c r="E47" s="4">
        <v>0.1160583</v>
      </c>
      <c r="F47" s="4">
        <v>0.11031340000000001</v>
      </c>
      <c r="G47" s="4">
        <v>0.11066429999999999</v>
      </c>
      <c r="I47" s="4">
        <f t="shared" si="2"/>
        <v>1.165466E-7</v>
      </c>
      <c r="J47" s="4">
        <f t="shared" si="3"/>
        <v>1.151809E-7</v>
      </c>
      <c r="K47" s="4">
        <f t="shared" si="4"/>
        <v>1.1605830000000001E-7</v>
      </c>
      <c r="L47" s="4">
        <f t="shared" si="5"/>
        <v>1.1031340000000001E-7</v>
      </c>
      <c r="M47" s="4">
        <f t="shared" si="6"/>
        <v>1.1066429999999999E-7</v>
      </c>
      <c r="U47" s="4">
        <f t="shared" si="7"/>
        <v>7.259698432052937E-4</v>
      </c>
      <c r="V47" s="4">
        <f t="shared" si="30"/>
        <v>7.1746288534581552E-4</v>
      </c>
      <c r="W47" s="4">
        <f t="shared" si="31"/>
        <v>7.2292821801470792E-4</v>
      </c>
      <c r="X47" s="4">
        <f t="shared" si="32"/>
        <v>6.8714318308249977E-4</v>
      </c>
      <c r="Y47" s="4">
        <f t="shared" si="33"/>
        <v>6.8932894240950472E-4</v>
      </c>
      <c r="Z47" s="4">
        <f t="shared" ref="Z47:AD47" si="186">U47*3600</f>
        <v>2.6134914355390575</v>
      </c>
      <c r="AA47" s="4">
        <f t="shared" si="186"/>
        <v>2.5828663872449358</v>
      </c>
      <c r="AB47" s="4">
        <f t="shared" si="186"/>
        <v>2.6025415848529483</v>
      </c>
      <c r="AC47" s="4">
        <f t="shared" si="186"/>
        <v>2.473715459096999</v>
      </c>
      <c r="AD47" s="4">
        <f t="shared" si="186"/>
        <v>2.4815841926742168</v>
      </c>
      <c r="AF47" s="4">
        <f t="shared" si="72"/>
        <v>2.6134914355390575</v>
      </c>
      <c r="AG47" s="4">
        <f t="shared" si="36"/>
        <v>2.5828663872449358</v>
      </c>
      <c r="AH47" s="4">
        <f t="shared" si="37"/>
        <v>2.6025415848529483</v>
      </c>
      <c r="AI47" s="4">
        <f t="shared" si="38"/>
        <v>2.473715459096999</v>
      </c>
      <c r="AJ47" s="4">
        <f t="shared" si="39"/>
        <v>2.4815841926742168</v>
      </c>
      <c r="AL47" s="4">
        <f t="shared" si="160"/>
        <v>0.41760228679490136</v>
      </c>
      <c r="AM47" s="4">
        <f t="shared" si="161"/>
        <v>0.42255379735850868</v>
      </c>
      <c r="AN47" s="4">
        <f t="shared" si="162"/>
        <v>0.41935929337385303</v>
      </c>
      <c r="AO47" s="4">
        <f t="shared" si="163"/>
        <v>0.44119868192051592</v>
      </c>
      <c r="AP47" s="4">
        <f t="shared" si="164"/>
        <v>0.43979970666394363</v>
      </c>
      <c r="AQ47" s="4">
        <f t="shared" si="165"/>
        <v>4176</v>
      </c>
      <c r="AR47" s="4">
        <f t="shared" si="40"/>
        <v>4225</v>
      </c>
      <c r="AS47" s="4">
        <f t="shared" si="41"/>
        <v>4193</v>
      </c>
      <c r="AT47" s="4">
        <f t="shared" si="42"/>
        <v>4411</v>
      </c>
      <c r="AU47" s="4">
        <f t="shared" si="43"/>
        <v>4397</v>
      </c>
      <c r="AW47" s="36">
        <f t="shared" si="178"/>
        <v>11654</v>
      </c>
      <c r="AX47" s="36">
        <f t="shared" si="179"/>
        <v>11518</v>
      </c>
      <c r="AY47" s="36">
        <f t="shared" si="180"/>
        <v>11605</v>
      </c>
      <c r="AZ47" s="36">
        <f t="shared" si="181"/>
        <v>11031</v>
      </c>
      <c r="BA47" s="36">
        <f t="shared" si="182"/>
        <v>11066</v>
      </c>
      <c r="BC47" s="4">
        <f t="shared" si="167"/>
        <v>14706</v>
      </c>
      <c r="BD47" s="4">
        <f t="shared" si="168"/>
        <v>14545</v>
      </c>
      <c r="BE47" s="4">
        <f t="shared" si="169"/>
        <v>14716</v>
      </c>
      <c r="BF47" s="4">
        <f t="shared" si="170"/>
        <v>14059</v>
      </c>
      <c r="BG47" s="4">
        <f t="shared" si="171"/>
        <v>13976</v>
      </c>
      <c r="BV47">
        <f t="shared" si="49"/>
        <v>0</v>
      </c>
      <c r="BW47">
        <f t="shared" si="50"/>
        <v>0</v>
      </c>
      <c r="BX47">
        <f t="shared" si="51"/>
        <v>0</v>
      </c>
      <c r="BY47">
        <f t="shared" si="52"/>
        <v>0</v>
      </c>
      <c r="BZ47">
        <f t="shared" si="53"/>
        <v>0</v>
      </c>
      <c r="CB47">
        <f t="shared" si="54"/>
        <v>1.0913999999999999</v>
      </c>
      <c r="CD47">
        <f t="shared" si="172"/>
        <v>0</v>
      </c>
      <c r="CE47">
        <f t="shared" si="173"/>
        <v>0</v>
      </c>
      <c r="CF47">
        <f t="shared" si="174"/>
        <v>0</v>
      </c>
      <c r="CG47">
        <f t="shared" si="175"/>
        <v>0</v>
      </c>
      <c r="CH47">
        <f t="shared" si="176"/>
        <v>0</v>
      </c>
      <c r="CJ47" s="52">
        <f t="shared" si="56"/>
        <v>-1</v>
      </c>
      <c r="CK47" s="52">
        <f t="shared" si="57"/>
        <v>-1</v>
      </c>
      <c r="CL47" s="52">
        <f t="shared" si="58"/>
        <v>-1</v>
      </c>
      <c r="CM47" s="52">
        <f t="shared" si="59"/>
        <v>-1</v>
      </c>
      <c r="CN47" s="52">
        <f t="shared" si="60"/>
        <v>-1</v>
      </c>
    </row>
    <row r="48" spans="1:92" x14ac:dyDescent="0.15">
      <c r="A48" s="4">
        <v>1.2045999999999999</v>
      </c>
      <c r="B48" s="9">
        <f t="shared" si="1"/>
        <v>1204.5999999999999</v>
      </c>
      <c r="C48" s="4">
        <v>0.12801360000000001</v>
      </c>
      <c r="D48" s="4">
        <v>0.12600700000000001</v>
      </c>
      <c r="E48" s="4">
        <v>0.1274719</v>
      </c>
      <c r="F48" s="4">
        <v>0.12114709999999999</v>
      </c>
      <c r="G48" s="4">
        <v>0.1213378</v>
      </c>
      <c r="I48" s="4">
        <f t="shared" si="2"/>
        <v>1.280136E-7</v>
      </c>
      <c r="J48" s="4">
        <f t="shared" si="3"/>
        <v>1.26007E-7</v>
      </c>
      <c r="K48" s="4">
        <f t="shared" si="4"/>
        <v>1.274719E-7</v>
      </c>
      <c r="L48" s="4">
        <f t="shared" si="5"/>
        <v>1.2114709999999999E-7</v>
      </c>
      <c r="M48" s="4">
        <f t="shared" si="6"/>
        <v>1.2133779999999999E-7</v>
      </c>
      <c r="U48" s="4">
        <f t="shared" si="7"/>
        <v>7.9739789166003295E-4</v>
      </c>
      <c r="V48" s="4">
        <f t="shared" si="30"/>
        <v>7.8489876180660317E-4</v>
      </c>
      <c r="W48" s="4">
        <f t="shared" si="31"/>
        <v>7.9402363737836107E-4</v>
      </c>
      <c r="X48" s="4">
        <f t="shared" si="32"/>
        <v>7.5462640001317958E-4</v>
      </c>
      <c r="Y48" s="4">
        <f t="shared" si="33"/>
        <v>7.5581427206692677E-4</v>
      </c>
      <c r="Z48" s="4">
        <f t="shared" ref="Z48:AD48" si="187">U48*3600</f>
        <v>2.8706324099761185</v>
      </c>
      <c r="AA48" s="4">
        <f t="shared" si="187"/>
        <v>2.8256355425037714</v>
      </c>
      <c r="AB48" s="4">
        <f t="shared" si="187"/>
        <v>2.8584850945620999</v>
      </c>
      <c r="AC48" s="4">
        <f t="shared" si="187"/>
        <v>2.7166550400474465</v>
      </c>
      <c r="AD48" s="4">
        <f t="shared" si="187"/>
        <v>2.7209313794409362</v>
      </c>
      <c r="AF48" s="4">
        <f t="shared" si="72"/>
        <v>2.8706324099761185</v>
      </c>
      <c r="AG48" s="4">
        <f t="shared" si="36"/>
        <v>2.8256355425037714</v>
      </c>
      <c r="AH48" s="4">
        <f t="shared" si="37"/>
        <v>2.8584850945620999</v>
      </c>
      <c r="AI48" s="4">
        <f t="shared" si="38"/>
        <v>2.7166550400474465</v>
      </c>
      <c r="AJ48" s="4">
        <f t="shared" si="39"/>
        <v>2.7209313794409362</v>
      </c>
      <c r="AL48" s="4">
        <f t="shared" si="160"/>
        <v>0.41962878835121259</v>
      </c>
      <c r="AM48" s="4">
        <f t="shared" si="161"/>
        <v>0.42631117208152547</v>
      </c>
      <c r="AN48" s="4">
        <f t="shared" si="162"/>
        <v>0.421412027752601</v>
      </c>
      <c r="AO48" s="4">
        <f t="shared" si="163"/>
        <v>0.44341294063561398</v>
      </c>
      <c r="AP48" s="4">
        <f t="shared" si="164"/>
        <v>0.44271605270968151</v>
      </c>
      <c r="AQ48" s="4">
        <f t="shared" si="165"/>
        <v>4196</v>
      </c>
      <c r="AR48" s="4">
        <f t="shared" si="40"/>
        <v>4263</v>
      </c>
      <c r="AS48" s="4">
        <f t="shared" si="41"/>
        <v>4214</v>
      </c>
      <c r="AT48" s="4">
        <f t="shared" si="42"/>
        <v>4434</v>
      </c>
      <c r="AU48" s="4">
        <f t="shared" si="43"/>
        <v>4427</v>
      </c>
      <c r="AW48" s="36">
        <f t="shared" si="178"/>
        <v>12801</v>
      </c>
      <c r="AX48" s="36">
        <f t="shared" si="179"/>
        <v>12600</v>
      </c>
      <c r="AY48" s="36">
        <f t="shared" si="180"/>
        <v>12747</v>
      </c>
      <c r="AZ48" s="36">
        <f t="shared" si="181"/>
        <v>12114</v>
      </c>
      <c r="BA48" s="36">
        <f t="shared" si="182"/>
        <v>12133</v>
      </c>
      <c r="BC48" s="4">
        <f t="shared" si="167"/>
        <v>13559</v>
      </c>
      <c r="BD48" s="4">
        <f t="shared" si="168"/>
        <v>13463</v>
      </c>
      <c r="BE48" s="4">
        <f t="shared" si="169"/>
        <v>13574</v>
      </c>
      <c r="BF48" s="4">
        <f t="shared" si="170"/>
        <v>12976</v>
      </c>
      <c r="BG48" s="4">
        <f t="shared" si="171"/>
        <v>12909</v>
      </c>
      <c r="BV48">
        <f t="shared" si="49"/>
        <v>0</v>
      </c>
      <c r="BW48">
        <f t="shared" si="50"/>
        <v>0</v>
      </c>
      <c r="BX48">
        <f t="shared" si="51"/>
        <v>0</v>
      </c>
      <c r="BY48">
        <f t="shared" si="52"/>
        <v>0</v>
      </c>
      <c r="BZ48">
        <f t="shared" si="53"/>
        <v>0</v>
      </c>
      <c r="CB48">
        <f t="shared" si="54"/>
        <v>1.2045999999999999</v>
      </c>
      <c r="CD48">
        <f t="shared" si="172"/>
        <v>0</v>
      </c>
      <c r="CE48">
        <f t="shared" si="173"/>
        <v>0</v>
      </c>
      <c r="CF48">
        <f t="shared" si="174"/>
        <v>0</v>
      </c>
      <c r="CG48">
        <f t="shared" si="175"/>
        <v>0</v>
      </c>
      <c r="CH48">
        <f t="shared" si="176"/>
        <v>0</v>
      </c>
      <c r="CJ48" s="52">
        <f t="shared" si="56"/>
        <v>-1</v>
      </c>
      <c r="CK48" s="52">
        <f t="shared" si="57"/>
        <v>-1</v>
      </c>
      <c r="CL48" s="52">
        <f t="shared" si="58"/>
        <v>-1</v>
      </c>
      <c r="CM48" s="52">
        <f t="shared" si="59"/>
        <v>-1</v>
      </c>
      <c r="CN48" s="52">
        <f t="shared" si="60"/>
        <v>-1</v>
      </c>
    </row>
    <row r="49" spans="1:92" x14ac:dyDescent="0.15">
      <c r="A49" s="4">
        <v>1.3583000000000001</v>
      </c>
      <c r="B49" s="9">
        <f t="shared" si="1"/>
        <v>1358.3</v>
      </c>
      <c r="C49" s="4">
        <v>0.14344019999999999</v>
      </c>
      <c r="D49" s="4">
        <v>0.1421279</v>
      </c>
      <c r="E49" s="4">
        <v>0.14328759999999999</v>
      </c>
      <c r="F49" s="4">
        <v>0.13633719999999999</v>
      </c>
      <c r="G49" s="4">
        <v>0.13628380000000001</v>
      </c>
      <c r="I49" s="4">
        <f t="shared" si="2"/>
        <v>1.4344019999999998E-7</v>
      </c>
      <c r="J49" s="4">
        <f t="shared" si="3"/>
        <v>1.421279E-7</v>
      </c>
      <c r="K49" s="4">
        <f t="shared" si="4"/>
        <v>1.4328759999999998E-7</v>
      </c>
      <c r="L49" s="4">
        <f t="shared" si="5"/>
        <v>1.363372E-7</v>
      </c>
      <c r="M49" s="4">
        <f t="shared" si="6"/>
        <v>1.3628380000000002E-7</v>
      </c>
      <c r="U49" s="4">
        <f t="shared" si="7"/>
        <v>8.9349032492870638E-4</v>
      </c>
      <c r="V49" s="4">
        <f t="shared" si="30"/>
        <v>8.8531599616031419E-4</v>
      </c>
      <c r="W49" s="4">
        <f t="shared" si="31"/>
        <v>8.9253977812534088E-4</v>
      </c>
      <c r="X49" s="4">
        <f t="shared" si="32"/>
        <v>8.4924567260691243E-4</v>
      </c>
      <c r="Y49" s="4">
        <f t="shared" si="33"/>
        <v>8.4891304351582665E-4</v>
      </c>
      <c r="Z49" s="4">
        <f t="shared" ref="Z49:AD49" si="188">U49*3600</f>
        <v>3.2165651697433431</v>
      </c>
      <c r="AA49" s="4">
        <f t="shared" si="188"/>
        <v>3.1871375861771312</v>
      </c>
      <c r="AB49" s="4">
        <f t="shared" si="188"/>
        <v>3.2131432012512273</v>
      </c>
      <c r="AC49" s="4">
        <f t="shared" si="188"/>
        <v>3.0572844213848849</v>
      </c>
      <c r="AD49" s="4">
        <f t="shared" si="188"/>
        <v>3.0560869566569759</v>
      </c>
      <c r="AF49" s="4">
        <f t="shared" si="72"/>
        <v>3.2165651697433431</v>
      </c>
      <c r="AG49" s="4">
        <f t="shared" si="36"/>
        <v>3.1871375861771312</v>
      </c>
      <c r="AH49" s="4">
        <f t="shared" si="37"/>
        <v>3.2131432012512273</v>
      </c>
      <c r="AI49" s="4">
        <f t="shared" si="38"/>
        <v>3.0572844213848849</v>
      </c>
      <c r="AJ49" s="4">
        <f t="shared" si="39"/>
        <v>3.0560869566569759</v>
      </c>
      <c r="AL49" s="4">
        <f t="shared" si="160"/>
        <v>0.42228275452860847</v>
      </c>
      <c r="AM49" s="4">
        <f t="shared" si="161"/>
        <v>0.42618178954402691</v>
      </c>
      <c r="AN49" s="4">
        <f t="shared" si="162"/>
        <v>0.42273248184863521</v>
      </c>
      <c r="AO49" s="4">
        <f t="shared" si="163"/>
        <v>0.44428316531463535</v>
      </c>
      <c r="AP49" s="4">
        <f t="shared" si="164"/>
        <v>0.44445724852208762</v>
      </c>
      <c r="AQ49" s="4">
        <f t="shared" si="165"/>
        <v>4222</v>
      </c>
      <c r="AR49" s="4">
        <f t="shared" si="40"/>
        <v>4261</v>
      </c>
      <c r="AS49" s="4">
        <f t="shared" si="41"/>
        <v>4227</v>
      </c>
      <c r="AT49" s="4">
        <f t="shared" si="42"/>
        <v>4442</v>
      </c>
      <c r="AU49" s="4">
        <f t="shared" si="43"/>
        <v>4444</v>
      </c>
      <c r="AW49" s="36">
        <f t="shared" si="178"/>
        <v>14344</v>
      </c>
      <c r="AX49" s="36">
        <f t="shared" si="179"/>
        <v>14212</v>
      </c>
      <c r="AY49" s="36">
        <f t="shared" si="180"/>
        <v>14328</v>
      </c>
      <c r="AZ49" s="36">
        <f t="shared" si="181"/>
        <v>13633</v>
      </c>
      <c r="BA49" s="36">
        <f t="shared" si="182"/>
        <v>13628</v>
      </c>
      <c r="BC49" s="4">
        <f t="shared" si="167"/>
        <v>12016</v>
      </c>
      <c r="BD49" s="4">
        <f t="shared" si="168"/>
        <v>11851</v>
      </c>
      <c r="BE49" s="4">
        <f t="shared" si="169"/>
        <v>11993</v>
      </c>
      <c r="BF49" s="4">
        <f t="shared" si="170"/>
        <v>11457</v>
      </c>
      <c r="BG49" s="4">
        <f t="shared" si="171"/>
        <v>11414</v>
      </c>
      <c r="BV49">
        <f t="shared" si="49"/>
        <v>0</v>
      </c>
      <c r="BW49">
        <f t="shared" si="50"/>
        <v>0</v>
      </c>
      <c r="BX49">
        <f t="shared" si="51"/>
        <v>0</v>
      </c>
      <c r="BY49">
        <f t="shared" si="52"/>
        <v>0</v>
      </c>
      <c r="BZ49">
        <f t="shared" si="53"/>
        <v>0</v>
      </c>
      <c r="CB49">
        <f t="shared" si="54"/>
        <v>1.3583000000000001</v>
      </c>
      <c r="CD49">
        <f t="shared" si="172"/>
        <v>0</v>
      </c>
      <c r="CE49">
        <f t="shared" si="173"/>
        <v>0</v>
      </c>
      <c r="CF49">
        <f t="shared" si="174"/>
        <v>0</v>
      </c>
      <c r="CG49">
        <f t="shared" si="175"/>
        <v>0</v>
      </c>
      <c r="CH49">
        <f t="shared" si="176"/>
        <v>0</v>
      </c>
      <c r="CJ49" s="52">
        <f t="shared" si="56"/>
        <v>-1</v>
      </c>
      <c r="CK49" s="52">
        <f t="shared" si="57"/>
        <v>-1</v>
      </c>
      <c r="CL49" s="52">
        <f t="shared" si="58"/>
        <v>-1</v>
      </c>
      <c r="CM49" s="52">
        <f t="shared" si="59"/>
        <v>-1</v>
      </c>
      <c r="CN49" s="52">
        <f t="shared" si="60"/>
        <v>-1</v>
      </c>
    </row>
    <row r="50" spans="1:92" x14ac:dyDescent="0.15">
      <c r="A50" s="4">
        <v>1.4774</v>
      </c>
      <c r="B50" s="9">
        <f t="shared" si="1"/>
        <v>1477.4</v>
      </c>
      <c r="C50" s="4">
        <v>0.15627279999999999</v>
      </c>
      <c r="D50" s="4">
        <v>0.15451809999999999</v>
      </c>
      <c r="E50" s="4">
        <v>0.1556091</v>
      </c>
      <c r="F50" s="4">
        <v>0.1484222</v>
      </c>
      <c r="G50" s="4">
        <v>0.14825440000000001</v>
      </c>
      <c r="I50" s="4">
        <f t="shared" si="2"/>
        <v>1.562728E-7</v>
      </c>
      <c r="J50" s="4">
        <f t="shared" si="3"/>
        <v>1.545181E-7</v>
      </c>
      <c r="K50" s="4">
        <f t="shared" si="4"/>
        <v>1.5560909999999999E-7</v>
      </c>
      <c r="L50" s="4">
        <f t="shared" si="5"/>
        <v>1.4842220000000001E-7</v>
      </c>
      <c r="M50" s="4">
        <f t="shared" si="6"/>
        <v>1.4825440000000002E-7</v>
      </c>
      <c r="U50" s="4">
        <f t="shared" si="7"/>
        <v>9.7342470834200438E-4</v>
      </c>
      <c r="V50" s="4">
        <f t="shared" si="30"/>
        <v>9.6249466590513934E-4</v>
      </c>
      <c r="W50" s="4">
        <f t="shared" si="31"/>
        <v>9.6929051493837551E-4</v>
      </c>
      <c r="X50" s="4">
        <f t="shared" si="32"/>
        <v>9.2452324874500637E-4</v>
      </c>
      <c r="Y50" s="4">
        <f t="shared" si="33"/>
        <v>9.2347802100185611E-4</v>
      </c>
      <c r="Z50" s="4">
        <f t="shared" ref="Z50:AD50" si="189">U50*3600</f>
        <v>3.5043289500312156</v>
      </c>
      <c r="AA50" s="4">
        <f t="shared" si="189"/>
        <v>3.4649807972585016</v>
      </c>
      <c r="AB50" s="4">
        <f t="shared" si="189"/>
        <v>3.4894458537781516</v>
      </c>
      <c r="AC50" s="4">
        <f t="shared" si="189"/>
        <v>3.328283695482023</v>
      </c>
      <c r="AD50" s="4">
        <f t="shared" si="189"/>
        <v>3.324520875606682</v>
      </c>
      <c r="AF50" s="4">
        <f t="shared" si="72"/>
        <v>3.5043289500312156</v>
      </c>
      <c r="AG50" s="4">
        <f t="shared" si="36"/>
        <v>3.4649807972585016</v>
      </c>
      <c r="AH50" s="4">
        <f t="shared" si="37"/>
        <v>3.4894458537781516</v>
      </c>
      <c r="AI50" s="4">
        <f t="shared" si="38"/>
        <v>3.328283695482023</v>
      </c>
      <c r="AJ50" s="4">
        <f t="shared" si="39"/>
        <v>3.324520875606682</v>
      </c>
      <c r="AL50" s="4">
        <f t="shared" si="160"/>
        <v>0.42159284161575067</v>
      </c>
      <c r="AM50" s="4">
        <f t="shared" si="161"/>
        <v>0.42638042934290465</v>
      </c>
      <c r="AN50" s="4">
        <f t="shared" si="162"/>
        <v>0.42339100874723834</v>
      </c>
      <c r="AO50" s="4">
        <f t="shared" si="163"/>
        <v>0.44389244883346213</v>
      </c>
      <c r="AP50" s="4">
        <f t="shared" si="164"/>
        <v>0.44439486328398936</v>
      </c>
      <c r="AQ50" s="4">
        <f t="shared" si="165"/>
        <v>4215</v>
      </c>
      <c r="AR50" s="4">
        <f t="shared" si="40"/>
        <v>4263</v>
      </c>
      <c r="AS50" s="4">
        <f t="shared" si="41"/>
        <v>4233</v>
      </c>
      <c r="AT50" s="4">
        <f t="shared" si="42"/>
        <v>4438</v>
      </c>
      <c r="AU50" s="4">
        <f t="shared" si="43"/>
        <v>4443</v>
      </c>
      <c r="AW50" s="36">
        <f t="shared" si="178"/>
        <v>15627</v>
      </c>
      <c r="AX50" s="36">
        <f t="shared" si="179"/>
        <v>15451</v>
      </c>
      <c r="AY50" s="36">
        <f t="shared" si="180"/>
        <v>15560</v>
      </c>
      <c r="AZ50" s="36">
        <f t="shared" si="181"/>
        <v>14842</v>
      </c>
      <c r="BA50" s="36">
        <f t="shared" si="182"/>
        <v>14825</v>
      </c>
      <c r="BC50" s="4">
        <f t="shared" si="167"/>
        <v>10733</v>
      </c>
      <c r="BD50" s="4">
        <f t="shared" si="168"/>
        <v>10612</v>
      </c>
      <c r="BE50" s="4">
        <f t="shared" si="169"/>
        <v>10761</v>
      </c>
      <c r="BF50" s="4">
        <f t="shared" si="170"/>
        <v>10248</v>
      </c>
      <c r="BG50" s="4">
        <f t="shared" si="171"/>
        <v>10217</v>
      </c>
      <c r="BV50">
        <f t="shared" si="49"/>
        <v>0</v>
      </c>
      <c r="BW50">
        <f t="shared" si="50"/>
        <v>0</v>
      </c>
      <c r="BX50">
        <f t="shared" si="51"/>
        <v>0</v>
      </c>
      <c r="BY50">
        <f t="shared" si="52"/>
        <v>0</v>
      </c>
      <c r="BZ50">
        <f t="shared" si="53"/>
        <v>0</v>
      </c>
      <c r="CB50">
        <f t="shared" si="54"/>
        <v>1.4774</v>
      </c>
      <c r="CD50">
        <f t="shared" si="172"/>
        <v>0</v>
      </c>
      <c r="CE50">
        <f t="shared" si="173"/>
        <v>0</v>
      </c>
      <c r="CF50">
        <f t="shared" si="174"/>
        <v>0</v>
      </c>
      <c r="CG50">
        <f t="shared" si="175"/>
        <v>0</v>
      </c>
      <c r="CH50">
        <f t="shared" si="176"/>
        <v>0</v>
      </c>
      <c r="CJ50" s="52">
        <f t="shared" si="56"/>
        <v>-1</v>
      </c>
      <c r="CK50" s="52">
        <f t="shared" si="57"/>
        <v>-1</v>
      </c>
      <c r="CL50" s="52">
        <f t="shared" si="58"/>
        <v>-1</v>
      </c>
      <c r="CM50" s="52">
        <f t="shared" si="59"/>
        <v>-1</v>
      </c>
      <c r="CN50" s="52">
        <f t="shared" si="60"/>
        <v>-1</v>
      </c>
    </row>
    <row r="51" spans="1:92" x14ac:dyDescent="0.15">
      <c r="A51" s="4">
        <v>1.6048</v>
      </c>
      <c r="B51" s="9">
        <f t="shared" si="1"/>
        <v>1604.8</v>
      </c>
      <c r="C51" s="4">
        <v>0.1695709</v>
      </c>
      <c r="D51" s="4">
        <v>0.1669921</v>
      </c>
      <c r="E51" s="4">
        <v>0.1689071</v>
      </c>
      <c r="F51" s="4">
        <v>0.16053770000000001</v>
      </c>
      <c r="G51" s="4">
        <v>0.16096489999999999</v>
      </c>
      <c r="I51" s="4">
        <f t="shared" si="2"/>
        <v>1.6957089999999998E-7</v>
      </c>
      <c r="J51" s="4">
        <f t="shared" si="3"/>
        <v>1.6699210000000001E-7</v>
      </c>
      <c r="K51" s="4">
        <f t="shared" si="4"/>
        <v>1.6890710000000001E-7</v>
      </c>
      <c r="L51" s="4">
        <f t="shared" si="5"/>
        <v>1.605377E-7</v>
      </c>
      <c r="M51" s="4">
        <f t="shared" si="6"/>
        <v>1.6096489999999999E-7</v>
      </c>
      <c r="U51" s="4">
        <f t="shared" si="7"/>
        <v>1.0562586955362107E-3</v>
      </c>
      <c r="V51" s="4">
        <f t="shared" si="30"/>
        <v>1.0401953266206199E-3</v>
      </c>
      <c r="W51" s="4">
        <f t="shared" si="31"/>
        <v>1.0521238792316626E-3</v>
      </c>
      <c r="X51" s="4">
        <f t="shared" si="32"/>
        <v>9.9999080966358951E-4</v>
      </c>
      <c r="Y51" s="4">
        <f t="shared" si="33"/>
        <v>1.0026518423922773E-3</v>
      </c>
      <c r="Z51" s="4">
        <f t="shared" ref="Z51:AD51" si="190">U51*3600</f>
        <v>3.8025313039303583</v>
      </c>
      <c r="AA51" s="4">
        <f t="shared" si="190"/>
        <v>3.7447031758342315</v>
      </c>
      <c r="AB51" s="4">
        <f t="shared" si="190"/>
        <v>3.7876459652339856</v>
      </c>
      <c r="AC51" s="4">
        <f t="shared" si="190"/>
        <v>3.5999669147889222</v>
      </c>
      <c r="AD51" s="4">
        <f t="shared" si="190"/>
        <v>3.6095466326121981</v>
      </c>
      <c r="AF51" s="4">
        <f t="shared" si="72"/>
        <v>3.8025313039303583</v>
      </c>
      <c r="AG51" s="4">
        <f t="shared" si="36"/>
        <v>3.7447031758342315</v>
      </c>
      <c r="AH51" s="4">
        <f t="shared" si="37"/>
        <v>3.7876459652339856</v>
      </c>
      <c r="AI51" s="4">
        <f t="shared" si="38"/>
        <v>3.5999669147889222</v>
      </c>
      <c r="AJ51" s="4">
        <f t="shared" si="39"/>
        <v>3.6095466326121981</v>
      </c>
      <c r="AL51" s="4">
        <f t="shared" si="160"/>
        <v>0.4220346584237854</v>
      </c>
      <c r="AM51" s="4">
        <f t="shared" si="161"/>
        <v>0.42855199054394705</v>
      </c>
      <c r="AN51" s="4">
        <f t="shared" si="162"/>
        <v>0.42369324238065686</v>
      </c>
      <c r="AO51" s="4">
        <f t="shared" si="163"/>
        <v>0.44578187466317165</v>
      </c>
      <c r="AP51" s="4">
        <f t="shared" si="164"/>
        <v>0.44459877190688069</v>
      </c>
      <c r="AQ51" s="4">
        <f t="shared" si="165"/>
        <v>4220</v>
      </c>
      <c r="AR51" s="4">
        <f t="shared" si="40"/>
        <v>4285</v>
      </c>
      <c r="AS51" s="4">
        <f t="shared" si="41"/>
        <v>4236</v>
      </c>
      <c r="AT51" s="4">
        <f t="shared" si="42"/>
        <v>4457</v>
      </c>
      <c r="AU51" s="4">
        <f t="shared" si="43"/>
        <v>4445</v>
      </c>
      <c r="AW51" s="36">
        <f t="shared" si="178"/>
        <v>16957</v>
      </c>
      <c r="AX51" s="36">
        <f t="shared" si="179"/>
        <v>16699</v>
      </c>
      <c r="AY51" s="36">
        <f t="shared" si="180"/>
        <v>16890</v>
      </c>
      <c r="AZ51" s="36">
        <f t="shared" si="181"/>
        <v>16053</v>
      </c>
      <c r="BA51" s="36">
        <f t="shared" si="182"/>
        <v>16096</v>
      </c>
      <c r="BC51" s="4">
        <f t="shared" si="167"/>
        <v>9403</v>
      </c>
      <c r="BD51" s="4">
        <f t="shared" si="168"/>
        <v>9364</v>
      </c>
      <c r="BE51" s="4">
        <f t="shared" si="169"/>
        <v>9431</v>
      </c>
      <c r="BF51" s="4">
        <f t="shared" si="170"/>
        <v>9037</v>
      </c>
      <c r="BG51" s="4">
        <f t="shared" si="171"/>
        <v>8946</v>
      </c>
      <c r="BV51">
        <f t="shared" si="49"/>
        <v>0</v>
      </c>
      <c r="BW51">
        <f t="shared" si="50"/>
        <v>0</v>
      </c>
      <c r="BX51">
        <f t="shared" si="51"/>
        <v>0</v>
      </c>
      <c r="BY51">
        <f t="shared" si="52"/>
        <v>0</v>
      </c>
      <c r="BZ51">
        <f t="shared" si="53"/>
        <v>0</v>
      </c>
      <c r="CB51">
        <f t="shared" si="54"/>
        <v>1.6048</v>
      </c>
      <c r="CD51">
        <f t="shared" si="172"/>
        <v>0</v>
      </c>
      <c r="CE51">
        <f t="shared" si="173"/>
        <v>0</v>
      </c>
      <c r="CF51">
        <f t="shared" si="174"/>
        <v>0</v>
      </c>
      <c r="CG51">
        <f t="shared" si="175"/>
        <v>0</v>
      </c>
      <c r="CH51">
        <f t="shared" si="176"/>
        <v>0</v>
      </c>
      <c r="CJ51" s="52">
        <f t="shared" si="56"/>
        <v>-1</v>
      </c>
      <c r="CK51" s="52">
        <f t="shared" si="57"/>
        <v>-1</v>
      </c>
      <c r="CL51" s="52">
        <f t="shared" si="58"/>
        <v>-1</v>
      </c>
      <c r="CM51" s="52">
        <f t="shared" si="59"/>
        <v>-1</v>
      </c>
      <c r="CN51" s="52">
        <f t="shared" si="60"/>
        <v>-1</v>
      </c>
    </row>
    <row r="52" spans="1:92" x14ac:dyDescent="0.15">
      <c r="A52" s="4">
        <v>1.8573999999999999</v>
      </c>
      <c r="B52" s="9">
        <f t="shared" si="1"/>
        <v>1857.3999999999999</v>
      </c>
      <c r="C52" s="4">
        <v>0.19532769999999999</v>
      </c>
      <c r="D52" s="4">
        <v>0.1939169</v>
      </c>
      <c r="E52" s="4">
        <v>0.19528960000000001</v>
      </c>
      <c r="F52" s="4">
        <v>0.1855926</v>
      </c>
      <c r="G52" s="4">
        <v>0.18560789999999999</v>
      </c>
      <c r="I52" s="4">
        <f t="shared" si="2"/>
        <v>1.9532769999999998E-7</v>
      </c>
      <c r="J52" s="4">
        <f t="shared" si="3"/>
        <v>1.9391690000000001E-7</v>
      </c>
      <c r="K52" s="4">
        <f t="shared" si="4"/>
        <v>1.952896E-7</v>
      </c>
      <c r="L52" s="4">
        <f t="shared" si="5"/>
        <v>1.8559259999999999E-7</v>
      </c>
      <c r="M52" s="4">
        <f t="shared" si="6"/>
        <v>1.8560789999999998E-7</v>
      </c>
      <c r="U52" s="4">
        <f t="shared" si="7"/>
        <v>1.2166980396051937E-3</v>
      </c>
      <c r="V52" s="4">
        <f t="shared" si="30"/>
        <v>1.2079101534309593E-3</v>
      </c>
      <c r="W52" s="4">
        <f t="shared" si="31"/>
        <v>1.216460714354812E-3</v>
      </c>
      <c r="X52" s="4">
        <f t="shared" si="32"/>
        <v>1.1560580121776423E-3</v>
      </c>
      <c r="Y52" s="4">
        <f t="shared" si="33"/>
        <v>1.1561533160183467E-3</v>
      </c>
      <c r="Z52" s="4">
        <f t="shared" ref="Z52:AD52" si="191">U52*3600</f>
        <v>4.3801129425786973</v>
      </c>
      <c r="AA52" s="4">
        <f t="shared" si="191"/>
        <v>4.3484765523514533</v>
      </c>
      <c r="AB52" s="4">
        <f t="shared" si="191"/>
        <v>4.3792585716773234</v>
      </c>
      <c r="AC52" s="4">
        <f t="shared" si="191"/>
        <v>4.1618088438395127</v>
      </c>
      <c r="AD52" s="4">
        <f t="shared" si="191"/>
        <v>4.1621519376660485</v>
      </c>
      <c r="AF52" s="4">
        <f t="shared" si="72"/>
        <v>4.3801129425786973</v>
      </c>
      <c r="AG52" s="4">
        <f t="shared" si="36"/>
        <v>4.3484765523514533</v>
      </c>
      <c r="AH52" s="4">
        <f t="shared" si="37"/>
        <v>4.3792585716773234</v>
      </c>
      <c r="AI52" s="4">
        <f t="shared" si="38"/>
        <v>4.1618088438395127</v>
      </c>
      <c r="AJ52" s="4">
        <f t="shared" si="39"/>
        <v>4.1621519376660485</v>
      </c>
      <c r="AL52" s="4">
        <f t="shared" si="160"/>
        <v>0.424052992319987</v>
      </c>
      <c r="AM52" s="4">
        <f t="shared" si="161"/>
        <v>0.42713809713326029</v>
      </c>
      <c r="AN52" s="4">
        <f t="shared" si="162"/>
        <v>0.42413572288529816</v>
      </c>
      <c r="AO52" s="4">
        <f t="shared" si="163"/>
        <v>0.44629632683620318</v>
      </c>
      <c r="AP52" s="4">
        <f t="shared" si="164"/>
        <v>0.4462595378105173</v>
      </c>
      <c r="AQ52" s="4">
        <f t="shared" si="165"/>
        <v>4240</v>
      </c>
      <c r="AR52" s="4">
        <f t="shared" si="40"/>
        <v>4271</v>
      </c>
      <c r="AS52" s="4">
        <f t="shared" si="41"/>
        <v>4241</v>
      </c>
      <c r="AT52" s="4">
        <f t="shared" si="42"/>
        <v>4462</v>
      </c>
      <c r="AU52" s="4">
        <f t="shared" si="43"/>
        <v>4462</v>
      </c>
      <c r="AW52" s="36">
        <f t="shared" si="178"/>
        <v>19532</v>
      </c>
      <c r="AX52" s="36">
        <f t="shared" si="179"/>
        <v>19391</v>
      </c>
      <c r="AY52" s="36">
        <f t="shared" si="180"/>
        <v>19528</v>
      </c>
      <c r="AZ52" s="36">
        <f t="shared" si="181"/>
        <v>18559</v>
      </c>
      <c r="BA52" s="36">
        <f t="shared" si="182"/>
        <v>18560</v>
      </c>
      <c r="BC52" s="4">
        <f t="shared" si="167"/>
        <v>6828</v>
      </c>
      <c r="BD52" s="4">
        <f t="shared" si="168"/>
        <v>6672</v>
      </c>
      <c r="BE52" s="4">
        <f t="shared" si="169"/>
        <v>6793</v>
      </c>
      <c r="BF52" s="4">
        <f t="shared" si="170"/>
        <v>6531</v>
      </c>
      <c r="BG52" s="4">
        <f t="shared" si="171"/>
        <v>6482</v>
      </c>
      <c r="BV52">
        <f t="shared" si="49"/>
        <v>0</v>
      </c>
      <c r="BW52">
        <f t="shared" si="50"/>
        <v>0</v>
      </c>
      <c r="BX52">
        <f t="shared" si="51"/>
        <v>0</v>
      </c>
      <c r="BY52">
        <f t="shared" si="52"/>
        <v>0</v>
      </c>
      <c r="BZ52">
        <f t="shared" si="53"/>
        <v>0</v>
      </c>
      <c r="CB52">
        <f t="shared" si="54"/>
        <v>1.8573999999999999</v>
      </c>
      <c r="CD52">
        <f t="shared" si="172"/>
        <v>0</v>
      </c>
      <c r="CE52">
        <f t="shared" si="173"/>
        <v>0</v>
      </c>
      <c r="CF52">
        <f t="shared" si="174"/>
        <v>0</v>
      </c>
      <c r="CG52">
        <f t="shared" si="175"/>
        <v>0</v>
      </c>
      <c r="CH52">
        <f t="shared" si="176"/>
        <v>0</v>
      </c>
      <c r="CJ52" s="52">
        <f t="shared" si="56"/>
        <v>-1</v>
      </c>
      <c r="CK52" s="52">
        <f t="shared" si="57"/>
        <v>-1</v>
      </c>
      <c r="CL52" s="52">
        <f t="shared" si="58"/>
        <v>-1</v>
      </c>
      <c r="CM52" s="52">
        <f t="shared" si="59"/>
        <v>-1</v>
      </c>
      <c r="CN52" s="52">
        <f t="shared" si="60"/>
        <v>-1</v>
      </c>
    </row>
    <row r="53" spans="1:92" x14ac:dyDescent="0.15">
      <c r="A53" s="1">
        <v>2.044</v>
      </c>
      <c r="B53" s="9">
        <f t="shared" si="1"/>
        <v>2044</v>
      </c>
      <c r="C53" s="4">
        <v>0.21544640000000001</v>
      </c>
      <c r="D53" s="4">
        <v>0.21273039999999999</v>
      </c>
      <c r="E53" s="4">
        <v>0.21454619999999999</v>
      </c>
      <c r="F53" s="4">
        <v>0.20388029999999999</v>
      </c>
      <c r="G53" s="4">
        <v>0.20409389999999999</v>
      </c>
      <c r="I53" s="4">
        <f t="shared" si="2"/>
        <v>2.154464E-7</v>
      </c>
      <c r="J53" s="4">
        <f t="shared" si="3"/>
        <v>2.1273039999999999E-7</v>
      </c>
      <c r="K53" s="4">
        <f t="shared" si="4"/>
        <v>2.1454620000000001E-7</v>
      </c>
      <c r="L53" s="4">
        <f t="shared" si="5"/>
        <v>2.038803E-7</v>
      </c>
      <c r="M53" s="4">
        <f t="shared" si="6"/>
        <v>2.0409389999999998E-7</v>
      </c>
      <c r="U53" s="4">
        <f t="shared" si="7"/>
        <v>1.3420176069241403E-3</v>
      </c>
      <c r="V53" s="4">
        <f t="shared" si="30"/>
        <v>1.3250996179468078E-3</v>
      </c>
      <c r="W53" s="4">
        <f t="shared" si="31"/>
        <v>1.3364102528455708E-3</v>
      </c>
      <c r="X53" s="4">
        <f t="shared" si="32"/>
        <v>1.2699722636580412E-3</v>
      </c>
      <c r="Y53" s="4">
        <f t="shared" si="33"/>
        <v>1.271302780022385E-3</v>
      </c>
      <c r="Z53" s="4">
        <f t="shared" ref="Z53:AD53" si="192">U53*3600</f>
        <v>4.8312633849269053</v>
      </c>
      <c r="AA53" s="4">
        <f t="shared" si="192"/>
        <v>4.7703586246085079</v>
      </c>
      <c r="AB53" s="4">
        <f t="shared" si="192"/>
        <v>4.8110769102440551</v>
      </c>
      <c r="AC53" s="4">
        <f t="shared" si="192"/>
        <v>4.5719001491689486</v>
      </c>
      <c r="AD53" s="4">
        <f t="shared" si="192"/>
        <v>4.5766900080805861</v>
      </c>
      <c r="AF53" s="4">
        <f t="shared" si="72"/>
        <v>4.8312633849269053</v>
      </c>
      <c r="AG53" s="4">
        <f t="shared" si="36"/>
        <v>4.7703586246085079</v>
      </c>
      <c r="AH53" s="4">
        <f t="shared" si="37"/>
        <v>4.8110769102440551</v>
      </c>
      <c r="AI53" s="4">
        <f t="shared" si="38"/>
        <v>4.5719001491689486</v>
      </c>
      <c r="AJ53" s="4">
        <f t="shared" si="39"/>
        <v>4.5766900080805861</v>
      </c>
      <c r="AL53" s="4">
        <f t="shared" si="160"/>
        <v>0.42307774119231234</v>
      </c>
      <c r="AM53" s="4">
        <f t="shared" si="161"/>
        <v>0.42847931588534316</v>
      </c>
      <c r="AN53" s="4">
        <f t="shared" si="162"/>
        <v>0.42485290468913173</v>
      </c>
      <c r="AO53" s="4">
        <f t="shared" si="163"/>
        <v>0.44707888040195837</v>
      </c>
      <c r="AP53" s="4">
        <f t="shared" si="164"/>
        <v>0.44661097788819465</v>
      </c>
      <c r="AQ53" s="4">
        <f t="shared" si="165"/>
        <v>4230</v>
      </c>
      <c r="AR53" s="4">
        <f t="shared" si="40"/>
        <v>4284</v>
      </c>
      <c r="AS53" s="4">
        <f t="shared" si="41"/>
        <v>4248</v>
      </c>
      <c r="AT53" s="4">
        <f t="shared" si="42"/>
        <v>4470</v>
      </c>
      <c r="AU53" s="4">
        <f t="shared" si="43"/>
        <v>4466</v>
      </c>
      <c r="AW53" s="36">
        <f t="shared" si="178"/>
        <v>21544</v>
      </c>
      <c r="AX53" s="36">
        <f t="shared" si="179"/>
        <v>21273</v>
      </c>
      <c r="AY53" s="36">
        <f t="shared" si="180"/>
        <v>21454</v>
      </c>
      <c r="AZ53" s="36">
        <f t="shared" si="181"/>
        <v>20388</v>
      </c>
      <c r="BA53" s="36">
        <f t="shared" si="182"/>
        <v>20409</v>
      </c>
      <c r="BC53" s="4">
        <f t="shared" si="167"/>
        <v>4816</v>
      </c>
      <c r="BD53" s="4">
        <f t="shared" si="168"/>
        <v>4790</v>
      </c>
      <c r="BE53" s="4">
        <f t="shared" si="169"/>
        <v>4867</v>
      </c>
      <c r="BF53" s="4">
        <f t="shared" si="170"/>
        <v>4702</v>
      </c>
      <c r="BG53" s="4">
        <f t="shared" si="171"/>
        <v>4633</v>
      </c>
      <c r="BV53">
        <f t="shared" si="49"/>
        <v>0</v>
      </c>
      <c r="BW53">
        <f t="shared" si="50"/>
        <v>0</v>
      </c>
      <c r="BX53">
        <f t="shared" si="51"/>
        <v>0</v>
      </c>
      <c r="BY53">
        <f t="shared" si="52"/>
        <v>0</v>
      </c>
      <c r="BZ53">
        <f t="shared" si="53"/>
        <v>0</v>
      </c>
      <c r="CB53">
        <f t="shared" si="54"/>
        <v>2.044</v>
      </c>
      <c r="CD53">
        <f t="shared" si="172"/>
        <v>0</v>
      </c>
      <c r="CE53">
        <f t="shared" si="173"/>
        <v>0</v>
      </c>
      <c r="CF53">
        <f t="shared" si="174"/>
        <v>0</v>
      </c>
      <c r="CG53">
        <f t="shared" si="175"/>
        <v>0</v>
      </c>
      <c r="CH53">
        <f t="shared" si="176"/>
        <v>0</v>
      </c>
      <c r="CJ53" s="52">
        <f t="shared" si="56"/>
        <v>-1</v>
      </c>
      <c r="CK53" s="52">
        <f t="shared" si="57"/>
        <v>-1</v>
      </c>
      <c r="CL53" s="52">
        <f t="shared" si="58"/>
        <v>-1</v>
      </c>
      <c r="CM53" s="52">
        <f t="shared" si="59"/>
        <v>-1</v>
      </c>
      <c r="CN53" s="52">
        <f t="shared" si="60"/>
        <v>-1</v>
      </c>
    </row>
    <row r="54" spans="1:92" x14ac:dyDescent="0.15">
      <c r="A54" s="1">
        <v>2.3180000000000001</v>
      </c>
      <c r="B54" s="9">
        <f t="shared" si="1"/>
        <v>2318</v>
      </c>
      <c r="C54" s="4">
        <v>0.2429962</v>
      </c>
      <c r="D54" s="4">
        <v>0.2402725</v>
      </c>
      <c r="E54" s="4">
        <v>0.2420959</v>
      </c>
      <c r="F54" s="4">
        <v>0.23092650000000001</v>
      </c>
      <c r="G54" s="4">
        <v>0.23127739999999999</v>
      </c>
      <c r="I54" s="4">
        <f t="shared" si="2"/>
        <v>2.4299619999999997E-7</v>
      </c>
      <c r="J54" s="4">
        <f t="shared" si="3"/>
        <v>2.4027249999999998E-7</v>
      </c>
      <c r="K54" s="4">
        <f t="shared" si="4"/>
        <v>2.4209589999999998E-7</v>
      </c>
      <c r="L54" s="4">
        <f t="shared" si="5"/>
        <v>2.309265E-7</v>
      </c>
      <c r="M54" s="4">
        <f t="shared" si="6"/>
        <v>2.3127739999999998E-7</v>
      </c>
      <c r="U54" s="4">
        <f t="shared" si="7"/>
        <v>1.5136255644822088E-3</v>
      </c>
      <c r="V54" s="4">
        <f t="shared" si="30"/>
        <v>1.4966596121340644E-3</v>
      </c>
      <c r="W54" s="4">
        <f t="shared" si="31"/>
        <v>1.5080175875027196E-3</v>
      </c>
      <c r="X54" s="4">
        <f t="shared" si="32"/>
        <v>1.4384432921848195E-3</v>
      </c>
      <c r="Y54" s="4">
        <f t="shared" si="33"/>
        <v>1.4406290515118244E-3</v>
      </c>
      <c r="Z54" s="4">
        <f t="shared" ref="Z54:AD54" si="193">U54*3600</f>
        <v>5.4490520321359517</v>
      </c>
      <c r="AA54" s="4">
        <f t="shared" si="193"/>
        <v>5.3879746036826317</v>
      </c>
      <c r="AB54" s="4">
        <f t="shared" si="193"/>
        <v>5.4288633150097905</v>
      </c>
      <c r="AC54" s="4">
        <f t="shared" si="193"/>
        <v>5.1783958518653499</v>
      </c>
      <c r="AD54" s="4">
        <f t="shared" si="193"/>
        <v>5.1862645854425677</v>
      </c>
      <c r="AF54" s="4">
        <f t="shared" si="72"/>
        <v>5.4490520321359517</v>
      </c>
      <c r="AG54" s="4">
        <f t="shared" si="36"/>
        <v>5.3879746036826317</v>
      </c>
      <c r="AH54" s="4">
        <f t="shared" si="37"/>
        <v>5.4288633150097905</v>
      </c>
      <c r="AI54" s="4">
        <f t="shared" si="38"/>
        <v>5.1783958518653499</v>
      </c>
      <c r="AJ54" s="4">
        <f t="shared" si="39"/>
        <v>5.1862645854425677</v>
      </c>
      <c r="AL54" s="4">
        <f t="shared" si="160"/>
        <v>0.42539509373915385</v>
      </c>
      <c r="AM54" s="4">
        <f t="shared" si="161"/>
        <v>0.43021732107194199</v>
      </c>
      <c r="AN54" s="4">
        <f t="shared" si="162"/>
        <v>0.42697704206167136</v>
      </c>
      <c r="AO54" s="4">
        <f t="shared" si="163"/>
        <v>0.44762896972525101</v>
      </c>
      <c r="AP54" s="4">
        <f t="shared" si="164"/>
        <v>0.44694981557756264</v>
      </c>
      <c r="AQ54" s="4">
        <f t="shared" si="165"/>
        <v>4253</v>
      </c>
      <c r="AR54" s="4">
        <f t="shared" si="40"/>
        <v>4302</v>
      </c>
      <c r="AS54" s="4">
        <f t="shared" si="41"/>
        <v>4269</v>
      </c>
      <c r="AT54" s="4">
        <f t="shared" si="42"/>
        <v>4476</v>
      </c>
      <c r="AU54" s="4">
        <f t="shared" si="43"/>
        <v>4469</v>
      </c>
      <c r="AW54" s="36">
        <f t="shared" si="178"/>
        <v>24299</v>
      </c>
      <c r="AX54" s="36">
        <f t="shared" si="179"/>
        <v>24027</v>
      </c>
      <c r="AY54" s="36">
        <f t="shared" si="180"/>
        <v>24209</v>
      </c>
      <c r="AZ54" s="36">
        <f t="shared" si="181"/>
        <v>23092</v>
      </c>
      <c r="BA54" s="36">
        <f t="shared" si="182"/>
        <v>23127</v>
      </c>
      <c r="BC54" s="4">
        <f t="shared" si="167"/>
        <v>2061</v>
      </c>
      <c r="BD54" s="4">
        <f t="shared" si="168"/>
        <v>2036</v>
      </c>
      <c r="BE54" s="4">
        <f t="shared" si="169"/>
        <v>2112</v>
      </c>
      <c r="BF54" s="4">
        <f t="shared" si="170"/>
        <v>1998</v>
      </c>
      <c r="BG54" s="4">
        <f t="shared" si="171"/>
        <v>1915</v>
      </c>
      <c r="BV54">
        <f t="shared" si="49"/>
        <v>0</v>
      </c>
      <c r="BW54">
        <f t="shared" si="50"/>
        <v>0</v>
      </c>
      <c r="BX54">
        <f t="shared" si="51"/>
        <v>0</v>
      </c>
      <c r="BY54">
        <f t="shared" si="52"/>
        <v>0</v>
      </c>
      <c r="BZ54">
        <f t="shared" si="53"/>
        <v>0</v>
      </c>
      <c r="CB54">
        <f t="shared" si="54"/>
        <v>2.3180000000000001</v>
      </c>
      <c r="CD54">
        <f t="shared" si="172"/>
        <v>0</v>
      </c>
      <c r="CE54">
        <f t="shared" si="173"/>
        <v>0</v>
      </c>
      <c r="CF54">
        <f t="shared" si="174"/>
        <v>0</v>
      </c>
      <c r="CG54">
        <f t="shared" si="175"/>
        <v>0</v>
      </c>
      <c r="CH54">
        <f t="shared" si="176"/>
        <v>0</v>
      </c>
      <c r="CJ54" s="52">
        <f t="shared" si="56"/>
        <v>-1</v>
      </c>
      <c r="CK54" s="52">
        <f t="shared" si="57"/>
        <v>-1</v>
      </c>
      <c r="CL54" s="52">
        <f t="shared" si="58"/>
        <v>-1</v>
      </c>
      <c r="CM54" s="52">
        <f t="shared" si="59"/>
        <v>-1</v>
      </c>
      <c r="CN54" s="52">
        <f t="shared" si="60"/>
        <v>-1</v>
      </c>
    </row>
    <row r="55" spans="1:92" x14ac:dyDescent="0.15">
      <c r="A55" s="1">
        <v>2.512</v>
      </c>
      <c r="B55" s="9">
        <f t="shared" si="1"/>
        <v>2512</v>
      </c>
      <c r="C55" s="4">
        <v>0.26360319999999998</v>
      </c>
      <c r="D55" s="4">
        <v>0.26063530000000001</v>
      </c>
      <c r="E55" s="4">
        <v>0.26321440000000002</v>
      </c>
      <c r="F55" s="4">
        <v>0.25090020000000002</v>
      </c>
      <c r="G55" s="4">
        <v>0.25042720000000002</v>
      </c>
      <c r="I55" s="4">
        <f t="shared" si="2"/>
        <v>2.6360319999999997E-7</v>
      </c>
      <c r="J55" s="4">
        <f t="shared" si="3"/>
        <v>2.6063530000000003E-7</v>
      </c>
      <c r="K55" s="4">
        <f t="shared" si="4"/>
        <v>2.6321440000000001E-7</v>
      </c>
      <c r="L55" s="4">
        <f t="shared" si="5"/>
        <v>2.5090020000000004E-7</v>
      </c>
      <c r="M55" s="4">
        <f t="shared" si="6"/>
        <v>2.5042720000000001E-7</v>
      </c>
      <c r="U55" s="4">
        <f t="shared" si="7"/>
        <v>1.6419867569917412E-3</v>
      </c>
      <c r="V55" s="4">
        <f t="shared" si="30"/>
        <v>1.6234996805978444E-3</v>
      </c>
      <c r="W55" s="4">
        <f t="shared" si="31"/>
        <v>1.6395649182161941E-3</v>
      </c>
      <c r="X55" s="4">
        <f t="shared" si="32"/>
        <v>1.562859653170293E-3</v>
      </c>
      <c r="Y55" s="4">
        <f t="shared" si="33"/>
        <v>1.5599133318204112E-3</v>
      </c>
      <c r="Z55" s="4">
        <f t="shared" ref="Z55:AD55" si="194">U55*3600</f>
        <v>5.911152325170268</v>
      </c>
      <c r="AA55" s="4">
        <f t="shared" si="194"/>
        <v>5.8445988501522397</v>
      </c>
      <c r="AB55" s="4">
        <f t="shared" si="194"/>
        <v>5.9024337055782992</v>
      </c>
      <c r="AC55" s="4">
        <f t="shared" si="194"/>
        <v>5.626294751413055</v>
      </c>
      <c r="AD55" s="4">
        <f t="shared" si="194"/>
        <v>5.6156879945534808</v>
      </c>
      <c r="AF55" s="4">
        <f t="shared" si="72"/>
        <v>5.911152325170268</v>
      </c>
      <c r="AG55" s="4">
        <f t="shared" si="36"/>
        <v>5.8445988501522397</v>
      </c>
      <c r="AH55" s="4">
        <f t="shared" si="37"/>
        <v>5.9024337055782992</v>
      </c>
      <c r="AI55" s="4">
        <f t="shared" si="38"/>
        <v>5.626294751413055</v>
      </c>
      <c r="AJ55" s="4">
        <f t="shared" si="39"/>
        <v>5.6156879945534808</v>
      </c>
      <c r="AL55" s="4">
        <f t="shared" si="160"/>
        <v>0.42495944306893546</v>
      </c>
      <c r="AM55" s="4">
        <f t="shared" si="161"/>
        <v>0.42979853098635978</v>
      </c>
      <c r="AN55" s="4">
        <f t="shared" si="162"/>
        <v>0.42558716036504529</v>
      </c>
      <c r="AO55" s="4">
        <f t="shared" si="163"/>
        <v>0.44647500904020471</v>
      </c>
      <c r="AP55" s="4">
        <f t="shared" si="164"/>
        <v>0.4473182987438632</v>
      </c>
      <c r="AQ55" s="4">
        <f t="shared" si="165"/>
        <v>4249</v>
      </c>
      <c r="AR55" s="4">
        <f t="shared" si="40"/>
        <v>4297</v>
      </c>
      <c r="AS55" s="4">
        <f t="shared" si="41"/>
        <v>4255</v>
      </c>
      <c r="AT55" s="4">
        <f t="shared" si="42"/>
        <v>4464</v>
      </c>
      <c r="AU55" s="4">
        <f t="shared" si="43"/>
        <v>4473</v>
      </c>
      <c r="AW55" s="36">
        <f t="shared" si="178"/>
        <v>26360</v>
      </c>
      <c r="AX55" s="36">
        <f t="shared" si="179"/>
        <v>26063</v>
      </c>
      <c r="AY55" s="36">
        <f t="shared" si="180"/>
        <v>26321</v>
      </c>
      <c r="AZ55" s="36">
        <f t="shared" si="181"/>
        <v>25090</v>
      </c>
      <c r="BA55" s="36">
        <f t="shared" si="182"/>
        <v>25042</v>
      </c>
      <c r="BC55" s="4">
        <f t="shared" si="167"/>
        <v>0</v>
      </c>
      <c r="BD55" s="4">
        <f t="shared" si="168"/>
        <v>0</v>
      </c>
      <c r="BE55" s="4">
        <f t="shared" si="169"/>
        <v>0</v>
      </c>
      <c r="BF55" s="4">
        <f t="shared" si="170"/>
        <v>0</v>
      </c>
      <c r="BG55" s="4">
        <f t="shared" si="171"/>
        <v>0</v>
      </c>
      <c r="BV55">
        <f t="shared" si="49"/>
        <v>0</v>
      </c>
      <c r="BW55">
        <f t="shared" si="50"/>
        <v>0</v>
      </c>
      <c r="BX55">
        <f t="shared" si="51"/>
        <v>0</v>
      </c>
      <c r="BY55">
        <f t="shared" si="52"/>
        <v>0</v>
      </c>
      <c r="BZ55">
        <f t="shared" si="53"/>
        <v>0</v>
      </c>
      <c r="CB55">
        <f t="shared" si="54"/>
        <v>2.512</v>
      </c>
      <c r="CD55">
        <f t="shared" si="172"/>
        <v>0</v>
      </c>
      <c r="CE55">
        <f t="shared" si="173"/>
        <v>0</v>
      </c>
      <c r="CF55">
        <f t="shared" si="174"/>
        <v>0</v>
      </c>
      <c r="CG55">
        <f t="shared" si="175"/>
        <v>0</v>
      </c>
      <c r="CH55">
        <f t="shared" si="176"/>
        <v>0</v>
      </c>
      <c r="CJ55" s="52">
        <f t="shared" si="56"/>
        <v>-1</v>
      </c>
      <c r="CK55" s="52">
        <f t="shared" si="57"/>
        <v>-1</v>
      </c>
      <c r="CL55" s="52">
        <f t="shared" si="58"/>
        <v>-1</v>
      </c>
      <c r="CM55" s="52">
        <f t="shared" si="59"/>
        <v>-1</v>
      </c>
      <c r="CN55" s="52">
        <f t="shared" si="60"/>
        <v>-1</v>
      </c>
    </row>
    <row r="56" spans="1:92" x14ac:dyDescent="0.15">
      <c r="A56" s="1"/>
      <c r="B56" s="9"/>
      <c r="C56" s="4"/>
      <c r="D56" s="4"/>
      <c r="E56" s="4"/>
      <c r="F56" s="4"/>
      <c r="G56" s="4"/>
      <c r="I56" s="4"/>
      <c r="J56" s="4"/>
      <c r="K56" s="4"/>
      <c r="L56" s="4"/>
      <c r="M56" s="4"/>
      <c r="AP56" s="4"/>
      <c r="AQ56" s="4"/>
      <c r="AR56" s="4"/>
      <c r="AS56" s="4"/>
      <c r="AT56" s="4"/>
      <c r="AU56" s="4"/>
    </row>
    <row r="57" spans="1:92" x14ac:dyDescent="0.15">
      <c r="A57" s="4">
        <v>3.0308999999999999</v>
      </c>
      <c r="B57" s="9">
        <f t="shared" si="1"/>
        <v>3030.9</v>
      </c>
      <c r="C57" s="4">
        <v>0.31771850000000001</v>
      </c>
      <c r="D57" s="4">
        <v>0.31490489999999999</v>
      </c>
      <c r="E57" s="4">
        <v>0.31719199999999997</v>
      </c>
      <c r="F57" s="4">
        <v>0.30262149999999999</v>
      </c>
      <c r="G57" s="4">
        <v>0.30327599999999999</v>
      </c>
      <c r="I57" s="4">
        <f t="shared" si="2"/>
        <v>3.1771850000000003E-7</v>
      </c>
      <c r="J57" s="4">
        <f t="shared" si="3"/>
        <v>3.1490489999999998E-7</v>
      </c>
      <c r="K57" s="4">
        <f t="shared" si="4"/>
        <v>3.17192E-7</v>
      </c>
      <c r="L57" s="4">
        <f t="shared" si="5"/>
        <v>3.0262149999999998E-7</v>
      </c>
      <c r="M57" s="4">
        <f t="shared" si="6"/>
        <v>3.03276E-7</v>
      </c>
      <c r="U57" s="4">
        <f t="shared" si="7"/>
        <v>1.9790714583558951E-3</v>
      </c>
      <c r="V57" s="4">
        <f t="shared" si="30"/>
        <v>1.9615455180809968E-3</v>
      </c>
      <c r="W57" s="4">
        <f t="shared" si="31"/>
        <v>1.9757918850140076E-3</v>
      </c>
      <c r="X57" s="4">
        <f t="shared" si="32"/>
        <v>1.8850321065183437E-3</v>
      </c>
      <c r="Y57" s="4">
        <f t="shared" si="33"/>
        <v>1.8891089930373661E-3</v>
      </c>
      <c r="Z57" s="4">
        <f t="shared" ref="Z57:AD57" si="195">U57*3600</f>
        <v>7.1246572500812224</v>
      </c>
      <c r="AA57" s="4">
        <f t="shared" si="195"/>
        <v>7.0615638650915882</v>
      </c>
      <c r="AB57" s="4">
        <f t="shared" si="195"/>
        <v>7.1128507860504273</v>
      </c>
      <c r="AC57" s="4">
        <f t="shared" si="195"/>
        <v>6.7861155834660369</v>
      </c>
      <c r="AD57" s="4">
        <f t="shared" si="195"/>
        <v>6.8007923749345176</v>
      </c>
      <c r="AF57" s="4">
        <f t="shared" si="72"/>
        <v>7.1246572500812224</v>
      </c>
      <c r="AG57" s="4">
        <f t="shared" si="36"/>
        <v>7.0615638650915882</v>
      </c>
      <c r="AH57" s="4">
        <f t="shared" si="37"/>
        <v>7.1128507860504273</v>
      </c>
      <c r="AI57" s="4">
        <f t="shared" si="38"/>
        <v>6.7861155834660369</v>
      </c>
      <c r="AJ57" s="4">
        <f t="shared" si="39"/>
        <v>6.8007923749345176</v>
      </c>
      <c r="AL57" s="4">
        <f>A57/Z57</f>
        <v>0.42540993813638506</v>
      </c>
      <c r="AM57" s="4">
        <f>A57/AA57</f>
        <v>0.42921087423468191</v>
      </c>
      <c r="AN57" s="4">
        <f>A57/AB57</f>
        <v>0.42611606670340069</v>
      </c>
      <c r="AO57" s="4">
        <f>A57/AC57</f>
        <v>0.44663253413847026</v>
      </c>
      <c r="AP57" s="4">
        <f>A57/AD57</f>
        <v>0.44566865637170455</v>
      </c>
      <c r="AQ57" s="4">
        <f>INT(AL57*10000)</f>
        <v>4254</v>
      </c>
      <c r="AR57" s="4">
        <f t="shared" si="40"/>
        <v>4292</v>
      </c>
      <c r="AS57" s="4">
        <f t="shared" si="41"/>
        <v>4261</v>
      </c>
      <c r="AT57" s="4">
        <f t="shared" si="42"/>
        <v>4466</v>
      </c>
      <c r="AU57" s="4">
        <f t="shared" si="43"/>
        <v>4456</v>
      </c>
      <c r="AW57" s="4">
        <f t="shared" ref="AW57:BA58" si="196">INT(C57*1000)</f>
        <v>317</v>
      </c>
      <c r="AX57" s="4">
        <f t="shared" si="196"/>
        <v>314</v>
      </c>
      <c r="AY57" s="4">
        <f t="shared" si="196"/>
        <v>317</v>
      </c>
      <c r="AZ57" s="4">
        <f t="shared" si="196"/>
        <v>302</v>
      </c>
      <c r="BA57" s="4">
        <f t="shared" si="196"/>
        <v>303</v>
      </c>
    </row>
    <row r="58" spans="1:92" x14ac:dyDescent="0.15">
      <c r="A58" s="1">
        <v>3.484</v>
      </c>
      <c r="B58" s="9">
        <f t="shared" si="1"/>
        <v>3484</v>
      </c>
      <c r="C58" s="4">
        <v>0.36547079999999998</v>
      </c>
      <c r="D58" s="4">
        <v>0.36083219999999999</v>
      </c>
      <c r="E58" s="4">
        <v>0.36268610000000001</v>
      </c>
      <c r="F58" s="4">
        <v>0.3461012</v>
      </c>
      <c r="G58" s="4">
        <v>0.34703820000000002</v>
      </c>
      <c r="I58" s="4">
        <f t="shared" si="2"/>
        <v>3.6547079999999999E-7</v>
      </c>
      <c r="J58" s="4">
        <f t="shared" si="3"/>
        <v>3.6083219999999997E-7</v>
      </c>
      <c r="K58" s="4">
        <f t="shared" si="4"/>
        <v>3.6268610000000001E-7</v>
      </c>
      <c r="L58" s="4">
        <f t="shared" si="5"/>
        <v>3.4610120000000002E-7</v>
      </c>
      <c r="M58" s="4">
        <f t="shared" si="6"/>
        <v>3.470382E-7</v>
      </c>
      <c r="U58" s="4">
        <f t="shared" si="7"/>
        <v>2.2765209742035657E-3</v>
      </c>
      <c r="V58" s="4">
        <f t="shared" si="30"/>
        <v>2.2476270921452982E-3</v>
      </c>
      <c r="W58" s="4">
        <f t="shared" si="31"/>
        <v>2.2591750522944426E-3</v>
      </c>
      <c r="X58" s="4">
        <f t="shared" si="32"/>
        <v>2.1558675576736179E-3</v>
      </c>
      <c r="Y58" s="4">
        <f t="shared" si="33"/>
        <v>2.1617041392906133E-3</v>
      </c>
      <c r="Z58" s="4">
        <f t="shared" ref="Z58:AD58" si="197">U58*3600</f>
        <v>8.1954755071328371</v>
      </c>
      <c r="AA58" s="4">
        <f t="shared" si="197"/>
        <v>8.0914575317230728</v>
      </c>
      <c r="AB58" s="4">
        <f t="shared" si="197"/>
        <v>8.133030188259994</v>
      </c>
      <c r="AC58" s="4">
        <f t="shared" si="197"/>
        <v>7.7611232076250243</v>
      </c>
      <c r="AD58" s="4">
        <f t="shared" si="197"/>
        <v>7.7821349014462076</v>
      </c>
      <c r="AF58" s="4">
        <f t="shared" si="72"/>
        <v>8.1954755071328371</v>
      </c>
      <c r="AG58" s="4">
        <f t="shared" si="36"/>
        <v>8.0914575317230728</v>
      </c>
      <c r="AH58" s="4">
        <f t="shared" si="37"/>
        <v>8.133030188259994</v>
      </c>
      <c r="AI58" s="4">
        <f t="shared" si="38"/>
        <v>7.7611232076250243</v>
      </c>
      <c r="AJ58" s="4">
        <f t="shared" si="39"/>
        <v>7.7821349014462076</v>
      </c>
      <c r="AL58" s="4">
        <f>A58/Z58</f>
        <v>0.42511261207086043</v>
      </c>
      <c r="AM58" s="4">
        <f>A58/AA58</f>
        <v>0.43057755495110206</v>
      </c>
      <c r="AN58" s="4">
        <f>A58/AB58</f>
        <v>0.42837662216342737</v>
      </c>
      <c r="AO58" s="4">
        <f>A58/AC58</f>
        <v>0.44890409632681716</v>
      </c>
      <c r="AP58" s="4">
        <f>A58/AD58</f>
        <v>0.44769205932841699</v>
      </c>
      <c r="AQ58" s="4">
        <f>INT(AL58*10000)</f>
        <v>4251</v>
      </c>
      <c r="AR58" s="4">
        <f t="shared" si="40"/>
        <v>4305</v>
      </c>
      <c r="AS58" s="4">
        <f t="shared" si="41"/>
        <v>4283</v>
      </c>
      <c r="AT58" s="4">
        <f t="shared" si="42"/>
        <v>4489</v>
      </c>
      <c r="AU58" s="4">
        <f t="shared" si="43"/>
        <v>4476</v>
      </c>
      <c r="AW58" s="4">
        <f t="shared" si="196"/>
        <v>365</v>
      </c>
      <c r="AX58" s="4">
        <f t="shared" si="196"/>
        <v>360</v>
      </c>
      <c r="AY58" s="4">
        <f t="shared" si="196"/>
        <v>362</v>
      </c>
      <c r="AZ58" s="4">
        <f t="shared" si="196"/>
        <v>346</v>
      </c>
      <c r="BA58" s="4">
        <f t="shared" si="196"/>
        <v>347</v>
      </c>
    </row>
    <row r="59" spans="1:92" x14ac:dyDescent="0.15">
      <c r="A59" s="1"/>
      <c r="B59" s="9"/>
      <c r="C59" s="4"/>
      <c r="D59" s="4"/>
      <c r="E59" s="4"/>
      <c r="F59" s="4"/>
      <c r="G59" s="4"/>
      <c r="I59" s="4"/>
      <c r="J59" s="4"/>
      <c r="K59" s="4"/>
      <c r="L59" s="4"/>
      <c r="M59" s="4"/>
    </row>
    <row r="60" spans="1:92" x14ac:dyDescent="0.15">
      <c r="A60" s="4">
        <v>4.0156000000000001</v>
      </c>
      <c r="B60" s="9">
        <f t="shared" si="1"/>
        <v>4015.6</v>
      </c>
    </row>
    <row r="61" spans="1:92" x14ac:dyDescent="0.15">
      <c r="A61" s="1">
        <v>4.2939999999999996</v>
      </c>
      <c r="B61" s="9">
        <f t="shared" si="1"/>
        <v>4293.9999999999991</v>
      </c>
    </row>
  </sheetData>
  <mergeCells count="12">
    <mergeCell ref="C1:G1"/>
    <mergeCell ref="I1:M1"/>
    <mergeCell ref="BC1:BF1"/>
    <mergeCell ref="BC2:BG2"/>
    <mergeCell ref="AF2:AJ2"/>
    <mergeCell ref="U2:Y2"/>
    <mergeCell ref="Z2:AD2"/>
    <mergeCell ref="AL1:AP1"/>
    <mergeCell ref="AQ1:AU1"/>
    <mergeCell ref="U1:AD1"/>
    <mergeCell ref="AW1:AZ1"/>
    <mergeCell ref="AW2:BA2"/>
  </mergeCells>
  <phoneticPr fontId="2" type="noConversion"/>
  <conditionalFormatting sqref="BE3:BE4">
    <cfRule type="cellIs" dxfId="3" priority="1" operator="greaterThan">
      <formula>0.0126</formula>
    </cfRule>
    <cfRule type="cellIs" dxfId="2" priority="2" operator="greaterThan">
      <formula>0.025</formula>
    </cfRule>
    <cfRule type="cellIs" dxfId="1" priority="3" operator="greaterThan">
      <formula>0.025</formula>
    </cfRule>
    <cfRule type="cellIs" dxfId="0" priority="4" operator="greaterThan">
      <formula>0.03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3"/>
  <sheetViews>
    <sheetView tabSelected="1" workbookViewId="0">
      <pane xSplit="1" topLeftCell="B1" activePane="topRight" state="frozen"/>
      <selection pane="topRight" activeCell="K15" sqref="K15"/>
    </sheetView>
  </sheetViews>
  <sheetFormatPr defaultRowHeight="13.5" x14ac:dyDescent="0.15"/>
  <sheetData>
    <row r="1" spans="1:52" x14ac:dyDescent="0.15">
      <c r="A1" s="2" t="s">
        <v>31</v>
      </c>
      <c r="B1" s="57" t="s">
        <v>32</v>
      </c>
      <c r="C1" s="58"/>
      <c r="D1" s="58"/>
      <c r="E1" s="58"/>
      <c r="F1" s="58"/>
      <c r="G1" s="55"/>
      <c r="H1" s="57" t="s">
        <v>36</v>
      </c>
      <c r="I1" s="57"/>
      <c r="J1" s="57"/>
      <c r="K1" s="57"/>
      <c r="L1" s="57"/>
      <c r="N1" s="57" t="s">
        <v>33</v>
      </c>
      <c r="O1" s="57"/>
      <c r="P1" s="57"/>
      <c r="Q1" s="57"/>
      <c r="R1" s="57"/>
      <c r="T1" s="57" t="s">
        <v>34</v>
      </c>
      <c r="U1" s="57"/>
      <c r="V1" s="57"/>
      <c r="W1" s="57"/>
      <c r="X1" s="57"/>
      <c r="AA1" s="58"/>
      <c r="AB1" s="58"/>
      <c r="AC1" s="58"/>
      <c r="AD1" s="58"/>
      <c r="AP1" s="2" t="s">
        <v>35</v>
      </c>
    </row>
    <row r="3" spans="1:52" x14ac:dyDescent="0.15">
      <c r="A3">
        <f>样本统计!A5</f>
        <v>9.9000000000000008E-3</v>
      </c>
      <c r="B3">
        <f>样本统计!Z5</f>
        <v>3.1990696270333234E-2</v>
      </c>
      <c r="C3">
        <f>样本统计!AA5</f>
        <v>3.3531254824778693E-2</v>
      </c>
      <c r="D3">
        <f>样本统计!AB5</f>
        <v>3.2163364405256523E-2</v>
      </c>
      <c r="E3">
        <f>样本统计!AC5</f>
        <v>2.9595766814514094E-2</v>
      </c>
      <c r="F3">
        <f>样本统计!AD5</f>
        <v>2.806866291993278E-2</v>
      </c>
      <c r="H3">
        <f>$B$9-B3</f>
        <v>0.10384979216146095</v>
      </c>
      <c r="I3">
        <f>$C$9-C3</f>
        <v>0.10487458875444725</v>
      </c>
      <c r="J3">
        <f>$D$9-D3</f>
        <v>0.10436106923629879</v>
      </c>
      <c r="K3">
        <f>$E$9-E3</f>
        <v>9.8203319905138364E-2</v>
      </c>
      <c r="L3">
        <f>$F$9-F3</f>
        <v>9.5110990579693952E-2</v>
      </c>
      <c r="N3">
        <f>样本统计!AW5</f>
        <v>142</v>
      </c>
      <c r="O3">
        <f>样本统计!AX5</f>
        <v>149</v>
      </c>
      <c r="P3">
        <f>样本统计!AY5</f>
        <v>143</v>
      </c>
      <c r="Q3">
        <f>样本统计!AZ5</f>
        <v>131</v>
      </c>
      <c r="R3">
        <f>样本统计!BA5</f>
        <v>125</v>
      </c>
      <c r="T3">
        <f>样本统计!AQ5</f>
        <v>3094</v>
      </c>
      <c r="U3">
        <f>样本统计!AR5</f>
        <v>2952</v>
      </c>
      <c r="V3">
        <f>样本统计!AS5</f>
        <v>3078</v>
      </c>
      <c r="W3">
        <f>样本统计!AT5</f>
        <v>3345</v>
      </c>
      <c r="X3">
        <f>样本统计!AU5</f>
        <v>3527</v>
      </c>
      <c r="Z3">
        <v>1</v>
      </c>
      <c r="AA3">
        <f>T29-T9</f>
        <v>420</v>
      </c>
      <c r="AB3">
        <f>T9-N9</f>
        <v>3031</v>
      </c>
      <c r="AD3">
        <f>$AB$3+N3*1.28</f>
        <v>3212.76</v>
      </c>
      <c r="AE3">
        <f>$AB$4+O3*1.28</f>
        <v>3142.72</v>
      </c>
      <c r="AF3">
        <f>$AB$5+P3*1.28</f>
        <v>3193.04</v>
      </c>
      <c r="AG3">
        <f>$AB$6+Q3*1.28</f>
        <v>3463.68</v>
      </c>
      <c r="AH3">
        <f>$AB$7+R3*1.28</f>
        <v>3621</v>
      </c>
      <c r="AJ3">
        <f>AD3-T3</f>
        <v>118.76000000000022</v>
      </c>
      <c r="AK3">
        <f>AE3-U3</f>
        <v>190.7199999999998</v>
      </c>
      <c r="AL3">
        <f>AF3-V3</f>
        <v>115.03999999999996</v>
      </c>
      <c r="AM3">
        <f>AG3-W3</f>
        <v>118.67999999999984</v>
      </c>
      <c r="AN3">
        <f>AH3-X3</f>
        <v>94</v>
      </c>
      <c r="AP3">
        <f>AD3*B3/10000</f>
        <v>1.0277842934947582E-2</v>
      </c>
      <c r="AQ3">
        <f>AE3*C3/10000</f>
        <v>1.0537934516292849E-2</v>
      </c>
      <c r="AR3">
        <f>AF3*D3/10000</f>
        <v>1.0269890908056028E-2</v>
      </c>
      <c r="AS3">
        <f>AG3*E3/10000</f>
        <v>1.0251026560009618E-2</v>
      </c>
      <c r="AT3">
        <f>AH3*F3/10000</f>
        <v>1.016366284330766E-2</v>
      </c>
      <c r="AV3" s="52">
        <f>ABS(AP3-A3)/A3</f>
        <v>3.8165953025008172E-2</v>
      </c>
      <c r="AW3" s="50">
        <f>ABS(AQ3-A3)/B3</f>
        <v>1.9941251384529599E-2</v>
      </c>
      <c r="AX3" s="50">
        <f>ABS(AR3-A3)/C3</f>
        <v>1.1031227730334983E-2</v>
      </c>
      <c r="AY3" s="50">
        <f>ABS(AS3-A3)/D3</f>
        <v>1.0913863226082426E-2</v>
      </c>
      <c r="AZ3" s="50">
        <f>ABS(AT3-A3)/E3</f>
        <v>8.9088025649112831E-3</v>
      </c>
    </row>
    <row r="4" spans="1:52" x14ac:dyDescent="0.15">
      <c r="A4">
        <f>样本统计!A6</f>
        <v>1.38E-2</v>
      </c>
      <c r="B4">
        <f>样本统计!Z6</f>
        <v>4.1229562710384617E-2</v>
      </c>
      <c r="C4">
        <f>样本统计!AA6</f>
        <v>4.499014014241523E-2</v>
      </c>
      <c r="D4">
        <f>样本统计!AB6</f>
        <v>4.2940546956442678E-2</v>
      </c>
      <c r="E4">
        <f>样本统计!AC6</f>
        <v>4.0032097982475041E-2</v>
      </c>
      <c r="F4">
        <f>样本统计!AD6</f>
        <v>3.6953223316894816E-2</v>
      </c>
      <c r="H4">
        <f t="shared" ref="H4:H9" si="0">$B$9-B4</f>
        <v>9.4610925721409583E-2</v>
      </c>
      <c r="I4">
        <f t="shared" ref="I4:I9" si="1">$C$9-C4</f>
        <v>9.3415703436810715E-2</v>
      </c>
      <c r="J4">
        <f t="shared" ref="J4:J9" si="2">$D$9-D4</f>
        <v>9.3583886685112638E-2</v>
      </c>
      <c r="K4">
        <f t="shared" ref="K4:K9" si="3">$E$9-E4</f>
        <v>8.776698873717742E-2</v>
      </c>
      <c r="L4">
        <f t="shared" ref="L4:L9" si="4">$F$9-F4</f>
        <v>8.6226430182731906E-2</v>
      </c>
      <c r="N4">
        <f>样本统计!AW6</f>
        <v>183</v>
      </c>
      <c r="O4">
        <f>样本统计!AX6</f>
        <v>200</v>
      </c>
      <c r="P4">
        <f>样本统计!AY6</f>
        <v>191</v>
      </c>
      <c r="Q4">
        <f>样本统计!AZ6</f>
        <v>178</v>
      </c>
      <c r="R4">
        <f>样本统计!BA6</f>
        <v>164</v>
      </c>
      <c r="T4">
        <f>样本统计!AQ6</f>
        <v>3347</v>
      </c>
      <c r="U4">
        <f>样本统计!AR6</f>
        <v>3067</v>
      </c>
      <c r="V4">
        <f>样本统计!AS6</f>
        <v>3213</v>
      </c>
      <c r="W4">
        <f>样本统计!AT6</f>
        <v>3447</v>
      </c>
      <c r="X4">
        <f>样本统计!AU6</f>
        <v>3734</v>
      </c>
      <c r="Z4">
        <v>2</v>
      </c>
      <c r="AA4">
        <f>U29-U9</f>
        <v>530</v>
      </c>
      <c r="AB4">
        <f>U9-O9</f>
        <v>2952</v>
      </c>
      <c r="AD4">
        <f t="shared" ref="AD4:AD8" si="5">$AB$3+N4*1.28</f>
        <v>3265.24</v>
      </c>
      <c r="AE4">
        <f t="shared" ref="AE4:AE8" si="6">$AB$4+O4*1.28</f>
        <v>3208</v>
      </c>
      <c r="AF4">
        <f t="shared" ref="AF4:AF8" si="7">$AB$5+P4*1.28</f>
        <v>3254.48</v>
      </c>
      <c r="AG4">
        <f t="shared" ref="AG4:AG8" si="8">$AB$6+Q4*1.28</f>
        <v>3523.84</v>
      </c>
      <c r="AH4">
        <f t="shared" ref="AH4:AH8" si="9">$AB$7+R4*1.28</f>
        <v>3670.92</v>
      </c>
      <c r="AJ4">
        <f t="shared" ref="AJ4:AJ9" si="10">AD4-T4</f>
        <v>-81.760000000000218</v>
      </c>
      <c r="AK4">
        <f t="shared" ref="AK4:AK9" si="11">AE4-U4</f>
        <v>141</v>
      </c>
      <c r="AL4">
        <f t="shared" ref="AL4:AL9" si="12">AF4-V4</f>
        <v>41.480000000000018</v>
      </c>
      <c r="AM4">
        <f t="shared" ref="AM4:AM9" si="13">AG4-W4</f>
        <v>76.840000000000146</v>
      </c>
      <c r="AN4">
        <f t="shared" ref="AN4:AN9" si="14">AH4-X4</f>
        <v>-63.079999999999927</v>
      </c>
      <c r="AP4">
        <f t="shared" ref="AP4:AP9" si="15">AD4*B4/10000</f>
        <v>1.3462441734445624E-2</v>
      </c>
      <c r="AQ4">
        <f t="shared" ref="AQ4:AQ9" si="16">AE4*C4/10000</f>
        <v>1.4432836957686806E-2</v>
      </c>
      <c r="AR4">
        <f t="shared" ref="AR4:AR9" si="17">AF4*D4/10000</f>
        <v>1.3974915125880357E-2</v>
      </c>
      <c r="AS4">
        <f t="shared" ref="AS4:AS9" si="18">AG4*E4/10000</f>
        <v>1.4106670815456485E-2</v>
      </c>
      <c r="AT4">
        <f t="shared" ref="AT4:AT9" si="19">AH4*F4/10000</f>
        <v>1.3565232653845552E-2</v>
      </c>
      <c r="AV4" s="52">
        <f t="shared" ref="AV4:AV9" si="20">ABS(AP4-A4)/A4</f>
        <v>2.4460743880751836E-2</v>
      </c>
      <c r="AW4" s="50">
        <f t="shared" ref="AW4:AW9" si="21">ABS(AQ4-A4)/B4</f>
        <v>1.5349106710933208E-2</v>
      </c>
      <c r="AX4" s="50">
        <f t="shared" ref="AX4:AX9" si="22">ABS(AR4-A4)/C4</f>
        <v>3.8878546571908413E-3</v>
      </c>
      <c r="AY4" s="50">
        <f t="shared" ref="AY4:AY9" si="23">ABS(AS4-A4)/D4</f>
        <v>7.1417538245975585E-3</v>
      </c>
      <c r="AZ4" s="50">
        <f t="shared" ref="AZ4:AZ9" si="24">ABS(AT4-A4)/E4</f>
        <v>5.8644777062951377E-3</v>
      </c>
    </row>
    <row r="5" spans="1:52" x14ac:dyDescent="0.15">
      <c r="A5">
        <f>样本统计!A7</f>
        <v>1.66E-2</v>
      </c>
      <c r="B5">
        <f>样本统计!Z7</f>
        <v>5.0298003458823397E-2</v>
      </c>
      <c r="C5">
        <f>样本统计!AA7</f>
        <v>5.2692932914642533E-2</v>
      </c>
      <c r="D5">
        <f>样本统计!AB7</f>
        <v>5.132504249512037E-2</v>
      </c>
      <c r="E5">
        <f>样本统计!AC7</f>
        <v>4.7219128793243165E-2</v>
      </c>
      <c r="F5">
        <f>样本统计!AD7</f>
        <v>4.7389554484855753E-2</v>
      </c>
      <c r="H5">
        <f t="shared" si="0"/>
        <v>8.5542484972970789E-2</v>
      </c>
      <c r="I5">
        <f t="shared" si="1"/>
        <v>8.5712910664583419E-2</v>
      </c>
      <c r="J5">
        <f t="shared" si="2"/>
        <v>8.5199391146434933E-2</v>
      </c>
      <c r="K5">
        <f t="shared" si="3"/>
        <v>8.057995792640929E-2</v>
      </c>
      <c r="L5">
        <f t="shared" si="4"/>
        <v>7.5790099014770976E-2</v>
      </c>
      <c r="N5">
        <f>样本统计!AW7</f>
        <v>224</v>
      </c>
      <c r="O5">
        <f>样本统计!AX7</f>
        <v>234</v>
      </c>
      <c r="P5">
        <f>样本统计!AY7</f>
        <v>228</v>
      </c>
      <c r="Q5">
        <f>样本统计!AZ7</f>
        <v>210</v>
      </c>
      <c r="R5">
        <f>样本统计!BA7</f>
        <v>211</v>
      </c>
      <c r="T5">
        <f>样本统计!AQ7</f>
        <v>3300</v>
      </c>
      <c r="U5">
        <f>样本统计!AR7</f>
        <v>3150</v>
      </c>
      <c r="V5">
        <f>样本统计!AS7</f>
        <v>3234</v>
      </c>
      <c r="W5">
        <f>样本统计!AT7</f>
        <v>3515</v>
      </c>
      <c r="X5">
        <f>样本统计!AU7</f>
        <v>3502</v>
      </c>
      <c r="Z5">
        <v>3</v>
      </c>
      <c r="AA5">
        <f>V29-V9</f>
        <v>449</v>
      </c>
      <c r="AB5">
        <f>V9-P9</f>
        <v>3010</v>
      </c>
      <c r="AD5">
        <f t="shared" si="5"/>
        <v>3317.7200000000003</v>
      </c>
      <c r="AE5">
        <f t="shared" si="6"/>
        <v>3251.52</v>
      </c>
      <c r="AF5">
        <f t="shared" si="7"/>
        <v>3301.84</v>
      </c>
      <c r="AG5">
        <f t="shared" si="8"/>
        <v>3564.8</v>
      </c>
      <c r="AH5">
        <f t="shared" si="9"/>
        <v>3731.08</v>
      </c>
      <c r="AJ5">
        <f t="shared" si="10"/>
        <v>17.720000000000255</v>
      </c>
      <c r="AK5">
        <f t="shared" si="11"/>
        <v>101.51999999999998</v>
      </c>
      <c r="AL5">
        <f t="shared" si="12"/>
        <v>67.840000000000146</v>
      </c>
      <c r="AM5">
        <f t="shared" si="13"/>
        <v>49.800000000000182</v>
      </c>
      <c r="AN5">
        <f t="shared" si="14"/>
        <v>229.07999999999993</v>
      </c>
      <c r="AP5">
        <f t="shared" si="15"/>
        <v>1.6687469203540757E-2</v>
      </c>
      <c r="AQ5">
        <f t="shared" si="16"/>
        <v>1.7133212523061849E-2</v>
      </c>
      <c r="AR5">
        <f t="shared" si="17"/>
        <v>1.6946707831208826E-2</v>
      </c>
      <c r="AS5">
        <f t="shared" si="18"/>
        <v>1.6832675032215322E-2</v>
      </c>
      <c r="AT5">
        <f t="shared" si="19"/>
        <v>1.7681421894735563E-2</v>
      </c>
      <c r="AV5" s="52">
        <f t="shared" si="20"/>
        <v>5.2692291289612595E-3</v>
      </c>
      <c r="AW5" s="50">
        <f t="shared" si="21"/>
        <v>1.0601067366388904E-2</v>
      </c>
      <c r="AX5" s="50">
        <f t="shared" si="22"/>
        <v>6.5797785780962103E-3</v>
      </c>
      <c r="AY5" s="50">
        <f t="shared" si="23"/>
        <v>4.5333626803610236E-3</v>
      </c>
      <c r="AZ5" s="50">
        <f t="shared" si="24"/>
        <v>2.2902199222496221E-2</v>
      </c>
    </row>
    <row r="6" spans="1:52" s="39" customFormat="1" x14ac:dyDescent="0.15">
      <c r="A6" s="39">
        <f>样本统计!A8</f>
        <v>2.6599999999999999E-2</v>
      </c>
      <c r="B6" s="39">
        <f>样本统计!Z8</f>
        <v>7.5960524706383578E-2</v>
      </c>
      <c r="C6" s="39">
        <f>样本统计!AA8</f>
        <v>7.8698547988738612E-2</v>
      </c>
      <c r="D6" s="39">
        <f>样本统计!AB8</f>
        <v>7.8698547988738612E-2</v>
      </c>
      <c r="E6" s="39">
        <f>样本统计!AC8</f>
        <v>7.2538556214267455E-2</v>
      </c>
      <c r="F6" s="39">
        <f>样本统计!AD8</f>
        <v>7.0143626758448305E-2</v>
      </c>
      <c r="H6">
        <f t="shared" si="0"/>
        <v>5.9879963725410615E-2</v>
      </c>
      <c r="I6">
        <f t="shared" si="1"/>
        <v>5.9707295590487333E-2</v>
      </c>
      <c r="J6">
        <f t="shared" si="2"/>
        <v>5.7825885652816697E-2</v>
      </c>
      <c r="K6">
        <f t="shared" si="3"/>
        <v>5.5260530505385E-2</v>
      </c>
      <c r="L6">
        <f t="shared" si="4"/>
        <v>5.3036026741178424E-2</v>
      </c>
      <c r="N6" s="39">
        <f>样本统计!AW8</f>
        <v>338</v>
      </c>
      <c r="O6" s="39">
        <f>样本统计!AX8</f>
        <v>350</v>
      </c>
      <c r="P6" s="39">
        <f>样本统计!AY8</f>
        <v>350</v>
      </c>
      <c r="Q6" s="39">
        <f>样本统计!AZ8</f>
        <v>323</v>
      </c>
      <c r="R6" s="39">
        <f>样本统计!BA8</f>
        <v>312</v>
      </c>
      <c r="T6" s="39">
        <f>样本统计!AQ8</f>
        <v>3501</v>
      </c>
      <c r="U6" s="39">
        <f>样本统计!AR8</f>
        <v>3379</v>
      </c>
      <c r="V6" s="39">
        <f>样本统计!AS8</f>
        <v>3379</v>
      </c>
      <c r="W6" s="39">
        <f>样本统计!AT8</f>
        <v>3667</v>
      </c>
      <c r="X6" s="39">
        <f>样本统计!AU8</f>
        <v>3792</v>
      </c>
      <c r="Z6" s="39">
        <v>4</v>
      </c>
      <c r="AA6" s="39">
        <f>W29-W9</f>
        <v>415</v>
      </c>
      <c r="AB6" s="39">
        <f>W9-Q9</f>
        <v>3296</v>
      </c>
      <c r="AD6" s="39">
        <f t="shared" si="5"/>
        <v>3463.64</v>
      </c>
      <c r="AE6" s="39">
        <f t="shared" si="6"/>
        <v>3400</v>
      </c>
      <c r="AF6" s="39">
        <f t="shared" si="7"/>
        <v>3458</v>
      </c>
      <c r="AG6" s="39">
        <f t="shared" si="8"/>
        <v>3709.44</v>
      </c>
      <c r="AH6" s="39">
        <f t="shared" si="9"/>
        <v>3860.36</v>
      </c>
      <c r="AJ6" s="39">
        <f t="shared" si="10"/>
        <v>-37.360000000000127</v>
      </c>
      <c r="AK6" s="39">
        <f t="shared" si="11"/>
        <v>21</v>
      </c>
      <c r="AL6" s="39">
        <f t="shared" si="12"/>
        <v>79</v>
      </c>
      <c r="AM6" s="39">
        <f t="shared" si="13"/>
        <v>42.440000000000055</v>
      </c>
      <c r="AN6" s="39">
        <f t="shared" si="14"/>
        <v>68.360000000000127</v>
      </c>
      <c r="AP6" s="39">
        <f t="shared" si="15"/>
        <v>2.6309991179401838E-2</v>
      </c>
      <c r="AQ6" s="39">
        <f t="shared" si="16"/>
        <v>2.6757506316171128E-2</v>
      </c>
      <c r="AR6" s="39">
        <f t="shared" si="17"/>
        <v>2.7213957894505814E-2</v>
      </c>
      <c r="AS6" s="39">
        <f t="shared" si="18"/>
        <v>2.6907742196345227E-2</v>
      </c>
      <c r="AT6" s="39">
        <f t="shared" si="19"/>
        <v>2.7077965099324346E-2</v>
      </c>
      <c r="AV6" s="53">
        <f t="shared" si="20"/>
        <v>1.0902587240532339E-2</v>
      </c>
      <c r="AW6" s="54">
        <f t="shared" si="21"/>
        <v>2.0735285436738519E-3</v>
      </c>
      <c r="AX6" s="54">
        <f t="shared" si="22"/>
        <v>7.80138782984496E-3</v>
      </c>
      <c r="AY6" s="54">
        <f t="shared" si="23"/>
        <v>3.9103923034166333E-3</v>
      </c>
      <c r="AZ6" s="54">
        <f t="shared" si="24"/>
        <v>6.5891179018302236E-3</v>
      </c>
    </row>
    <row r="7" spans="1:52" x14ac:dyDescent="0.15">
      <c r="A7">
        <f>样本统计!A9</f>
        <v>2.7699999999999999E-2</v>
      </c>
      <c r="B7">
        <f>样本统计!Z9</f>
        <v>8.006643840826079E-2</v>
      </c>
      <c r="C7">
        <f>样本统计!AA9</f>
        <v>8.2290942172467324E-2</v>
      </c>
      <c r="D7">
        <f>样本统计!AB9</f>
        <v>7.9896012716648174E-2</v>
      </c>
      <c r="E7">
        <f>样本统计!AC9</f>
        <v>7.4249540460325517E-2</v>
      </c>
      <c r="F7">
        <f>样本统计!AD9</f>
        <v>7.4592634286861401E-2</v>
      </c>
      <c r="H7">
        <f t="shared" si="0"/>
        <v>5.5774050023533403E-2</v>
      </c>
      <c r="I7">
        <f t="shared" si="1"/>
        <v>5.6114901406758622E-2</v>
      </c>
      <c r="J7">
        <f t="shared" si="2"/>
        <v>5.6628420924907136E-2</v>
      </c>
      <c r="K7">
        <f t="shared" si="3"/>
        <v>5.3549546259326938E-2</v>
      </c>
      <c r="L7">
        <f t="shared" si="4"/>
        <v>4.8587019212765328E-2</v>
      </c>
      <c r="N7">
        <f>样本统计!AW9</f>
        <v>357</v>
      </c>
      <c r="O7">
        <f>样本统计!AX9</f>
        <v>366</v>
      </c>
      <c r="P7">
        <f>样本统计!AY9</f>
        <v>356</v>
      </c>
      <c r="Q7">
        <f>样本统计!AZ9</f>
        <v>331</v>
      </c>
      <c r="R7">
        <f>样本统计!BA9</f>
        <v>332</v>
      </c>
      <c r="T7">
        <f>样本统计!AQ9</f>
        <v>3459</v>
      </c>
      <c r="U7">
        <f>样本统计!AR9</f>
        <v>3366</v>
      </c>
      <c r="V7">
        <f>样本统计!AS9</f>
        <v>3467</v>
      </c>
      <c r="W7">
        <f>样本统计!AT9</f>
        <v>3730</v>
      </c>
      <c r="X7">
        <f>样本统计!AU9</f>
        <v>3713</v>
      </c>
      <c r="Z7">
        <v>5</v>
      </c>
      <c r="AA7">
        <f>X38-X9</f>
        <v>327</v>
      </c>
      <c r="AB7">
        <f>X9-R9</f>
        <v>3461</v>
      </c>
      <c r="AD7">
        <f t="shared" si="5"/>
        <v>3487.96</v>
      </c>
      <c r="AE7">
        <f t="shared" si="6"/>
        <v>3420.48</v>
      </c>
      <c r="AF7">
        <f t="shared" si="7"/>
        <v>3465.68</v>
      </c>
      <c r="AG7">
        <f t="shared" si="8"/>
        <v>3719.68</v>
      </c>
      <c r="AH7">
        <f t="shared" si="9"/>
        <v>3885.96</v>
      </c>
      <c r="AJ7">
        <f t="shared" si="10"/>
        <v>28.960000000000036</v>
      </c>
      <c r="AK7">
        <f t="shared" si="11"/>
        <v>54.480000000000018</v>
      </c>
      <c r="AL7">
        <f t="shared" si="12"/>
        <v>-1.3200000000001637</v>
      </c>
      <c r="AM7">
        <f t="shared" si="13"/>
        <v>-10.320000000000164</v>
      </c>
      <c r="AN7">
        <f t="shared" si="14"/>
        <v>172.96000000000004</v>
      </c>
      <c r="AP7">
        <f t="shared" si="15"/>
        <v>2.7926853451047732E-2</v>
      </c>
      <c r="AQ7">
        <f t="shared" si="16"/>
        <v>2.8147452188208105E-2</v>
      </c>
      <c r="AR7">
        <f t="shared" si="17"/>
        <v>2.7689401335183321E-2</v>
      </c>
      <c r="AS7">
        <f t="shared" si="18"/>
        <v>2.7618453065946364E-2</v>
      </c>
      <c r="AT7">
        <f t="shared" si="19"/>
        <v>2.8986399313337192E-2</v>
      </c>
      <c r="AV7" s="52">
        <f t="shared" si="20"/>
        <v>8.1896552724813349E-3</v>
      </c>
      <c r="AW7" s="50">
        <f t="shared" si="21"/>
        <v>5.5885112052385336E-3</v>
      </c>
      <c r="AX7" s="50">
        <f t="shared" si="22"/>
        <v>1.2879503547869243E-4</v>
      </c>
      <c r="AY7" s="50">
        <f t="shared" si="23"/>
        <v>1.0206633758162835E-3</v>
      </c>
      <c r="AZ7" s="50">
        <f t="shared" si="24"/>
        <v>1.7325350505361953E-2</v>
      </c>
    </row>
    <row r="8" spans="1:52" x14ac:dyDescent="0.15">
      <c r="A8">
        <f>样本统计!A10</f>
        <v>3.0099999999999998E-2</v>
      </c>
      <c r="B8">
        <f>样本统计!Z10</f>
        <v>8.5145572506978337E-2</v>
      </c>
      <c r="C8">
        <f>样本统计!AA10</f>
        <v>8.656728156595711E-2</v>
      </c>
      <c r="D8">
        <f>样本统计!AB10</f>
        <v>8.810784012040257E-2</v>
      </c>
      <c r="E8">
        <f>样本统计!AC10</f>
        <v>7.9382493198499701E-2</v>
      </c>
      <c r="F8">
        <f>样本统计!AD10</f>
        <v>7.6303618532919462E-2</v>
      </c>
      <c r="H8">
        <f t="shared" si="0"/>
        <v>5.0694915924815856E-2</v>
      </c>
      <c r="I8">
        <f t="shared" si="1"/>
        <v>5.1838562013268835E-2</v>
      </c>
      <c r="J8">
        <f t="shared" si="2"/>
        <v>4.841659352115274E-2</v>
      </c>
      <c r="K8">
        <f t="shared" si="3"/>
        <v>4.8416593521152754E-2</v>
      </c>
      <c r="L8">
        <f t="shared" si="4"/>
        <v>4.6876034966707267E-2</v>
      </c>
      <c r="N8">
        <f>样本统计!AW10</f>
        <v>379</v>
      </c>
      <c r="O8">
        <f>样本统计!AX10</f>
        <v>386</v>
      </c>
      <c r="P8">
        <f>样本统计!AY10</f>
        <v>392</v>
      </c>
      <c r="Q8">
        <f>样本统计!AZ10</f>
        <v>354</v>
      </c>
      <c r="R8">
        <f>样本统计!BA10</f>
        <v>340</v>
      </c>
      <c r="T8">
        <f>样本统计!AQ10</f>
        <v>3535</v>
      </c>
      <c r="U8">
        <f>样本统计!AR10</f>
        <v>3477</v>
      </c>
      <c r="V8">
        <f>样本统计!AS10</f>
        <v>3416</v>
      </c>
      <c r="W8">
        <f>样本统计!AT10</f>
        <v>3791</v>
      </c>
      <c r="X8">
        <f>样本统计!AU10</f>
        <v>3944</v>
      </c>
      <c r="AD8">
        <f t="shared" si="5"/>
        <v>3516.12</v>
      </c>
      <c r="AE8">
        <f t="shared" si="6"/>
        <v>3446.08</v>
      </c>
      <c r="AF8">
        <f t="shared" si="7"/>
        <v>3511.76</v>
      </c>
      <c r="AG8">
        <f t="shared" si="8"/>
        <v>3749.12</v>
      </c>
      <c r="AH8">
        <f t="shared" si="9"/>
        <v>3896.2</v>
      </c>
      <c r="AJ8">
        <f t="shared" si="10"/>
        <v>-18.880000000000109</v>
      </c>
      <c r="AK8">
        <f t="shared" si="11"/>
        <v>-30.920000000000073</v>
      </c>
      <c r="AL8">
        <f t="shared" si="12"/>
        <v>95.760000000000218</v>
      </c>
      <c r="AM8">
        <f t="shared" si="13"/>
        <v>-41.880000000000109</v>
      </c>
      <c r="AN8">
        <f t="shared" si="14"/>
        <v>-47.800000000000182</v>
      </c>
      <c r="AP8">
        <f t="shared" si="15"/>
        <v>2.9938205040323664E-2</v>
      </c>
      <c r="AQ8">
        <f t="shared" si="16"/>
        <v>2.9831777765881348E-2</v>
      </c>
      <c r="AR8">
        <f t="shared" si="17"/>
        <v>3.0941358862122497E-2</v>
      </c>
      <c r="AS8">
        <f t="shared" si="18"/>
        <v>2.9761449290035921E-2</v>
      </c>
      <c r="AT8">
        <f t="shared" si="19"/>
        <v>2.9729415852796079E-2</v>
      </c>
      <c r="AV8" s="52">
        <f t="shared" si="20"/>
        <v>5.3752478297785632E-3</v>
      </c>
      <c r="AW8" s="50">
        <f t="shared" si="21"/>
        <v>3.1501606744927012E-3</v>
      </c>
      <c r="AX8" s="50">
        <f t="shared" si="22"/>
        <v>9.7191322968996421E-3</v>
      </c>
      <c r="AY8" s="50">
        <f t="shared" si="23"/>
        <v>3.8424583953191364E-3</v>
      </c>
      <c r="AZ8" s="50">
        <f t="shared" si="24"/>
        <v>4.6683359550985142E-3</v>
      </c>
    </row>
    <row r="9" spans="1:52" x14ac:dyDescent="0.15">
      <c r="A9">
        <f>样本统计!A11</f>
        <v>4.9399999999999999E-2</v>
      </c>
      <c r="B9">
        <f>样本统计!Z11</f>
        <v>0.13584048843179419</v>
      </c>
      <c r="C9">
        <f>样本统计!AA11</f>
        <v>0.13840584357922595</v>
      </c>
      <c r="D9">
        <f>样本统计!AB11</f>
        <v>0.13652443364155531</v>
      </c>
      <c r="E9">
        <f>样本统计!AC11</f>
        <v>0.12779908671965245</v>
      </c>
      <c r="F9">
        <f>样本统计!AD11</f>
        <v>0.12317965349962673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N9">
        <f>样本统计!AW11</f>
        <v>605</v>
      </c>
      <c r="O9">
        <f>样本统计!AX11</f>
        <v>617</v>
      </c>
      <c r="P9">
        <f>样本统计!AY11</f>
        <v>608</v>
      </c>
      <c r="Q9">
        <f>样本统计!AZ11</f>
        <v>569</v>
      </c>
      <c r="R9">
        <f>样本统计!BA11</f>
        <v>549</v>
      </c>
      <c r="T9">
        <f>样本统计!AQ11</f>
        <v>3636</v>
      </c>
      <c r="U9">
        <f>样本统计!AR11</f>
        <v>3569</v>
      </c>
      <c r="V9">
        <f>样本统计!AS11</f>
        <v>3618</v>
      </c>
      <c r="W9">
        <f>样本统计!AT11</f>
        <v>3865</v>
      </c>
      <c r="X9">
        <f>样本统计!AU11</f>
        <v>4010</v>
      </c>
      <c r="AD9">
        <f>$AB$3+N9</f>
        <v>3636</v>
      </c>
      <c r="AE9">
        <f>$AB$4+O9</f>
        <v>3569</v>
      </c>
      <c r="AF9">
        <f t="shared" ref="AF9" si="25">$AB$5+P9</f>
        <v>3618</v>
      </c>
      <c r="AG9">
        <f t="shared" ref="AG9" si="26">$AB$6+Q9</f>
        <v>3865</v>
      </c>
      <c r="AH9">
        <f t="shared" ref="AH9" si="27">$AB$7+R9</f>
        <v>4010</v>
      </c>
      <c r="AJ9">
        <f t="shared" si="10"/>
        <v>0</v>
      </c>
      <c r="AK9">
        <f t="shared" si="11"/>
        <v>0</v>
      </c>
      <c r="AL9">
        <f t="shared" si="12"/>
        <v>0</v>
      </c>
      <c r="AM9">
        <f t="shared" si="13"/>
        <v>0</v>
      </c>
      <c r="AN9">
        <f t="shared" si="14"/>
        <v>0</v>
      </c>
      <c r="AP9">
        <f t="shared" si="15"/>
        <v>4.939160159380037E-2</v>
      </c>
      <c r="AQ9">
        <f t="shared" si="16"/>
        <v>4.9397045573425745E-2</v>
      </c>
      <c r="AR9">
        <f t="shared" si="17"/>
        <v>4.9394540091514713E-2</v>
      </c>
      <c r="AS9">
        <f t="shared" si="18"/>
        <v>4.9394347017145672E-2</v>
      </c>
      <c r="AT9">
        <f t="shared" si="19"/>
        <v>4.9395041053350318E-2</v>
      </c>
      <c r="AV9" s="52">
        <f t="shared" si="20"/>
        <v>1.7000822266455927E-4</v>
      </c>
      <c r="AW9" s="50">
        <f t="shared" si="21"/>
        <v>2.174923403443125E-5</v>
      </c>
      <c r="AX9" s="50">
        <f t="shared" si="22"/>
        <v>3.9448540206765014E-5</v>
      </c>
      <c r="AY9" s="50">
        <f t="shared" si="23"/>
        <v>4.1406382019275937E-5</v>
      </c>
      <c r="AZ9" s="50">
        <f t="shared" si="24"/>
        <v>3.8802676740248081E-5</v>
      </c>
    </row>
    <row r="11" spans="1:52" x14ac:dyDescent="0.15">
      <c r="A11">
        <f>样本统计!A13</f>
        <v>6.59E-2</v>
      </c>
      <c r="B11">
        <f>样本统计!Z13</f>
        <v>0.17655877406734108</v>
      </c>
      <c r="C11">
        <f>样本统计!AA13</f>
        <v>0.17330723126683753</v>
      </c>
      <c r="D11">
        <f>样本统计!AB13</f>
        <v>0.17311886602873938</v>
      </c>
      <c r="E11">
        <f>样本统计!AC13</f>
        <v>0.1668063881091412</v>
      </c>
      <c r="F11">
        <f>样本统计!AD13</f>
        <v>0.16817427852866337</v>
      </c>
      <c r="N11">
        <f>样本统计!AW13</f>
        <v>787</v>
      </c>
      <c r="O11">
        <f>样本统计!AX13</f>
        <v>772</v>
      </c>
      <c r="P11">
        <f>样本统计!AY13</f>
        <v>772</v>
      </c>
      <c r="Q11">
        <f>样本统计!AZ13</f>
        <v>743</v>
      </c>
      <c r="R11">
        <f>样本统计!BA13</f>
        <v>749</v>
      </c>
      <c r="T11">
        <f>样本统计!AQ13</f>
        <v>3732</v>
      </c>
      <c r="U11">
        <f>样本统计!AR13</f>
        <v>3802</v>
      </c>
      <c r="V11">
        <f>样本统计!AS13</f>
        <v>3806</v>
      </c>
      <c r="W11">
        <f>样本统计!AT13</f>
        <v>3950</v>
      </c>
      <c r="X11">
        <f>样本统计!AU13</f>
        <v>3918</v>
      </c>
      <c r="Z11">
        <v>1</v>
      </c>
      <c r="AA11">
        <f>T38-T29</f>
        <v>71</v>
      </c>
      <c r="AB11">
        <f>T17-N17</f>
        <v>2687</v>
      </c>
    </row>
    <row r="12" spans="1:52" x14ac:dyDescent="0.15">
      <c r="A12">
        <f>样本统计!A14</f>
        <v>6.9099999999999995E-2</v>
      </c>
      <c r="B12">
        <f>样本统计!Z14</f>
        <v>0.18220524632366369</v>
      </c>
      <c r="C12">
        <f>样本统计!AA14</f>
        <v>0.18254609770688887</v>
      </c>
      <c r="D12">
        <f>样本统计!AB14</f>
        <v>0.18324574001982488</v>
      </c>
      <c r="E12">
        <f>样本统计!AC14</f>
        <v>0.17416384461152193</v>
      </c>
      <c r="F12">
        <f>样本统计!AD14</f>
        <v>0.17074187611940581</v>
      </c>
      <c r="N12">
        <f>样本统计!AW14</f>
        <v>812</v>
      </c>
      <c r="O12">
        <f>样本统计!AX14</f>
        <v>814</v>
      </c>
      <c r="P12">
        <f>样本统计!AY14</f>
        <v>817</v>
      </c>
      <c r="Q12">
        <f>样本统计!AZ14</f>
        <v>776</v>
      </c>
      <c r="R12">
        <f>样本统计!BA14</f>
        <v>761</v>
      </c>
      <c r="T12">
        <f>样本统计!AQ14</f>
        <v>3792</v>
      </c>
      <c r="U12">
        <f>样本统计!AR14</f>
        <v>3785</v>
      </c>
      <c r="V12">
        <f>样本统计!AS14</f>
        <v>3770</v>
      </c>
      <c r="W12">
        <f>样本统计!AT14</f>
        <v>3967</v>
      </c>
      <c r="X12">
        <f>样本统计!AU14</f>
        <v>4047</v>
      </c>
      <c r="Z12">
        <v>2</v>
      </c>
      <c r="AA12">
        <f>U38-U29</f>
        <v>69</v>
      </c>
      <c r="AB12">
        <f>U17-O17</f>
        <v>2755</v>
      </c>
    </row>
    <row r="13" spans="1:52" x14ac:dyDescent="0.15">
      <c r="A13">
        <f>样本统计!A15</f>
        <v>7.1599999999999997E-2</v>
      </c>
      <c r="B13">
        <f>样本统计!Z15</f>
        <v>0.18973088607434635</v>
      </c>
      <c r="C13">
        <f>样本统计!AA15</f>
        <v>0.18853342134643675</v>
      </c>
      <c r="D13">
        <f>样本统计!AB15</f>
        <v>0.18819256996321157</v>
      </c>
      <c r="E13">
        <f>样本统计!AC15</f>
        <v>0.17758581310363805</v>
      </c>
      <c r="F13">
        <f>样本统计!AD15</f>
        <v>0.17929679734969611</v>
      </c>
      <c r="N13">
        <f>样本统计!AW15</f>
        <v>846</v>
      </c>
      <c r="O13">
        <f>样本统计!AX15</f>
        <v>840</v>
      </c>
      <c r="P13">
        <f>样本统计!AY15</f>
        <v>839</v>
      </c>
      <c r="Q13">
        <f>样本统计!AZ15</f>
        <v>791</v>
      </c>
      <c r="R13">
        <f>样本统计!BA15</f>
        <v>799</v>
      </c>
      <c r="T13">
        <f>样本统计!AQ15</f>
        <v>3773</v>
      </c>
      <c r="U13">
        <f>样本统计!AR15</f>
        <v>3797</v>
      </c>
      <c r="V13">
        <f>样本统计!AS15</f>
        <v>3804</v>
      </c>
      <c r="W13">
        <f>样本统计!AT15</f>
        <v>4031</v>
      </c>
      <c r="X13">
        <f>样本统计!AU15</f>
        <v>3993</v>
      </c>
      <c r="Z13">
        <v>3</v>
      </c>
      <c r="AA13">
        <f>V38-V29</f>
        <v>63</v>
      </c>
      <c r="AB13">
        <f>V17-P17</f>
        <v>2697</v>
      </c>
    </row>
    <row r="14" spans="1:52" x14ac:dyDescent="0.15">
      <c r="A14">
        <f>样本统计!A16</f>
        <v>7.46E-2</v>
      </c>
      <c r="B14">
        <f>样本统计!Z16</f>
        <v>0.19503650694744382</v>
      </c>
      <c r="C14">
        <f>样本统计!AA16</f>
        <v>0.19606130354043008</v>
      </c>
      <c r="D14">
        <f>样本统计!AB16</f>
        <v>0.19417989360275939</v>
      </c>
      <c r="E14">
        <f>样本统计!AC16</f>
        <v>0.18186215249712781</v>
      </c>
      <c r="F14">
        <f>样本统计!AD16</f>
        <v>0.17998074255945715</v>
      </c>
      <c r="N14">
        <f>样本统计!AW16</f>
        <v>869</v>
      </c>
      <c r="O14">
        <f>样本统计!AX16</f>
        <v>874</v>
      </c>
      <c r="P14">
        <f>样本统计!AY16</f>
        <v>865</v>
      </c>
      <c r="Q14">
        <f>样本统计!AZ16</f>
        <v>811</v>
      </c>
      <c r="R14">
        <f>样本统计!BA16</f>
        <v>802</v>
      </c>
      <c r="T14">
        <f>样本统计!AQ16</f>
        <v>3824</v>
      </c>
      <c r="U14">
        <f>样本统计!AR16</f>
        <v>3804</v>
      </c>
      <c r="V14">
        <f>样本统计!AS16</f>
        <v>3841</v>
      </c>
      <c r="W14">
        <f>样本统计!AT16</f>
        <v>4102</v>
      </c>
      <c r="X14">
        <f>样本统计!AU16</f>
        <v>4144</v>
      </c>
      <c r="Z14">
        <v>4</v>
      </c>
      <c r="AA14">
        <f>W38-W29</f>
        <v>54</v>
      </c>
      <c r="AB14">
        <f>W17-Q17</f>
        <v>3007</v>
      </c>
    </row>
    <row r="15" spans="1:52" x14ac:dyDescent="0.15">
      <c r="A15">
        <f>样本统计!A17</f>
        <v>8.8300000000000003E-2</v>
      </c>
      <c r="B15">
        <f>样本统计!Z17</f>
        <v>0.22976522650013209</v>
      </c>
      <c r="C15">
        <f>样本统计!AA17</f>
        <v>0.22583198093317813</v>
      </c>
      <c r="D15">
        <f>样本统计!AB17</f>
        <v>0.22874042990714577</v>
      </c>
      <c r="E15">
        <f>样本统计!AC17</f>
        <v>0.21556607545682979</v>
      </c>
      <c r="F15">
        <f>样本统计!AD17</f>
        <v>0.2123145326563263</v>
      </c>
      <c r="N15">
        <f>样本统计!AW17</f>
        <v>1024</v>
      </c>
      <c r="O15">
        <f>样本统计!AX17</f>
        <v>1007</v>
      </c>
      <c r="P15">
        <f>样本统计!AY17</f>
        <v>1020</v>
      </c>
      <c r="Q15">
        <f>样本统计!AZ17</f>
        <v>961</v>
      </c>
      <c r="R15">
        <f>样本统计!BA17</f>
        <v>946</v>
      </c>
      <c r="T15">
        <f>样本统计!AQ17</f>
        <v>3843</v>
      </c>
      <c r="U15">
        <f>样本统计!AR17</f>
        <v>3909</v>
      </c>
      <c r="V15">
        <f>样本统计!AS17</f>
        <v>3860</v>
      </c>
      <c r="W15">
        <f>样本统计!AT17</f>
        <v>4096</v>
      </c>
      <c r="X15">
        <f>样本统计!AU17</f>
        <v>4158</v>
      </c>
      <c r="Z15">
        <v>5</v>
      </c>
      <c r="AA15">
        <f>X38-X29</f>
        <v>40</v>
      </c>
      <c r="AB15">
        <f>X17-R17</f>
        <v>2990</v>
      </c>
    </row>
    <row r="16" spans="1:52" x14ac:dyDescent="0.15">
      <c r="A16">
        <f>样本统计!A18</f>
        <v>9.0499999999999997E-2</v>
      </c>
      <c r="B16">
        <f>样本统计!Z18</f>
        <v>0.2337007145103967</v>
      </c>
      <c r="C16">
        <f>样本统计!AA18</f>
        <v>0.22993565219174472</v>
      </c>
      <c r="D16">
        <f>样本统计!AB18</f>
        <v>0.23198300293440652</v>
      </c>
      <c r="E16">
        <f>样本统计!AC18</f>
        <v>0.22018550867685549</v>
      </c>
      <c r="F16">
        <f>样本统计!AD18</f>
        <v>0.21847452443079746</v>
      </c>
      <c r="N16">
        <f>样本统计!AW18</f>
        <v>1042</v>
      </c>
      <c r="O16">
        <f>样本统计!AX18</f>
        <v>1025</v>
      </c>
      <c r="P16">
        <f>样本统计!AY18</f>
        <v>1034</v>
      </c>
      <c r="Q16">
        <f>样本统计!AZ18</f>
        <v>981</v>
      </c>
      <c r="R16">
        <f>样本统计!BA18</f>
        <v>974</v>
      </c>
      <c r="T16">
        <f>样本统计!AQ18</f>
        <v>3872</v>
      </c>
      <c r="U16">
        <f>样本统计!AR18</f>
        <v>3935</v>
      </c>
      <c r="V16">
        <f>样本统计!AS18</f>
        <v>3901</v>
      </c>
      <c r="W16">
        <f>样本统计!AT18</f>
        <v>4110</v>
      </c>
      <c r="X16">
        <f>样本统计!AU18</f>
        <v>4142</v>
      </c>
    </row>
    <row r="17" spans="1:24" x14ac:dyDescent="0.15">
      <c r="A17">
        <f>样本统计!A19</f>
        <v>0.109</v>
      </c>
      <c r="B17">
        <f>样本统计!Z19</f>
        <v>0.27767054294644705</v>
      </c>
      <c r="C17">
        <f>样本统计!AA19</f>
        <v>0.27407590631940765</v>
      </c>
      <c r="D17">
        <f>样本统计!AB19</f>
        <v>0.27715702342829845</v>
      </c>
      <c r="E17">
        <f>样本统计!AC19</f>
        <v>0.26124464569562755</v>
      </c>
      <c r="F17">
        <f>样本统计!AD19</f>
        <v>0.26210125904031184</v>
      </c>
      <c r="N17">
        <f>样本统计!AW19</f>
        <v>1238</v>
      </c>
      <c r="O17">
        <f>样本统计!AX19</f>
        <v>1222</v>
      </c>
      <c r="P17">
        <f>样本统计!AY19</f>
        <v>1235</v>
      </c>
      <c r="Q17">
        <f>样本统计!AZ19</f>
        <v>1165</v>
      </c>
      <c r="R17">
        <f>样本统计!BA19</f>
        <v>1168</v>
      </c>
      <c r="T17">
        <f>样本统计!AQ19</f>
        <v>3925</v>
      </c>
      <c r="U17">
        <f>样本统计!AR19</f>
        <v>3977</v>
      </c>
      <c r="V17">
        <f>样本统计!AS19</f>
        <v>3932</v>
      </c>
      <c r="W17">
        <f>样本统计!AT19</f>
        <v>4172</v>
      </c>
      <c r="X17">
        <f>样本统计!AU19</f>
        <v>4158</v>
      </c>
    </row>
    <row r="18" spans="1:24" x14ac:dyDescent="0.15">
      <c r="A18">
        <f>样本统计!A20</f>
        <v>0.1198</v>
      </c>
      <c r="B18">
        <f>样本统计!Z20</f>
        <v>0.30812292310564549</v>
      </c>
      <c r="C18">
        <f>样本统计!AA20</f>
        <v>0.30247645084932279</v>
      </c>
      <c r="D18">
        <f>样本统计!AB20</f>
        <v>0.30572799364982639</v>
      </c>
      <c r="E18">
        <f>样本统计!AC20</f>
        <v>0.28690716694318769</v>
      </c>
      <c r="F18">
        <f>样本统计!AD20</f>
        <v>0.28846342260080804</v>
      </c>
      <c r="N18">
        <f>样本统计!AW20</f>
        <v>1374</v>
      </c>
      <c r="O18">
        <f>样本统计!AX20</f>
        <v>1348</v>
      </c>
      <c r="P18">
        <f>样本统计!AY20</f>
        <v>1363</v>
      </c>
      <c r="Q18">
        <f>样本统计!AZ20</f>
        <v>1279</v>
      </c>
      <c r="R18">
        <f>样本统计!BA20</f>
        <v>1286</v>
      </c>
      <c r="T18">
        <f>样本统计!AQ20</f>
        <v>3888</v>
      </c>
      <c r="U18">
        <f>样本统计!AR20</f>
        <v>3960</v>
      </c>
      <c r="V18">
        <f>样本统计!AS20</f>
        <v>3918</v>
      </c>
      <c r="W18">
        <f>样本统计!AT20</f>
        <v>4175</v>
      </c>
      <c r="X18">
        <f>样本统计!AU20</f>
        <v>4153</v>
      </c>
    </row>
    <row r="19" spans="1:24" x14ac:dyDescent="0.15">
      <c r="A19">
        <f>样本统计!A21</f>
        <v>0.13100000000000001</v>
      </c>
      <c r="B19">
        <f>样本统计!Z21</f>
        <v>0.33087699537923798</v>
      </c>
      <c r="C19">
        <f>样本统计!AA21</f>
        <v>0.32779812071365783</v>
      </c>
      <c r="D19">
        <f>样本统计!AB21</f>
        <v>0.33190403441553501</v>
      </c>
      <c r="E19">
        <f>样本统计!AC21</f>
        <v>0.31411024674519339</v>
      </c>
      <c r="F19">
        <f>样本统计!AD21</f>
        <v>0.31137222346283827</v>
      </c>
      <c r="N19">
        <f>样本统计!AW21</f>
        <v>1475</v>
      </c>
      <c r="O19">
        <f>样本统计!AX21</f>
        <v>1461</v>
      </c>
      <c r="P19">
        <f>样本统计!AY21</f>
        <v>1480</v>
      </c>
      <c r="Q19">
        <f>样本统计!AZ21</f>
        <v>1400</v>
      </c>
      <c r="R19">
        <f>样本统计!BA21</f>
        <v>1388</v>
      </c>
      <c r="T19">
        <f>样本统计!AQ21</f>
        <v>3959</v>
      </c>
      <c r="U19">
        <f>样本统计!AR21</f>
        <v>3996</v>
      </c>
      <c r="V19">
        <f>样本统计!AS21</f>
        <v>3946</v>
      </c>
      <c r="W19">
        <f>样本统计!AT21</f>
        <v>4170</v>
      </c>
      <c r="X19">
        <f>样本统计!AU21</f>
        <v>4207</v>
      </c>
    </row>
    <row r="20" spans="1:24" x14ac:dyDescent="0.15">
      <c r="A20">
        <f>样本统计!A22</f>
        <v>0.14410000000000001</v>
      </c>
      <c r="B20">
        <f>样本统计!Z22</f>
        <v>0.36321302791941779</v>
      </c>
      <c r="C20">
        <f>样本统计!AA22</f>
        <v>0.35636909093518565</v>
      </c>
      <c r="D20">
        <f>样本统计!AB22</f>
        <v>0.3626995084012693</v>
      </c>
      <c r="E20">
        <f>样本统计!AC22</f>
        <v>0.34405134982955404</v>
      </c>
      <c r="F20">
        <f>样本统计!AD22</f>
        <v>0.34234036558349595</v>
      </c>
      <c r="N20">
        <f>样本统计!AW22</f>
        <v>1619</v>
      </c>
      <c r="O20">
        <f>样本统计!AX22</f>
        <v>1589</v>
      </c>
      <c r="P20">
        <f>样本统计!AY22</f>
        <v>1617</v>
      </c>
      <c r="Q20">
        <f>样本统计!AZ22</f>
        <v>1534</v>
      </c>
      <c r="R20">
        <f>样本统计!BA22</f>
        <v>1526</v>
      </c>
      <c r="T20">
        <f>样本统计!AQ22</f>
        <v>3967</v>
      </c>
      <c r="U20">
        <f>样本统计!AR22</f>
        <v>4043</v>
      </c>
      <c r="V20">
        <f>样本统计!AS22</f>
        <v>3972</v>
      </c>
      <c r="W20">
        <f>样本统计!AT22</f>
        <v>4188</v>
      </c>
      <c r="X20">
        <f>样本统计!AU22</f>
        <v>4209</v>
      </c>
    </row>
    <row r="21" spans="1:24" x14ac:dyDescent="0.15">
      <c r="A21">
        <f>样本统计!A23</f>
        <v>0.16289999999999999</v>
      </c>
      <c r="B21">
        <f>样本统计!Z23</f>
        <v>0.40649666870239637</v>
      </c>
      <c r="C21">
        <f>样本统计!AA23</f>
        <v>0.40410173924657727</v>
      </c>
      <c r="D21">
        <f>样本统计!AB23</f>
        <v>0.41060258240427361</v>
      </c>
      <c r="E21">
        <f>样本统计!AC23</f>
        <v>0.38784851013068111</v>
      </c>
      <c r="F21">
        <f>样本统计!AD23</f>
        <v>0.38545358067486191</v>
      </c>
      <c r="N21">
        <f>样本统计!AW23</f>
        <v>1812</v>
      </c>
      <c r="O21">
        <f>样本统计!AX23</f>
        <v>1802</v>
      </c>
      <c r="P21">
        <f>样本统计!AY23</f>
        <v>1831</v>
      </c>
      <c r="Q21">
        <f>样本统计!AZ23</f>
        <v>1729</v>
      </c>
      <c r="R21">
        <f>样本统计!BA23</f>
        <v>1718</v>
      </c>
      <c r="T21">
        <f>样本统计!AQ23</f>
        <v>4007</v>
      </c>
      <c r="U21">
        <f>样本统计!AR23</f>
        <v>4031</v>
      </c>
      <c r="V21">
        <f>样本统计!AS23</f>
        <v>3967</v>
      </c>
      <c r="W21">
        <f>样本统计!AT23</f>
        <v>4200</v>
      </c>
      <c r="X21">
        <f>样本统计!AU23</f>
        <v>4226</v>
      </c>
    </row>
    <row r="22" spans="1:24" x14ac:dyDescent="0.15">
      <c r="A22">
        <f>样本统计!A24</f>
        <v>0.16689999999999999</v>
      </c>
      <c r="B22">
        <f>样本统计!Z24</f>
        <v>0.41898483549964066</v>
      </c>
      <c r="C22">
        <f>样本统计!AA24</f>
        <v>0.41282708616848018</v>
      </c>
      <c r="D22">
        <f>样本统计!AB24</f>
        <v>0.42148740223437298</v>
      </c>
      <c r="E22">
        <f>样本统计!AC24</f>
        <v>0.39349498238700376</v>
      </c>
      <c r="F22">
        <f>样本统计!AD24</f>
        <v>0.39434935328837739</v>
      </c>
      <c r="N22">
        <f>样本统计!AW24</f>
        <v>1868</v>
      </c>
      <c r="O22">
        <f>样本统计!AX24</f>
        <v>1840</v>
      </c>
      <c r="P22">
        <f>样本统计!AY24</f>
        <v>1879</v>
      </c>
      <c r="Q22">
        <f>样本统计!AZ24</f>
        <v>1754</v>
      </c>
      <c r="R22">
        <f>样本统计!BA24</f>
        <v>1758</v>
      </c>
      <c r="T22">
        <f>样本统计!AQ24</f>
        <v>3983</v>
      </c>
      <c r="U22">
        <f>样本统计!AR24</f>
        <v>4042</v>
      </c>
      <c r="V22">
        <f>样本统计!AS24</f>
        <v>3959</v>
      </c>
      <c r="W22">
        <f>样本统计!AT24</f>
        <v>4241</v>
      </c>
      <c r="X22">
        <f>样本统计!AU24</f>
        <v>4232</v>
      </c>
    </row>
    <row r="23" spans="1:24" x14ac:dyDescent="0.15">
      <c r="A23">
        <f>样本统计!A25</f>
        <v>0.1741</v>
      </c>
      <c r="B23">
        <f>样本统计!Z25</f>
        <v>0.43712171699651814</v>
      </c>
      <c r="C23">
        <f>样本统计!AA25</f>
        <v>0.42805327624807943</v>
      </c>
      <c r="D23">
        <f>样本统计!AB25</f>
        <v>0.43455411940577571</v>
      </c>
      <c r="E23">
        <f>样本统计!AC25</f>
        <v>0.41180004713218316</v>
      </c>
      <c r="F23">
        <f>样本统计!AD25</f>
        <v>0.41162962144057058</v>
      </c>
      <c r="N23">
        <f>样本统计!AW25</f>
        <v>1949</v>
      </c>
      <c r="O23">
        <f>样本统计!AX25</f>
        <v>1908</v>
      </c>
      <c r="P23">
        <f>样本统计!AY25</f>
        <v>1937</v>
      </c>
      <c r="Q23">
        <f>样本统计!AZ25</f>
        <v>1836</v>
      </c>
      <c r="R23">
        <f>样本统计!BA25</f>
        <v>1835</v>
      </c>
      <c r="T23">
        <f>样本统计!AQ25</f>
        <v>3982</v>
      </c>
      <c r="U23">
        <f>样本统计!AR25</f>
        <v>4067</v>
      </c>
      <c r="V23">
        <f>样本统计!AS25</f>
        <v>4006</v>
      </c>
      <c r="W23">
        <f>样本统计!AT25</f>
        <v>4227</v>
      </c>
      <c r="X23">
        <f>样本统计!AU25</f>
        <v>4229</v>
      </c>
    </row>
    <row r="24" spans="1:24" x14ac:dyDescent="0.15">
      <c r="A24">
        <f>样本统计!A26</f>
        <v>0.18909999999999999</v>
      </c>
      <c r="B24">
        <f>样本统计!Z26</f>
        <v>0.47253438175896745</v>
      </c>
      <c r="C24">
        <f>样本统计!AA26</f>
        <v>0.46483607387336162</v>
      </c>
      <c r="D24">
        <f>样本统计!AB26</f>
        <v>0.4713369170310579</v>
      </c>
      <c r="E24">
        <f>样本统计!AC26</f>
        <v>0.44447693105558822</v>
      </c>
      <c r="F24">
        <f>样本统计!AD26</f>
        <v>0.44499045057373665</v>
      </c>
      <c r="N24">
        <f>样本统计!AW26</f>
        <v>2107</v>
      </c>
      <c r="O24">
        <f>样本统计!AX26</f>
        <v>2072</v>
      </c>
      <c r="P24">
        <f>样本统计!AY26</f>
        <v>2101</v>
      </c>
      <c r="Q24">
        <f>样本统计!AZ26</f>
        <v>1982</v>
      </c>
      <c r="R24">
        <f>样本统计!BA26</f>
        <v>1984</v>
      </c>
      <c r="T24">
        <f>样本统计!AQ26</f>
        <v>4001</v>
      </c>
      <c r="U24">
        <f>样本统计!AR26</f>
        <v>4068</v>
      </c>
      <c r="V24">
        <f>样本统计!AS26</f>
        <v>4011</v>
      </c>
      <c r="W24">
        <f>样本统计!AT26</f>
        <v>4254</v>
      </c>
      <c r="X24">
        <f>样本统计!AU26</f>
        <v>4249</v>
      </c>
    </row>
    <row r="25" spans="1:24" x14ac:dyDescent="0.15">
      <c r="A25">
        <f>样本统计!A27</f>
        <v>0.2021</v>
      </c>
      <c r="B25">
        <f>样本统计!Z27</f>
        <v>0.50743576944657909</v>
      </c>
      <c r="C25">
        <f>样本统计!AA27</f>
        <v>0.49580197355070854</v>
      </c>
      <c r="D25">
        <f>样本统计!AB27</f>
        <v>0.50555435950890848</v>
      </c>
      <c r="E25">
        <f>样本统计!AC27</f>
        <v>0.47373184648687716</v>
      </c>
      <c r="F25">
        <f>样本统计!AD27</f>
        <v>0.47578592455947105</v>
      </c>
      <c r="N25">
        <f>样本统计!AW27</f>
        <v>2262</v>
      </c>
      <c r="O25">
        <f>样本统计!AX27</f>
        <v>2210</v>
      </c>
      <c r="P25">
        <f>样本统计!AY27</f>
        <v>2254</v>
      </c>
      <c r="Q25">
        <f>样本统计!AZ27</f>
        <v>2112</v>
      </c>
      <c r="R25">
        <f>样本统计!BA27</f>
        <v>2121</v>
      </c>
      <c r="T25">
        <f>样本统计!AQ27</f>
        <v>3982</v>
      </c>
      <c r="U25">
        <f>样本统计!AR27</f>
        <v>4076</v>
      </c>
      <c r="V25">
        <f>样本统计!AS27</f>
        <v>3997</v>
      </c>
      <c r="W25">
        <f>样本统计!AT27</f>
        <v>4266</v>
      </c>
      <c r="X25">
        <f>样本统计!AU27</f>
        <v>4247</v>
      </c>
    </row>
    <row r="26" spans="1:24" x14ac:dyDescent="0.15">
      <c r="A26">
        <f>样本统计!A28</f>
        <v>0.21659999999999999</v>
      </c>
      <c r="B26">
        <f>样本统计!Z28</f>
        <v>0.53857433725884929</v>
      </c>
      <c r="C26">
        <f>样本统计!AA28</f>
        <v>0.53378447834721099</v>
      </c>
      <c r="D26">
        <f>样本统计!AB28</f>
        <v>0.5380608177407008</v>
      </c>
      <c r="E26">
        <f>样本统计!AC28</f>
        <v>0.50914675369263718</v>
      </c>
      <c r="F26">
        <f>样本统计!AD28</f>
        <v>0.50675182423681808</v>
      </c>
      <c r="N26">
        <f>样本统计!AW28</f>
        <v>2401</v>
      </c>
      <c r="O26">
        <f>样本统计!AX28</f>
        <v>2380</v>
      </c>
      <c r="P26">
        <f>样本统计!AY28</f>
        <v>2399</v>
      </c>
      <c r="Q26">
        <f>样本统计!AZ28</f>
        <v>2270</v>
      </c>
      <c r="R26">
        <f>样本统计!BA28</f>
        <v>2259</v>
      </c>
      <c r="T26">
        <f>样本统计!AQ28</f>
        <v>4021</v>
      </c>
      <c r="U26">
        <f>样本统计!AR28</f>
        <v>4057</v>
      </c>
      <c r="V26">
        <f>样本统计!AS28</f>
        <v>4025</v>
      </c>
      <c r="W26">
        <f>样本统计!AT28</f>
        <v>4254</v>
      </c>
      <c r="X26">
        <f>样本统计!AU28</f>
        <v>4274</v>
      </c>
    </row>
    <row r="27" spans="1:24" x14ac:dyDescent="0.15">
      <c r="A27">
        <f>样本统计!A29</f>
        <v>0.23400000000000001</v>
      </c>
      <c r="B27">
        <f>样本统计!Z29</f>
        <v>0.57997656810415721</v>
      </c>
      <c r="C27">
        <f>样本统计!AA29</f>
        <v>0.57279177973669981</v>
      </c>
      <c r="D27">
        <f>样本统计!AB29</f>
        <v>0.5780996430531079</v>
      </c>
      <c r="E27">
        <f>样本统计!AC29</f>
        <v>0.55123517219101681</v>
      </c>
      <c r="F27">
        <f>样本统计!AD29</f>
        <v>0.54935151981003549</v>
      </c>
      <c r="N27">
        <f>样本统计!AW29</f>
        <v>2586</v>
      </c>
      <c r="O27">
        <f>样本统计!AX29</f>
        <v>2554</v>
      </c>
      <c r="P27">
        <f>样本统计!AY29</f>
        <v>2577</v>
      </c>
      <c r="Q27">
        <f>样本统计!AZ29</f>
        <v>2458</v>
      </c>
      <c r="R27">
        <f>样本统计!BA29</f>
        <v>2449</v>
      </c>
      <c r="T27">
        <f>样本统计!AQ29</f>
        <v>4034</v>
      </c>
      <c r="U27">
        <f>样本统计!AR29</f>
        <v>4085</v>
      </c>
      <c r="V27">
        <f>样本统计!AS29</f>
        <v>4047</v>
      </c>
      <c r="W27">
        <f>样本统计!AT29</f>
        <v>4245</v>
      </c>
      <c r="X27">
        <f>样本统计!AU29</f>
        <v>4259</v>
      </c>
    </row>
    <row r="28" spans="1:24" x14ac:dyDescent="0.15">
      <c r="A28">
        <f>样本统计!A30</f>
        <v>0.24529999999999999</v>
      </c>
      <c r="B28">
        <f>样本统计!Z30</f>
        <v>0.60615260886986588</v>
      </c>
      <c r="C28">
        <f>样本统计!AA30</f>
        <v>0.59811120715772403</v>
      </c>
      <c r="D28">
        <f>样本统计!AB30</f>
        <v>0.60700697977123952</v>
      </c>
      <c r="E28">
        <f>样本统计!AC30</f>
        <v>0.57227826021855133</v>
      </c>
      <c r="F28">
        <f>样本统计!AD30</f>
        <v>0.57244868591016396</v>
      </c>
      <c r="N28">
        <f>样本统计!AW30</f>
        <v>2703</v>
      </c>
      <c r="O28">
        <f>样本统计!AX30</f>
        <v>2667</v>
      </c>
      <c r="P28">
        <f>样本统计!AY30</f>
        <v>2706</v>
      </c>
      <c r="Q28">
        <f>样本统计!AZ30</f>
        <v>2552</v>
      </c>
      <c r="R28">
        <f>样本统计!BA30</f>
        <v>2552</v>
      </c>
      <c r="T28">
        <f>样本统计!AQ30</f>
        <v>4046</v>
      </c>
      <c r="U28">
        <f>样本统计!AR30</f>
        <v>4101</v>
      </c>
      <c r="V28">
        <f>样本统计!AS30</f>
        <v>4041</v>
      </c>
      <c r="W28">
        <f>样本统计!AT30</f>
        <v>4286</v>
      </c>
      <c r="X28">
        <f>样本统计!AU30</f>
        <v>4285</v>
      </c>
    </row>
    <row r="29" spans="1:24" x14ac:dyDescent="0.15">
      <c r="A29">
        <f>样本统计!A31</f>
        <v>0.25030000000000002</v>
      </c>
      <c r="B29">
        <f>样本统计!Z31</f>
        <v>0.61710245955597542</v>
      </c>
      <c r="C29">
        <f>样本统计!AA31</f>
        <v>0.61060161639827892</v>
      </c>
      <c r="D29">
        <f>样本统计!AB31</f>
        <v>0.61539147530991734</v>
      </c>
      <c r="E29">
        <f>样本统计!AC31</f>
        <v>0.58476642701579551</v>
      </c>
      <c r="F29">
        <f>样本统计!AD31</f>
        <v>0.58237149755997653</v>
      </c>
      <c r="N29">
        <f>样本统计!AW31</f>
        <v>2751</v>
      </c>
      <c r="O29">
        <f>样本统计!AX31</f>
        <v>2722</v>
      </c>
      <c r="P29">
        <f>样本统计!AY31</f>
        <v>2744</v>
      </c>
      <c r="Q29">
        <f>样本统计!AZ31</f>
        <v>2607</v>
      </c>
      <c r="R29">
        <f>样本统计!BA31</f>
        <v>2597</v>
      </c>
      <c r="T29">
        <f>样本统计!AQ31</f>
        <v>4056</v>
      </c>
      <c r="U29">
        <f>样本统计!AR31</f>
        <v>4099</v>
      </c>
      <c r="V29">
        <f>样本统计!AS31</f>
        <v>4067</v>
      </c>
      <c r="W29">
        <f>样本统计!AT31</f>
        <v>4280</v>
      </c>
      <c r="X29">
        <f>样本统计!AU31</f>
        <v>4297</v>
      </c>
    </row>
    <row r="31" spans="1:24" x14ac:dyDescent="0.15">
      <c r="A31">
        <f>样本统计!A33</f>
        <v>0.26579999999999998</v>
      </c>
      <c r="B31">
        <f>样本统计!Z33</f>
        <v>0.65354216335472159</v>
      </c>
      <c r="C31">
        <f>样本统计!AA33</f>
        <v>0.6480683592333224</v>
      </c>
      <c r="D31">
        <f>样本统计!AB33</f>
        <v>0.65405568287287019</v>
      </c>
      <c r="E31">
        <f>样本统计!AC33</f>
        <v>0.62206274415922613</v>
      </c>
      <c r="F31">
        <f>样本统计!AD33</f>
        <v>0.61761597907412391</v>
      </c>
      <c r="N31">
        <f>样本统计!AW33</f>
        <v>2914</v>
      </c>
      <c r="O31">
        <f>样本统计!AX33</f>
        <v>2890</v>
      </c>
      <c r="P31">
        <f>样本统计!AY33</f>
        <v>2916</v>
      </c>
      <c r="Q31">
        <f>样本统计!AZ33</f>
        <v>2774</v>
      </c>
      <c r="R31">
        <f>样本统计!BA33</f>
        <v>2754</v>
      </c>
      <c r="T31">
        <f>样本统计!AQ33</f>
        <v>4067</v>
      </c>
      <c r="U31">
        <f>样本统计!AR33</f>
        <v>4101</v>
      </c>
      <c r="V31">
        <f>样本统计!AS33</f>
        <v>4063</v>
      </c>
      <c r="W31">
        <f>样本统计!AT33</f>
        <v>4272</v>
      </c>
      <c r="X31">
        <f>样本统计!AU33</f>
        <v>4303</v>
      </c>
    </row>
    <row r="32" spans="1:24" x14ac:dyDescent="0.15">
      <c r="A32">
        <f>样本统计!A34</f>
        <v>0.29380000000000001</v>
      </c>
      <c r="B32">
        <f>样本统计!Z34</f>
        <v>0.72676690722206083</v>
      </c>
      <c r="C32">
        <f>样本统计!AA34</f>
        <v>0.71188381096899755</v>
      </c>
      <c r="D32">
        <f>样本统计!AB34</f>
        <v>0.72556944249415134</v>
      </c>
      <c r="E32">
        <f>样本统计!AC34</f>
        <v>0.68485115685860443</v>
      </c>
      <c r="F32">
        <f>样本统计!AD34</f>
        <v>0.68365369213069493</v>
      </c>
      <c r="N32">
        <f>样本统计!AW34</f>
        <v>3240</v>
      </c>
      <c r="O32">
        <f>样本统计!AX34</f>
        <v>3174</v>
      </c>
      <c r="P32">
        <f>样本统计!AY34</f>
        <v>3235</v>
      </c>
      <c r="Q32">
        <f>样本统计!AZ34</f>
        <v>3054</v>
      </c>
      <c r="R32">
        <f>样本统计!BA34</f>
        <v>3048</v>
      </c>
      <c r="T32">
        <f>样本统计!AQ34</f>
        <v>4042</v>
      </c>
      <c r="U32">
        <f>样本统计!AR34</f>
        <v>4127</v>
      </c>
      <c r="V32">
        <f>样本统计!AS34</f>
        <v>4049</v>
      </c>
      <c r="W32">
        <f>样本统计!AT34</f>
        <v>4289</v>
      </c>
      <c r="X32">
        <f>样本统计!AU34</f>
        <v>4297</v>
      </c>
    </row>
    <row r="33" spans="1:24" x14ac:dyDescent="0.15">
      <c r="A33">
        <f>样本统计!A35</f>
        <v>0.30620000000000003</v>
      </c>
      <c r="B33">
        <f>样本统计!Z35</f>
        <v>0.75208857708639587</v>
      </c>
      <c r="C33">
        <f>样本统计!AA35</f>
        <v>0.74302013633795716</v>
      </c>
      <c r="D33">
        <f>样本统计!AB35</f>
        <v>0.7510615380500989</v>
      </c>
      <c r="E33">
        <f>样本统计!AC35</f>
        <v>0.71444916611642928</v>
      </c>
      <c r="F33">
        <f>样本统计!AD35</f>
        <v>0.71239733048714604</v>
      </c>
      <c r="N33">
        <f>样本统计!AW35</f>
        <v>3353</v>
      </c>
      <c r="O33">
        <f>样本统计!AX35</f>
        <v>3313</v>
      </c>
      <c r="P33">
        <f>样本统计!AY35</f>
        <v>3349</v>
      </c>
      <c r="Q33">
        <f>样本统计!AZ35</f>
        <v>3186</v>
      </c>
      <c r="R33">
        <f>样本统计!BA35</f>
        <v>3176</v>
      </c>
      <c r="T33">
        <f>样本统计!AQ35</f>
        <v>4071</v>
      </c>
      <c r="U33">
        <f>样本统计!AR35</f>
        <v>4121</v>
      </c>
      <c r="V33">
        <f>样本统计!AS35</f>
        <v>4076</v>
      </c>
      <c r="W33">
        <f>样本统计!AT35</f>
        <v>4285</v>
      </c>
      <c r="X33">
        <f>样本统计!AU35</f>
        <v>4298</v>
      </c>
    </row>
    <row r="34" spans="1:24" x14ac:dyDescent="0.15">
      <c r="A34">
        <f>样本统计!A36</f>
        <v>0.36170000000000002</v>
      </c>
      <c r="B34">
        <f>样本统计!Z36</f>
        <v>0.88775863982657777</v>
      </c>
      <c r="C34">
        <f>样本统计!AA36</f>
        <v>0.87128116637961228</v>
      </c>
      <c r="D34">
        <f>样本统计!AB36</f>
        <v>0.88006033194097155</v>
      </c>
      <c r="E34">
        <f>样本统计!AC36</f>
        <v>0.83592007781330868</v>
      </c>
      <c r="F34">
        <f>样本统计!AD36</f>
        <v>0.83626092919653394</v>
      </c>
      <c r="N34">
        <f>样本统计!AW36</f>
        <v>3958</v>
      </c>
      <c r="O34">
        <f>样本统计!AX36</f>
        <v>3885</v>
      </c>
      <c r="P34">
        <f>样本统计!AY36</f>
        <v>3924</v>
      </c>
      <c r="Q34">
        <f>样本统计!AZ36</f>
        <v>3727</v>
      </c>
      <c r="R34">
        <f>样本统计!BA36</f>
        <v>3729</v>
      </c>
      <c r="T34">
        <f>样本统计!AQ36</f>
        <v>4074</v>
      </c>
      <c r="U34">
        <f>样本统计!AR36</f>
        <v>4151</v>
      </c>
      <c r="V34">
        <f>样本统计!AS36</f>
        <v>4109</v>
      </c>
      <c r="W34">
        <f>样本统计!AT36</f>
        <v>4326</v>
      </c>
      <c r="X34">
        <f>样本统计!AU36</f>
        <v>4325</v>
      </c>
    </row>
    <row r="35" spans="1:24" x14ac:dyDescent="0.15">
      <c r="A35">
        <f>样本统计!A37</f>
        <v>0.39079999999999998</v>
      </c>
      <c r="B35">
        <f>样本统计!Z37</f>
        <v>0.96081071555899344</v>
      </c>
      <c r="C35">
        <f>样本统计!AA37</f>
        <v>0.94626847068915521</v>
      </c>
      <c r="D35">
        <f>样本统计!AB37</f>
        <v>0.95396902101807224</v>
      </c>
      <c r="E35">
        <f>样本统计!AC37</f>
        <v>0.91307806724760165</v>
      </c>
      <c r="F35">
        <f>样本统计!AD37</f>
        <v>0.91051271210017004</v>
      </c>
      <c r="N35">
        <f>样本统计!AW37</f>
        <v>4284</v>
      </c>
      <c r="O35">
        <f>样本统计!AX37</f>
        <v>4219</v>
      </c>
      <c r="P35">
        <f>样本统计!AY37</f>
        <v>4254</v>
      </c>
      <c r="Q35">
        <f>样本统计!AZ37</f>
        <v>4071</v>
      </c>
      <c r="R35">
        <f>样本统计!BA37</f>
        <v>4060</v>
      </c>
      <c r="T35">
        <f>样本统计!AQ37</f>
        <v>4067</v>
      </c>
      <c r="U35">
        <f>样本统计!AR37</f>
        <v>4129</v>
      </c>
      <c r="V35">
        <f>样本统计!AS37</f>
        <v>4096</v>
      </c>
      <c r="W35">
        <f>样本统计!AT37</f>
        <v>4280</v>
      </c>
      <c r="X35">
        <f>样本统计!AU37</f>
        <v>4292</v>
      </c>
    </row>
    <row r="36" spans="1:24" x14ac:dyDescent="0.15">
      <c r="A36">
        <f>样本统计!A38</f>
        <v>0.42909999999999998</v>
      </c>
      <c r="B36">
        <f>样本统计!Z38</f>
        <v>1.0454988296305905</v>
      </c>
      <c r="C36">
        <f>样本统计!AA38</f>
        <v>1.0277050419602487</v>
      </c>
      <c r="D36">
        <f>样本统计!AB38</f>
        <v>1.0410498221021778</v>
      </c>
      <c r="E36">
        <f>样本统计!AC38</f>
        <v>0.99297632240756051</v>
      </c>
      <c r="F36">
        <f>样本统计!AD38</f>
        <v>0.98989520529866981</v>
      </c>
      <c r="N36">
        <f>样本统计!AW38</f>
        <v>4662</v>
      </c>
      <c r="O36">
        <f>样本统计!AX38</f>
        <v>4582</v>
      </c>
      <c r="P36">
        <f>样本统计!AY38</f>
        <v>4642</v>
      </c>
      <c r="Q36">
        <f>样本统计!AZ38</f>
        <v>4428</v>
      </c>
      <c r="R36">
        <f>样本统计!BA38</f>
        <v>4414</v>
      </c>
      <c r="T36">
        <f>样本统计!AQ38</f>
        <v>4104</v>
      </c>
      <c r="U36">
        <f>样本统计!AR38</f>
        <v>4175</v>
      </c>
      <c r="V36">
        <f>样本统计!AS38</f>
        <v>4121</v>
      </c>
      <c r="W36">
        <f>样本统计!AT38</f>
        <v>4321</v>
      </c>
      <c r="X36">
        <f>样本统计!AU38</f>
        <v>4334</v>
      </c>
    </row>
    <row r="37" spans="1:24" x14ac:dyDescent="0.15">
      <c r="A37">
        <f>样本统计!A39</f>
        <v>0.4607</v>
      </c>
      <c r="B37">
        <f>样本统计!Z39</f>
        <v>1.1223159676816583</v>
      </c>
      <c r="C37">
        <f>样本统计!AA39</f>
        <v>1.1034951409750198</v>
      </c>
      <c r="D37">
        <f>样本统计!AB39</f>
        <v>1.1028739841779582</v>
      </c>
      <c r="E37">
        <f>样本统计!AC39</f>
        <v>1.0629495234743964</v>
      </c>
      <c r="F37">
        <f>样本统计!AD39</f>
        <v>1.062559338338336</v>
      </c>
      <c r="N37">
        <f>样本统计!AW39</f>
        <v>5004</v>
      </c>
      <c r="O37">
        <f>样本统计!AX39</f>
        <v>4920</v>
      </c>
      <c r="P37">
        <f>样本统计!AY39</f>
        <v>4918</v>
      </c>
      <c r="Q37">
        <f>样本统计!AZ39</f>
        <v>4740</v>
      </c>
      <c r="R37">
        <f>样本统计!BA39</f>
        <v>4738</v>
      </c>
      <c r="T37">
        <f>样本统计!AQ39</f>
        <v>4104</v>
      </c>
      <c r="U37">
        <f>样本统计!AR39</f>
        <v>4174</v>
      </c>
      <c r="V37">
        <f>样本统计!AS39</f>
        <v>4177</v>
      </c>
      <c r="W37">
        <f>样本统计!AT39</f>
        <v>4334</v>
      </c>
      <c r="X37">
        <f>样本统计!AU39</f>
        <v>4335</v>
      </c>
    </row>
    <row r="38" spans="1:24" x14ac:dyDescent="0.15">
      <c r="A38">
        <f>样本统计!A40</f>
        <v>0.49909999999999999</v>
      </c>
      <c r="B38">
        <f>样本统计!Z40</f>
        <v>1.2092263430741517</v>
      </c>
      <c r="C38">
        <f>样本统计!AA40</f>
        <v>1.1972516957950559</v>
      </c>
      <c r="D38">
        <f>样本统计!AB40</f>
        <v>1.2082374255741364</v>
      </c>
      <c r="E38">
        <f>样本统计!AC40</f>
        <v>1.1515708831129474</v>
      </c>
      <c r="F38">
        <f>样本统计!AD40</f>
        <v>1.1505438440766507</v>
      </c>
      <c r="N38">
        <f>样本统计!AW40</f>
        <v>5392</v>
      </c>
      <c r="O38">
        <f>样本统计!AX40</f>
        <v>5339</v>
      </c>
      <c r="P38">
        <f>样本统计!AY40</f>
        <v>5388</v>
      </c>
      <c r="Q38">
        <f>样本统计!AZ40</f>
        <v>5135</v>
      </c>
      <c r="R38">
        <f>样本统计!BA40</f>
        <v>5130</v>
      </c>
      <c r="T38">
        <f>样本统计!AQ40</f>
        <v>4127</v>
      </c>
      <c r="U38">
        <f>样本统计!AR40</f>
        <v>4168</v>
      </c>
      <c r="V38">
        <f>样本统计!AS40</f>
        <v>4130</v>
      </c>
      <c r="W38">
        <f>样本统计!AT40</f>
        <v>4334</v>
      </c>
      <c r="X38">
        <f>样本统计!AU40</f>
        <v>4337</v>
      </c>
    </row>
    <row r="40" spans="1:24" x14ac:dyDescent="0.15">
      <c r="A40">
        <f>样本统计!A42</f>
        <v>0.59770000000000001</v>
      </c>
      <c r="B40">
        <f>样本统计!Z42</f>
        <v>1.4472056394213486</v>
      </c>
      <c r="C40">
        <f>样本统计!AA42</f>
        <v>1.4210295986556403</v>
      </c>
      <c r="D40">
        <f>样本统计!AB42</f>
        <v>1.4407047962636523</v>
      </c>
      <c r="E40">
        <f>样本统计!AC42</f>
        <v>1.3724425794428745</v>
      </c>
      <c r="F40">
        <f>样本统计!AD42</f>
        <v>1.374153563688933</v>
      </c>
      <c r="N40">
        <f>样本统计!AW42</f>
        <v>6453</v>
      </c>
      <c r="O40">
        <f>样本统计!AX42</f>
        <v>6336</v>
      </c>
      <c r="P40">
        <f>样本统计!AY42</f>
        <v>6424</v>
      </c>
      <c r="Q40">
        <f>样本统计!AZ42</f>
        <v>6120</v>
      </c>
      <c r="R40">
        <f>样本统计!BA42</f>
        <v>6127</v>
      </c>
      <c r="T40">
        <f>样本统计!AQ42</f>
        <v>4130</v>
      </c>
      <c r="U40">
        <f>样本统计!AR42</f>
        <v>4206</v>
      </c>
      <c r="V40">
        <f>样本统计!AS42</f>
        <v>4148</v>
      </c>
      <c r="W40">
        <f>样本统计!AT42</f>
        <v>4355</v>
      </c>
      <c r="X40">
        <f>样本统计!AU42</f>
        <v>4349</v>
      </c>
    </row>
    <row r="41" spans="1:24" x14ac:dyDescent="0.15">
      <c r="A41">
        <f>样本统计!A43</f>
        <v>0.70189999999999997</v>
      </c>
      <c r="B41">
        <f>样本统计!Z43</f>
        <v>1.6978457707007133</v>
      </c>
      <c r="C41">
        <f>样本统计!AA43</f>
        <v>1.6684181871345016</v>
      </c>
      <c r="D41">
        <f>样本统计!AB43</f>
        <v>1.6843283224238617</v>
      </c>
      <c r="E41">
        <f>样本统计!AC43</f>
        <v>1.6058024425700463</v>
      </c>
      <c r="F41">
        <f>样本统计!AD43</f>
        <v>1.6116170980746707</v>
      </c>
      <c r="N41">
        <f>样本统计!AW43</f>
        <v>7571</v>
      </c>
      <c r="O41">
        <f>样本统计!AX43</f>
        <v>7440</v>
      </c>
      <c r="P41">
        <f>样本统计!AY43</f>
        <v>7511</v>
      </c>
      <c r="Q41">
        <f>样本统计!AZ43</f>
        <v>7160</v>
      </c>
      <c r="R41">
        <f>样本统计!BA43</f>
        <v>7186</v>
      </c>
      <c r="T41">
        <f>样本统计!AQ43</f>
        <v>4134</v>
      </c>
      <c r="U41">
        <f>样本统计!AR43</f>
        <v>4206</v>
      </c>
      <c r="V41">
        <f>样本统计!AS43</f>
        <v>4167</v>
      </c>
      <c r="W41">
        <f>样本统计!AT43</f>
        <v>4371</v>
      </c>
      <c r="X41">
        <f>样本统计!AU43</f>
        <v>4355</v>
      </c>
    </row>
    <row r="42" spans="1:24" x14ac:dyDescent="0.15">
      <c r="A42">
        <f>样本统计!A44</f>
        <v>0.80189999999999995</v>
      </c>
      <c r="B42">
        <f>样本统计!Z44</f>
        <v>1.9370225317758201</v>
      </c>
      <c r="C42">
        <f>样本统计!AA44</f>
        <v>1.9055408701370138</v>
      </c>
      <c r="D42">
        <f>样本统计!AB44</f>
        <v>1.9238481773255041</v>
      </c>
      <c r="E42">
        <f>样本统计!AC44</f>
        <v>1.8323183687129854</v>
      </c>
      <c r="F42">
        <f>样本统计!AD44</f>
        <v>1.8407006218083524</v>
      </c>
      <c r="N42">
        <f>样本统计!AW44</f>
        <v>8638</v>
      </c>
      <c r="O42">
        <f>样本统计!AX44</f>
        <v>8497</v>
      </c>
      <c r="P42">
        <f>样本统计!AY44</f>
        <v>8579</v>
      </c>
      <c r="Q42">
        <f>样本统计!AZ44</f>
        <v>8171</v>
      </c>
      <c r="R42">
        <f>样本统计!BA44</f>
        <v>8208</v>
      </c>
      <c r="T42">
        <f>样本统计!AQ44</f>
        <v>4139</v>
      </c>
      <c r="U42">
        <f>样本统计!AR44</f>
        <v>4208</v>
      </c>
      <c r="V42">
        <f>样本统计!AS44</f>
        <v>4168</v>
      </c>
      <c r="W42">
        <f>样本统计!AT44</f>
        <v>4376</v>
      </c>
      <c r="X42">
        <f>样本统计!AU44</f>
        <v>4356</v>
      </c>
    </row>
    <row r="43" spans="1:24" x14ac:dyDescent="0.15">
      <c r="A43">
        <f>样本统计!A45</f>
        <v>0.91949999999999998</v>
      </c>
      <c r="B43">
        <f>样本统计!Z45</f>
        <v>2.2092170281575569</v>
      </c>
      <c r="C43">
        <f>样本统计!AA45</f>
        <v>2.1714071914959776</v>
      </c>
      <c r="D43">
        <f>样本统计!AB45</f>
        <v>2.2006643493705771</v>
      </c>
      <c r="E43">
        <f>样本统计!AC45</f>
        <v>2.0898001945332716</v>
      </c>
      <c r="F43">
        <f>样本统计!AD45</f>
        <v>2.0985255414551749</v>
      </c>
      <c r="N43">
        <f>样本统计!AW45</f>
        <v>9851</v>
      </c>
      <c r="O43">
        <f>样本统计!AX45</f>
        <v>9683</v>
      </c>
      <c r="P43">
        <f>样本统计!AY45</f>
        <v>9813</v>
      </c>
      <c r="Q43">
        <f>样本统计!AZ45</f>
        <v>9319</v>
      </c>
      <c r="R43">
        <f>样本统计!BA45</f>
        <v>9358</v>
      </c>
      <c r="T43">
        <f>样本统计!AQ45</f>
        <v>4162</v>
      </c>
      <c r="U43">
        <f>样本统计!AR45</f>
        <v>4234</v>
      </c>
      <c r="V43">
        <f>样本统计!AS45</f>
        <v>4178</v>
      </c>
      <c r="W43">
        <f>样本统计!AT45</f>
        <v>4399</v>
      </c>
      <c r="X43">
        <f>样本统计!AU45</f>
        <v>4381</v>
      </c>
    </row>
    <row r="44" spans="1:24" x14ac:dyDescent="0.15">
      <c r="A44">
        <f>样本统计!A46</f>
        <v>1.0630999999999999</v>
      </c>
      <c r="B44">
        <f>样本统计!Z46</f>
        <v>2.5313709190582028</v>
      </c>
      <c r="C44">
        <f>样本统计!AA46</f>
        <v>2.5009162964556939</v>
      </c>
      <c r="D44">
        <f>样本统计!AB46</f>
        <v>2.5175126193981261</v>
      </c>
      <c r="E44">
        <f>样本统计!AC46</f>
        <v>2.3951873367998728</v>
      </c>
      <c r="F44">
        <f>样本统计!AD46</f>
        <v>2.40049071522966</v>
      </c>
      <c r="N44">
        <f>样本统计!AW46</f>
        <v>11288</v>
      </c>
      <c r="O44">
        <f>样本统计!AX46</f>
        <v>11152</v>
      </c>
      <c r="P44">
        <f>样本统计!AY46</f>
        <v>11226</v>
      </c>
      <c r="Q44">
        <f>样本统计!AZ46</f>
        <v>10681</v>
      </c>
      <c r="R44">
        <f>样本统计!BA46</f>
        <v>10704</v>
      </c>
      <c r="T44">
        <f>样本统计!AQ46</f>
        <v>4199</v>
      </c>
      <c r="U44">
        <f>样本统计!AR46</f>
        <v>4250</v>
      </c>
      <c r="V44">
        <f>样本统计!AS46</f>
        <v>4222</v>
      </c>
      <c r="W44">
        <f>样本统计!AT46</f>
        <v>4438</v>
      </c>
      <c r="X44">
        <f>样本统计!AU46</f>
        <v>4428</v>
      </c>
    </row>
    <row r="45" spans="1:24" x14ac:dyDescent="0.15">
      <c r="A45">
        <f>样本统计!A47</f>
        <v>1.0913999999999999</v>
      </c>
      <c r="B45">
        <f>样本统计!Z47</f>
        <v>2.6134914355390575</v>
      </c>
      <c r="C45">
        <f>样本统计!AA47</f>
        <v>2.5828663872449358</v>
      </c>
      <c r="D45">
        <f>样本统计!AB47</f>
        <v>2.6025415848529483</v>
      </c>
      <c r="E45">
        <f>样本统计!AC47</f>
        <v>2.473715459096999</v>
      </c>
      <c r="F45">
        <f>样本统计!AD47</f>
        <v>2.4815841926742168</v>
      </c>
      <c r="N45">
        <f>样本统计!AW47</f>
        <v>11654</v>
      </c>
      <c r="O45">
        <f>样本统计!AX47</f>
        <v>11518</v>
      </c>
      <c r="P45">
        <f>样本统计!AY47</f>
        <v>11605</v>
      </c>
      <c r="Q45">
        <f>样本统计!AZ47</f>
        <v>11031</v>
      </c>
      <c r="R45">
        <f>样本统计!BA47</f>
        <v>11066</v>
      </c>
      <c r="T45">
        <f>样本统计!AQ47</f>
        <v>4176</v>
      </c>
      <c r="U45">
        <f>样本统计!AR47</f>
        <v>4225</v>
      </c>
      <c r="V45">
        <f>样本统计!AS47</f>
        <v>4193</v>
      </c>
      <c r="W45">
        <f>样本统计!AT47</f>
        <v>4411</v>
      </c>
      <c r="X45">
        <f>样本统计!AU47</f>
        <v>4397</v>
      </c>
    </row>
    <row r="46" spans="1:24" x14ac:dyDescent="0.15">
      <c r="A46">
        <f>样本统计!A48</f>
        <v>1.2045999999999999</v>
      </c>
      <c r="B46">
        <f>样本统计!Z48</f>
        <v>2.8706324099761185</v>
      </c>
      <c r="C46">
        <f>样本统计!AA48</f>
        <v>2.8256355425037714</v>
      </c>
      <c r="D46">
        <f>样本统计!AB48</f>
        <v>2.8584850945620999</v>
      </c>
      <c r="E46">
        <f>样本统计!AC48</f>
        <v>2.7166550400474465</v>
      </c>
      <c r="F46">
        <f>样本统计!AD48</f>
        <v>2.7209313794409362</v>
      </c>
      <c r="N46">
        <f>样本统计!AW48</f>
        <v>12801</v>
      </c>
      <c r="O46">
        <f>样本统计!AX48</f>
        <v>12600</v>
      </c>
      <c r="P46">
        <f>样本统计!AY48</f>
        <v>12747</v>
      </c>
      <c r="Q46">
        <f>样本统计!AZ48</f>
        <v>12114</v>
      </c>
      <c r="R46">
        <f>样本统计!BA48</f>
        <v>12133</v>
      </c>
      <c r="T46">
        <f>样本统计!AQ48</f>
        <v>4196</v>
      </c>
      <c r="U46">
        <f>样本统计!AR48</f>
        <v>4263</v>
      </c>
      <c r="V46">
        <f>样本统计!AS48</f>
        <v>4214</v>
      </c>
      <c r="W46">
        <f>样本统计!AT48</f>
        <v>4434</v>
      </c>
      <c r="X46">
        <f>样本统计!AU48</f>
        <v>4427</v>
      </c>
    </row>
    <row r="47" spans="1:24" x14ac:dyDescent="0.15">
      <c r="A47">
        <f>样本统计!A49</f>
        <v>1.3583000000000001</v>
      </c>
      <c r="B47">
        <f>样本统计!Z49</f>
        <v>3.2165651697433431</v>
      </c>
      <c r="C47">
        <f>样本统计!AA49</f>
        <v>3.1871375861771312</v>
      </c>
      <c r="D47">
        <f>样本统计!AB49</f>
        <v>3.2131432012512273</v>
      </c>
      <c r="E47">
        <f>样本统计!AC49</f>
        <v>3.0572844213848849</v>
      </c>
      <c r="F47">
        <f>样本统计!AD49</f>
        <v>3.0560869566569759</v>
      </c>
      <c r="N47">
        <f>样本统计!AW49</f>
        <v>14344</v>
      </c>
      <c r="O47">
        <f>样本统计!AX49</f>
        <v>14212</v>
      </c>
      <c r="P47">
        <f>样本统计!AY49</f>
        <v>14328</v>
      </c>
      <c r="Q47">
        <f>样本统计!AZ49</f>
        <v>13633</v>
      </c>
      <c r="R47">
        <f>样本统计!BA49</f>
        <v>13628</v>
      </c>
      <c r="T47">
        <f>样本统计!AQ49</f>
        <v>4222</v>
      </c>
      <c r="U47">
        <f>样本统计!AR49</f>
        <v>4261</v>
      </c>
      <c r="V47">
        <f>样本统计!AS49</f>
        <v>4227</v>
      </c>
      <c r="W47">
        <f>样本统计!AT49</f>
        <v>4442</v>
      </c>
      <c r="X47">
        <f>样本统计!AU49</f>
        <v>4444</v>
      </c>
    </row>
    <row r="48" spans="1:24" x14ac:dyDescent="0.15">
      <c r="A48">
        <f>样本统计!A50</f>
        <v>1.4774</v>
      </c>
      <c r="B48">
        <f>样本统计!Z50</f>
        <v>3.5043289500312156</v>
      </c>
      <c r="C48">
        <f>样本统计!AA50</f>
        <v>3.4649807972585016</v>
      </c>
      <c r="D48">
        <f>样本统计!AB50</f>
        <v>3.4894458537781516</v>
      </c>
      <c r="E48">
        <f>样本统计!AC50</f>
        <v>3.328283695482023</v>
      </c>
      <c r="F48">
        <f>样本统计!AD50</f>
        <v>3.324520875606682</v>
      </c>
      <c r="N48">
        <f>样本统计!AW50</f>
        <v>15627</v>
      </c>
      <c r="O48">
        <f>样本统计!AX50</f>
        <v>15451</v>
      </c>
      <c r="P48">
        <f>样本统计!AY50</f>
        <v>15560</v>
      </c>
      <c r="Q48">
        <f>样本统计!AZ50</f>
        <v>14842</v>
      </c>
      <c r="R48">
        <f>样本统计!BA50</f>
        <v>14825</v>
      </c>
      <c r="T48">
        <f>样本统计!AQ50</f>
        <v>4215</v>
      </c>
      <c r="U48">
        <f>样本统计!AR50</f>
        <v>4263</v>
      </c>
      <c r="V48">
        <f>样本统计!AS50</f>
        <v>4233</v>
      </c>
      <c r="W48">
        <f>样本统计!AT50</f>
        <v>4438</v>
      </c>
      <c r="X48">
        <f>样本统计!AU50</f>
        <v>4443</v>
      </c>
    </row>
    <row r="49" spans="1:24" x14ac:dyDescent="0.15">
      <c r="A49">
        <f>样本统计!A51</f>
        <v>1.6048</v>
      </c>
      <c r="B49">
        <f>样本统计!Z51</f>
        <v>3.8025313039303583</v>
      </c>
      <c r="C49">
        <f>样本统计!AA51</f>
        <v>3.7447031758342315</v>
      </c>
      <c r="D49">
        <f>样本统计!AB51</f>
        <v>3.7876459652339856</v>
      </c>
      <c r="E49">
        <f>样本统计!AC51</f>
        <v>3.5999669147889222</v>
      </c>
      <c r="F49">
        <f>样本统计!AD51</f>
        <v>3.6095466326121981</v>
      </c>
      <c r="N49">
        <f>样本统计!AW51</f>
        <v>16957</v>
      </c>
      <c r="O49">
        <f>样本统计!AX51</f>
        <v>16699</v>
      </c>
      <c r="P49">
        <f>样本统计!AY51</f>
        <v>16890</v>
      </c>
      <c r="Q49">
        <f>样本统计!AZ51</f>
        <v>16053</v>
      </c>
      <c r="R49">
        <f>样本统计!BA51</f>
        <v>16096</v>
      </c>
      <c r="T49">
        <f>样本统计!AQ51</f>
        <v>4220</v>
      </c>
      <c r="U49">
        <f>样本统计!AR51</f>
        <v>4285</v>
      </c>
      <c r="V49">
        <f>样本统计!AS51</f>
        <v>4236</v>
      </c>
      <c r="W49">
        <f>样本统计!AT51</f>
        <v>4457</v>
      </c>
      <c r="X49">
        <f>样本统计!AU51</f>
        <v>4445</v>
      </c>
    </row>
    <row r="50" spans="1:24" x14ac:dyDescent="0.15">
      <c r="A50">
        <f>样本统计!A52</f>
        <v>1.8573999999999999</v>
      </c>
      <c r="B50">
        <f>样本统计!Z52</f>
        <v>4.3801129425786973</v>
      </c>
      <c r="C50">
        <f>样本统计!AA52</f>
        <v>4.3484765523514533</v>
      </c>
      <c r="D50">
        <f>样本统计!AB52</f>
        <v>4.3792585716773234</v>
      </c>
      <c r="E50">
        <f>样本统计!AC52</f>
        <v>4.1618088438395127</v>
      </c>
      <c r="F50">
        <f>样本统计!AD52</f>
        <v>4.1621519376660485</v>
      </c>
      <c r="N50">
        <f>样本统计!AW52</f>
        <v>19532</v>
      </c>
      <c r="O50">
        <f>样本统计!AX52</f>
        <v>19391</v>
      </c>
      <c r="P50">
        <f>样本统计!AY52</f>
        <v>19528</v>
      </c>
      <c r="Q50">
        <f>样本统计!AZ52</f>
        <v>18559</v>
      </c>
      <c r="R50">
        <f>样本统计!BA52</f>
        <v>18560</v>
      </c>
      <c r="T50">
        <f>样本统计!AQ52</f>
        <v>4240</v>
      </c>
      <c r="U50">
        <f>样本统计!AR52</f>
        <v>4271</v>
      </c>
      <c r="V50">
        <f>样本统计!AS52</f>
        <v>4241</v>
      </c>
      <c r="W50">
        <f>样本统计!AT52</f>
        <v>4462</v>
      </c>
      <c r="X50">
        <f>样本统计!AU52</f>
        <v>4462</v>
      </c>
    </row>
    <row r="51" spans="1:24" x14ac:dyDescent="0.15">
      <c r="A51">
        <f>样本统计!A53</f>
        <v>2.044</v>
      </c>
      <c r="B51">
        <f>样本统计!Z53</f>
        <v>4.8312633849269053</v>
      </c>
      <c r="C51">
        <f>样本统计!AA53</f>
        <v>4.7703586246085079</v>
      </c>
      <c r="D51">
        <f>样本统计!AB53</f>
        <v>4.8110769102440551</v>
      </c>
      <c r="E51">
        <f>样本统计!AC53</f>
        <v>4.5719001491689486</v>
      </c>
      <c r="F51">
        <f>样本统计!AD53</f>
        <v>4.5766900080805861</v>
      </c>
      <c r="N51">
        <f>样本统计!AW53</f>
        <v>21544</v>
      </c>
      <c r="O51">
        <f>样本统计!AX53</f>
        <v>21273</v>
      </c>
      <c r="P51">
        <f>样本统计!AY53</f>
        <v>21454</v>
      </c>
      <c r="Q51">
        <f>样本统计!AZ53</f>
        <v>20388</v>
      </c>
      <c r="R51">
        <f>样本统计!BA53</f>
        <v>20409</v>
      </c>
      <c r="T51">
        <f>样本统计!AQ53</f>
        <v>4230</v>
      </c>
      <c r="U51">
        <f>样本统计!AR53</f>
        <v>4284</v>
      </c>
      <c r="V51">
        <f>样本统计!AS53</f>
        <v>4248</v>
      </c>
      <c r="W51">
        <f>样本统计!AT53</f>
        <v>4470</v>
      </c>
      <c r="X51">
        <f>样本统计!AU53</f>
        <v>4466</v>
      </c>
    </row>
    <row r="52" spans="1:24" x14ac:dyDescent="0.15">
      <c r="A52">
        <f>样本统计!A54</f>
        <v>2.3180000000000001</v>
      </c>
      <c r="B52">
        <f>样本统计!Z54</f>
        <v>5.4490520321359517</v>
      </c>
      <c r="C52">
        <f>样本统计!AA54</f>
        <v>5.3879746036826317</v>
      </c>
      <c r="D52">
        <f>样本统计!AB54</f>
        <v>5.4288633150097905</v>
      </c>
      <c r="E52">
        <f>样本统计!AC54</f>
        <v>5.1783958518653499</v>
      </c>
      <c r="F52">
        <f>样本统计!AD54</f>
        <v>5.1862645854425677</v>
      </c>
      <c r="N52">
        <f>样本统计!AW54</f>
        <v>24299</v>
      </c>
      <c r="O52">
        <f>样本统计!AX54</f>
        <v>24027</v>
      </c>
      <c r="P52">
        <f>样本统计!AY54</f>
        <v>24209</v>
      </c>
      <c r="Q52">
        <f>样本统计!AZ54</f>
        <v>23092</v>
      </c>
      <c r="R52">
        <f>样本统计!BA54</f>
        <v>23127</v>
      </c>
      <c r="T52">
        <f>样本统计!AQ54</f>
        <v>4253</v>
      </c>
      <c r="U52">
        <f>样本统计!AR54</f>
        <v>4302</v>
      </c>
      <c r="V52">
        <f>样本统计!AS54</f>
        <v>4269</v>
      </c>
      <c r="W52">
        <f>样本统计!AT54</f>
        <v>4476</v>
      </c>
      <c r="X52">
        <f>样本统计!AU54</f>
        <v>4469</v>
      </c>
    </row>
    <row r="53" spans="1:24" x14ac:dyDescent="0.15">
      <c r="A53">
        <f>样本统计!A55</f>
        <v>2.512</v>
      </c>
      <c r="B53">
        <f>样本统计!Z55</f>
        <v>5.911152325170268</v>
      </c>
      <c r="C53">
        <f>样本统计!AA55</f>
        <v>5.8445988501522397</v>
      </c>
      <c r="D53">
        <f>样本统计!AB55</f>
        <v>5.9024337055782992</v>
      </c>
      <c r="E53">
        <f>样本统计!AC55</f>
        <v>5.626294751413055</v>
      </c>
      <c r="F53">
        <f>样本统计!AD55</f>
        <v>5.6156879945534808</v>
      </c>
      <c r="N53">
        <f>样本统计!AW55</f>
        <v>26360</v>
      </c>
      <c r="O53">
        <f>样本统计!AX55</f>
        <v>26063</v>
      </c>
      <c r="P53">
        <f>样本统计!AY55</f>
        <v>26321</v>
      </c>
      <c r="Q53">
        <f>样本统计!AZ55</f>
        <v>25090</v>
      </c>
      <c r="R53">
        <f>样本统计!BA55</f>
        <v>25042</v>
      </c>
      <c r="T53">
        <f>样本统计!AQ55</f>
        <v>4249</v>
      </c>
      <c r="U53">
        <f>样本统计!AR55</f>
        <v>4297</v>
      </c>
      <c r="V53">
        <f>样本统计!AS55</f>
        <v>4255</v>
      </c>
      <c r="W53">
        <f>样本统计!AT55</f>
        <v>4464</v>
      </c>
      <c r="X53">
        <f>样本统计!AU55</f>
        <v>4473</v>
      </c>
    </row>
  </sheetData>
  <mergeCells count="5">
    <mergeCell ref="B1:F1"/>
    <mergeCell ref="N1:R1"/>
    <mergeCell ref="T1:X1"/>
    <mergeCell ref="AA1:AD1"/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8"/>
  <sheetViews>
    <sheetView workbookViewId="0">
      <selection activeCell="P5" sqref="P5"/>
    </sheetView>
  </sheetViews>
  <sheetFormatPr defaultRowHeight="13.5" x14ac:dyDescent="0.15"/>
  <cols>
    <col min="4" max="4" width="11.625" bestFit="1" customWidth="1"/>
    <col min="5" max="8" width="11.625" customWidth="1"/>
    <col min="11" max="16" width="9" style="49"/>
  </cols>
  <sheetData>
    <row r="1" spans="2:16" x14ac:dyDescent="0.15">
      <c r="B1" s="1" t="s">
        <v>0</v>
      </c>
      <c r="C1" s="9" t="s">
        <v>14</v>
      </c>
      <c r="D1" s="56" t="s">
        <v>1</v>
      </c>
      <c r="E1" s="56"/>
      <c r="F1" s="56"/>
      <c r="G1" s="56"/>
      <c r="H1" s="56"/>
      <c r="I1" s="2" t="s">
        <v>25</v>
      </c>
      <c r="P1" s="48" t="s">
        <v>26</v>
      </c>
    </row>
    <row r="2" spans="2:16" x14ac:dyDescent="0.15">
      <c r="B2" s="1"/>
      <c r="C2" s="9"/>
      <c r="D2" s="34">
        <v>1</v>
      </c>
      <c r="E2" s="34">
        <v>2</v>
      </c>
      <c r="F2" s="34">
        <v>3</v>
      </c>
      <c r="G2" s="34">
        <v>4</v>
      </c>
      <c r="H2" s="34">
        <v>5</v>
      </c>
    </row>
    <row r="3" spans="2:16" x14ac:dyDescent="0.15">
      <c r="B3" s="1">
        <v>1</v>
      </c>
      <c r="C3" s="9">
        <f>B3/0.001</f>
        <v>1000</v>
      </c>
      <c r="D3" s="47">
        <v>1</v>
      </c>
      <c r="E3" s="47">
        <v>1</v>
      </c>
      <c r="F3" s="47">
        <v>1</v>
      </c>
      <c r="G3" s="47">
        <v>1</v>
      </c>
      <c r="H3" s="47">
        <v>1</v>
      </c>
    </row>
    <row r="4" spans="2:16" x14ac:dyDescent="0.15">
      <c r="B4" s="1"/>
      <c r="C4" s="9"/>
      <c r="D4" s="47"/>
      <c r="E4" s="47"/>
      <c r="F4" s="47"/>
      <c r="G4" s="47"/>
      <c r="H4" s="47"/>
    </row>
    <row r="5" spans="2:16" x14ac:dyDescent="0.15">
      <c r="B5" s="49">
        <v>9.9000000000000008E-3</v>
      </c>
      <c r="C5" s="9">
        <f t="shared" ref="C5:C58" si="0">B5/0.001</f>
        <v>9.9</v>
      </c>
      <c r="D5" s="49">
        <v>1.4266000000000001E-3</v>
      </c>
      <c r="E5" s="49">
        <v>1.4953E-3</v>
      </c>
      <c r="F5" s="49">
        <v>1.4342999999999999E-3</v>
      </c>
      <c r="G5" s="49">
        <v>1.3198000000000001E-3</v>
      </c>
      <c r="H5" s="49">
        <v>1.2516999999999999E-3</v>
      </c>
      <c r="J5" s="49">
        <v>3.196996012032189E-2</v>
      </c>
      <c r="K5" s="49">
        <v>3.3509520095273609E-2</v>
      </c>
      <c r="L5" s="49">
        <v>3.2142516332943849E-2</v>
      </c>
      <c r="M5" s="49">
        <v>2.9576583041357664E-2</v>
      </c>
      <c r="N5" s="49">
        <v>2.8050469005051811E-2</v>
      </c>
    </row>
    <row r="6" spans="2:16" x14ac:dyDescent="0.15">
      <c r="B6" s="49">
        <v>1.38E-2</v>
      </c>
      <c r="C6" s="9">
        <f t="shared" si="0"/>
        <v>13.799999999999999</v>
      </c>
      <c r="D6" s="49">
        <v>1.8385999999999999E-3</v>
      </c>
      <c r="E6" s="49">
        <v>2.0062999999999999E-3</v>
      </c>
      <c r="F6" s="49">
        <v>1.9149E-3</v>
      </c>
      <c r="G6" s="49">
        <v>1.7852E-3</v>
      </c>
      <c r="H6" s="49">
        <v>1.6479000000000001E-3</v>
      </c>
      <c r="J6" s="49">
        <v>4.1202837990483548E-2</v>
      </c>
      <c r="K6" s="49">
        <v>4.496097784200323E-2</v>
      </c>
      <c r="L6" s="49">
        <v>4.2912713188282915E-2</v>
      </c>
      <c r="M6" s="49">
        <v>4.0006149451001435E-2</v>
      </c>
      <c r="N6" s="49">
        <v>3.6929270490872322E-2</v>
      </c>
    </row>
    <row r="7" spans="2:16" x14ac:dyDescent="0.15">
      <c r="B7" s="49">
        <v>1.66E-2</v>
      </c>
      <c r="C7" s="9">
        <f t="shared" si="0"/>
        <v>16.600000000000001</v>
      </c>
      <c r="D7" s="49">
        <v>2.2430000000000002E-3</v>
      </c>
      <c r="E7" s="49">
        <v>2.3498E-3</v>
      </c>
      <c r="F7" s="49">
        <v>2.2888000000000001E-3</v>
      </c>
      <c r="G7" s="49">
        <v>2.1056999999999998E-3</v>
      </c>
      <c r="H7" s="49">
        <v>2.1132999999999998E-3</v>
      </c>
      <c r="J7" s="49">
        <v>5.0265400637797573E-2</v>
      </c>
      <c r="K7" s="49">
        <v>5.26587777167618E-2</v>
      </c>
      <c r="L7" s="49">
        <v>5.1291773954432053E-2</v>
      </c>
      <c r="M7" s="49">
        <v>4.7188521677668453E-2</v>
      </c>
      <c r="N7" s="49">
        <v>4.7358836900516087E-2</v>
      </c>
    </row>
    <row r="8" spans="2:16" x14ac:dyDescent="0.15">
      <c r="B8" s="23">
        <v>2.6599999999999999E-2</v>
      </c>
      <c r="C8" s="28">
        <f t="shared" si="0"/>
        <v>26.599999999999998</v>
      </c>
      <c r="D8" s="23">
        <v>3.3874E-3</v>
      </c>
      <c r="E8" s="23">
        <v>3.5095E-3</v>
      </c>
      <c r="F8" s="23">
        <v>3.5095E-3</v>
      </c>
      <c r="G8" s="23">
        <v>3.2347999999999999E-3</v>
      </c>
      <c r="H8" s="23">
        <v>3.1280000000000001E-3</v>
      </c>
      <c r="J8" s="49">
        <v>7.591128761501359E-2</v>
      </c>
      <c r="K8" s="49">
        <v>7.8647536129447415E-2</v>
      </c>
      <c r="L8" s="49">
        <v>7.8647536129447415E-2</v>
      </c>
      <c r="M8" s="49">
        <v>7.2491537219414884E-2</v>
      </c>
      <c r="N8" s="49">
        <v>7.0098160140450644E-2</v>
      </c>
    </row>
    <row r="9" spans="2:16" x14ac:dyDescent="0.15">
      <c r="B9" s="49">
        <v>2.7699999999999999E-2</v>
      </c>
      <c r="C9" s="9">
        <f t="shared" si="0"/>
        <v>27.7</v>
      </c>
      <c r="D9" s="49">
        <v>3.5704999999999999E-3</v>
      </c>
      <c r="E9" s="49">
        <v>3.6697000000000001E-3</v>
      </c>
      <c r="F9" s="49">
        <v>3.5628999999999999E-3</v>
      </c>
      <c r="G9" s="49">
        <v>3.3111E-3</v>
      </c>
      <c r="H9" s="49">
        <v>3.3264000000000002E-3</v>
      </c>
      <c r="J9" s="49">
        <v>8.0014539891777176E-2</v>
      </c>
      <c r="K9" s="49">
        <v>8.2237601747893782E-2</v>
      </c>
      <c r="L9" s="49">
        <v>7.9844224668929528E-2</v>
      </c>
      <c r="M9" s="49">
        <v>7.420141241721423E-2</v>
      </c>
      <c r="N9" s="49">
        <v>7.4544283852683829E-2</v>
      </c>
    </row>
    <row r="10" spans="2:16" x14ac:dyDescent="0.15">
      <c r="B10" s="49">
        <v>3.0099999999999998E-2</v>
      </c>
      <c r="C10" s="9">
        <f t="shared" si="0"/>
        <v>30.099999999999998</v>
      </c>
      <c r="D10" s="49">
        <v>3.797E-3</v>
      </c>
      <c r="E10" s="49">
        <v>3.8603999999999999E-3</v>
      </c>
      <c r="F10" s="49">
        <v>3.9290999999999996E-3</v>
      </c>
      <c r="G10" s="49">
        <v>3.5400000000000002E-3</v>
      </c>
      <c r="H10" s="49">
        <v>3.4026999999999998E-3</v>
      </c>
      <c r="J10" s="49">
        <v>8.5090381730591774E-2</v>
      </c>
      <c r="K10" s="49">
        <v>8.6511169247505001E-2</v>
      </c>
      <c r="L10" s="49">
        <v>8.8050729222456714E-2</v>
      </c>
      <c r="M10" s="49">
        <v>7.9331038010612309E-2</v>
      </c>
      <c r="N10" s="49">
        <v>7.6254159050483175E-2</v>
      </c>
    </row>
    <row r="11" spans="2:16" x14ac:dyDescent="0.15">
      <c r="B11" s="49">
        <v>4.9399999999999999E-2</v>
      </c>
      <c r="C11" s="9">
        <f t="shared" si="0"/>
        <v>49.4</v>
      </c>
      <c r="D11" s="49">
        <v>6.0577000000000001E-3</v>
      </c>
      <c r="E11" s="49">
        <v>6.1720999999999998E-3</v>
      </c>
      <c r="F11" s="49">
        <v>6.0882000000000002E-3</v>
      </c>
      <c r="G11" s="49">
        <v>5.6991000000000003E-3</v>
      </c>
      <c r="H11" s="49">
        <v>5.4930999999999999E-3</v>
      </c>
      <c r="J11" s="49">
        <v>0.13575243755844241</v>
      </c>
      <c r="K11" s="49">
        <v>0.13831612986025429</v>
      </c>
      <c r="L11" s="49">
        <v>0.13643593943960727</v>
      </c>
      <c r="M11" s="49">
        <v>0.12771624822776287</v>
      </c>
      <c r="N11" s="49">
        <v>0.12309980929268204</v>
      </c>
    </row>
    <row r="12" spans="2:16" x14ac:dyDescent="0.15">
      <c r="B12" s="49">
        <v>6.59E-2</v>
      </c>
      <c r="C12" s="9">
        <f t="shared" si="0"/>
        <v>65.900000000000006</v>
      </c>
      <c r="D12" s="49">
        <v>7.8735000000000003E-3</v>
      </c>
      <c r="E12" s="49">
        <v>7.7285000000000001E-3</v>
      </c>
      <c r="F12" s="49">
        <v>7.7200999999999997E-3</v>
      </c>
      <c r="G12" s="49">
        <v>7.4386000000000001E-3</v>
      </c>
      <c r="H12" s="49">
        <v>7.4996000000000004E-3</v>
      </c>
      <c r="J12" s="49">
        <v>0.17644432988038306</v>
      </c>
      <c r="K12" s="49">
        <v>0.173194894707632</v>
      </c>
      <c r="L12" s="49">
        <v>0.17300665156658984</v>
      </c>
      <c r="M12" s="49">
        <v>0.16669826535190416</v>
      </c>
      <c r="N12" s="49">
        <v>0.16806526911423392</v>
      </c>
    </row>
    <row r="13" spans="2:16" x14ac:dyDescent="0.15">
      <c r="B13" s="49">
        <v>6.9099999999999995E-2</v>
      </c>
      <c r="C13" s="9">
        <f t="shared" si="0"/>
        <v>69.099999999999994</v>
      </c>
      <c r="D13" s="49">
        <v>8.1253000000000002E-3</v>
      </c>
      <c r="E13" s="49">
        <v>8.1405000000000002E-3</v>
      </c>
      <c r="F13" s="49">
        <v>8.1717000000000005E-3</v>
      </c>
      <c r="G13" s="49">
        <v>7.7666999999999996E-3</v>
      </c>
      <c r="H13" s="49">
        <v>7.6141000000000004E-3</v>
      </c>
      <c r="J13" s="49">
        <v>0.18208714213209834</v>
      </c>
      <c r="K13" s="49">
        <v>0.18242777257779363</v>
      </c>
      <c r="L13" s="49">
        <v>0.18312696138737869</v>
      </c>
      <c r="M13" s="49">
        <v>0.1740509528014188</v>
      </c>
      <c r="N13" s="49">
        <v>0.17063120240582008</v>
      </c>
    </row>
    <row r="14" spans="2:16" x14ac:dyDescent="0.15">
      <c r="B14" s="49">
        <v>7.1599999999999997E-2</v>
      </c>
      <c r="C14" s="9">
        <f t="shared" si="0"/>
        <v>71.599999999999994</v>
      </c>
      <c r="D14" s="49">
        <v>8.4609000000000004E-3</v>
      </c>
      <c r="E14" s="49">
        <v>8.4075E-3</v>
      </c>
      <c r="F14" s="49">
        <v>8.3923000000000001E-3</v>
      </c>
      <c r="G14" s="49">
        <v>7.9193000000000006E-3</v>
      </c>
      <c r="H14" s="49">
        <v>7.9956000000000003E-3</v>
      </c>
      <c r="J14" s="49">
        <v>0.18960790381468631</v>
      </c>
      <c r="K14" s="49">
        <v>0.18841121527520419</v>
      </c>
      <c r="L14" s="49">
        <v>0.18807058482950895</v>
      </c>
      <c r="M14" s="49">
        <v>0.17747070319701752</v>
      </c>
      <c r="N14" s="49">
        <v>0.17918057839481688</v>
      </c>
    </row>
    <row r="15" spans="2:16" x14ac:dyDescent="0.15">
      <c r="B15" s="23">
        <v>7.46E-2</v>
      </c>
      <c r="C15" s="28">
        <f t="shared" si="0"/>
        <v>74.599999999999994</v>
      </c>
      <c r="D15" s="23">
        <v>8.6975000000000004E-3</v>
      </c>
      <c r="E15" s="23">
        <v>8.7431999999999996E-3</v>
      </c>
      <c r="F15" s="23">
        <v>8.6593E-3</v>
      </c>
      <c r="G15" s="23">
        <v>8.1099999999999992E-3</v>
      </c>
      <c r="H15" s="23">
        <v>8.0260999999999996E-3</v>
      </c>
      <c r="J15" s="49">
        <v>0.19491008562070636</v>
      </c>
      <c r="K15" s="49">
        <v>0.19593421794756652</v>
      </c>
      <c r="L15" s="49">
        <v>0.1940540275269195</v>
      </c>
      <c r="M15" s="49">
        <v>0.18174427069662874</v>
      </c>
      <c r="N15" s="49">
        <v>0.17986408027598172</v>
      </c>
    </row>
    <row r="16" spans="2:16" x14ac:dyDescent="0.15">
      <c r="B16" s="49">
        <v>8.8300000000000003E-2</v>
      </c>
      <c r="C16" s="9">
        <f t="shared" si="0"/>
        <v>88.3</v>
      </c>
      <c r="D16" s="49">
        <v>1.02462E-2</v>
      </c>
      <c r="E16" s="49">
        <v>1.00708E-2</v>
      </c>
      <c r="F16" s="49">
        <v>1.0200499999999999E-2</v>
      </c>
      <c r="G16" s="49">
        <v>9.613E-3</v>
      </c>
      <c r="H16" s="49">
        <v>9.4680000000000007E-3</v>
      </c>
      <c r="J16" s="49">
        <v>0.22961629425546209</v>
      </c>
      <c r="K16" s="49">
        <v>0.22568559819132039</v>
      </c>
      <c r="L16" s="49">
        <v>0.22859216192860191</v>
      </c>
      <c r="M16" s="49">
        <v>0.21542634700452432</v>
      </c>
      <c r="N16" s="49">
        <v>0.21217691183177328</v>
      </c>
    </row>
    <row r="17" spans="2:14" x14ac:dyDescent="0.15">
      <c r="B17" s="37">
        <v>9.0499999999999997E-2</v>
      </c>
      <c r="C17" s="38">
        <f t="shared" si="0"/>
        <v>90.5</v>
      </c>
      <c r="D17" s="37">
        <v>1.0421700000000001E-2</v>
      </c>
      <c r="E17" s="37">
        <v>1.02538E-2</v>
      </c>
      <c r="F17" s="37">
        <v>1.0345099999999999E-2</v>
      </c>
      <c r="G17" s="37">
        <v>9.8189999999999996E-3</v>
      </c>
      <c r="H17" s="37">
        <v>9.7427E-3</v>
      </c>
      <c r="J17" s="49">
        <v>0.23354923130937807</v>
      </c>
      <c r="K17" s="49">
        <v>0.22978660947830973</v>
      </c>
      <c r="L17" s="49">
        <v>0.23183263314225575</v>
      </c>
      <c r="M17" s="49">
        <v>0.22004278593960513</v>
      </c>
      <c r="N17" s="49">
        <v>0.21833291074180577</v>
      </c>
    </row>
    <row r="18" spans="2:14" x14ac:dyDescent="0.15">
      <c r="B18" s="27">
        <v>0.109</v>
      </c>
      <c r="C18" s="28">
        <f t="shared" si="0"/>
        <v>109</v>
      </c>
      <c r="D18" s="23">
        <v>1.2382499999999999E-2</v>
      </c>
      <c r="E18" s="23">
        <v>1.2222200000000001E-2</v>
      </c>
      <c r="F18" s="23">
        <v>1.23596E-2</v>
      </c>
      <c r="G18" s="23">
        <v>1.1650000000000001E-2</v>
      </c>
      <c r="H18" s="23">
        <v>1.1688199999999999E-2</v>
      </c>
      <c r="J18" s="49">
        <v>0.27749055880406975</v>
      </c>
      <c r="K18" s="49">
        <v>0.27389825219584907</v>
      </c>
      <c r="L18" s="49">
        <v>0.27697737214575252</v>
      </c>
      <c r="M18" s="49">
        <v>0.26107530870724105</v>
      </c>
      <c r="N18" s="49">
        <v>0.26193136680102785</v>
      </c>
    </row>
    <row r="19" spans="2:14" x14ac:dyDescent="0.15">
      <c r="B19" s="49">
        <v>0.1198</v>
      </c>
      <c r="C19" s="9">
        <f t="shared" si="0"/>
        <v>119.8</v>
      </c>
      <c r="D19" s="49">
        <v>1.3740499999999999E-2</v>
      </c>
      <c r="E19" s="49">
        <v>1.3488699999999999E-2</v>
      </c>
      <c r="F19" s="49">
        <v>1.36337E-2</v>
      </c>
      <c r="G19" s="49">
        <v>1.2794399999999999E-2</v>
      </c>
      <c r="H19" s="49">
        <v>1.28638E-2</v>
      </c>
      <c r="J19" s="49">
        <v>0.30792319993921424</v>
      </c>
      <c r="K19" s="49">
        <v>0.30228038768749887</v>
      </c>
      <c r="L19" s="49">
        <v>0.30552982286024999</v>
      </c>
      <c r="M19" s="49">
        <v>0.28672119568445703</v>
      </c>
      <c r="N19" s="49">
        <v>0.28827644258782897</v>
      </c>
    </row>
    <row r="20" spans="2:14" x14ac:dyDescent="0.15">
      <c r="B20" s="1">
        <v>0.13100000000000001</v>
      </c>
      <c r="C20" s="9">
        <f t="shared" si="0"/>
        <v>131</v>
      </c>
      <c r="D20" s="49">
        <v>1.47552E-2</v>
      </c>
      <c r="E20" s="49">
        <v>1.46179E-2</v>
      </c>
      <c r="F20" s="49">
        <v>1.4801E-2</v>
      </c>
      <c r="G20" s="49">
        <v>1.4007500000000001E-2</v>
      </c>
      <c r="H20" s="49">
        <v>1.3885399999999999E-2</v>
      </c>
      <c r="J20" s="49">
        <v>0.33066252317914874</v>
      </c>
      <c r="K20" s="49">
        <v>0.32758564421901964</v>
      </c>
      <c r="L20" s="49">
        <v>0.33168889649578326</v>
      </c>
      <c r="M20" s="49">
        <v>0.31390664263662482</v>
      </c>
      <c r="N20" s="49">
        <v>0.31117039412219089</v>
      </c>
    </row>
    <row r="21" spans="2:14" x14ac:dyDescent="0.15">
      <c r="B21" s="42">
        <v>0.14410000000000001</v>
      </c>
      <c r="C21" s="43">
        <f t="shared" si="0"/>
        <v>144.1</v>
      </c>
      <c r="D21" s="42">
        <v>1.6197199999999998E-2</v>
      </c>
      <c r="E21" s="42">
        <v>1.5892E-2</v>
      </c>
      <c r="F21" s="42">
        <v>1.6174299999999999E-2</v>
      </c>
      <c r="G21" s="42">
        <v>1.5342700000000001E-2</v>
      </c>
      <c r="H21" s="42">
        <v>1.5266399999999999E-2</v>
      </c>
      <c r="J21" s="49">
        <v>0.36297759572471455</v>
      </c>
      <c r="K21" s="49">
        <v>0.35613809493351717</v>
      </c>
      <c r="L21" s="49">
        <v>0.36246440906639732</v>
      </c>
      <c r="M21" s="49">
        <v>0.34382833810322638</v>
      </c>
      <c r="N21" s="49">
        <v>0.34211846290542702</v>
      </c>
    </row>
    <row r="22" spans="2:14" x14ac:dyDescent="0.15">
      <c r="B22" s="49">
        <v>0.16289999999999999</v>
      </c>
      <c r="C22" s="9">
        <f t="shared" si="0"/>
        <v>162.89999999999998</v>
      </c>
      <c r="D22" s="49">
        <v>1.8127399999999998E-2</v>
      </c>
      <c r="E22" s="49">
        <v>1.8020600000000001E-2</v>
      </c>
      <c r="F22" s="49">
        <v>1.83105E-2</v>
      </c>
      <c r="G22" s="49">
        <v>1.72958E-2</v>
      </c>
      <c r="H22" s="49">
        <v>1.7188999999999999E-2</v>
      </c>
      <c r="J22" s="49">
        <v>0.40623318034846706</v>
      </c>
      <c r="K22" s="49">
        <v>0.40383980326950286</v>
      </c>
      <c r="L22" s="49">
        <v>0.41033643262523067</v>
      </c>
      <c r="M22" s="49">
        <v>0.38759710938529612</v>
      </c>
      <c r="N22" s="49">
        <v>0.38520373230633187</v>
      </c>
    </row>
    <row r="23" spans="2:14" x14ac:dyDescent="0.15">
      <c r="B23" s="49">
        <v>0.16689999999999999</v>
      </c>
      <c r="C23" s="9">
        <f t="shared" si="0"/>
        <v>166.89999999999998</v>
      </c>
      <c r="D23" s="49">
        <v>1.8684300000000001E-2</v>
      </c>
      <c r="E23" s="49">
        <v>1.8409700000000001E-2</v>
      </c>
      <c r="F23" s="49">
        <v>1.8795900000000001E-2</v>
      </c>
      <c r="G23" s="49">
        <v>1.75476E-2</v>
      </c>
      <c r="H23" s="49">
        <v>1.7585699999999999E-2</v>
      </c>
      <c r="J23" s="49">
        <v>0.41871325240160551</v>
      </c>
      <c r="K23" s="49">
        <v>0.41255949448134732</v>
      </c>
      <c r="L23" s="49">
        <v>0.42121419698973667</v>
      </c>
      <c r="M23" s="49">
        <v>0.39323992163701138</v>
      </c>
      <c r="N23" s="49">
        <v>0.39409373874102394</v>
      </c>
    </row>
    <row r="24" spans="2:14" x14ac:dyDescent="0.15">
      <c r="B24" s="49">
        <v>0.1741</v>
      </c>
      <c r="C24" s="9">
        <f t="shared" si="0"/>
        <v>174.1</v>
      </c>
      <c r="D24" s="49">
        <v>1.9493099999999999E-2</v>
      </c>
      <c r="E24" s="49">
        <v>1.90887E-2</v>
      </c>
      <c r="F24" s="49">
        <v>1.9378599999999999E-2</v>
      </c>
      <c r="G24" s="49">
        <v>1.8363899999999999E-2</v>
      </c>
      <c r="H24" s="49">
        <v>1.8356299999999999E-2</v>
      </c>
      <c r="J24" s="49">
        <v>0.43683837769623346</v>
      </c>
      <c r="K24" s="49">
        <v>0.42777581504891948</v>
      </c>
      <c r="L24" s="49">
        <v>0.4342724444046473</v>
      </c>
      <c r="M24" s="49">
        <v>0.41153312116471275</v>
      </c>
      <c r="N24" s="49">
        <v>0.41136280594186508</v>
      </c>
    </row>
    <row r="25" spans="2:14" x14ac:dyDescent="0.15">
      <c r="B25" s="49">
        <v>0.18909999999999999</v>
      </c>
      <c r="C25" s="9">
        <f t="shared" si="0"/>
        <v>189.1</v>
      </c>
      <c r="D25" s="49">
        <v>2.1072299999999999E-2</v>
      </c>
      <c r="E25" s="49">
        <v>2.0729000000000001E-2</v>
      </c>
      <c r="F25" s="49">
        <v>2.10189E-2</v>
      </c>
      <c r="G25" s="49">
        <v>1.9821100000000001E-2</v>
      </c>
      <c r="H25" s="49">
        <v>1.9844000000000001E-2</v>
      </c>
      <c r="J25" s="49">
        <v>0.47222808821215412</v>
      </c>
      <c r="K25" s="49">
        <v>0.46453477031694418</v>
      </c>
      <c r="L25" s="49">
        <v>0.47103139967267205</v>
      </c>
      <c r="M25" s="49">
        <v>0.44418882415597394</v>
      </c>
      <c r="N25" s="49">
        <v>0.44470201081429112</v>
      </c>
    </row>
    <row r="26" spans="2:14" x14ac:dyDescent="0.15">
      <c r="B26" s="49">
        <v>0.2021</v>
      </c>
      <c r="C26" s="9">
        <f t="shared" si="0"/>
        <v>202.1</v>
      </c>
      <c r="D26" s="49">
        <v>2.2628700000000002E-2</v>
      </c>
      <c r="E26" s="49">
        <v>2.2109899999999998E-2</v>
      </c>
      <c r="F26" s="49">
        <v>2.25448E-2</v>
      </c>
      <c r="G26" s="49">
        <v>2.1125700000000001E-2</v>
      </c>
      <c r="H26" s="49">
        <v>2.1217300000000001E-2</v>
      </c>
      <c r="J26" s="49">
        <v>0.50710685305953185</v>
      </c>
      <c r="K26" s="49">
        <v>0.49548059811040596</v>
      </c>
      <c r="L26" s="49">
        <v>0.50522666263888483</v>
      </c>
      <c r="M26" s="49">
        <v>0.47342477675163619</v>
      </c>
      <c r="N26" s="49">
        <v>0.47547752338490518</v>
      </c>
    </row>
    <row r="27" spans="2:14" x14ac:dyDescent="0.15">
      <c r="B27" s="49">
        <v>0.21659999999999999</v>
      </c>
      <c r="C27" s="9">
        <f t="shared" si="0"/>
        <v>216.6</v>
      </c>
      <c r="D27" s="49">
        <v>2.4017299999999998E-2</v>
      </c>
      <c r="E27" s="49">
        <v>2.3803700000000001E-2</v>
      </c>
      <c r="F27" s="49">
        <v>2.3994399999999999E-2</v>
      </c>
      <c r="G27" s="49">
        <v>2.2704999999999999E-2</v>
      </c>
      <c r="H27" s="49">
        <v>2.2598199999999999E-2</v>
      </c>
      <c r="J27" s="49">
        <v>0.53822523706561543</v>
      </c>
      <c r="K27" s="49">
        <v>0.53343848290768692</v>
      </c>
      <c r="L27" s="49">
        <v>0.53771205040729819</v>
      </c>
      <c r="M27" s="49">
        <v>0.50881672825733126</v>
      </c>
      <c r="N27" s="49">
        <v>0.5064233511783669</v>
      </c>
    </row>
    <row r="28" spans="2:14" x14ac:dyDescent="0.15">
      <c r="B28" s="1">
        <v>0.23400000000000001</v>
      </c>
      <c r="C28" s="9">
        <f t="shared" si="0"/>
        <v>234</v>
      </c>
      <c r="D28" s="49">
        <v>2.58636E-2</v>
      </c>
      <c r="E28" s="49">
        <v>2.5543199999999999E-2</v>
      </c>
      <c r="F28" s="49">
        <v>2.5779900000000001E-2</v>
      </c>
      <c r="G28" s="49">
        <v>2.45819E-2</v>
      </c>
      <c r="H28" s="49">
        <v>2.44979E-2</v>
      </c>
      <c r="J28" s="49">
        <v>0.57960063126872108</v>
      </c>
      <c r="K28" s="49">
        <v>0.57242050003182832</v>
      </c>
      <c r="L28" s="49">
        <v>0.57772492282762267</v>
      </c>
      <c r="M28" s="49">
        <v>0.55087786533137584</v>
      </c>
      <c r="N28" s="49">
        <v>0.54899543392095451</v>
      </c>
    </row>
    <row r="29" spans="2:14" x14ac:dyDescent="0.15">
      <c r="B29" s="49">
        <v>0.24529999999999999</v>
      </c>
      <c r="C29" s="9">
        <f t="shared" si="0"/>
        <v>245.29999999999998</v>
      </c>
      <c r="D29" s="49">
        <v>2.70309E-2</v>
      </c>
      <c r="E29" s="49">
        <v>2.6672299999999999E-2</v>
      </c>
      <c r="F29" s="49">
        <v>2.7068999999999999E-2</v>
      </c>
      <c r="G29" s="49">
        <v>2.5520299999999999E-2</v>
      </c>
      <c r="H29" s="49">
        <v>2.5527899999999999E-2</v>
      </c>
      <c r="J29" s="49">
        <v>0.60575970490425424</v>
      </c>
      <c r="K29" s="49">
        <v>0.59772351557357473</v>
      </c>
      <c r="L29" s="49">
        <v>0.60661352200826668</v>
      </c>
      <c r="M29" s="49">
        <v>0.57190731337351108</v>
      </c>
      <c r="N29" s="49">
        <v>0.57207762859635869</v>
      </c>
    </row>
    <row r="30" spans="2:14" x14ac:dyDescent="0.15">
      <c r="B30" s="49">
        <v>0.25030000000000002</v>
      </c>
      <c r="C30" s="9">
        <f t="shared" si="0"/>
        <v>250.3</v>
      </c>
      <c r="D30" s="49">
        <v>2.7519200000000001E-2</v>
      </c>
      <c r="E30" s="49">
        <v>2.7229300000000001E-2</v>
      </c>
      <c r="F30" s="49">
        <v>2.7442899999999999E-2</v>
      </c>
      <c r="G30" s="49">
        <v>2.6077199999999998E-2</v>
      </c>
      <c r="H30" s="49">
        <v>2.5970400000000001E-2</v>
      </c>
      <c r="J30" s="49">
        <v>0.61670245797221523</v>
      </c>
      <c r="K30" s="49">
        <v>0.61020582861648742</v>
      </c>
      <c r="L30" s="49">
        <v>0.61499258277441582</v>
      </c>
      <c r="M30" s="49">
        <v>0.58438738542664936</v>
      </c>
      <c r="N30" s="49">
        <v>0.58199400834768533</v>
      </c>
    </row>
    <row r="31" spans="2:14" x14ac:dyDescent="0.15">
      <c r="B31" s="49">
        <v>0.26579999999999998</v>
      </c>
      <c r="C31" s="9">
        <f t="shared" si="0"/>
        <v>265.79999999999995</v>
      </c>
      <c r="D31" s="49">
        <v>2.9144199999999999E-2</v>
      </c>
      <c r="E31" s="49">
        <v>2.8900100000000001E-2</v>
      </c>
      <c r="F31" s="49">
        <v>2.9167100000000001E-2</v>
      </c>
      <c r="G31" s="49">
        <v>2.7740399999999998E-2</v>
      </c>
      <c r="H31" s="49">
        <v>2.75421E-2</v>
      </c>
      <c r="J31" s="49">
        <v>0.65311854180477025</v>
      </c>
      <c r="K31" s="49">
        <v>0.64764828576567701</v>
      </c>
      <c r="L31" s="49">
        <v>0.6536317284630877</v>
      </c>
      <c r="M31" s="49">
        <v>0.62165952735299135</v>
      </c>
      <c r="N31" s="49">
        <v>0.61721564463053258</v>
      </c>
    </row>
    <row r="32" spans="2:14" x14ac:dyDescent="0.15">
      <c r="B32" s="49">
        <v>0.29380000000000001</v>
      </c>
      <c r="C32" s="9">
        <f t="shared" si="0"/>
        <v>293.8</v>
      </c>
      <c r="D32" s="49">
        <v>3.2409599999999997E-2</v>
      </c>
      <c r="E32" s="49">
        <v>3.1745900000000001E-2</v>
      </c>
      <c r="F32" s="49">
        <v>3.2356200000000002E-2</v>
      </c>
      <c r="G32" s="49">
        <v>3.0540399999999999E-2</v>
      </c>
      <c r="H32" s="49">
        <v>3.0487E-2</v>
      </c>
      <c r="J32" s="49">
        <v>0.72629582189512432</v>
      </c>
      <c r="K32" s="49">
        <v>0.71142237276302178</v>
      </c>
      <c r="L32" s="49">
        <v>0.72509913335564224</v>
      </c>
      <c r="M32" s="49">
        <v>0.68440724103370154</v>
      </c>
      <c r="N32" s="49">
        <v>0.68321055249421958</v>
      </c>
    </row>
    <row r="33" spans="2:14" x14ac:dyDescent="0.15">
      <c r="B33" s="49">
        <v>0.30620000000000003</v>
      </c>
      <c r="C33" s="9">
        <f t="shared" si="0"/>
        <v>306.20000000000005</v>
      </c>
      <c r="D33" s="49">
        <v>3.3538800000000001E-2</v>
      </c>
      <c r="E33" s="49">
        <v>3.3134400000000001E-2</v>
      </c>
      <c r="F33" s="49">
        <v>3.3493000000000002E-2</v>
      </c>
      <c r="G33" s="49">
        <v>3.1860300000000001E-2</v>
      </c>
      <c r="H33" s="49">
        <v>3.17688E-2</v>
      </c>
      <c r="J33" s="49">
        <v>0.75160107842664514</v>
      </c>
      <c r="K33" s="49">
        <v>0.74253851577933117</v>
      </c>
      <c r="L33" s="49">
        <v>0.75057470511001068</v>
      </c>
      <c r="M33" s="49">
        <v>0.71398606506483353</v>
      </c>
      <c r="N33" s="49">
        <v>0.71193555942133901</v>
      </c>
    </row>
    <row r="34" spans="2:14" x14ac:dyDescent="0.15">
      <c r="B34" s="49">
        <v>0.36170000000000002</v>
      </c>
      <c r="C34" s="9">
        <f t="shared" si="0"/>
        <v>361.7</v>
      </c>
      <c r="D34" s="49">
        <v>3.9588900000000003E-2</v>
      </c>
      <c r="E34" s="49">
        <v>3.8854100000000003E-2</v>
      </c>
      <c r="F34" s="49">
        <v>3.9245599999999999E-2</v>
      </c>
      <c r="G34" s="49">
        <v>3.7277200000000003E-2</v>
      </c>
      <c r="H34" s="49">
        <v>3.7292400000000003E-2</v>
      </c>
      <c r="J34" s="49">
        <v>0.88718320076224011</v>
      </c>
      <c r="K34" s="49">
        <v>0.87071640790060223</v>
      </c>
      <c r="L34" s="49">
        <v>0.87948988286702989</v>
      </c>
      <c r="M34" s="49">
        <v>0.83537824014949069</v>
      </c>
      <c r="N34" s="49">
        <v>0.83571887059518601</v>
      </c>
    </row>
    <row r="35" spans="2:14" x14ac:dyDescent="0.15">
      <c r="B35" s="49">
        <v>0.39079999999999998</v>
      </c>
      <c r="C35" s="9">
        <f t="shared" si="0"/>
        <v>390.79999999999995</v>
      </c>
      <c r="D35" s="49">
        <v>4.2846599999999999E-2</v>
      </c>
      <c r="E35" s="49">
        <v>4.2198100000000002E-2</v>
      </c>
      <c r="F35" s="49">
        <v>4.2541500000000003E-2</v>
      </c>
      <c r="G35" s="49">
        <v>4.0717999999999997E-2</v>
      </c>
      <c r="H35" s="49">
        <v>4.0603599999999997E-2</v>
      </c>
      <c r="J35" s="49">
        <v>0.96018792463997193</v>
      </c>
      <c r="K35" s="49">
        <v>0.94565510595356483</v>
      </c>
      <c r="L35" s="49">
        <v>0.95335066483854902</v>
      </c>
      <c r="M35" s="49">
        <v>0.9124862163039863</v>
      </c>
      <c r="N35" s="49">
        <v>0.90992252400217455</v>
      </c>
    </row>
    <row r="36" spans="2:14" x14ac:dyDescent="0.15">
      <c r="B36" s="49">
        <v>0.42909999999999998</v>
      </c>
      <c r="C36" s="9">
        <f t="shared" si="0"/>
        <v>429.09999999999997</v>
      </c>
      <c r="D36" s="49">
        <v>4.6623199999999997E-2</v>
      </c>
      <c r="E36" s="49">
        <v>4.5829700000000001E-2</v>
      </c>
      <c r="F36" s="49">
        <v>4.6424800000000002E-2</v>
      </c>
      <c r="G36" s="49">
        <v>4.4281000000000001E-2</v>
      </c>
      <c r="H36" s="49">
        <v>4.4143599999999998E-2</v>
      </c>
      <c r="J36" s="49">
        <v>1.0448211444566042</v>
      </c>
      <c r="K36" s="49">
        <v>1.0270388905974459</v>
      </c>
      <c r="L36" s="49">
        <v>1.0403750207443712</v>
      </c>
      <c r="M36" s="49">
        <v>0.99233268196269031</v>
      </c>
      <c r="N36" s="49">
        <v>0.98925356201278669</v>
      </c>
    </row>
    <row r="37" spans="2:14" x14ac:dyDescent="0.15">
      <c r="B37" s="49">
        <v>0.4607</v>
      </c>
      <c r="C37" s="9">
        <f t="shared" si="0"/>
        <v>460.7</v>
      </c>
      <c r="D37" s="49">
        <v>5.0048799999999997E-2</v>
      </c>
      <c r="E37" s="49">
        <v>4.9209500000000003E-2</v>
      </c>
      <c r="F37" s="49">
        <v>4.9181799999999998E-2</v>
      </c>
      <c r="G37" s="49">
        <v>4.7401400000000003E-2</v>
      </c>
      <c r="H37" s="49">
        <v>4.7384000000000003E-2</v>
      </c>
      <c r="J37" s="49">
        <v>1.1215884901654047</v>
      </c>
      <c r="K37" s="49">
        <v>1.1027798629896119</v>
      </c>
      <c r="L37" s="49">
        <v>1.1021591088221274</v>
      </c>
      <c r="M37" s="49">
        <v>1.0622605268802934</v>
      </c>
      <c r="N37" s="49">
        <v>1.061870594659563</v>
      </c>
    </row>
    <row r="38" spans="2:14" x14ac:dyDescent="0.15">
      <c r="B38" s="49">
        <v>0.49909999999999999</v>
      </c>
      <c r="C38" s="9">
        <f t="shared" si="0"/>
        <v>499.09999999999997</v>
      </c>
      <c r="D38" s="49">
        <v>5.39245E-2</v>
      </c>
      <c r="E38" s="49">
        <v>5.33905E-2</v>
      </c>
      <c r="F38" s="49">
        <v>5.3880400000000002E-2</v>
      </c>
      <c r="G38" s="49">
        <v>5.13534E-2</v>
      </c>
      <c r="H38" s="49">
        <v>5.1307600000000002E-2</v>
      </c>
      <c r="J38" s="49">
        <v>1.2084425308483793</v>
      </c>
      <c r="K38" s="49">
        <v>1.1964756454535579</v>
      </c>
      <c r="L38" s="49">
        <v>1.2074542543579081</v>
      </c>
      <c r="M38" s="49">
        <v>1.1508244427610672</v>
      </c>
      <c r="N38" s="49">
        <v>1.1497980694444327</v>
      </c>
    </row>
    <row r="39" spans="2:14" x14ac:dyDescent="0.15">
      <c r="B39" s="49"/>
      <c r="C39" s="9"/>
      <c r="D39" s="49"/>
      <c r="E39" s="49"/>
      <c r="F39" s="49"/>
      <c r="G39" s="49"/>
      <c r="H39" s="49"/>
      <c r="J39" s="49">
        <v>1.4462675706471428</v>
      </c>
      <c r="K39" s="49">
        <v>1.4201084970116098</v>
      </c>
      <c r="L39" s="49">
        <v>1.4397709412914153</v>
      </c>
      <c r="M39" s="49">
        <v>1.3715529715716115</v>
      </c>
      <c r="N39" s="49">
        <v>1.3732628467694108</v>
      </c>
    </row>
    <row r="40" spans="2:14" x14ac:dyDescent="0.15">
      <c r="B40" s="49">
        <v>0.59770000000000001</v>
      </c>
      <c r="C40" s="9">
        <f t="shared" si="0"/>
        <v>597.70000000000005</v>
      </c>
      <c r="D40" s="49">
        <v>6.4536999999999997E-2</v>
      </c>
      <c r="E40" s="49">
        <v>6.3369700000000001E-2</v>
      </c>
      <c r="F40" s="49">
        <v>6.4247100000000001E-2</v>
      </c>
      <c r="G40" s="49">
        <v>6.1203E-2</v>
      </c>
      <c r="H40" s="49">
        <v>6.1279300000000002E-2</v>
      </c>
      <c r="J40" s="49">
        <v>1.6967452387116668</v>
      </c>
      <c r="K40" s="49">
        <v>1.6673367299033828</v>
      </c>
      <c r="L40" s="49">
        <v>1.6832365523521198</v>
      </c>
      <c r="M40" s="49">
        <v>1.6047615724352942</v>
      </c>
      <c r="N40" s="49">
        <v>1.6105724589200827</v>
      </c>
    </row>
    <row r="41" spans="2:14" x14ac:dyDescent="0.15">
      <c r="B41" s="49">
        <v>0.70189999999999997</v>
      </c>
      <c r="C41" s="9">
        <f t="shared" si="0"/>
        <v>701.9</v>
      </c>
      <c r="D41" s="49">
        <v>7.5714100000000006E-2</v>
      </c>
      <c r="E41" s="49">
        <v>7.4401800000000004E-2</v>
      </c>
      <c r="F41" s="49">
        <v>7.5111300000000006E-2</v>
      </c>
      <c r="G41" s="49">
        <v>7.1609500000000006E-2</v>
      </c>
      <c r="H41" s="49">
        <v>7.1868799999999997E-2</v>
      </c>
      <c r="J41" s="49">
        <v>1.9357669670499125</v>
      </c>
      <c r="K41" s="49">
        <v>1.9043057116083593</v>
      </c>
      <c r="L41" s="49">
        <v>1.9226011521258348</v>
      </c>
      <c r="M41" s="49">
        <v>1.8311306725077796</v>
      </c>
      <c r="N41" s="49">
        <v>1.8395074922841546</v>
      </c>
    </row>
    <row r="42" spans="2:14" x14ac:dyDescent="0.15">
      <c r="B42" s="49">
        <v>0.80189999999999995</v>
      </c>
      <c r="C42" s="9">
        <f t="shared" si="0"/>
        <v>801.9</v>
      </c>
      <c r="D42" s="49">
        <v>8.6379999999999998E-2</v>
      </c>
      <c r="E42" s="49">
        <v>8.4976099999999999E-2</v>
      </c>
      <c r="F42" s="49">
        <v>8.5792499999999994E-2</v>
      </c>
      <c r="G42" s="49">
        <v>8.17108E-2</v>
      </c>
      <c r="H42" s="49">
        <v>8.2084599999999994E-2</v>
      </c>
      <c r="J42" s="49">
        <v>2.2077850288251146</v>
      </c>
      <c r="K42" s="49">
        <v>2.1699997002404552</v>
      </c>
      <c r="L42" s="49">
        <v>2.1992378938258921</v>
      </c>
      <c r="M42" s="49">
        <v>2.0884456003737264</v>
      </c>
      <c r="N42" s="49">
        <v>2.0971652915855712</v>
      </c>
    </row>
    <row r="43" spans="2:14" x14ac:dyDescent="0.15">
      <c r="B43" s="49">
        <v>0.91949999999999998</v>
      </c>
      <c r="C43" s="9">
        <f t="shared" si="0"/>
        <v>919.5</v>
      </c>
      <c r="D43" s="49">
        <v>9.8518300000000003E-2</v>
      </c>
      <c r="E43" s="49">
        <v>9.6832199999999993E-2</v>
      </c>
      <c r="F43" s="49">
        <v>9.8136899999999999E-2</v>
      </c>
      <c r="G43" s="49">
        <v>9.3192999999999998E-2</v>
      </c>
      <c r="H43" s="49">
        <v>9.3582100000000001E-2</v>
      </c>
      <c r="J43" s="49">
        <v>2.5297301017821932</v>
      </c>
      <c r="K43" s="49">
        <v>2.4992952196572742</v>
      </c>
      <c r="L43" s="49">
        <v>2.5158807849769507</v>
      </c>
      <c r="M43" s="49">
        <v>2.3936347927882813</v>
      </c>
      <c r="N43" s="49">
        <v>2.398934733604527</v>
      </c>
    </row>
    <row r="44" spans="2:14" x14ac:dyDescent="0.15">
      <c r="B44" s="49">
        <v>1.0630999999999999</v>
      </c>
      <c r="C44" s="9">
        <f t="shared" si="0"/>
        <v>1063.0999999999999</v>
      </c>
      <c r="D44" s="49">
        <v>0.1128845</v>
      </c>
      <c r="E44" s="49">
        <v>0.1115264</v>
      </c>
      <c r="F44" s="49">
        <v>0.11226650000000001</v>
      </c>
      <c r="G44" s="49">
        <v>0.1068115</v>
      </c>
      <c r="H44" s="49">
        <v>0.107048</v>
      </c>
      <c r="J44" s="49">
        <v>2.611797388307239</v>
      </c>
      <c r="K44" s="49">
        <v>2.5811921909594733</v>
      </c>
      <c r="L44" s="49">
        <v>2.6008546352392785</v>
      </c>
      <c r="M44" s="49">
        <v>2.4721120136948813</v>
      </c>
      <c r="N44" s="49">
        <v>2.4799756468129388</v>
      </c>
    </row>
    <row r="45" spans="2:14" x14ac:dyDescent="0.15">
      <c r="B45" s="49">
        <v>1.0913999999999999</v>
      </c>
      <c r="C45" s="9">
        <f t="shared" si="0"/>
        <v>1091.3999999999999</v>
      </c>
      <c r="D45" s="49">
        <v>0.1165466</v>
      </c>
      <c r="E45" s="49">
        <v>0.1151809</v>
      </c>
      <c r="F45" s="49">
        <v>0.1160583</v>
      </c>
      <c r="G45" s="49">
        <v>0.11031340000000001</v>
      </c>
      <c r="H45" s="49">
        <v>0.11066429999999999</v>
      </c>
      <c r="J45" s="49">
        <v>2.8687716857274914</v>
      </c>
      <c r="K45" s="49">
        <v>2.8238039849161654</v>
      </c>
      <c r="L45" s="49">
        <v>2.8566322441200485</v>
      </c>
      <c r="M45" s="49">
        <v>2.7148941228744206</v>
      </c>
      <c r="N45" s="49">
        <v>2.7191676903740314</v>
      </c>
    </row>
    <row r="46" spans="2:14" x14ac:dyDescent="0.15">
      <c r="B46" s="49">
        <v>1.2045999999999999</v>
      </c>
      <c r="C46" s="9">
        <f t="shared" si="0"/>
        <v>1204.5999999999999</v>
      </c>
      <c r="D46" s="49">
        <v>0.12801360000000001</v>
      </c>
      <c r="E46" s="49">
        <v>0.12600700000000001</v>
      </c>
      <c r="F46" s="49">
        <v>0.1274719</v>
      </c>
      <c r="G46" s="49">
        <v>0.12114709999999999</v>
      </c>
      <c r="H46" s="49">
        <v>0.1213378</v>
      </c>
      <c r="J46" s="49">
        <v>3.2144802142513642</v>
      </c>
      <c r="K46" s="49">
        <v>3.1850717054430802</v>
      </c>
      <c r="L46" s="49">
        <v>3.2110604638557656</v>
      </c>
      <c r="M46" s="49">
        <v>3.0553027105820485</v>
      </c>
      <c r="N46" s="49">
        <v>3.0541060220425669</v>
      </c>
    </row>
    <row r="47" spans="2:14" x14ac:dyDescent="0.15">
      <c r="B47" s="49">
        <v>1.3583000000000001</v>
      </c>
      <c r="C47" s="9">
        <f t="shared" si="0"/>
        <v>1358.3</v>
      </c>
      <c r="D47" s="49">
        <v>0.14344019999999999</v>
      </c>
      <c r="E47" s="49">
        <v>0.1421279</v>
      </c>
      <c r="F47" s="49">
        <v>0.14328759999999999</v>
      </c>
      <c r="G47" s="49">
        <v>0.13633719999999999</v>
      </c>
      <c r="H47" s="49">
        <v>0.13628380000000001</v>
      </c>
      <c r="J47" s="49">
        <v>3.5020574680296082</v>
      </c>
      <c r="K47" s="49">
        <v>3.4627348204597719</v>
      </c>
      <c r="L47" s="49">
        <v>3.4871840188975058</v>
      </c>
      <c r="M47" s="49">
        <v>3.326126324807543</v>
      </c>
      <c r="N47" s="49">
        <v>3.3223659439662492</v>
      </c>
    </row>
    <row r="48" spans="2:14" x14ac:dyDescent="0.15">
      <c r="B48" s="49">
        <v>1.4774</v>
      </c>
      <c r="C48" s="9">
        <f t="shared" si="0"/>
        <v>1477.4</v>
      </c>
      <c r="D48" s="49">
        <v>0.15627279999999999</v>
      </c>
      <c r="E48" s="49">
        <v>0.15451809999999999</v>
      </c>
      <c r="F48" s="49">
        <v>0.1556091</v>
      </c>
      <c r="G48" s="49">
        <v>0.1484222</v>
      </c>
      <c r="H48" s="49">
        <v>0.14825440000000001</v>
      </c>
      <c r="J48" s="49">
        <v>3.8000665292072702</v>
      </c>
      <c r="K48" s="49">
        <v>3.742275884907337</v>
      </c>
      <c r="L48" s="49">
        <v>3.7851908390853937</v>
      </c>
      <c r="M48" s="49">
        <v>3.5976334409142021</v>
      </c>
      <c r="N48" s="49">
        <v>3.6072069492300587</v>
      </c>
    </row>
    <row r="49" spans="2:14" x14ac:dyDescent="0.15">
      <c r="B49" s="49">
        <v>1.6048</v>
      </c>
      <c r="C49" s="9">
        <f t="shared" si="0"/>
        <v>1604.8</v>
      </c>
      <c r="D49" s="49">
        <v>0.1695709</v>
      </c>
      <c r="E49" s="49">
        <v>0.1669921</v>
      </c>
      <c r="F49" s="49">
        <v>0.1689071</v>
      </c>
      <c r="G49" s="49">
        <v>0.16053770000000001</v>
      </c>
      <c r="H49" s="49">
        <v>0.16096489999999999</v>
      </c>
      <c r="J49" s="49">
        <v>4.377273783397027</v>
      </c>
      <c r="K49" s="49">
        <v>4.3456578996610471</v>
      </c>
      <c r="L49" s="49">
        <v>4.3764199662930148</v>
      </c>
      <c r="M49" s="49">
        <v>4.1591111878780689</v>
      </c>
      <c r="N49" s="49">
        <v>4.1594540593135383</v>
      </c>
    </row>
    <row r="50" spans="2:14" x14ac:dyDescent="0.15">
      <c r="B50" s="49">
        <v>1.8573999999999999</v>
      </c>
      <c r="C50" s="9">
        <f t="shared" si="0"/>
        <v>1857.3999999999999</v>
      </c>
      <c r="D50" s="49">
        <v>0.19532769999999999</v>
      </c>
      <c r="E50" s="49">
        <v>0.1939169</v>
      </c>
      <c r="F50" s="49">
        <v>0.19528960000000001</v>
      </c>
      <c r="G50" s="49">
        <v>0.1855926</v>
      </c>
      <c r="H50" s="49">
        <v>0.18560789999999999</v>
      </c>
      <c r="J50" s="49">
        <v>4.8281317931213517</v>
      </c>
      <c r="K50" s="49">
        <v>4.7672665108510621</v>
      </c>
      <c r="L50" s="49">
        <v>4.8079584031730018</v>
      </c>
      <c r="M50" s="49">
        <v>4.5689366748347569</v>
      </c>
      <c r="N50" s="49">
        <v>4.5737234289926851</v>
      </c>
    </row>
    <row r="51" spans="2:14" x14ac:dyDescent="0.15">
      <c r="B51" s="1">
        <v>2.044</v>
      </c>
      <c r="C51" s="9">
        <f t="shared" si="0"/>
        <v>2044</v>
      </c>
      <c r="D51" s="49">
        <v>0.21544640000000001</v>
      </c>
      <c r="E51" s="49">
        <v>0.21273039999999999</v>
      </c>
      <c r="F51" s="49">
        <v>0.21454619999999999</v>
      </c>
      <c r="G51" s="49">
        <v>0.20388029999999999</v>
      </c>
      <c r="H51" s="49">
        <v>0.20409389999999999</v>
      </c>
      <c r="J51" s="49">
        <v>5.4455199939645045</v>
      </c>
      <c r="K51" s="49">
        <v>5.384482155481594</v>
      </c>
      <c r="L51" s="49">
        <v>5.4253443630263822</v>
      </c>
      <c r="M51" s="49">
        <v>5.1750392511744812</v>
      </c>
      <c r="N51" s="49">
        <v>5.1829028842925382</v>
      </c>
    </row>
    <row r="52" spans="2:14" x14ac:dyDescent="0.15">
      <c r="B52" s="1">
        <v>2.3180000000000001</v>
      </c>
      <c r="C52" s="9">
        <f t="shared" si="0"/>
        <v>2318</v>
      </c>
      <c r="D52" s="49">
        <v>0.2429962</v>
      </c>
      <c r="E52" s="49">
        <v>0.2402725</v>
      </c>
      <c r="F52" s="49">
        <v>0.2420959</v>
      </c>
      <c r="G52" s="49">
        <v>0.23092650000000001</v>
      </c>
      <c r="H52" s="49">
        <v>0.23127739999999999</v>
      </c>
      <c r="J52" s="49">
        <v>5.9073207567567891</v>
      </c>
      <c r="K52" s="49">
        <v>5.8408104212450116</v>
      </c>
      <c r="L52" s="49">
        <v>5.8986077885142683</v>
      </c>
      <c r="M52" s="49">
        <v>5.6226478257260544</v>
      </c>
      <c r="N52" s="49">
        <v>5.612047944093562</v>
      </c>
    </row>
    <row r="53" spans="2:14" x14ac:dyDescent="0.15">
      <c r="B53" s="1">
        <v>2.512</v>
      </c>
      <c r="C53" s="9">
        <f t="shared" si="0"/>
        <v>2512</v>
      </c>
      <c r="D53" s="49">
        <v>0.26360319999999998</v>
      </c>
      <c r="E53" s="49">
        <v>0.26063530000000001</v>
      </c>
      <c r="F53" s="49">
        <v>0.26321440000000002</v>
      </c>
      <c r="G53" s="49">
        <v>0.25090020000000002</v>
      </c>
      <c r="H53" s="49">
        <v>0.25042720000000002</v>
      </c>
    </row>
    <row r="54" spans="2:14" x14ac:dyDescent="0.15">
      <c r="B54" s="49">
        <v>3.0308999999999999</v>
      </c>
      <c r="C54" s="9">
        <f t="shared" si="0"/>
        <v>3030.9</v>
      </c>
      <c r="D54" s="49">
        <v>0.31771850000000001</v>
      </c>
      <c r="E54" s="49">
        <v>0.31490489999999999</v>
      </c>
      <c r="F54" s="49">
        <v>0.31719199999999997</v>
      </c>
      <c r="G54" s="49">
        <v>0.30262149999999999</v>
      </c>
      <c r="H54" s="49">
        <v>0.30327599999999999</v>
      </c>
    </row>
    <row r="55" spans="2:14" x14ac:dyDescent="0.15">
      <c r="B55" s="1">
        <v>3.484</v>
      </c>
      <c r="C55" s="9">
        <f t="shared" si="0"/>
        <v>3484</v>
      </c>
      <c r="D55" s="49">
        <v>0.36547079999999998</v>
      </c>
      <c r="E55" s="49">
        <v>0.36083219999999999</v>
      </c>
      <c r="F55" s="49">
        <v>0.36268610000000001</v>
      </c>
      <c r="G55" s="49">
        <v>0.3461012</v>
      </c>
      <c r="H55" s="49">
        <v>0.34703820000000002</v>
      </c>
    </row>
    <row r="56" spans="2:14" x14ac:dyDescent="0.15">
      <c r="B56" s="1"/>
      <c r="C56" s="9"/>
      <c r="D56" s="49"/>
      <c r="E56" s="49"/>
      <c r="F56" s="49"/>
      <c r="G56" s="49"/>
      <c r="H56" s="49"/>
    </row>
    <row r="57" spans="2:14" x14ac:dyDescent="0.15">
      <c r="B57" s="49">
        <v>4.0156000000000001</v>
      </c>
      <c r="C57" s="9">
        <f t="shared" si="0"/>
        <v>4015.6</v>
      </c>
    </row>
    <row r="58" spans="2:14" x14ac:dyDescent="0.15">
      <c r="B58" s="1">
        <v>4.2939999999999996</v>
      </c>
      <c r="C58" s="9">
        <f t="shared" si="0"/>
        <v>4293.9999999999991</v>
      </c>
    </row>
  </sheetData>
  <mergeCells count="1">
    <mergeCell ref="D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2" sqref="M1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样本统计</vt:lpstr>
      <vt:lpstr>校准拟合</vt:lpstr>
      <vt:lpstr>Sheet5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</cp:lastModifiedBy>
  <dcterms:created xsi:type="dcterms:W3CDTF">2021-04-16T06:42:59Z</dcterms:created>
  <dcterms:modified xsi:type="dcterms:W3CDTF">2021-04-26T14:19:36Z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