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产品详情" sheetId="1" r:id="rId1"/>
    <sheet name="产品详情 (源)" sheetId="5" state="hidden" r:id="rId2"/>
  </sheets>
  <definedNames>
    <definedName name="_xlnm._FilterDatabase" localSheetId="0" hidden="1">产品详情!$A$1:$CJ$63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01" name="ID_E553CB86973D403FAB814CCE73597E46"/>
        <xdr:cNvPicPr>
          <a:picLocks noChangeAspect="1"/>
        </xdr:cNvPicPr>
      </xdr:nvPicPr>
      <xdr:blipFill>
        <a:blip r:embed="rId1" cstate="print"/>
        <a:stretch>
          <a:fillRect/>
        </a:stretch>
      </xdr:blipFill>
      <xdr:spPr>
        <a:xfrm>
          <a:off x="1689100" y="100028375"/>
          <a:ext cx="895350" cy="895350"/>
        </a:xfrm>
        <a:prstGeom prst="rect">
          <a:avLst/>
        </a:prstGeom>
      </xdr:spPr>
    </xdr:pic>
  </etc:cellImage>
  <etc:cellImage>
    <xdr:pic>
      <xdr:nvPicPr>
        <xdr:cNvPr id="98" name="ID_E066DA6088884AE2B33BA8AD1D9DC167"/>
        <xdr:cNvPicPr>
          <a:picLocks noChangeAspect="1"/>
        </xdr:cNvPicPr>
      </xdr:nvPicPr>
      <xdr:blipFill>
        <a:blip r:embed="rId2" cstate="print"/>
        <a:stretch>
          <a:fillRect/>
        </a:stretch>
      </xdr:blipFill>
      <xdr:spPr>
        <a:xfrm>
          <a:off x="1689100" y="95964375"/>
          <a:ext cx="895350" cy="895350"/>
        </a:xfrm>
        <a:prstGeom prst="rect">
          <a:avLst/>
        </a:prstGeom>
      </xdr:spPr>
    </xdr:pic>
  </etc:cellImage>
  <etc:cellImage>
    <xdr:pic>
      <xdr:nvPicPr>
        <xdr:cNvPr id="96" name="ID_25BF41CAAB2C4A2F937A8945D29A6152"/>
        <xdr:cNvPicPr>
          <a:picLocks noChangeAspect="1"/>
        </xdr:cNvPicPr>
      </xdr:nvPicPr>
      <xdr:blipFill>
        <a:blip r:embed="rId3" cstate="print"/>
        <a:stretch>
          <a:fillRect/>
        </a:stretch>
      </xdr:blipFill>
      <xdr:spPr>
        <a:xfrm>
          <a:off x="1689100" y="97996375"/>
          <a:ext cx="895350" cy="895350"/>
        </a:xfrm>
        <a:prstGeom prst="rect">
          <a:avLst/>
        </a:prstGeom>
      </xdr:spPr>
    </xdr:pic>
  </etc:cellImage>
  <etc:cellImage>
    <xdr:pic>
      <xdr:nvPicPr>
        <xdr:cNvPr id="95" name="ID_0828F48688024ECCB47C92235DA030F6"/>
        <xdr:cNvPicPr>
          <a:picLocks noChangeAspect="1"/>
        </xdr:cNvPicPr>
      </xdr:nvPicPr>
      <xdr:blipFill>
        <a:blip r:embed="rId4" cstate="print"/>
        <a:stretch>
          <a:fillRect/>
        </a:stretch>
      </xdr:blipFill>
      <xdr:spPr>
        <a:xfrm>
          <a:off x="1689100" y="92916375"/>
          <a:ext cx="895350" cy="895350"/>
        </a:xfrm>
        <a:prstGeom prst="rect">
          <a:avLst/>
        </a:prstGeom>
      </xdr:spPr>
    </xdr:pic>
  </etc:cellImage>
  <etc:cellImage>
    <xdr:pic>
      <xdr:nvPicPr>
        <xdr:cNvPr id="92" name="ID_A1B6803A5E7547BB8A7F39A29972B897"/>
        <xdr:cNvPicPr>
          <a:picLocks noChangeAspect="1"/>
        </xdr:cNvPicPr>
      </xdr:nvPicPr>
      <xdr:blipFill>
        <a:blip r:embed="rId5" cstate="print"/>
        <a:stretch>
          <a:fillRect/>
        </a:stretch>
      </xdr:blipFill>
      <xdr:spPr>
        <a:xfrm>
          <a:off x="1689100" y="93932375"/>
          <a:ext cx="895350" cy="895350"/>
        </a:xfrm>
        <a:prstGeom prst="rect">
          <a:avLst/>
        </a:prstGeom>
      </xdr:spPr>
    </xdr:pic>
  </etc:cellImage>
  <etc:cellImage>
    <xdr:pic>
      <xdr:nvPicPr>
        <xdr:cNvPr id="91" name="ID_5BF108A4FE16409CB14A938FEE949169"/>
        <xdr:cNvPicPr>
          <a:picLocks noChangeAspect="1"/>
        </xdr:cNvPicPr>
      </xdr:nvPicPr>
      <xdr:blipFill>
        <a:blip r:embed="rId6" cstate="print"/>
        <a:stretch>
          <a:fillRect/>
        </a:stretch>
      </xdr:blipFill>
      <xdr:spPr>
        <a:xfrm>
          <a:off x="1689100" y="90884375"/>
          <a:ext cx="895350" cy="895350"/>
        </a:xfrm>
        <a:prstGeom prst="rect">
          <a:avLst/>
        </a:prstGeom>
      </xdr:spPr>
    </xdr:pic>
  </etc:cellImage>
  <etc:cellImage>
    <xdr:pic>
      <xdr:nvPicPr>
        <xdr:cNvPr id="90" name="ID_63EFF75F1A9247B68AD77274334E34F4"/>
        <xdr:cNvPicPr>
          <a:picLocks noChangeAspect="1"/>
        </xdr:cNvPicPr>
      </xdr:nvPicPr>
      <xdr:blipFill>
        <a:blip r:embed="rId7" cstate="print"/>
        <a:stretch>
          <a:fillRect/>
        </a:stretch>
      </xdr:blipFill>
      <xdr:spPr>
        <a:xfrm>
          <a:off x="1689100" y="91900375"/>
          <a:ext cx="895350" cy="895350"/>
        </a:xfrm>
        <a:prstGeom prst="rect">
          <a:avLst/>
        </a:prstGeom>
      </xdr:spPr>
    </xdr:pic>
  </etc:cellImage>
  <etc:cellImage>
    <xdr:pic>
      <xdr:nvPicPr>
        <xdr:cNvPr id="88" name="ID_83C53B73F287493492D5C8A43CB2D8C3"/>
        <xdr:cNvPicPr>
          <a:picLocks noChangeAspect="1"/>
        </xdr:cNvPicPr>
      </xdr:nvPicPr>
      <xdr:blipFill>
        <a:blip r:embed="rId8" cstate="print"/>
        <a:stretch>
          <a:fillRect/>
        </a:stretch>
      </xdr:blipFill>
      <xdr:spPr>
        <a:xfrm>
          <a:off x="1689100" y="83772375"/>
          <a:ext cx="895350" cy="895350"/>
        </a:xfrm>
        <a:prstGeom prst="rect">
          <a:avLst/>
        </a:prstGeom>
      </xdr:spPr>
    </xdr:pic>
  </etc:cellImage>
  <etc:cellImage>
    <xdr:pic>
      <xdr:nvPicPr>
        <xdr:cNvPr id="87" name="ID_59988BFD2CB546678E1D033034EAFF32"/>
        <xdr:cNvPicPr>
          <a:picLocks noChangeAspect="1"/>
        </xdr:cNvPicPr>
      </xdr:nvPicPr>
      <xdr:blipFill>
        <a:blip r:embed="rId9" cstate="print"/>
        <a:stretch>
          <a:fillRect/>
        </a:stretch>
      </xdr:blipFill>
      <xdr:spPr>
        <a:xfrm>
          <a:off x="1689100" y="80724375"/>
          <a:ext cx="895350" cy="895350"/>
        </a:xfrm>
        <a:prstGeom prst="rect">
          <a:avLst/>
        </a:prstGeom>
      </xdr:spPr>
    </xdr:pic>
  </etc:cellImage>
  <etc:cellImage>
    <xdr:pic>
      <xdr:nvPicPr>
        <xdr:cNvPr id="85" name="ID_306894567B0E4DFC90782F291CFA0779"/>
        <xdr:cNvPicPr>
          <a:picLocks noChangeAspect="1"/>
        </xdr:cNvPicPr>
      </xdr:nvPicPr>
      <xdr:blipFill>
        <a:blip r:embed="rId10" cstate="print"/>
        <a:stretch>
          <a:fillRect/>
        </a:stretch>
      </xdr:blipFill>
      <xdr:spPr>
        <a:xfrm>
          <a:off x="1689100" y="82756375"/>
          <a:ext cx="895350" cy="895350"/>
        </a:xfrm>
        <a:prstGeom prst="rect">
          <a:avLst/>
        </a:prstGeom>
      </xdr:spPr>
    </xdr:pic>
  </etc:cellImage>
  <etc:cellImage>
    <xdr:pic>
      <xdr:nvPicPr>
        <xdr:cNvPr id="84" name="ID_9A1383F7FDB14EF192346324933D00A5"/>
        <xdr:cNvPicPr>
          <a:picLocks noChangeAspect="1"/>
        </xdr:cNvPicPr>
      </xdr:nvPicPr>
      <xdr:blipFill>
        <a:blip r:embed="rId11" cstate="print"/>
        <a:stretch>
          <a:fillRect/>
        </a:stretch>
      </xdr:blipFill>
      <xdr:spPr>
        <a:xfrm>
          <a:off x="1689100" y="88852375"/>
          <a:ext cx="895350" cy="895350"/>
        </a:xfrm>
        <a:prstGeom prst="rect">
          <a:avLst/>
        </a:prstGeom>
      </xdr:spPr>
    </xdr:pic>
  </etc:cellImage>
  <etc:cellImage>
    <xdr:pic>
      <xdr:nvPicPr>
        <xdr:cNvPr id="100" name="ID_174F2E4E4A934A7EA50473419D658222"/>
        <xdr:cNvPicPr>
          <a:picLocks noChangeAspect="1"/>
        </xdr:cNvPicPr>
      </xdr:nvPicPr>
      <xdr:blipFill>
        <a:blip r:embed="rId12" cstate="print"/>
        <a:stretch>
          <a:fillRect/>
        </a:stretch>
      </xdr:blipFill>
      <xdr:spPr>
        <a:xfrm>
          <a:off x="1689100" y="101044375"/>
          <a:ext cx="895350" cy="895350"/>
        </a:xfrm>
        <a:prstGeom prst="rect">
          <a:avLst/>
        </a:prstGeom>
      </xdr:spPr>
    </xdr:pic>
  </etc:cellImage>
  <etc:cellImage>
    <xdr:pic>
      <xdr:nvPicPr>
        <xdr:cNvPr id="82" name="ID_73CF37BE3F194A568BAF0744AF330A04"/>
        <xdr:cNvPicPr>
          <a:picLocks noChangeAspect="1"/>
        </xdr:cNvPicPr>
      </xdr:nvPicPr>
      <xdr:blipFill>
        <a:blip r:embed="rId13" cstate="print"/>
        <a:stretch>
          <a:fillRect/>
        </a:stretch>
      </xdr:blipFill>
      <xdr:spPr>
        <a:xfrm>
          <a:off x="1689100" y="85804375"/>
          <a:ext cx="895350" cy="895350"/>
        </a:xfrm>
        <a:prstGeom prst="rect">
          <a:avLst/>
        </a:prstGeom>
      </xdr:spPr>
    </xdr:pic>
  </etc:cellImage>
  <etc:cellImage>
    <xdr:pic>
      <xdr:nvPicPr>
        <xdr:cNvPr id="79" name="ID_687F045701C74E71A89CAE707C9ECBC7"/>
        <xdr:cNvPicPr>
          <a:picLocks noChangeAspect="1"/>
        </xdr:cNvPicPr>
      </xdr:nvPicPr>
      <xdr:blipFill>
        <a:blip r:embed="rId14" cstate="print"/>
        <a:stretch>
          <a:fillRect/>
        </a:stretch>
      </xdr:blipFill>
      <xdr:spPr>
        <a:xfrm>
          <a:off x="1689100" y="77676375"/>
          <a:ext cx="895350" cy="895350"/>
        </a:xfrm>
        <a:prstGeom prst="rect">
          <a:avLst/>
        </a:prstGeom>
      </xdr:spPr>
    </xdr:pic>
  </etc:cellImage>
  <etc:cellImage>
    <xdr:pic>
      <xdr:nvPicPr>
        <xdr:cNvPr id="86" name="ID_51C4717ADD4D46FDAADA830D56A38539"/>
        <xdr:cNvPicPr>
          <a:picLocks noChangeAspect="1"/>
        </xdr:cNvPicPr>
      </xdr:nvPicPr>
      <xdr:blipFill>
        <a:blip r:embed="rId15" cstate="print"/>
        <a:stretch>
          <a:fillRect/>
        </a:stretch>
      </xdr:blipFill>
      <xdr:spPr>
        <a:xfrm>
          <a:off x="1689100" y="81740375"/>
          <a:ext cx="895350" cy="895350"/>
        </a:xfrm>
        <a:prstGeom prst="rect">
          <a:avLst/>
        </a:prstGeom>
      </xdr:spPr>
    </xdr:pic>
  </etc:cellImage>
  <etc:cellImage>
    <xdr:pic>
      <xdr:nvPicPr>
        <xdr:cNvPr id="78" name="ID_E92838AA8FF144B9963494257F60515A"/>
        <xdr:cNvPicPr>
          <a:picLocks noChangeAspect="1"/>
        </xdr:cNvPicPr>
      </xdr:nvPicPr>
      <xdr:blipFill>
        <a:blip r:embed="rId16" cstate="print"/>
        <a:stretch>
          <a:fillRect/>
        </a:stretch>
      </xdr:blipFill>
      <xdr:spPr>
        <a:xfrm>
          <a:off x="1689100" y="69548375"/>
          <a:ext cx="895350" cy="895350"/>
        </a:xfrm>
        <a:prstGeom prst="rect">
          <a:avLst/>
        </a:prstGeom>
      </xdr:spPr>
    </xdr:pic>
  </etc:cellImage>
  <etc:cellImage>
    <xdr:pic>
      <xdr:nvPicPr>
        <xdr:cNvPr id="77" name="ID_23A8F53987DD4F2984FF429191FD105F"/>
        <xdr:cNvPicPr>
          <a:picLocks noChangeAspect="1"/>
        </xdr:cNvPicPr>
      </xdr:nvPicPr>
      <xdr:blipFill>
        <a:blip r:embed="rId17" cstate="print"/>
        <a:stretch>
          <a:fillRect/>
        </a:stretch>
      </xdr:blipFill>
      <xdr:spPr>
        <a:xfrm>
          <a:off x="1689100" y="72596375"/>
          <a:ext cx="895350" cy="895350"/>
        </a:xfrm>
        <a:prstGeom prst="rect">
          <a:avLst/>
        </a:prstGeom>
      </xdr:spPr>
    </xdr:pic>
  </etc:cellImage>
  <etc:cellImage>
    <xdr:pic>
      <xdr:nvPicPr>
        <xdr:cNvPr id="76" name="ID_CDA2EE6814AC42D1AF2216746D663541"/>
        <xdr:cNvPicPr>
          <a:picLocks noChangeAspect="1"/>
        </xdr:cNvPicPr>
      </xdr:nvPicPr>
      <xdr:blipFill>
        <a:blip r:embed="rId18" cstate="print"/>
        <a:stretch>
          <a:fillRect/>
        </a:stretch>
      </xdr:blipFill>
      <xdr:spPr>
        <a:xfrm>
          <a:off x="1689100" y="76660375"/>
          <a:ext cx="895350" cy="895350"/>
        </a:xfrm>
        <a:prstGeom prst="rect">
          <a:avLst/>
        </a:prstGeom>
      </xdr:spPr>
    </xdr:pic>
  </etc:cellImage>
  <etc:cellImage>
    <xdr:pic>
      <xdr:nvPicPr>
        <xdr:cNvPr id="73" name="ID_1FC65244F94D4AAABAFFB425A3A0B306"/>
        <xdr:cNvPicPr>
          <a:picLocks noChangeAspect="1"/>
        </xdr:cNvPicPr>
      </xdr:nvPicPr>
      <xdr:blipFill>
        <a:blip r:embed="rId19" cstate="print"/>
        <a:stretch>
          <a:fillRect/>
        </a:stretch>
      </xdr:blipFill>
      <xdr:spPr>
        <a:xfrm>
          <a:off x="1689100" y="70564375"/>
          <a:ext cx="895350" cy="895350"/>
        </a:xfrm>
        <a:prstGeom prst="rect">
          <a:avLst/>
        </a:prstGeom>
      </xdr:spPr>
    </xdr:pic>
  </etc:cellImage>
  <etc:cellImage>
    <xdr:pic>
      <xdr:nvPicPr>
        <xdr:cNvPr id="72" name="ID_105DDAE071734D9B80C363CB80142875"/>
        <xdr:cNvPicPr>
          <a:picLocks noChangeAspect="1"/>
        </xdr:cNvPicPr>
      </xdr:nvPicPr>
      <xdr:blipFill>
        <a:blip r:embed="rId20" cstate="print"/>
        <a:stretch>
          <a:fillRect/>
        </a:stretch>
      </xdr:blipFill>
      <xdr:spPr>
        <a:xfrm>
          <a:off x="1689100" y="78692375"/>
          <a:ext cx="895350" cy="895350"/>
        </a:xfrm>
        <a:prstGeom prst="rect">
          <a:avLst/>
        </a:prstGeom>
      </xdr:spPr>
    </xdr:pic>
  </etc:cellImage>
  <etc:cellImage>
    <xdr:pic>
      <xdr:nvPicPr>
        <xdr:cNvPr id="97" name="ID_41A5FEB3976F47BF9797D76C9CFDD3BD"/>
        <xdr:cNvPicPr>
          <a:picLocks noChangeAspect="1"/>
        </xdr:cNvPicPr>
      </xdr:nvPicPr>
      <xdr:blipFill>
        <a:blip r:embed="rId21" cstate="print"/>
        <a:stretch>
          <a:fillRect/>
        </a:stretch>
      </xdr:blipFill>
      <xdr:spPr>
        <a:xfrm>
          <a:off x="1689100" y="89868375"/>
          <a:ext cx="895350" cy="895350"/>
        </a:xfrm>
        <a:prstGeom prst="rect">
          <a:avLst/>
        </a:prstGeom>
      </xdr:spPr>
    </xdr:pic>
  </etc:cellImage>
  <etc:cellImage>
    <xdr:pic>
      <xdr:nvPicPr>
        <xdr:cNvPr id="71" name="ID_ECF239E7D71346759A46EE483A34D29A"/>
        <xdr:cNvPicPr>
          <a:picLocks noChangeAspect="1"/>
        </xdr:cNvPicPr>
      </xdr:nvPicPr>
      <xdr:blipFill>
        <a:blip r:embed="rId22" cstate="print"/>
        <a:stretch>
          <a:fillRect/>
        </a:stretch>
      </xdr:blipFill>
      <xdr:spPr>
        <a:xfrm>
          <a:off x="1689100" y="75644375"/>
          <a:ext cx="895350" cy="895350"/>
        </a:xfrm>
        <a:prstGeom prst="rect">
          <a:avLst/>
        </a:prstGeom>
      </xdr:spPr>
    </xdr:pic>
  </etc:cellImage>
  <etc:cellImage>
    <xdr:pic>
      <xdr:nvPicPr>
        <xdr:cNvPr id="81" name="ID_925DDF051D074EE69B3A2FDC62F9F8B7"/>
        <xdr:cNvPicPr>
          <a:picLocks noChangeAspect="1"/>
        </xdr:cNvPicPr>
      </xdr:nvPicPr>
      <xdr:blipFill>
        <a:blip r:embed="rId23" cstate="print"/>
        <a:stretch>
          <a:fillRect/>
        </a:stretch>
      </xdr:blipFill>
      <xdr:spPr>
        <a:xfrm>
          <a:off x="1689100" y="86820375"/>
          <a:ext cx="895350" cy="895350"/>
        </a:xfrm>
        <a:prstGeom prst="rect">
          <a:avLst/>
        </a:prstGeom>
      </xdr:spPr>
    </xdr:pic>
  </etc:cellImage>
  <etc:cellImage>
    <xdr:pic>
      <xdr:nvPicPr>
        <xdr:cNvPr id="70" name="ID_B69D11A9A1C042D6BABE7FA3C0C54ACE"/>
        <xdr:cNvPicPr>
          <a:picLocks noChangeAspect="1"/>
        </xdr:cNvPicPr>
      </xdr:nvPicPr>
      <xdr:blipFill>
        <a:blip r:embed="rId24" cstate="print"/>
        <a:stretch>
          <a:fillRect/>
        </a:stretch>
      </xdr:blipFill>
      <xdr:spPr>
        <a:xfrm>
          <a:off x="1689100" y="71580375"/>
          <a:ext cx="895350" cy="895350"/>
        </a:xfrm>
        <a:prstGeom prst="rect">
          <a:avLst/>
        </a:prstGeom>
      </xdr:spPr>
    </xdr:pic>
  </etc:cellImage>
  <etc:cellImage>
    <xdr:pic>
      <xdr:nvPicPr>
        <xdr:cNvPr id="66" name="ID_15652CFDA17045A6A788F8C2FAF5FB24"/>
        <xdr:cNvPicPr>
          <a:picLocks noChangeAspect="1"/>
        </xdr:cNvPicPr>
      </xdr:nvPicPr>
      <xdr:blipFill>
        <a:blip r:embed="rId25" cstate="print"/>
        <a:stretch>
          <a:fillRect/>
        </a:stretch>
      </xdr:blipFill>
      <xdr:spPr>
        <a:xfrm>
          <a:off x="1689100" y="61420375"/>
          <a:ext cx="895350" cy="895350"/>
        </a:xfrm>
        <a:prstGeom prst="rect">
          <a:avLst/>
        </a:prstGeom>
      </xdr:spPr>
    </xdr:pic>
  </etc:cellImage>
  <etc:cellImage>
    <xdr:pic>
      <xdr:nvPicPr>
        <xdr:cNvPr id="94" name="ID_499344149E4244E38614662243AC5D5F"/>
        <xdr:cNvPicPr>
          <a:picLocks noChangeAspect="1"/>
        </xdr:cNvPicPr>
      </xdr:nvPicPr>
      <xdr:blipFill>
        <a:blip r:embed="rId26" cstate="print"/>
        <a:stretch>
          <a:fillRect/>
        </a:stretch>
      </xdr:blipFill>
      <xdr:spPr>
        <a:xfrm>
          <a:off x="1689100" y="94948375"/>
          <a:ext cx="895350" cy="895350"/>
        </a:xfrm>
        <a:prstGeom prst="rect">
          <a:avLst/>
        </a:prstGeom>
      </xdr:spPr>
    </xdr:pic>
  </etc:cellImage>
  <etc:cellImage>
    <xdr:pic>
      <xdr:nvPicPr>
        <xdr:cNvPr id="64" name="ID_3E87F59116DE43488B5260E2A121AF13"/>
        <xdr:cNvPicPr>
          <a:picLocks noChangeAspect="1"/>
        </xdr:cNvPicPr>
      </xdr:nvPicPr>
      <xdr:blipFill>
        <a:blip r:embed="rId27" cstate="print"/>
        <a:stretch>
          <a:fillRect/>
        </a:stretch>
      </xdr:blipFill>
      <xdr:spPr>
        <a:xfrm>
          <a:off x="1689100" y="66500375"/>
          <a:ext cx="895350" cy="895350"/>
        </a:xfrm>
        <a:prstGeom prst="rect">
          <a:avLst/>
        </a:prstGeom>
      </xdr:spPr>
    </xdr:pic>
  </etc:cellImage>
  <etc:cellImage>
    <xdr:pic>
      <xdr:nvPicPr>
        <xdr:cNvPr id="62" name="ID_06DF8A4C24AB4EA8BFAA413BDF119C11"/>
        <xdr:cNvPicPr>
          <a:picLocks noChangeAspect="1"/>
        </xdr:cNvPicPr>
      </xdr:nvPicPr>
      <xdr:blipFill>
        <a:blip r:embed="rId28" cstate="print"/>
        <a:stretch>
          <a:fillRect/>
        </a:stretch>
      </xdr:blipFill>
      <xdr:spPr>
        <a:xfrm>
          <a:off x="1689100" y="60404375"/>
          <a:ext cx="895350" cy="895350"/>
        </a:xfrm>
        <a:prstGeom prst="rect">
          <a:avLst/>
        </a:prstGeom>
      </xdr:spPr>
    </xdr:pic>
  </etc:cellImage>
  <etc:cellImage>
    <xdr:pic>
      <xdr:nvPicPr>
        <xdr:cNvPr id="58" name="ID_D72565CBA5A743D99F06F99B0E38CC8B"/>
        <xdr:cNvPicPr>
          <a:picLocks noChangeAspect="1"/>
        </xdr:cNvPicPr>
      </xdr:nvPicPr>
      <xdr:blipFill>
        <a:blip r:embed="rId29" cstate="print"/>
        <a:stretch>
          <a:fillRect/>
        </a:stretch>
      </xdr:blipFill>
      <xdr:spPr>
        <a:xfrm>
          <a:off x="1689100" y="54308375"/>
          <a:ext cx="895350" cy="895350"/>
        </a:xfrm>
        <a:prstGeom prst="rect">
          <a:avLst/>
        </a:prstGeom>
      </xdr:spPr>
    </xdr:pic>
  </etc:cellImage>
  <etc:cellImage>
    <xdr:pic>
      <xdr:nvPicPr>
        <xdr:cNvPr id="54" name="ID_C4F547E12959419990C37ADFCE32423B"/>
        <xdr:cNvPicPr>
          <a:picLocks noChangeAspect="1"/>
        </xdr:cNvPicPr>
      </xdr:nvPicPr>
      <xdr:blipFill>
        <a:blip r:embed="rId30" cstate="print"/>
        <a:stretch>
          <a:fillRect/>
        </a:stretch>
      </xdr:blipFill>
      <xdr:spPr>
        <a:xfrm>
          <a:off x="1689100" y="55324375"/>
          <a:ext cx="895350" cy="895350"/>
        </a:xfrm>
        <a:prstGeom prst="rect">
          <a:avLst/>
        </a:prstGeom>
      </xdr:spPr>
    </xdr:pic>
  </etc:cellImage>
  <etc:cellImage>
    <xdr:pic>
      <xdr:nvPicPr>
        <xdr:cNvPr id="80" name="ID_881C224D944643CC854A212C9CA28486"/>
        <xdr:cNvPicPr>
          <a:picLocks noChangeAspect="1"/>
        </xdr:cNvPicPr>
      </xdr:nvPicPr>
      <xdr:blipFill>
        <a:blip r:embed="rId31" cstate="print"/>
        <a:stretch>
          <a:fillRect/>
        </a:stretch>
      </xdr:blipFill>
      <xdr:spPr>
        <a:xfrm>
          <a:off x="1689100" y="79708375"/>
          <a:ext cx="895350" cy="895350"/>
        </a:xfrm>
        <a:prstGeom prst="rect">
          <a:avLst/>
        </a:prstGeom>
      </xdr:spPr>
    </xdr:pic>
  </etc:cellImage>
  <etc:cellImage>
    <xdr:pic>
      <xdr:nvPicPr>
        <xdr:cNvPr id="53" name="ID_048826AA1F2F4431A0ADEE9F8001AEA0"/>
        <xdr:cNvPicPr>
          <a:picLocks noChangeAspect="1"/>
        </xdr:cNvPicPr>
      </xdr:nvPicPr>
      <xdr:blipFill>
        <a:blip r:embed="rId32" cstate="print"/>
        <a:stretch>
          <a:fillRect/>
        </a:stretch>
      </xdr:blipFill>
      <xdr:spPr>
        <a:xfrm>
          <a:off x="1689100" y="56340375"/>
          <a:ext cx="895350" cy="895350"/>
        </a:xfrm>
        <a:prstGeom prst="rect">
          <a:avLst/>
        </a:prstGeom>
      </xdr:spPr>
    </xdr:pic>
  </etc:cellImage>
  <etc:cellImage>
    <xdr:pic>
      <xdr:nvPicPr>
        <xdr:cNvPr id="52" name="ID_C2C79A4B061F4C07A7D73C36C27FCE42"/>
        <xdr:cNvPicPr>
          <a:picLocks noChangeAspect="1"/>
        </xdr:cNvPicPr>
      </xdr:nvPicPr>
      <xdr:blipFill>
        <a:blip r:embed="rId33" cstate="print"/>
        <a:stretch>
          <a:fillRect/>
        </a:stretch>
      </xdr:blipFill>
      <xdr:spPr>
        <a:xfrm>
          <a:off x="1689100" y="58372375"/>
          <a:ext cx="895350" cy="895350"/>
        </a:xfrm>
        <a:prstGeom prst="rect">
          <a:avLst/>
        </a:prstGeom>
      </xdr:spPr>
    </xdr:pic>
  </etc:cellImage>
  <etc:cellImage>
    <xdr:pic>
      <xdr:nvPicPr>
        <xdr:cNvPr id="50" name="ID_52CC1454243E44CAB3569B3F249456D0"/>
        <xdr:cNvPicPr>
          <a:picLocks noChangeAspect="1"/>
        </xdr:cNvPicPr>
      </xdr:nvPicPr>
      <xdr:blipFill>
        <a:blip r:embed="rId34" cstate="print"/>
        <a:stretch>
          <a:fillRect/>
        </a:stretch>
      </xdr:blipFill>
      <xdr:spPr>
        <a:xfrm>
          <a:off x="1689100" y="49228375"/>
          <a:ext cx="895350" cy="895350"/>
        </a:xfrm>
        <a:prstGeom prst="rect">
          <a:avLst/>
        </a:prstGeom>
      </xdr:spPr>
    </xdr:pic>
  </etc:cellImage>
  <etc:cellImage>
    <xdr:pic>
      <xdr:nvPicPr>
        <xdr:cNvPr id="55" name="ID_8A1304ACEF804556B099E32C51BBC5D3"/>
        <xdr:cNvPicPr>
          <a:picLocks noChangeAspect="1"/>
        </xdr:cNvPicPr>
      </xdr:nvPicPr>
      <xdr:blipFill>
        <a:blip r:embed="rId35" cstate="print"/>
        <a:stretch>
          <a:fillRect/>
        </a:stretch>
      </xdr:blipFill>
      <xdr:spPr>
        <a:xfrm>
          <a:off x="1689100" y="51260375"/>
          <a:ext cx="895350" cy="895350"/>
        </a:xfrm>
        <a:prstGeom prst="rect">
          <a:avLst/>
        </a:prstGeom>
      </xdr:spPr>
    </xdr:pic>
  </etc:cellImage>
  <etc:cellImage>
    <xdr:pic>
      <xdr:nvPicPr>
        <xdr:cNvPr id="48" name="ID_70715A560CD0488F8709E31ECF42B3F9"/>
        <xdr:cNvPicPr>
          <a:picLocks noChangeAspect="1"/>
        </xdr:cNvPicPr>
      </xdr:nvPicPr>
      <xdr:blipFill>
        <a:blip r:embed="rId36" cstate="print"/>
        <a:stretch>
          <a:fillRect/>
        </a:stretch>
      </xdr:blipFill>
      <xdr:spPr>
        <a:xfrm>
          <a:off x="1689100" y="44148375"/>
          <a:ext cx="895350" cy="895350"/>
        </a:xfrm>
        <a:prstGeom prst="rect">
          <a:avLst/>
        </a:prstGeom>
      </xdr:spPr>
    </xdr:pic>
  </etc:cellImage>
  <etc:cellImage>
    <xdr:pic>
      <xdr:nvPicPr>
        <xdr:cNvPr id="8" name="ID_77AADBE64EB94B0DBC62781E7D7E1E5B"/>
        <xdr:cNvPicPr>
          <a:picLocks noChangeAspect="1"/>
        </xdr:cNvPicPr>
      </xdr:nvPicPr>
      <xdr:blipFill>
        <a:blip r:embed="rId37" cstate="print"/>
        <a:stretch>
          <a:fillRect/>
        </a:stretch>
      </xdr:blipFill>
      <xdr:spPr>
        <a:xfrm>
          <a:off x="1689100" y="6556375"/>
          <a:ext cx="895350" cy="895350"/>
        </a:xfrm>
        <a:prstGeom prst="rect">
          <a:avLst/>
        </a:prstGeom>
      </xdr:spPr>
    </xdr:pic>
  </etc:cellImage>
  <etc:cellImage>
    <xdr:pic>
      <xdr:nvPicPr>
        <xdr:cNvPr id="37" name="ID_67A3D66EE4C64F6EA08EE3B52D847252"/>
        <xdr:cNvPicPr>
          <a:picLocks noChangeAspect="1"/>
        </xdr:cNvPicPr>
      </xdr:nvPicPr>
      <xdr:blipFill>
        <a:blip r:embed="rId38" cstate="print"/>
        <a:stretch>
          <a:fillRect/>
        </a:stretch>
      </xdr:blipFill>
      <xdr:spPr>
        <a:xfrm>
          <a:off x="1689100" y="38052375"/>
          <a:ext cx="895350" cy="895350"/>
        </a:xfrm>
        <a:prstGeom prst="rect">
          <a:avLst/>
        </a:prstGeom>
      </xdr:spPr>
    </xdr:pic>
  </etc:cellImage>
  <etc:cellImage>
    <xdr:pic>
      <xdr:nvPicPr>
        <xdr:cNvPr id="3" name="ID_30F41FD741D844449868D5C9EB0D0C20"/>
        <xdr:cNvPicPr>
          <a:picLocks noChangeAspect="1"/>
        </xdr:cNvPicPr>
      </xdr:nvPicPr>
      <xdr:blipFill>
        <a:blip r:embed="rId39" cstate="print"/>
        <a:stretch>
          <a:fillRect/>
        </a:stretch>
      </xdr:blipFill>
      <xdr:spPr>
        <a:xfrm>
          <a:off x="1689100" y="1476375"/>
          <a:ext cx="895350" cy="895350"/>
        </a:xfrm>
        <a:prstGeom prst="rect">
          <a:avLst/>
        </a:prstGeom>
      </xdr:spPr>
    </xdr:pic>
  </etc:cellImage>
  <etc:cellImage>
    <xdr:pic>
      <xdr:nvPicPr>
        <xdr:cNvPr id="2" name="ID_242751FBB62648469876E2835C9939B7"/>
        <xdr:cNvPicPr>
          <a:picLocks noChangeAspect="1"/>
        </xdr:cNvPicPr>
      </xdr:nvPicPr>
      <xdr:blipFill>
        <a:blip r:embed="rId40" cstate="print"/>
        <a:stretch>
          <a:fillRect/>
        </a:stretch>
      </xdr:blipFill>
      <xdr:spPr>
        <a:xfrm>
          <a:off x="1689100" y="3508375"/>
          <a:ext cx="895350" cy="895350"/>
        </a:xfrm>
        <a:prstGeom prst="rect">
          <a:avLst/>
        </a:prstGeom>
      </xdr:spPr>
    </xdr:pic>
  </etc:cellImage>
  <etc:cellImage>
    <xdr:pic>
      <xdr:nvPicPr>
        <xdr:cNvPr id="49" name="ID_30BDB695D73A4F50BBF087855273C8B4"/>
        <xdr:cNvPicPr>
          <a:picLocks noChangeAspect="1"/>
        </xdr:cNvPicPr>
      </xdr:nvPicPr>
      <xdr:blipFill>
        <a:blip r:embed="rId41" cstate="print"/>
        <a:stretch>
          <a:fillRect/>
        </a:stretch>
      </xdr:blipFill>
      <xdr:spPr>
        <a:xfrm>
          <a:off x="1689100" y="39068375"/>
          <a:ext cx="895350" cy="895350"/>
        </a:xfrm>
        <a:prstGeom prst="rect">
          <a:avLst/>
        </a:prstGeom>
      </xdr:spPr>
    </xdr:pic>
  </etc:cellImage>
  <etc:cellImage>
    <xdr:pic>
      <xdr:nvPicPr>
        <xdr:cNvPr id="7" name="ID_2DE43F0046F14F9794578A8AF9C869CD"/>
        <xdr:cNvPicPr>
          <a:picLocks noChangeAspect="1"/>
        </xdr:cNvPicPr>
      </xdr:nvPicPr>
      <xdr:blipFill>
        <a:blip r:embed="rId42" cstate="print"/>
        <a:stretch>
          <a:fillRect/>
        </a:stretch>
      </xdr:blipFill>
      <xdr:spPr>
        <a:xfrm>
          <a:off x="1689100" y="2492375"/>
          <a:ext cx="895350" cy="895350"/>
        </a:xfrm>
        <a:prstGeom prst="rect">
          <a:avLst/>
        </a:prstGeom>
      </xdr:spPr>
    </xdr:pic>
  </etc:cellImage>
  <etc:cellImage>
    <xdr:pic>
      <xdr:nvPicPr>
        <xdr:cNvPr id="9" name="ID_32D92A5C920E46F4AB79FF445476118F"/>
        <xdr:cNvPicPr>
          <a:picLocks noChangeAspect="1"/>
        </xdr:cNvPicPr>
      </xdr:nvPicPr>
      <xdr:blipFill>
        <a:blip r:embed="rId43" cstate="print"/>
        <a:stretch>
          <a:fillRect/>
        </a:stretch>
      </xdr:blipFill>
      <xdr:spPr>
        <a:xfrm>
          <a:off x="1689100" y="7572375"/>
          <a:ext cx="895350" cy="895350"/>
        </a:xfrm>
        <a:prstGeom prst="rect">
          <a:avLst/>
        </a:prstGeom>
      </xdr:spPr>
    </xdr:pic>
  </etc:cellImage>
  <etc:cellImage>
    <xdr:pic>
      <xdr:nvPicPr>
        <xdr:cNvPr id="6" name="ID_095F0FE5919C48E385FA193A5677A44B"/>
        <xdr:cNvPicPr>
          <a:picLocks noChangeAspect="1"/>
        </xdr:cNvPicPr>
      </xdr:nvPicPr>
      <xdr:blipFill>
        <a:blip r:embed="rId44" cstate="print"/>
        <a:stretch>
          <a:fillRect/>
        </a:stretch>
      </xdr:blipFill>
      <xdr:spPr>
        <a:xfrm>
          <a:off x="1689100" y="460375"/>
          <a:ext cx="895350" cy="895350"/>
        </a:xfrm>
        <a:prstGeom prst="rect">
          <a:avLst/>
        </a:prstGeom>
      </xdr:spPr>
    </xdr:pic>
  </etc:cellImage>
  <etc:cellImage>
    <xdr:pic>
      <xdr:nvPicPr>
        <xdr:cNvPr id="21" name="ID_C72527F878884E04A772CD327A8E718D"/>
        <xdr:cNvPicPr>
          <a:picLocks noChangeAspect="1"/>
        </xdr:cNvPicPr>
      </xdr:nvPicPr>
      <xdr:blipFill>
        <a:blip r:embed="rId45" cstate="print"/>
        <a:stretch>
          <a:fillRect/>
        </a:stretch>
      </xdr:blipFill>
      <xdr:spPr>
        <a:xfrm>
          <a:off x="1689100" y="18748375"/>
          <a:ext cx="895350" cy="895350"/>
        </a:xfrm>
        <a:prstGeom prst="rect">
          <a:avLst/>
        </a:prstGeom>
      </xdr:spPr>
    </xdr:pic>
  </etc:cellImage>
  <etc:cellImage>
    <xdr:pic>
      <xdr:nvPicPr>
        <xdr:cNvPr id="56" name="ID_D3EBC5D8ABFA4BA28E3354FF77A84824"/>
        <xdr:cNvPicPr>
          <a:picLocks noChangeAspect="1"/>
        </xdr:cNvPicPr>
      </xdr:nvPicPr>
      <xdr:blipFill>
        <a:blip r:embed="rId46" cstate="print"/>
        <a:stretch>
          <a:fillRect/>
        </a:stretch>
      </xdr:blipFill>
      <xdr:spPr>
        <a:xfrm>
          <a:off x="1689100" y="57356375"/>
          <a:ext cx="895350" cy="895350"/>
        </a:xfrm>
        <a:prstGeom prst="rect">
          <a:avLst/>
        </a:prstGeom>
      </xdr:spPr>
    </xdr:pic>
  </etc:cellImage>
  <etc:cellImage>
    <xdr:pic>
      <xdr:nvPicPr>
        <xdr:cNvPr id="4" name="ID_F5D7713D10C348199DD2AC259846E564"/>
        <xdr:cNvPicPr>
          <a:picLocks noChangeAspect="1"/>
        </xdr:cNvPicPr>
      </xdr:nvPicPr>
      <xdr:blipFill>
        <a:blip r:embed="rId47" cstate="print"/>
        <a:stretch>
          <a:fillRect/>
        </a:stretch>
      </xdr:blipFill>
      <xdr:spPr>
        <a:xfrm>
          <a:off x="1689100" y="5540375"/>
          <a:ext cx="895350" cy="895350"/>
        </a:xfrm>
        <a:prstGeom prst="rect">
          <a:avLst/>
        </a:prstGeom>
      </xdr:spPr>
    </xdr:pic>
  </etc:cellImage>
  <etc:cellImage>
    <xdr:pic>
      <xdr:nvPicPr>
        <xdr:cNvPr id="41" name="ID_1AF9DF5EACF04602903A252AC360A265"/>
        <xdr:cNvPicPr>
          <a:picLocks noChangeAspect="1"/>
        </xdr:cNvPicPr>
      </xdr:nvPicPr>
      <xdr:blipFill>
        <a:blip r:embed="rId48" cstate="print"/>
        <a:stretch>
          <a:fillRect/>
        </a:stretch>
      </xdr:blipFill>
      <xdr:spPr>
        <a:xfrm>
          <a:off x="1689100" y="40084375"/>
          <a:ext cx="895350" cy="895350"/>
        </a:xfrm>
        <a:prstGeom prst="rect">
          <a:avLst/>
        </a:prstGeom>
      </xdr:spPr>
    </xdr:pic>
  </etc:cellImage>
  <etc:cellImage>
    <xdr:pic>
      <xdr:nvPicPr>
        <xdr:cNvPr id="5" name="ID_17009A42DA664813BB967EC020A5C9E9"/>
        <xdr:cNvPicPr>
          <a:picLocks noChangeAspect="1"/>
        </xdr:cNvPicPr>
      </xdr:nvPicPr>
      <xdr:blipFill>
        <a:blip r:embed="rId49" cstate="print"/>
        <a:stretch>
          <a:fillRect/>
        </a:stretch>
      </xdr:blipFill>
      <xdr:spPr>
        <a:xfrm>
          <a:off x="1689100" y="4524375"/>
          <a:ext cx="895350" cy="895350"/>
        </a:xfrm>
        <a:prstGeom prst="rect">
          <a:avLst/>
        </a:prstGeom>
      </xdr:spPr>
    </xdr:pic>
  </etc:cellImage>
  <etc:cellImage>
    <xdr:pic>
      <xdr:nvPicPr>
        <xdr:cNvPr id="16" name="ID_DD6395792F1840848DEE77E84228420D"/>
        <xdr:cNvPicPr>
          <a:picLocks noChangeAspect="1"/>
        </xdr:cNvPicPr>
      </xdr:nvPicPr>
      <xdr:blipFill>
        <a:blip r:embed="rId50" cstate="print"/>
        <a:stretch>
          <a:fillRect/>
        </a:stretch>
      </xdr:blipFill>
      <xdr:spPr>
        <a:xfrm>
          <a:off x="1689100" y="11636375"/>
          <a:ext cx="895350" cy="895350"/>
        </a:xfrm>
        <a:prstGeom prst="rect">
          <a:avLst/>
        </a:prstGeom>
      </xdr:spPr>
    </xdr:pic>
  </etc:cellImage>
  <etc:cellImage>
    <xdr:pic>
      <xdr:nvPicPr>
        <xdr:cNvPr id="10" name="ID_C485BB43AF7B4B01B06D4A88BAFADFBC"/>
        <xdr:cNvPicPr>
          <a:picLocks noChangeAspect="1"/>
        </xdr:cNvPicPr>
      </xdr:nvPicPr>
      <xdr:blipFill>
        <a:blip r:embed="rId51" cstate="print"/>
        <a:stretch>
          <a:fillRect/>
        </a:stretch>
      </xdr:blipFill>
      <xdr:spPr>
        <a:xfrm>
          <a:off x="1689100" y="9604375"/>
          <a:ext cx="895350" cy="895350"/>
        </a:xfrm>
        <a:prstGeom prst="rect">
          <a:avLst/>
        </a:prstGeom>
      </xdr:spPr>
    </xdr:pic>
  </etc:cellImage>
  <etc:cellImage>
    <xdr:pic>
      <xdr:nvPicPr>
        <xdr:cNvPr id="89" name="ID_299051A0387B4E6CA87FB1C5FD274B53"/>
        <xdr:cNvPicPr>
          <a:picLocks noChangeAspect="1"/>
        </xdr:cNvPicPr>
      </xdr:nvPicPr>
      <xdr:blipFill>
        <a:blip r:embed="rId52" cstate="print"/>
        <a:stretch>
          <a:fillRect/>
        </a:stretch>
      </xdr:blipFill>
      <xdr:spPr>
        <a:xfrm>
          <a:off x="1689100" y="87836375"/>
          <a:ext cx="895350" cy="895350"/>
        </a:xfrm>
        <a:prstGeom prst="rect">
          <a:avLst/>
        </a:prstGeom>
      </xdr:spPr>
    </xdr:pic>
  </etc:cellImage>
  <etc:cellImage>
    <xdr:pic>
      <xdr:nvPicPr>
        <xdr:cNvPr id="11" name="ID_F402177E24BE4822B5568635666F6161"/>
        <xdr:cNvPicPr>
          <a:picLocks noChangeAspect="1"/>
        </xdr:cNvPicPr>
      </xdr:nvPicPr>
      <xdr:blipFill>
        <a:blip r:embed="rId53" cstate="print"/>
        <a:stretch>
          <a:fillRect/>
        </a:stretch>
      </xdr:blipFill>
      <xdr:spPr>
        <a:xfrm>
          <a:off x="1689100" y="13668375"/>
          <a:ext cx="895350" cy="895350"/>
        </a:xfrm>
        <a:prstGeom prst="rect">
          <a:avLst/>
        </a:prstGeom>
      </xdr:spPr>
    </xdr:pic>
  </etc:cellImage>
  <etc:cellImage>
    <xdr:pic>
      <xdr:nvPicPr>
        <xdr:cNvPr id="12" name="ID_7E2473C9FC2840D9BA5EFB65F6553CEA"/>
        <xdr:cNvPicPr>
          <a:picLocks noChangeAspect="1"/>
        </xdr:cNvPicPr>
      </xdr:nvPicPr>
      <xdr:blipFill>
        <a:blip r:embed="rId54" cstate="print"/>
        <a:stretch>
          <a:fillRect/>
        </a:stretch>
      </xdr:blipFill>
      <xdr:spPr>
        <a:xfrm>
          <a:off x="1689100" y="14684375"/>
          <a:ext cx="895350" cy="895350"/>
        </a:xfrm>
        <a:prstGeom prst="rect">
          <a:avLst/>
        </a:prstGeom>
      </xdr:spPr>
    </xdr:pic>
  </etc:cellImage>
  <etc:cellImage>
    <xdr:pic>
      <xdr:nvPicPr>
        <xdr:cNvPr id="15" name="ID_1DC66D0DF6A0403F9C560BE5ADB0793F"/>
        <xdr:cNvPicPr>
          <a:picLocks noChangeAspect="1"/>
        </xdr:cNvPicPr>
      </xdr:nvPicPr>
      <xdr:blipFill>
        <a:blip r:embed="rId55" cstate="print"/>
        <a:stretch>
          <a:fillRect/>
        </a:stretch>
      </xdr:blipFill>
      <xdr:spPr>
        <a:xfrm>
          <a:off x="1689100" y="15700375"/>
          <a:ext cx="895350" cy="895350"/>
        </a:xfrm>
        <a:prstGeom prst="rect">
          <a:avLst/>
        </a:prstGeom>
      </xdr:spPr>
    </xdr:pic>
  </etc:cellImage>
  <etc:cellImage>
    <xdr:pic>
      <xdr:nvPicPr>
        <xdr:cNvPr id="13" name="ID_1477D753A287467FBAEC6356374F73FC"/>
        <xdr:cNvPicPr>
          <a:picLocks noChangeAspect="1"/>
        </xdr:cNvPicPr>
      </xdr:nvPicPr>
      <xdr:blipFill>
        <a:blip r:embed="rId56" cstate="print"/>
        <a:stretch>
          <a:fillRect/>
        </a:stretch>
      </xdr:blipFill>
      <xdr:spPr>
        <a:xfrm>
          <a:off x="1689100" y="16716375"/>
          <a:ext cx="895350" cy="895350"/>
        </a:xfrm>
        <a:prstGeom prst="rect">
          <a:avLst/>
        </a:prstGeom>
      </xdr:spPr>
    </xdr:pic>
  </etc:cellImage>
  <etc:cellImage>
    <xdr:pic>
      <xdr:nvPicPr>
        <xdr:cNvPr id="65" name="ID_517B6906766D48F4BB42C930274BE60D"/>
        <xdr:cNvPicPr>
          <a:picLocks noChangeAspect="1"/>
        </xdr:cNvPicPr>
      </xdr:nvPicPr>
      <xdr:blipFill>
        <a:blip r:embed="rId57" cstate="print"/>
        <a:stretch>
          <a:fillRect/>
        </a:stretch>
      </xdr:blipFill>
      <xdr:spPr>
        <a:xfrm>
          <a:off x="1689100" y="64468375"/>
          <a:ext cx="895350" cy="895350"/>
        </a:xfrm>
        <a:prstGeom prst="rect">
          <a:avLst/>
        </a:prstGeom>
      </xdr:spPr>
    </xdr:pic>
  </etc:cellImage>
  <etc:cellImage>
    <xdr:pic>
      <xdr:nvPicPr>
        <xdr:cNvPr id="14" name="ID_7D1F42F238224695A1A88D2FA9CB7E0F"/>
        <xdr:cNvPicPr>
          <a:picLocks noChangeAspect="1"/>
        </xdr:cNvPicPr>
      </xdr:nvPicPr>
      <xdr:blipFill>
        <a:blip r:embed="rId58" cstate="print"/>
        <a:stretch>
          <a:fillRect/>
        </a:stretch>
      </xdr:blipFill>
      <xdr:spPr>
        <a:xfrm>
          <a:off x="1689100" y="17732375"/>
          <a:ext cx="895350" cy="895350"/>
        </a:xfrm>
        <a:prstGeom prst="rect">
          <a:avLst/>
        </a:prstGeom>
      </xdr:spPr>
    </xdr:pic>
  </etc:cellImage>
  <etc:cellImage>
    <xdr:pic>
      <xdr:nvPicPr>
        <xdr:cNvPr id="17" name="ID_CA29E8A9B85B496DA75F26F6798179EE"/>
        <xdr:cNvPicPr>
          <a:picLocks noChangeAspect="1"/>
        </xdr:cNvPicPr>
      </xdr:nvPicPr>
      <xdr:blipFill>
        <a:blip r:embed="rId59" cstate="print"/>
        <a:stretch>
          <a:fillRect/>
        </a:stretch>
      </xdr:blipFill>
      <xdr:spPr>
        <a:xfrm>
          <a:off x="1689100" y="10620375"/>
          <a:ext cx="895350" cy="895350"/>
        </a:xfrm>
        <a:prstGeom prst="rect">
          <a:avLst/>
        </a:prstGeom>
      </xdr:spPr>
    </xdr:pic>
  </etc:cellImage>
  <etc:cellImage>
    <xdr:pic>
      <xdr:nvPicPr>
        <xdr:cNvPr id="18" name="ID_7D26673341D942C89E4607AF9F8F579E"/>
        <xdr:cNvPicPr>
          <a:picLocks noChangeAspect="1"/>
        </xdr:cNvPicPr>
      </xdr:nvPicPr>
      <xdr:blipFill>
        <a:blip r:embed="rId60" cstate="print"/>
        <a:stretch>
          <a:fillRect/>
        </a:stretch>
      </xdr:blipFill>
      <xdr:spPr>
        <a:xfrm>
          <a:off x="1689100" y="8588375"/>
          <a:ext cx="895350" cy="895350"/>
        </a:xfrm>
        <a:prstGeom prst="rect">
          <a:avLst/>
        </a:prstGeom>
      </xdr:spPr>
    </xdr:pic>
  </etc:cellImage>
  <etc:cellImage>
    <xdr:pic>
      <xdr:nvPicPr>
        <xdr:cNvPr id="30" name="ID_C686E1449DB149BEB6255CDA2A56CD03"/>
        <xdr:cNvPicPr>
          <a:picLocks noChangeAspect="1"/>
        </xdr:cNvPicPr>
      </xdr:nvPicPr>
      <xdr:blipFill>
        <a:blip r:embed="rId61" cstate="print"/>
        <a:stretch>
          <a:fillRect/>
        </a:stretch>
      </xdr:blipFill>
      <xdr:spPr>
        <a:xfrm>
          <a:off x="1689100" y="29924375"/>
          <a:ext cx="895350" cy="895350"/>
        </a:xfrm>
        <a:prstGeom prst="rect">
          <a:avLst/>
        </a:prstGeom>
      </xdr:spPr>
    </xdr:pic>
  </etc:cellImage>
  <etc:cellImage>
    <xdr:pic>
      <xdr:nvPicPr>
        <xdr:cNvPr id="74" name="ID_9745E7F29FC34BA0B59924B4E43C1DF9"/>
        <xdr:cNvPicPr>
          <a:picLocks noChangeAspect="1"/>
        </xdr:cNvPicPr>
      </xdr:nvPicPr>
      <xdr:blipFill>
        <a:blip r:embed="rId62" cstate="print"/>
        <a:stretch>
          <a:fillRect/>
        </a:stretch>
      </xdr:blipFill>
      <xdr:spPr>
        <a:xfrm>
          <a:off x="1689100" y="74628375"/>
          <a:ext cx="895350" cy="895350"/>
        </a:xfrm>
        <a:prstGeom prst="rect">
          <a:avLst/>
        </a:prstGeom>
      </xdr:spPr>
    </xdr:pic>
  </etc:cellImage>
  <etc:cellImage>
    <xdr:pic>
      <xdr:nvPicPr>
        <xdr:cNvPr id="19" name="ID_2A494D2256D54C408C91F373ADE2D62F"/>
        <xdr:cNvPicPr>
          <a:picLocks noChangeAspect="1"/>
        </xdr:cNvPicPr>
      </xdr:nvPicPr>
      <xdr:blipFill>
        <a:blip r:embed="rId63" cstate="print"/>
        <a:stretch>
          <a:fillRect/>
        </a:stretch>
      </xdr:blipFill>
      <xdr:spPr>
        <a:xfrm>
          <a:off x="1689100" y="12652375"/>
          <a:ext cx="895350" cy="895350"/>
        </a:xfrm>
        <a:prstGeom prst="rect">
          <a:avLst/>
        </a:prstGeom>
      </xdr:spPr>
    </xdr:pic>
  </etc:cellImage>
  <etc:cellImage>
    <xdr:pic>
      <xdr:nvPicPr>
        <xdr:cNvPr id="99" name="ID_B443C7A7831F449DBF422952A778DE5C"/>
        <xdr:cNvPicPr>
          <a:picLocks noChangeAspect="1"/>
        </xdr:cNvPicPr>
      </xdr:nvPicPr>
      <xdr:blipFill>
        <a:blip r:embed="rId64" cstate="print"/>
        <a:stretch>
          <a:fillRect/>
        </a:stretch>
      </xdr:blipFill>
      <xdr:spPr>
        <a:xfrm>
          <a:off x="1689100" y="96980375"/>
          <a:ext cx="895350" cy="895350"/>
        </a:xfrm>
        <a:prstGeom prst="rect">
          <a:avLst/>
        </a:prstGeom>
      </xdr:spPr>
    </xdr:pic>
  </etc:cellImage>
  <etc:cellImage>
    <xdr:pic>
      <xdr:nvPicPr>
        <xdr:cNvPr id="20" name="ID_E85746EF4ED44272AD14D99A33AECC0D"/>
        <xdr:cNvPicPr>
          <a:picLocks noChangeAspect="1"/>
        </xdr:cNvPicPr>
      </xdr:nvPicPr>
      <xdr:blipFill>
        <a:blip r:embed="rId65" cstate="print"/>
        <a:stretch>
          <a:fillRect/>
        </a:stretch>
      </xdr:blipFill>
      <xdr:spPr>
        <a:xfrm>
          <a:off x="1689100" y="19764375"/>
          <a:ext cx="895350" cy="895350"/>
        </a:xfrm>
        <a:prstGeom prst="rect">
          <a:avLst/>
        </a:prstGeom>
      </xdr:spPr>
    </xdr:pic>
  </etc:cellImage>
  <etc:cellImage>
    <xdr:pic>
      <xdr:nvPicPr>
        <xdr:cNvPr id="67" name="ID_5D40FA80B65B433DA5B27A0A554F7BD7"/>
        <xdr:cNvPicPr>
          <a:picLocks noChangeAspect="1"/>
        </xdr:cNvPicPr>
      </xdr:nvPicPr>
      <xdr:blipFill>
        <a:blip r:embed="rId66" cstate="print"/>
        <a:stretch>
          <a:fillRect/>
        </a:stretch>
      </xdr:blipFill>
      <xdr:spPr>
        <a:xfrm>
          <a:off x="1689100" y="65484375"/>
          <a:ext cx="895350" cy="895350"/>
        </a:xfrm>
        <a:prstGeom prst="rect">
          <a:avLst/>
        </a:prstGeom>
      </xdr:spPr>
    </xdr:pic>
  </etc:cellImage>
  <etc:cellImage>
    <xdr:pic>
      <xdr:nvPicPr>
        <xdr:cNvPr id="75" name="ID_FDDEC18C205E44C685A091FA8B02433D"/>
        <xdr:cNvPicPr>
          <a:picLocks noChangeAspect="1"/>
        </xdr:cNvPicPr>
      </xdr:nvPicPr>
      <xdr:blipFill>
        <a:blip r:embed="rId67" cstate="print"/>
        <a:stretch>
          <a:fillRect/>
        </a:stretch>
      </xdr:blipFill>
      <xdr:spPr>
        <a:xfrm>
          <a:off x="1689100" y="73612375"/>
          <a:ext cx="895350" cy="895350"/>
        </a:xfrm>
        <a:prstGeom prst="rect">
          <a:avLst/>
        </a:prstGeom>
      </xdr:spPr>
    </xdr:pic>
  </etc:cellImage>
  <etc:cellImage>
    <xdr:pic>
      <xdr:nvPicPr>
        <xdr:cNvPr id="47" name="ID_26DD48AE11E44CD7B075EA7563D05230"/>
        <xdr:cNvPicPr>
          <a:picLocks noChangeAspect="1"/>
        </xdr:cNvPicPr>
      </xdr:nvPicPr>
      <xdr:blipFill>
        <a:blip r:embed="rId68" cstate="print"/>
        <a:stretch>
          <a:fillRect/>
        </a:stretch>
      </xdr:blipFill>
      <xdr:spPr>
        <a:xfrm>
          <a:off x="1689100" y="43132375"/>
          <a:ext cx="895350" cy="895350"/>
        </a:xfrm>
        <a:prstGeom prst="rect">
          <a:avLst/>
        </a:prstGeom>
      </xdr:spPr>
    </xdr:pic>
  </etc:cellImage>
  <etc:cellImage>
    <xdr:pic>
      <xdr:nvPicPr>
        <xdr:cNvPr id="93" name="ID_C694E2470B1D43C08F8099753BF871AB"/>
        <xdr:cNvPicPr>
          <a:picLocks noChangeAspect="1"/>
        </xdr:cNvPicPr>
      </xdr:nvPicPr>
      <xdr:blipFill>
        <a:blip r:embed="rId69" cstate="print"/>
        <a:stretch>
          <a:fillRect/>
        </a:stretch>
      </xdr:blipFill>
      <xdr:spPr>
        <a:xfrm>
          <a:off x="1689100" y="99012375"/>
          <a:ext cx="895350" cy="895350"/>
        </a:xfrm>
        <a:prstGeom prst="rect">
          <a:avLst/>
        </a:prstGeom>
      </xdr:spPr>
    </xdr:pic>
  </etc:cellImage>
  <etc:cellImage>
    <xdr:pic>
      <xdr:nvPicPr>
        <xdr:cNvPr id="22" name="ID_CB50108393DC4F4A908C770B4566B7AE"/>
        <xdr:cNvPicPr>
          <a:picLocks noChangeAspect="1"/>
        </xdr:cNvPicPr>
      </xdr:nvPicPr>
      <xdr:blipFill>
        <a:blip r:embed="rId70" cstate="print"/>
        <a:stretch>
          <a:fillRect/>
        </a:stretch>
      </xdr:blipFill>
      <xdr:spPr>
        <a:xfrm>
          <a:off x="1689100" y="20780375"/>
          <a:ext cx="895350" cy="895350"/>
        </a:xfrm>
        <a:prstGeom prst="rect">
          <a:avLst/>
        </a:prstGeom>
      </xdr:spPr>
    </xdr:pic>
  </etc:cellImage>
  <etc:cellImage>
    <xdr:pic>
      <xdr:nvPicPr>
        <xdr:cNvPr id="44" name="ID_C6985FD89F1E4D16BDC7F853FBBFC5B3"/>
        <xdr:cNvPicPr>
          <a:picLocks noChangeAspect="1"/>
        </xdr:cNvPicPr>
      </xdr:nvPicPr>
      <xdr:blipFill>
        <a:blip r:embed="rId71" cstate="print"/>
        <a:stretch>
          <a:fillRect/>
        </a:stretch>
      </xdr:blipFill>
      <xdr:spPr>
        <a:xfrm>
          <a:off x="1689100" y="46180375"/>
          <a:ext cx="895350" cy="895350"/>
        </a:xfrm>
        <a:prstGeom prst="rect">
          <a:avLst/>
        </a:prstGeom>
      </xdr:spPr>
    </xdr:pic>
  </etc:cellImage>
  <etc:cellImage>
    <xdr:pic>
      <xdr:nvPicPr>
        <xdr:cNvPr id="23" name="ID_8090230FD69241629FC3194450DF250C"/>
        <xdr:cNvPicPr>
          <a:picLocks noChangeAspect="1"/>
        </xdr:cNvPicPr>
      </xdr:nvPicPr>
      <xdr:blipFill>
        <a:blip r:embed="rId72" cstate="print"/>
        <a:stretch>
          <a:fillRect/>
        </a:stretch>
      </xdr:blipFill>
      <xdr:spPr>
        <a:xfrm>
          <a:off x="1689100" y="24844375"/>
          <a:ext cx="895350" cy="895350"/>
        </a:xfrm>
        <a:prstGeom prst="rect">
          <a:avLst/>
        </a:prstGeom>
      </xdr:spPr>
    </xdr:pic>
  </etc:cellImage>
  <etc:cellImage>
    <xdr:pic>
      <xdr:nvPicPr>
        <xdr:cNvPr id="69" name="ID_A1E8E9BD668D44789148B4B6A6C5A432"/>
        <xdr:cNvPicPr>
          <a:picLocks noChangeAspect="1"/>
        </xdr:cNvPicPr>
      </xdr:nvPicPr>
      <xdr:blipFill>
        <a:blip r:embed="rId73" cstate="print"/>
        <a:stretch>
          <a:fillRect/>
        </a:stretch>
      </xdr:blipFill>
      <xdr:spPr>
        <a:xfrm>
          <a:off x="1689100" y="68532375"/>
          <a:ext cx="895350" cy="895350"/>
        </a:xfrm>
        <a:prstGeom prst="rect">
          <a:avLst/>
        </a:prstGeom>
      </xdr:spPr>
    </xdr:pic>
  </etc:cellImage>
  <etc:cellImage>
    <xdr:pic>
      <xdr:nvPicPr>
        <xdr:cNvPr id="61" name="ID_56A514A47BF74F84AEE17ED4FEF58C4C"/>
        <xdr:cNvPicPr>
          <a:picLocks noChangeAspect="1"/>
        </xdr:cNvPicPr>
      </xdr:nvPicPr>
      <xdr:blipFill>
        <a:blip r:embed="rId74" cstate="print"/>
        <a:stretch>
          <a:fillRect/>
        </a:stretch>
      </xdr:blipFill>
      <xdr:spPr>
        <a:xfrm>
          <a:off x="1689100" y="63452375"/>
          <a:ext cx="895350" cy="895350"/>
        </a:xfrm>
        <a:prstGeom prst="rect">
          <a:avLst/>
        </a:prstGeom>
      </xdr:spPr>
    </xdr:pic>
  </etc:cellImage>
  <etc:cellImage>
    <xdr:pic>
      <xdr:nvPicPr>
        <xdr:cNvPr id="24" name="ID_DF539CA7169D42ED9EA26E1AAB0CB4D9"/>
        <xdr:cNvPicPr>
          <a:picLocks noChangeAspect="1"/>
        </xdr:cNvPicPr>
      </xdr:nvPicPr>
      <xdr:blipFill>
        <a:blip r:embed="rId75" cstate="print"/>
        <a:stretch>
          <a:fillRect/>
        </a:stretch>
      </xdr:blipFill>
      <xdr:spPr>
        <a:xfrm>
          <a:off x="1689100" y="25860375"/>
          <a:ext cx="895350" cy="895350"/>
        </a:xfrm>
        <a:prstGeom prst="rect">
          <a:avLst/>
        </a:prstGeom>
      </xdr:spPr>
    </xdr:pic>
  </etc:cellImage>
  <etc:cellImage>
    <xdr:pic>
      <xdr:nvPicPr>
        <xdr:cNvPr id="34" name="ID_9A1E1BD3385D4109AE9F6FD292A8224C"/>
        <xdr:cNvPicPr>
          <a:picLocks noChangeAspect="1"/>
        </xdr:cNvPicPr>
      </xdr:nvPicPr>
      <xdr:blipFill>
        <a:blip r:embed="rId76" cstate="print"/>
        <a:stretch>
          <a:fillRect/>
        </a:stretch>
      </xdr:blipFill>
      <xdr:spPr>
        <a:xfrm>
          <a:off x="1689100" y="35004375"/>
          <a:ext cx="895350" cy="895350"/>
        </a:xfrm>
        <a:prstGeom prst="rect">
          <a:avLst/>
        </a:prstGeom>
      </xdr:spPr>
    </xdr:pic>
  </etc:cellImage>
  <etc:cellImage>
    <xdr:pic>
      <xdr:nvPicPr>
        <xdr:cNvPr id="57" name="ID_3303E69F6CC549759170D31582101A34"/>
        <xdr:cNvPicPr>
          <a:picLocks noChangeAspect="1"/>
        </xdr:cNvPicPr>
      </xdr:nvPicPr>
      <xdr:blipFill>
        <a:blip r:embed="rId77" cstate="print"/>
        <a:stretch>
          <a:fillRect/>
        </a:stretch>
      </xdr:blipFill>
      <xdr:spPr>
        <a:xfrm>
          <a:off x="1689100" y="50244375"/>
          <a:ext cx="895350" cy="895350"/>
        </a:xfrm>
        <a:prstGeom prst="rect">
          <a:avLst/>
        </a:prstGeom>
      </xdr:spPr>
    </xdr:pic>
  </etc:cellImage>
  <etc:cellImage>
    <xdr:pic>
      <xdr:nvPicPr>
        <xdr:cNvPr id="25" name="ID_5B97D1D07D9744239E5BAEB3C4AC1A12"/>
        <xdr:cNvPicPr>
          <a:picLocks noChangeAspect="1"/>
        </xdr:cNvPicPr>
      </xdr:nvPicPr>
      <xdr:blipFill>
        <a:blip r:embed="rId78" cstate="print"/>
        <a:stretch>
          <a:fillRect/>
        </a:stretch>
      </xdr:blipFill>
      <xdr:spPr>
        <a:xfrm>
          <a:off x="1689100" y="23828375"/>
          <a:ext cx="895350" cy="895350"/>
        </a:xfrm>
        <a:prstGeom prst="rect">
          <a:avLst/>
        </a:prstGeom>
      </xdr:spPr>
    </xdr:pic>
  </etc:cellImage>
  <etc:cellImage>
    <xdr:pic>
      <xdr:nvPicPr>
        <xdr:cNvPr id="68" name="ID_F94B7661CD464E1F8AFAD71466A1EECA"/>
        <xdr:cNvPicPr>
          <a:picLocks noChangeAspect="1"/>
        </xdr:cNvPicPr>
      </xdr:nvPicPr>
      <xdr:blipFill>
        <a:blip r:embed="rId79" cstate="print"/>
        <a:stretch>
          <a:fillRect/>
        </a:stretch>
      </xdr:blipFill>
      <xdr:spPr>
        <a:xfrm>
          <a:off x="1689100" y="59388375"/>
          <a:ext cx="895350" cy="895350"/>
        </a:xfrm>
        <a:prstGeom prst="rect">
          <a:avLst/>
        </a:prstGeom>
      </xdr:spPr>
    </xdr:pic>
  </etc:cellImage>
  <etc:cellImage>
    <xdr:pic>
      <xdr:nvPicPr>
        <xdr:cNvPr id="26" name="ID_67491D781E224F788469143DBD78CEA7"/>
        <xdr:cNvPicPr>
          <a:picLocks noChangeAspect="1"/>
        </xdr:cNvPicPr>
      </xdr:nvPicPr>
      <xdr:blipFill>
        <a:blip r:embed="rId80" cstate="print"/>
        <a:stretch>
          <a:fillRect/>
        </a:stretch>
      </xdr:blipFill>
      <xdr:spPr>
        <a:xfrm>
          <a:off x="1689100" y="27892375"/>
          <a:ext cx="895350" cy="895350"/>
        </a:xfrm>
        <a:prstGeom prst="rect">
          <a:avLst/>
        </a:prstGeom>
      </xdr:spPr>
    </xdr:pic>
  </etc:cellImage>
  <etc:cellImage>
    <xdr:pic>
      <xdr:nvPicPr>
        <xdr:cNvPr id="60" name="ID_EF85BCF9E43342DC9BA968321A5F15BE"/>
        <xdr:cNvPicPr>
          <a:picLocks noChangeAspect="1"/>
        </xdr:cNvPicPr>
      </xdr:nvPicPr>
      <xdr:blipFill>
        <a:blip r:embed="rId81" cstate="print"/>
        <a:stretch>
          <a:fillRect/>
        </a:stretch>
      </xdr:blipFill>
      <xdr:spPr>
        <a:xfrm>
          <a:off x="1689100" y="67516375"/>
          <a:ext cx="895350" cy="895350"/>
        </a:xfrm>
        <a:prstGeom prst="rect">
          <a:avLst/>
        </a:prstGeom>
      </xdr:spPr>
    </xdr:pic>
  </etc:cellImage>
  <etc:cellImage>
    <xdr:pic>
      <xdr:nvPicPr>
        <xdr:cNvPr id="27" name="ID_5D4436BDE81A4F3799671C7E8122E371"/>
        <xdr:cNvPicPr>
          <a:picLocks noChangeAspect="1"/>
        </xdr:cNvPicPr>
      </xdr:nvPicPr>
      <xdr:blipFill>
        <a:blip r:embed="rId82" cstate="print"/>
        <a:stretch>
          <a:fillRect/>
        </a:stretch>
      </xdr:blipFill>
      <xdr:spPr>
        <a:xfrm>
          <a:off x="1689100" y="21796375"/>
          <a:ext cx="895350" cy="895350"/>
        </a:xfrm>
        <a:prstGeom prst="rect">
          <a:avLst/>
        </a:prstGeom>
      </xdr:spPr>
    </xdr:pic>
  </etc:cellImage>
  <etc:cellImage>
    <xdr:pic>
      <xdr:nvPicPr>
        <xdr:cNvPr id="28" name="ID_78517A176DA04EF28DC94858DF289C4A"/>
        <xdr:cNvPicPr>
          <a:picLocks noChangeAspect="1"/>
        </xdr:cNvPicPr>
      </xdr:nvPicPr>
      <xdr:blipFill>
        <a:blip r:embed="rId83" cstate="print"/>
        <a:stretch>
          <a:fillRect/>
        </a:stretch>
      </xdr:blipFill>
      <xdr:spPr>
        <a:xfrm>
          <a:off x="1689100" y="22812375"/>
          <a:ext cx="895350" cy="895350"/>
        </a:xfrm>
        <a:prstGeom prst="rect">
          <a:avLst/>
        </a:prstGeom>
      </xdr:spPr>
    </xdr:pic>
  </etc:cellImage>
  <etc:cellImage>
    <xdr:pic>
      <xdr:nvPicPr>
        <xdr:cNvPr id="29" name="ID_A7624C8305604B5EBBDAE1014606FD02"/>
        <xdr:cNvPicPr>
          <a:picLocks noChangeAspect="1"/>
        </xdr:cNvPicPr>
      </xdr:nvPicPr>
      <xdr:blipFill>
        <a:blip r:embed="rId84" cstate="print"/>
        <a:stretch>
          <a:fillRect/>
        </a:stretch>
      </xdr:blipFill>
      <xdr:spPr>
        <a:xfrm>
          <a:off x="1689100" y="26876375"/>
          <a:ext cx="895350" cy="895350"/>
        </a:xfrm>
        <a:prstGeom prst="rect">
          <a:avLst/>
        </a:prstGeom>
      </xdr:spPr>
    </xdr:pic>
  </etc:cellImage>
  <etc:cellImage>
    <xdr:pic>
      <xdr:nvPicPr>
        <xdr:cNvPr id="40" name="ID_92DBA8668DA14C5AA0E93FB367B9DCDF"/>
        <xdr:cNvPicPr>
          <a:picLocks noChangeAspect="1"/>
        </xdr:cNvPicPr>
      </xdr:nvPicPr>
      <xdr:blipFill>
        <a:blip r:embed="rId85" cstate="print"/>
        <a:stretch>
          <a:fillRect/>
        </a:stretch>
      </xdr:blipFill>
      <xdr:spPr>
        <a:xfrm>
          <a:off x="1689100" y="45164375"/>
          <a:ext cx="895350" cy="895350"/>
        </a:xfrm>
        <a:prstGeom prst="rect">
          <a:avLst/>
        </a:prstGeom>
      </xdr:spPr>
    </xdr:pic>
  </etc:cellImage>
  <etc:cellImage>
    <xdr:pic>
      <xdr:nvPicPr>
        <xdr:cNvPr id="32" name="ID_B3037CC7C7FB4BF6AF6AE9F4C94A3723"/>
        <xdr:cNvPicPr>
          <a:picLocks noChangeAspect="1"/>
        </xdr:cNvPicPr>
      </xdr:nvPicPr>
      <xdr:blipFill>
        <a:blip r:embed="rId86" cstate="print"/>
        <a:stretch>
          <a:fillRect/>
        </a:stretch>
      </xdr:blipFill>
      <xdr:spPr>
        <a:xfrm>
          <a:off x="1689100" y="36020375"/>
          <a:ext cx="895350" cy="895350"/>
        </a:xfrm>
        <a:prstGeom prst="rect">
          <a:avLst/>
        </a:prstGeom>
      </xdr:spPr>
    </xdr:pic>
  </etc:cellImage>
  <etc:cellImage>
    <xdr:pic>
      <xdr:nvPicPr>
        <xdr:cNvPr id="31" name="ID_1B8F8B2F5F0B42DFA04558760985454D"/>
        <xdr:cNvPicPr>
          <a:picLocks noChangeAspect="1"/>
        </xdr:cNvPicPr>
      </xdr:nvPicPr>
      <xdr:blipFill>
        <a:blip r:embed="rId87" cstate="print"/>
        <a:stretch>
          <a:fillRect/>
        </a:stretch>
      </xdr:blipFill>
      <xdr:spPr>
        <a:xfrm>
          <a:off x="1689100" y="33988375"/>
          <a:ext cx="895350" cy="895350"/>
        </a:xfrm>
        <a:prstGeom prst="rect">
          <a:avLst/>
        </a:prstGeom>
      </xdr:spPr>
    </xdr:pic>
  </etc:cellImage>
  <etc:cellImage>
    <xdr:pic>
      <xdr:nvPicPr>
        <xdr:cNvPr id="33" name="ID_61DD7D3C5BF34A93A676E8A1AC1A4E18"/>
        <xdr:cNvPicPr>
          <a:picLocks noChangeAspect="1"/>
        </xdr:cNvPicPr>
      </xdr:nvPicPr>
      <xdr:blipFill>
        <a:blip r:embed="rId88" cstate="print"/>
        <a:stretch>
          <a:fillRect/>
        </a:stretch>
      </xdr:blipFill>
      <xdr:spPr>
        <a:xfrm>
          <a:off x="1689100" y="30940375"/>
          <a:ext cx="895350" cy="895350"/>
        </a:xfrm>
        <a:prstGeom prst="rect">
          <a:avLst/>
        </a:prstGeom>
      </xdr:spPr>
    </xdr:pic>
  </etc:cellImage>
  <etc:cellImage>
    <xdr:pic>
      <xdr:nvPicPr>
        <xdr:cNvPr id="35" name="ID_C606700714B746DC8DAA8DC69C4B2446"/>
        <xdr:cNvPicPr>
          <a:picLocks noChangeAspect="1"/>
        </xdr:cNvPicPr>
      </xdr:nvPicPr>
      <xdr:blipFill>
        <a:blip r:embed="rId89" cstate="print"/>
        <a:stretch>
          <a:fillRect/>
        </a:stretch>
      </xdr:blipFill>
      <xdr:spPr>
        <a:xfrm>
          <a:off x="1689100" y="32972375"/>
          <a:ext cx="895350" cy="895350"/>
        </a:xfrm>
        <a:prstGeom prst="rect">
          <a:avLst/>
        </a:prstGeom>
      </xdr:spPr>
    </xdr:pic>
  </etc:cellImage>
  <etc:cellImage>
    <xdr:pic>
      <xdr:nvPicPr>
        <xdr:cNvPr id="51" name="ID_838399C0BE5D4BF7898B67EEFAA8EB3C"/>
        <xdr:cNvPicPr>
          <a:picLocks noChangeAspect="1"/>
        </xdr:cNvPicPr>
      </xdr:nvPicPr>
      <xdr:blipFill>
        <a:blip r:embed="rId90" cstate="print"/>
        <a:stretch>
          <a:fillRect/>
        </a:stretch>
      </xdr:blipFill>
      <xdr:spPr>
        <a:xfrm>
          <a:off x="1689100" y="52276375"/>
          <a:ext cx="895350" cy="895350"/>
        </a:xfrm>
        <a:prstGeom prst="rect">
          <a:avLst/>
        </a:prstGeom>
      </xdr:spPr>
    </xdr:pic>
  </etc:cellImage>
  <etc:cellImage>
    <xdr:pic>
      <xdr:nvPicPr>
        <xdr:cNvPr id="36" name="ID_3FA41A6F32FE4BFC946AF7980AE7B41C"/>
        <xdr:cNvPicPr>
          <a:picLocks noChangeAspect="1"/>
        </xdr:cNvPicPr>
      </xdr:nvPicPr>
      <xdr:blipFill>
        <a:blip r:embed="rId91" cstate="print"/>
        <a:stretch>
          <a:fillRect/>
        </a:stretch>
      </xdr:blipFill>
      <xdr:spPr>
        <a:xfrm>
          <a:off x="1689100" y="31956375"/>
          <a:ext cx="895350" cy="895350"/>
        </a:xfrm>
        <a:prstGeom prst="rect">
          <a:avLst/>
        </a:prstGeom>
      </xdr:spPr>
    </xdr:pic>
  </etc:cellImage>
  <etc:cellImage>
    <xdr:pic>
      <xdr:nvPicPr>
        <xdr:cNvPr id="38" name="ID_5798BD4C32E44850B6A81F3EA0C3F746"/>
        <xdr:cNvPicPr>
          <a:picLocks noChangeAspect="1"/>
        </xdr:cNvPicPr>
      </xdr:nvPicPr>
      <xdr:blipFill>
        <a:blip r:embed="rId92" cstate="print"/>
        <a:stretch>
          <a:fillRect/>
        </a:stretch>
      </xdr:blipFill>
      <xdr:spPr>
        <a:xfrm>
          <a:off x="1689100" y="37036375"/>
          <a:ext cx="895350" cy="895350"/>
        </a:xfrm>
        <a:prstGeom prst="rect">
          <a:avLst/>
        </a:prstGeom>
      </xdr:spPr>
    </xdr:pic>
  </etc:cellImage>
  <etc:cellImage>
    <xdr:pic>
      <xdr:nvPicPr>
        <xdr:cNvPr id="59" name="ID_51F497C50C054E08A20BA6363D3728F5"/>
        <xdr:cNvPicPr>
          <a:picLocks noChangeAspect="1"/>
        </xdr:cNvPicPr>
      </xdr:nvPicPr>
      <xdr:blipFill>
        <a:blip r:embed="rId93" cstate="print"/>
        <a:stretch>
          <a:fillRect/>
        </a:stretch>
      </xdr:blipFill>
      <xdr:spPr>
        <a:xfrm>
          <a:off x="1689100" y="53292375"/>
          <a:ext cx="895350" cy="895350"/>
        </a:xfrm>
        <a:prstGeom prst="rect">
          <a:avLst/>
        </a:prstGeom>
      </xdr:spPr>
    </xdr:pic>
  </etc:cellImage>
  <etc:cellImage>
    <xdr:pic>
      <xdr:nvPicPr>
        <xdr:cNvPr id="39" name="ID_915B8C9C8ED843559B22DDD7F883288E"/>
        <xdr:cNvPicPr>
          <a:picLocks noChangeAspect="1"/>
        </xdr:cNvPicPr>
      </xdr:nvPicPr>
      <xdr:blipFill>
        <a:blip r:embed="rId94" cstate="print"/>
        <a:stretch>
          <a:fillRect/>
        </a:stretch>
      </xdr:blipFill>
      <xdr:spPr>
        <a:xfrm>
          <a:off x="1689100" y="28908375"/>
          <a:ext cx="895350" cy="895350"/>
        </a:xfrm>
        <a:prstGeom prst="rect">
          <a:avLst/>
        </a:prstGeom>
      </xdr:spPr>
    </xdr:pic>
  </etc:cellImage>
  <etc:cellImage>
    <xdr:pic>
      <xdr:nvPicPr>
        <xdr:cNvPr id="63" name="ID_AD07A4618BB347FBB2CD754C8C87BA2C"/>
        <xdr:cNvPicPr>
          <a:picLocks noChangeAspect="1"/>
        </xdr:cNvPicPr>
      </xdr:nvPicPr>
      <xdr:blipFill>
        <a:blip r:embed="rId95" cstate="print"/>
        <a:stretch>
          <a:fillRect/>
        </a:stretch>
      </xdr:blipFill>
      <xdr:spPr>
        <a:xfrm>
          <a:off x="1689100" y="62436375"/>
          <a:ext cx="895350" cy="895350"/>
        </a:xfrm>
        <a:prstGeom prst="rect">
          <a:avLst/>
        </a:prstGeom>
      </xdr:spPr>
    </xdr:pic>
  </etc:cellImage>
  <etc:cellImage>
    <xdr:pic>
      <xdr:nvPicPr>
        <xdr:cNvPr id="42" name="ID_C6D981345B924B0799D04E774DC74740"/>
        <xdr:cNvPicPr>
          <a:picLocks noChangeAspect="1"/>
        </xdr:cNvPicPr>
      </xdr:nvPicPr>
      <xdr:blipFill>
        <a:blip r:embed="rId96" cstate="print"/>
        <a:stretch>
          <a:fillRect/>
        </a:stretch>
      </xdr:blipFill>
      <xdr:spPr>
        <a:xfrm>
          <a:off x="1689100" y="48212375"/>
          <a:ext cx="895350" cy="895350"/>
        </a:xfrm>
        <a:prstGeom prst="rect">
          <a:avLst/>
        </a:prstGeom>
      </xdr:spPr>
    </xdr:pic>
  </etc:cellImage>
  <etc:cellImage>
    <xdr:pic>
      <xdr:nvPicPr>
        <xdr:cNvPr id="43" name="ID_2F7AE05621C7402999E5F15E9CE4AEB9"/>
        <xdr:cNvPicPr>
          <a:picLocks noChangeAspect="1"/>
        </xdr:cNvPicPr>
      </xdr:nvPicPr>
      <xdr:blipFill>
        <a:blip r:embed="rId97" cstate="print"/>
        <a:stretch>
          <a:fillRect/>
        </a:stretch>
      </xdr:blipFill>
      <xdr:spPr>
        <a:xfrm>
          <a:off x="1689100" y="47196375"/>
          <a:ext cx="895350" cy="895350"/>
        </a:xfrm>
        <a:prstGeom prst="rect">
          <a:avLst/>
        </a:prstGeom>
      </xdr:spPr>
    </xdr:pic>
  </etc:cellImage>
  <etc:cellImage>
    <xdr:pic>
      <xdr:nvPicPr>
        <xdr:cNvPr id="45" name="ID_BA15E24EDF7A4E558DAE618818C38C52"/>
        <xdr:cNvPicPr>
          <a:picLocks noChangeAspect="1"/>
        </xdr:cNvPicPr>
      </xdr:nvPicPr>
      <xdr:blipFill>
        <a:blip r:embed="rId98" cstate="print"/>
        <a:stretch>
          <a:fillRect/>
        </a:stretch>
      </xdr:blipFill>
      <xdr:spPr>
        <a:xfrm>
          <a:off x="1689100" y="42116375"/>
          <a:ext cx="895350" cy="895350"/>
        </a:xfrm>
        <a:prstGeom prst="rect">
          <a:avLst/>
        </a:prstGeom>
      </xdr:spPr>
    </xdr:pic>
  </etc:cellImage>
  <etc:cellImage>
    <xdr:pic>
      <xdr:nvPicPr>
        <xdr:cNvPr id="46" name="ID_9CFC0B1B1AB842F391212ACF56FD8F5B"/>
        <xdr:cNvPicPr>
          <a:picLocks noChangeAspect="1"/>
        </xdr:cNvPicPr>
      </xdr:nvPicPr>
      <xdr:blipFill>
        <a:blip r:embed="rId99" cstate="print"/>
        <a:stretch>
          <a:fillRect/>
        </a:stretch>
      </xdr:blipFill>
      <xdr:spPr>
        <a:xfrm>
          <a:off x="1689100" y="41100375"/>
          <a:ext cx="895350" cy="895350"/>
        </a:xfrm>
        <a:prstGeom prst="rect">
          <a:avLst/>
        </a:prstGeom>
      </xdr:spPr>
    </xdr:pic>
  </etc:cellImage>
  <etc:cellImage>
    <xdr:pic>
      <xdr:nvPicPr>
        <xdr:cNvPr id="83" name="ID_FE2F645BCEBA4299AB35AE76AB4DA38C"/>
        <xdr:cNvPicPr>
          <a:picLocks noChangeAspect="1"/>
        </xdr:cNvPicPr>
      </xdr:nvPicPr>
      <xdr:blipFill>
        <a:blip r:embed="rId100" cstate="print"/>
        <a:stretch>
          <a:fillRect/>
        </a:stretch>
      </xdr:blipFill>
      <xdr:spPr>
        <a:xfrm>
          <a:off x="1689100" y="84788375"/>
          <a:ext cx="895350" cy="895350"/>
        </a:xfrm>
        <a:prstGeom prst="rect">
          <a:avLst/>
        </a:prstGeom>
      </xdr:spPr>
    </xdr:pic>
  </etc:cellImage>
</etc:cellImages>
</file>

<file path=xl/sharedStrings.xml><?xml version="1.0" encoding="utf-8"?>
<sst xmlns="http://schemas.openxmlformats.org/spreadsheetml/2006/main" count="9182" uniqueCount="1393">
  <si>
    <t>序号</t>
  </si>
  <si>
    <t>主图</t>
  </si>
  <si>
    <t>产品名称</t>
  </si>
  <si>
    <t>URL</t>
  </si>
  <si>
    <t>ASIN</t>
  </si>
  <si>
    <t>产品类型</t>
  </si>
  <si>
    <t>ParentAsin</t>
  </si>
  <si>
    <t>预计Listing月销量</t>
  </si>
  <si>
    <t>月销量占比</t>
  </si>
  <si>
    <t>预计月销售额($)</t>
  </si>
  <si>
    <t>月销售额占比</t>
  </si>
  <si>
    <t>工作距离</t>
  </si>
  <si>
    <t>电池类型</t>
  </si>
  <si>
    <t>存储数据组</t>
  </si>
  <si>
    <t>屏幕含数据组</t>
  </si>
  <si>
    <t>测量模式</t>
  </si>
  <si>
    <t>是否含气泡水平仪</t>
  </si>
  <si>
    <t>品牌</t>
  </si>
  <si>
    <t>上架时间</t>
  </si>
  <si>
    <t>上架天数</t>
  </si>
  <si>
    <t>上架周期</t>
  </si>
  <si>
    <t>近7日是否出现库存紧张</t>
  </si>
  <si>
    <t>近30日是否出现库存紧张</t>
  </si>
  <si>
    <t>近7日是否出现断货</t>
  </si>
  <si>
    <t>近30日是否出现断货</t>
  </si>
  <si>
    <t>评价数量</t>
  </si>
  <si>
    <t>评分星级</t>
  </si>
  <si>
    <t>BBX卖家属性</t>
  </si>
  <si>
    <t>店铺</t>
  </si>
  <si>
    <t>国籍/地区</t>
  </si>
  <si>
    <t>目前销售价($)</t>
  </si>
  <si>
    <t>Coupon</t>
  </si>
  <si>
    <t>优惠($)</t>
  </si>
  <si>
    <t>实际价格($)</t>
  </si>
  <si>
    <t>价格区间</t>
  </si>
  <si>
    <t>划线价($)</t>
  </si>
  <si>
    <t>单个产品毛利($)</t>
  </si>
  <si>
    <t>单个产品毛利率(%)</t>
  </si>
  <si>
    <t>单个产品跟卖数量</t>
  </si>
  <si>
    <t>单个产品变体数量</t>
  </si>
  <si>
    <t>月度同品牌销量占比(市场份额%)</t>
  </si>
  <si>
    <t>月度流量圈销量占比(%)</t>
  </si>
  <si>
    <t>FBA费用($)</t>
  </si>
  <si>
    <t>FBM费用($)</t>
  </si>
  <si>
    <t>所在类目</t>
  </si>
  <si>
    <t>大类排名</t>
  </si>
  <si>
    <t>平均大类排名</t>
  </si>
  <si>
    <t>类目</t>
  </si>
  <si>
    <t>排名变化</t>
  </si>
  <si>
    <t>排名变化率</t>
  </si>
  <si>
    <t>主图视频</t>
  </si>
  <si>
    <t>A+</t>
  </si>
  <si>
    <t>是否气候承诺友好标</t>
  </si>
  <si>
    <t>是否做品牌旗舰店</t>
  </si>
  <si>
    <t>物流方式</t>
  </si>
  <si>
    <t>重量(lb)</t>
  </si>
  <si>
    <t>重量(g)</t>
  </si>
  <si>
    <t>体积重量</t>
  </si>
  <si>
    <t>体积（in³）</t>
  </si>
  <si>
    <t>尺寸标准</t>
  </si>
  <si>
    <t>尺寸（in）</t>
  </si>
  <si>
    <t>尺寸（cm）</t>
  </si>
  <si>
    <t>是否抛货</t>
  </si>
  <si>
    <t>五点描述</t>
  </si>
  <si>
    <t>Style</t>
  </si>
  <si>
    <t>Brand</t>
  </si>
  <si>
    <t>Are Batteries Included</t>
  </si>
  <si>
    <t>Color</t>
  </si>
  <si>
    <t>Material</t>
  </si>
  <si>
    <t>Sport</t>
  </si>
  <si>
    <t>Size</t>
  </si>
  <si>
    <t>Product Dimensions</t>
  </si>
  <si>
    <t>Battery Description</t>
  </si>
  <si>
    <t>Item Weight</t>
  </si>
  <si>
    <t>Blade Length</t>
  </si>
  <si>
    <t>Measurement Accuracy</t>
  </si>
  <si>
    <t>Case Material</t>
  </si>
  <si>
    <t>UPC</t>
  </si>
  <si>
    <t>Lock Type</t>
  </si>
  <si>
    <t>Blade Material</t>
  </si>
  <si>
    <t>Manufacturer</t>
  </si>
  <si>
    <t>Compatible Devices</t>
  </si>
  <si>
    <t>Form Factor</t>
  </si>
  <si>
    <t>Shell Type</t>
  </si>
  <si>
    <t>Water Resistance Level</t>
  </si>
  <si>
    <t>Measuring Range</t>
  </si>
  <si>
    <t>Operation Mode</t>
  </si>
  <si>
    <t>BOSCH GLM100-23 100 Ft Blaze Laser Distance Measure, Includes 2 AA Batteries</t>
  </si>
  <si>
    <t>https://www.amazon.com/dp/B0C76CPGC7?psc=1</t>
  </si>
  <si>
    <t>B0C76CPGC7</t>
  </si>
  <si>
    <t>rangefinder</t>
  </si>
  <si>
    <t>B0CBHHP5Z1</t>
  </si>
  <si>
    <t>测距仪</t>
  </si>
  <si>
    <t>30m/100ft</t>
  </si>
  <si>
    <t>干电池</t>
  </si>
  <si>
    <t>/</t>
  </si>
  <si>
    <t>Bosch</t>
  </si>
  <si>
    <t>2023-07-05</t>
  </si>
  <si>
    <t>否</t>
  </si>
  <si>
    <t>是</t>
  </si>
  <si>
    <t>亚马逊自营</t>
  </si>
  <si>
    <t>Amazon</t>
  </si>
  <si>
    <t>美国</t>
  </si>
  <si>
    <t>--</t>
  </si>
  <si>
    <t>Tools &amp; Home Improvement</t>
  </si>
  <si>
    <t xml:space="preserve"># 452 in Tools &amp; Home Improvement 
# 1 in Laser Distance Meters 
</t>
  </si>
  <si>
    <t>有</t>
  </si>
  <si>
    <t>无</t>
  </si>
  <si>
    <t>FBA</t>
  </si>
  <si>
    <t>大号标准尺寸</t>
  </si>
  <si>
    <t>1.46x3.39x6.46</t>
  </si>
  <si>
    <t>3.71x8.61x16.41</t>
  </si>
  <si>
    <t>EASY-TO-USE: Simple, user-friendly layout features two-button operation: one for measuring, one for rounding.&lt;br&gt;ACCURATE: Features long range measuring with extreme accuracy and measures distances up to 100 feet to within 1/16 inch. Measures in meters, feet inches, with fractions or decimals.&lt;br&gt;DISPLAY: Features a backlit display with large icons that allows measurements to be easily read, even in dark areas. Brighter than its predecessor, the GLM20.&lt;br&gt;PORTABLE: This compact measurer is easy to carry and fits in your pocket.&lt;br&gt;ROUNDING BUTTON: The button allows users to easily round the measurement result from 1/2 inch up to 1/32 inch.&lt;br&gt;CLASS II LASER: 635 nm; &lt;1 mW&lt;br&gt;</t>
  </si>
  <si>
    <t>100 FT</t>
  </si>
  <si>
    <t>Yes</t>
  </si>
  <si>
    <t>Blue</t>
  </si>
  <si>
    <t>Rubber</t>
  </si>
  <si>
    <t>No Sport</t>
  </si>
  <si>
    <t>Laser Measure Device, MiLESEEY 229ft Digital Laser Tape Measure with Upgrade Electronic Angle Sensor, 2mm Accuracy, Area Measurement,Volume and Pythagoras, 2“ LCD Backlit,Mute, Battery Included</t>
  </si>
  <si>
    <t>https://www.amazon.com/dp/B085NX87K3?psc=1</t>
  </si>
  <si>
    <t>B085NX87K3</t>
  </si>
  <si>
    <t>B09XXJ2J3D</t>
  </si>
  <si>
    <t>70m/229ft</t>
  </si>
  <si>
    <t>MiLESEEY</t>
  </si>
  <si>
    <t>2021-07-07</t>
  </si>
  <si>
    <t>第三方</t>
  </si>
  <si>
    <t>Mileseey Direct</t>
  </si>
  <si>
    <t>中国</t>
  </si>
  <si>
    <t xml:space="preserve"># 3127 in Tools &amp; Home Improvement 
# 3 in Laser Distance Meters 
</t>
  </si>
  <si>
    <t>1.85x4.06x5.98</t>
  </si>
  <si>
    <t>4.70x10.31x15.19</t>
  </si>
  <si>
    <t>[Reliable and Efficient] Upgraded electronic level with accuracy up to +/-0.3°and laser tape measure with accuracy up to +/-2mm, MILESEEY D5 delivers more accurate and faster measurements of angle and distance than bubble level meters. And with real-time display of electronic angle, it is much easier for users to find the horizontal direction, which guarantees high-accuracy measure results&lt;br&gt;[UNIQUE FUNCTIONS] The high precision laser head component can be measured quickly and accurately in 0.5s, Auto-Level: Only measure the hypotenuse, the horizontal distance and vertical height will be calculated automatically; Auto-height: Only measure 2 hypotenuses, the vertical height will be calculated automatically; Fast measurement: automatic calculation of area and volume with one button operation&lt;br&gt;[PRACTICAL MULTIPLE Measurements] 70M laser distance measure accuracy +/-1/16 inch (+/-2mm), and it offers automatic calculation of area, volume and distance, continuous measurement, pythagorean method-3points to meet your different measuring needs.; good laser measuring device for covering large area:home decoration, especially in large areas such as apartments, buildings, real estates, factories, warehouses, construction and industries&lt;br&gt;[UNITS SWITCH &amp; 30 DATA RECORDS &amp; Energy-saving Design] freely switch the units in M/ FT/IN/ft+in; 30 data records and recall function which are useful for reviewing and calculating; portable Pocket-sized, non-slip design; 180s of automatic shutdown to save the power, can work up to 5000 times&lt;br&gt;[24 MONTHS+ INTERNATIONAL CERTIFICATE] 1 x digital measure laser, 2 x 1.5 V AAA, 1 x user manual, 1 x portable bag, 1 x portable bracelet; CE / FDA / ROHS/ WEEE certification, IP54(splash-proof and dust-proof), We always provide 2-year assurance and technical support for laser measurement tool&lt;br&gt;[Greening Our Footprint] When you purchase from MILESEEY, we will be donating part of our profit to help grow more trees, support sustainability, and build a greener planet&lt;br&gt;</t>
  </si>
  <si>
    <t>Black</t>
  </si>
  <si>
    <t>Plastic</t>
  </si>
  <si>
    <t>laser measure</t>
  </si>
  <si>
    <t>229ft</t>
  </si>
  <si>
    <t>Laser Measure 50M/165ft,RockSeed Digital Laser Distance Meter with 2 Bubble Levels,Portable M/in/Ft Unit Switching Backlit LCD and Measuring Distance/Area/Volume/Pythagorean</t>
  </si>
  <si>
    <t>https://www.amazon.com/dp/B0863RK1KX?psc=1</t>
  </si>
  <si>
    <t>B0863RK1KX</t>
  </si>
  <si>
    <t>B0BT5VHY3Y</t>
  </si>
  <si>
    <t>50m/165ft</t>
  </si>
  <si>
    <t>RockSeed</t>
  </si>
  <si>
    <t>2020-05-16</t>
  </si>
  <si>
    <t>Rockseed US</t>
  </si>
  <si>
    <t xml:space="preserve"># 2699 in Tools &amp; Home Improvement 
# 2 in Laser Distance Meters 
</t>
  </si>
  <si>
    <t>1.85x3.35x6.02</t>
  </si>
  <si>
    <t>4.70x8.51x15.29</t>
  </si>
  <si>
    <t>HIGH ACCURACY &amp; UNIT SWITCHABLE  With unique 2 Bubble Levels, providing more precise measurement compared to one bubble;With laser precision technology, accuracy ups to ±1/16inch, measuring distance extends to 165 feet; Switchable among M/In/Ft for free adjustment&lt;br&gt; LCD BACKLIGHT &amp; MUTE SETTING  Large backlight screen provides you with a better visibility in dark areas; Mute setting allows you turn on or off the measure beep at your will, suitable for using in library, classroom and other quite places,the laser level is ideal for home, construction and industries, especially in large areas such as rooms, apartments, buildings, real estates, factories, warehouses, etc&lt;br&gt; MULTIPLE MEASUREMENT FEATURES  Area, distance, length, volume, continuous measurement, Pythagorean method-three points; Addition and subtraction; Low battery indication; 20 groups data memory; Manually delete data; Auto shut down after 150s without any operation to save power&lt;br&gt; DURABLE AND HANDY DESIGN  IP54 waterproof level and dust-proof function protect the laser distance measure to the maximum extent; Portable size and hard rubber body provide a good grip; Wrist strap lets you hold the meter steady and carry easily&lt;br&gt; WHAT YOU GET  Laser Measuring Device 165Ft; 1.5V AAA Batteries; User Manual; Hand Strap; Package Box; 12 Months Warranty Ideal thanksgiving presents and christmas presents for family and friends&lt;br&gt;</t>
  </si>
  <si>
    <t>blue</t>
  </si>
  <si>
    <t>跑步</t>
  </si>
  <si>
    <t>165 Feet</t>
  </si>
  <si>
    <t>Bosch GLM165-40 Blaze™ Pro 165 Ft. Laser Measure</t>
  </si>
  <si>
    <t>https://www.amazon.com/dp/B076C3TB8P?psc=1</t>
  </si>
  <si>
    <t>B076C3TB8P</t>
  </si>
  <si>
    <t>2017-11-01</t>
  </si>
  <si>
    <t xml:space="preserve"># 3452 in Tools &amp; Home Improvement 
# 4 in Laser Distance Meters 
</t>
  </si>
  <si>
    <t>2.64x5.12x6.26</t>
  </si>
  <si>
    <t>6.71x13.00x15.90</t>
  </si>
  <si>
    <t>POCKET-SIZED LASER MEASURE: Fits into a pocket or tool belt, and the blaze pro measurer still has 165 ft. range, a backlit display, multiple measuring features and a 10-measurement storage capability&lt;br&gt;EASY-TO-READ BACKLIT DISPLAY: Illuminates numbers with distinct resolution, allowing work in low-light or no-light conditions&lt;br&gt;DEFAULT REAL-TIME MEASUREMENT MODE: Immediately provides accurate measurement that automatically adjusts closer to or farther from the target&lt;br&gt;ADD/SUBTRACT MEASUREMENTS: Allows the user to add or subtract measurements&lt;br&gt;MULTIPLE MEASURING FEATURES: Calculates distance, square footage, volume and indirect measurements&lt;br&gt;MEMORY STORAGE: Provides storage for up to 10 measurements&lt;br&gt;ACCURACY AND LONG-RANGE MEASURING: Provides accuracy up to ±1/16 in. and measures up to 165 ft. distance&lt;br&gt;</t>
  </si>
  <si>
    <t>No</t>
  </si>
  <si>
    <t>Red</t>
  </si>
  <si>
    <t>Measuring</t>
  </si>
  <si>
    <t>BOSCH GLM165-25G 165 Ft Blaze Green-Beam Laser Distance Measure, Includes 2 AA Batteries, Belt Clip, &amp; Pouch</t>
  </si>
  <si>
    <t>https://www.amazon.com/dp/B0931YY9LZ?psc=1</t>
  </si>
  <si>
    <t>B0931YY9LZ</t>
  </si>
  <si>
    <t>B09Q8RD2XZ</t>
  </si>
  <si>
    <t>2021-05-01</t>
  </si>
  <si>
    <t xml:space="preserve"># 5007 in Tools &amp; Home Improvement 
# 5 in Laser Distance Meters 
</t>
  </si>
  <si>
    <t>2.83x6.10x7.28</t>
  </si>
  <si>
    <t>7.19x15.49x18.49</t>
  </si>
  <si>
    <t>ACCURACY: The laser distance measure can measure up to 165 feet and provides accuracy up to +/- 1/16 inch.&lt;br&gt;GREEN-BEAM: The laser distance measure generates a point that‘s up to 4x brighter than standard red beams.&lt;br&gt;BACKLIT COLOR DISTPLAY: The easy-to-read display illuminates numbers with distinct resolution, for work in low-light or no-light conditions.&lt;br&gt;DURABLE: The laser is IP65 rated and is able to withstand jobsite conditions.&lt;br&gt;LIVE MEASURING: Provides default real time measurement that adjusts as you move closer and farther from target, just like a tape measure.&lt;br&gt;ADD/SUBTRACT: The laser distance measure allows the user to add or subtract measurements.&lt;br&gt;CLASS II LASER: &lt;1 mW&lt;br&gt;</t>
  </si>
  <si>
    <t>Green Laser</t>
  </si>
  <si>
    <t>[‘Black‘]</t>
  </si>
  <si>
    <t>Metal</t>
  </si>
  <si>
    <t>PREXISO 2-in-1 Laser Tape Measure, 135Ft Rechargeable Measurement Tool &amp; 16Ft Measuring Movable Magnetic Hook - Pythagorean, Area, Volume, Ft/Ft+in/in/M Unit NOT Digital</t>
  </si>
  <si>
    <t>https://www.amazon.com/dp/B08C4VPHB4?psc=1</t>
  </si>
  <si>
    <t>B08C4VPHB4</t>
  </si>
  <si>
    <t>测距仪(带卷尺)</t>
  </si>
  <si>
    <t>40m/130ft</t>
  </si>
  <si>
    <t>锂电池</t>
  </si>
  <si>
    <t>Prexiso</t>
  </si>
  <si>
    <t>2020-08-24</t>
  </si>
  <si>
    <t>GPJ Decoration</t>
  </si>
  <si>
    <t xml:space="preserve"># 6574 in Tools &amp; Home Improvement 
# 7 in Laser Distance Meters 
</t>
  </si>
  <si>
    <t>2.13x5.55x5.83</t>
  </si>
  <si>
    <t>5.41x14.10x14.81</t>
  </si>
  <si>
    <t>NOTE: The screen displayed is the distance of the laser, NOT the tapeline; The 16Ft tape measure is MANUAL&lt;br&gt;High Accuracy 6 Laser Measure Modes: 6 laser measure modes that with extreme accuracy within 1/8 inch, including Distance, Continuous, Area, Volume, Pythagorean Method-two Points, and Pythagorean Method-three Points meeting your different needs, Calibration, Reference Change and Unit Setting and Automatic shutdown without operation for 120s. Class II laser product, output &lt; 1mW&lt;br&gt;Excellent Tape Measure: Designed with a magnetic hook, which can firmly attach to ferrous material. Double-sided scale &amp; hook for you to measure and read the tape data from the front and back. Movable hook improves accuracy for measurement of inside and outside. Nylon coating blade resists rust and corrosion. High-precision tape measure will always stay straight for more accuracy and less effort&lt;br&gt;Type-C charging &amp; Belt Clip: Equipped with a Li-ion rechargeable battery and USB Type-C charging, more environmentally and energy-saving, one full charge allows for 5000 measurements. The backlit color display improves readability in low-light conditions. With a belt clip, you can easily carry it everywhere. TIPS: Please charge before use!&lt;br&gt;Wide Application 2-in-1 Laser Tape Measure: Combining a 135 Ft laser measure and a 16 Ft tape measure. TIPS: Pay attention to the measure reference point while measuring; You can freely choose measurement mode depending on length and room, ideal for home, construction, and industries, especially in large areas such as rooms, apartments, buildings, real estate, factories, warehouses, etc&lt;br&gt;More Features &amp; Include: Made of ABS material for a comfortable grip; Three buttons easy operation; Strong and shock resistance for long-lasting use; PLT40LI 2-in-1 Laser Tape Measuring Device 135 Ft/16 Ft(contains Li-ion battery ); USB charging; User Manual; Package Box&lt;br&gt;</t>
  </si>
  <si>
    <t>Yellow；Black</t>
  </si>
  <si>
    <t>3.35“L x 3.35“W x 1.7“H</t>
  </si>
  <si>
    <t>Lithium-Ion</t>
  </si>
  <si>
    <t>Laser Measure, DTAPE Distance Measuring Tool, Ultra High Accuracy Digital Tape Measure, Electronic Laser Distance Meter, 2“ Backlit LCD Display, Area, Volume &amp; More Measurements</t>
  </si>
  <si>
    <t>https://www.amazon.com/dp/B0D48ZPFXP?psc=1</t>
  </si>
  <si>
    <t>B0D48ZPFXP</t>
  </si>
  <si>
    <t>B0FGP9HQ6L</t>
  </si>
  <si>
    <t>DTAPE</t>
  </si>
  <si>
    <t>2024-05-23</t>
  </si>
  <si>
    <t>ACPOTEL-direct</t>
  </si>
  <si>
    <t>中国香港</t>
  </si>
  <si>
    <t xml:space="preserve"># 10214 in Tools &amp; Home Improvement 
# 9 in Laser Distance Meters 
</t>
  </si>
  <si>
    <t>1.93x3.94x6.02</t>
  </si>
  <si>
    <t>4.90x10.01x15.29</t>
  </si>
  <si>
    <t>▲Enhanced Accuracy: Equipped with DTAPE‘s next-gen, self-developed DT Series high-precision chipset (Patent No.: US D1,043,380 S), this laser distance measuring tool delivers an impressive ±1/16 inch accuracy and measures distances up to 165 ft. Switch units seamlessly between m/in/ft for maximum versatility.&lt;br&gt;▲Lightning-Fast 0.4s Measurement: Powered by Dual-Transmit Single-Receive Optical Technology, this laser measuring tool responds faster than ever. Laser stability is improved by 130% compared to standard models (*based on 2000+ lab tests). Fall in love with measurement – all in just 0.4 seconds.&lt;br&gt;▲Multiple Measurement Modes: Distance, area, volume, Pythagoras, second Pythagoras, data addition/subtraction – it’s all here, along with real-time continuous measurement and data storage. Compact, ergonomic, and ready to handle any measuring challenge. This digital laser measuring device is ideal for builders, realtors, carpenters, landscapers, and DIY enthusiasts.&lt;br&gt;▲Upgraded Display Quality: Featuring a 2“ ultra-HD LCD screen that’s easy to read in bright sunlight or low-light settings. Intuitive interface, simple controls. IP54-rated for water and dust resistance – built to last, so you can measure with confidence.&lt;br&gt;▲WHAT YOU GET: DTAPE DT50 Laser Measurer (165 Ft), 1.5V AAA Batteries, Carrying Pouch, User Manual, Wrist Strap, Packaging Box, 24-Month Warranty.&lt;br&gt;</t>
  </si>
  <si>
    <t>165ft GEN2</t>
  </si>
  <si>
    <t>Acrylonitrile Butadiene Styrene</t>
  </si>
  <si>
    <t>Measure</t>
  </si>
  <si>
    <t>OLUFEY Laser Measure,Laser Distance Meter Device IP54 Portable Digital Measure Tool Range Finder with Bubble Levels and LCD Backlit</t>
  </si>
  <si>
    <t>https://www.amazon.com/dp/B0C819NRYP?psc=1</t>
  </si>
  <si>
    <t>B0C819NRYP</t>
  </si>
  <si>
    <t>B0FG2LP9DC</t>
  </si>
  <si>
    <t>Olufey</t>
  </si>
  <si>
    <t>2023-09-02</t>
  </si>
  <si>
    <t>OLUFEY US</t>
  </si>
  <si>
    <t xml:space="preserve"># 5171 in Tools &amp; Home Improvement 
# 6 in Laser Distance Meters 
</t>
  </si>
  <si>
    <t>2.05x3.54x5.71</t>
  </si>
  <si>
    <t>5.21x8.99x14.50</t>
  </si>
  <si>
    <t>0.5s Fast Measurement: this laser distance meter measures up to 165 feet with high-accuracy of ±0.08in within 0.5s.&lt;br&gt;Horizontal and Vertical bubbles: two bubble levels ensures the measurement precise and accurate.&lt;br&gt;IP54 Protection: The device is waterproof, dustproof and shock-resistant.&lt;br&gt;Compact design: it takes up less space and can fit into any pocket to facilitate your work.&lt;br&gt;Multifunctionality: It can be used for area, distance, length, volume, continuous measurement. With addition, subtraction function and pythagorean method-three points, you can make quick calculations.&lt;br&gt;Suitable for Multiple Careers: it is an ideal gift for carpenters, realtors, landscapers, painters and etc.&lt;br&gt;Package Include: 1 x OL50 laser distance measure, 2 x 1.5V AAA Batteries, 1 xCarry bag, 1 x Strap, 1 x user manual.&lt;br&gt;</t>
  </si>
  <si>
    <t>165ft</t>
  </si>
  <si>
    <t>Yellow</t>
  </si>
  <si>
    <t>Archery</t>
  </si>
  <si>
    <t>HOTO Laser Measuring Tool, 98ft Laser Distance Measure Tool ±2mm Accuracy, Compact Laser Measurement Tool with Digital OLED Display, M/in/Ft Unit Switching, Real-time Data Sync</t>
  </si>
  <si>
    <t>https://www.amazon.com/dp/B09156YD8P?psc=1</t>
  </si>
  <si>
    <t>B09156YD8P</t>
  </si>
  <si>
    <t>手机app记录</t>
  </si>
  <si>
    <t>HOTO</t>
  </si>
  <si>
    <t>2023-01-16</t>
  </si>
  <si>
    <t>HOTO TOOLS US</t>
  </si>
  <si>
    <t xml:space="preserve"># 16932 in Tools &amp; Home Improvement 
# 15 in Laser Distance Meters 
</t>
  </si>
  <si>
    <t>0.94x3.19x4.69</t>
  </si>
  <si>
    <t>2.39x8.10x11.91</t>
  </si>
  <si>
    <t>【Cool Tool】Life‘s a toolbox, and everyone needs the right tools. When she/he gets a cool one, she/he will be loving it like crazy&lt;br&gt;【Red Dot Award Design】The Patented Mini Yellow Ring is made of rubber paint material with an ultra-compact body design, convenient for grip and fixation&lt;br&gt;【Bluetooth Connection】Laser tape measure connects to the Mi Home app via Bluetooth to enable functions such as data storage and sharing, floor plan drawing, unit conversion (M/Ft), and photo export&lt;br&gt;【Low Power OLED Screen】Laser measurement tool equipped with patented low power OLED screens, allowing for long-term measurements, recommended for indoor use&lt;br&gt;【Timely and Accurate】HOTO laser distance measure range is 0.16 feet to 98 feet. Quick measurement within 0.2 seconds, with an accuracy of up to ±1/16 inch&lt;br&gt;【Convenience】Universal Type-C charging, convenient for various measurements such as room dimensions, window heights, and furniture sizes. A convenient tool for real estate agents, architects, and more&lt;br&gt;</t>
  </si>
  <si>
    <t>Shooting</t>
  </si>
  <si>
    <t>BOSCH GLM400CL 400 Ft Blaze Outdoor Connected Laser Measure, Includes 1.0 Ah 3.7V Lithium-Ion Battery &amp; Charger, Micro USB Cable, Hand Strap, &amp; Pouch</t>
  </si>
  <si>
    <t>https://www.amazon.com/dp/B07BNSYP4M?psc=1</t>
  </si>
  <si>
    <t>B07BNSYP4M</t>
  </si>
  <si>
    <t>B09TFD18SR</t>
  </si>
  <si>
    <t>120m/393ft</t>
  </si>
  <si>
    <t>2018-05-06</t>
  </si>
  <si>
    <t xml:space="preserve"># 11218 in Tools &amp; Home Improvement 
# 12 in Laser Distance Meters 
</t>
  </si>
  <si>
    <t>2.91x6.42x9.06</t>
  </si>
  <si>
    <t>7.39x16.31x23.01</t>
  </si>
  <si>
    <t>DIGITAL VIEWFINDER: delivers 5.0 megapixels with adjustable zoom to locate the laser spot at far distances.&lt;br&gt;ACCURACY: The laser measures up to 400 feet and provides accuracy up to +/- 1/16 inch.&lt;br&gt;BACKLIT COLOR DISPLAY: The easy-to-read display illuminates numbers with distinct resolution, for work in low-light or no-light conditions.&lt;br&gt;REINFORCED SCREEN GLASS: The screen glass provides increased durability and damage resistance.&lt;br&gt;MEASURING FEATURES: The laser measure includes 11 different measuring functions, including real-time length, length, area, volume and indirect functions, and addition/subtraction capability.&lt;br&gt;INCLINOMETER: The laser shows the tilt angle, 360 degrees for easy angle and indirect measurement.&lt;br&gt;MEASUREON APP: Compatible with the Bosch MeasureOn app. The app provides a clear digital project overview, including floor plans, measurements, photos and notes.&lt;br&gt;CLASS II LASER: &lt;1 mW&lt;br&gt;</t>
  </si>
  <si>
    <t>Li-Ion Battery Version</t>
  </si>
  <si>
    <t>Huepar Dual Laser Measuring Tool, 656Ft Green-Beam Bilateral Digital Laser Distance Measure 6 Units Ft/in/M, Rechargeable Laser Measurement Tool -Backlit LCD Display, Length/Area/Volume/Angle Sensor</t>
  </si>
  <si>
    <t>https://www.amazon.com/dp/B0D45LML8B?psc=1</t>
  </si>
  <si>
    <t>B0D45LML8B</t>
  </si>
  <si>
    <t>B0DC7M9BHT</t>
  </si>
  <si>
    <t>200m/656ft</t>
  </si>
  <si>
    <t>Huepar</t>
  </si>
  <si>
    <t>2024-07-26</t>
  </si>
  <si>
    <t>level-world-US</t>
  </si>
  <si>
    <t xml:space="preserve"># 10709 in Tools &amp; Home Improvement 
# 10 in Laser Distance Meters 
</t>
  </si>
  <si>
    <t>2.24x4.76x6.06</t>
  </si>
  <si>
    <t>5.69x12.09x15.39</t>
  </si>
  <si>
    <t>【High Efficiency Dual Measurement Tool】Bilateral laser measure can do two-direction measurements simultaneously. Measure reference can be adjusted to get bidirectional/unidirectional measurements for different measure needs. No need to move the medidor laser measuring tool frequently, greatly improves efficiency and saves time. Max bidirectional measure distance up to 656Ft, unidirectional measure distance up to 328Ft, ±1/16 inch high accuracy. A good choice for replacing the laser tape measure.&lt;br&gt;【Green-Beam Laser &amp; LCD Display】The laser distance measuring tool generates green-beam point up to 4 times brighter than the standard red-beam laser measures. With high visibility green points/dots, measuring in low light or no light becomes easy one-man task. Safety Laser Class II, &lt;1mW power output. The clearly visible backlit LCD screen displays data in distinct resolution, allowing work in low-light or no-light conditions. LCD screen supports 4-direction automatic rotation and locking.&lt;br&gt;【9 Measure Modes &amp; Multiple Functions】This digital room measuring device provides 9 measurement modes -Distance/Area/Volume/Angle/Wall area, and 4 pythagorean modes, which can meet your various measurement needs in different scenarios. Switchable M/In/Ft/Ft+In units, 100 groups of data can be stored for retrieval, with addition and subtraction mode for data calculation effectively, self calibration mode. You can also get the midpoint, max, and min value easily by continuous measuring mode.&lt;br&gt;【Rechargeable Battery &amp; Electronic Angle Sensor】Our bilateral laser measurer has a built-in 3.7V 850mAh rechargeable Li-ion battery. It takes about 1.5 hours to fully charge by type-C charging cord and lasts about 5 hours. No need to replace the battery frequently making your work more efficiently. With electronic angular sensor, the laser distance meter delivers higher accuracy and faster angle measurements compared to bubble level meters. You can quickly determine the horizontal direction.&lt;br&gt;【More Features &amp; What You Get】The laser distance measure is IP54 Rating. 1/4“ threaded mount on the back enables it to be attached to tripod for use. With back magnetic suction, you can fix the laser distance meters to metal surfaces to avoid moving around when making measurements. You will get: 2 years after sell service, 1 x bilateral green laser measuring tool, 1 x Auxiliary measuring plate, 1 x ‎Type-C cord, 1 x Hand strap, 1 x Carrying bag, 1 x User manual.&lt;br&gt;</t>
  </si>
  <si>
    <t>656Ft. Dual Green Laser Measure</t>
  </si>
  <si>
    <t>green beam</t>
  </si>
  <si>
    <t>TPR Rubber, Acrylonitrile Butadiene Styrene</t>
  </si>
  <si>
    <t>laser measuring tool, digital room measuring device, distance measuring laser, metro laser digital, outdoor laser measurement tool</t>
  </si>
  <si>
    <t>2-in-1 Laser Tape Measure, Inkerma 130Ft/40m Laser Measurement Tool &amp; 16Ft/5m Measuring Tape, Digital Laser Tape Measure with M/in/Ft/Ft+in Units, LCD Display, Self-Locking Tape, Belt Clip</t>
  </si>
  <si>
    <t>https://www.amazon.com/dp/B0DFB24MBS?psc=1</t>
  </si>
  <si>
    <t>B0DFB24MBS</t>
  </si>
  <si>
    <t>B0FB8HPW7Z</t>
  </si>
  <si>
    <t>Inkerma</t>
  </si>
  <si>
    <t>2024-10-16</t>
  </si>
  <si>
    <t>Woot</t>
  </si>
  <si>
    <t xml:space="preserve"># 10826 in Tools &amp; Home Improvement 
# 10 in Laser Distance Meters 
</t>
  </si>
  <si>
    <t>2.52x4.41x5.16</t>
  </si>
  <si>
    <t>6.40x11.20x13.11</t>
  </si>
  <si>
    <t>High Precision Measurement: The Inkerma 2-in-1 Laser Tape Measure offers exceptional measurement accuracy within 1/8 inch. It features unit switching capabilities, including meters (M); inches (In); feet (Ft); and feet+inches (Ft+In). The laser automatically shuts off after 30 seconds of inactivity, and the device powers down after 120 seconds. Safety level-Class II laser; Less than 1mW power output&lt;br&gt;Superior Tape Measure Design: The self-locking function allows the tape measure to lock automatically when extended, staying straight for precise, single-handed operation. The back features a practical belt clip, making it easy to attach to your belt or tool belt, ideal for outdoor work and on-the-go measurements, enhancing portability and efficiency&lt;br&gt;Convenient Battery Replacement: Powered by easily replaceable AAA batteries, this device offers quick swaps to keep you working without interruptions. With a backlit LCD screen for clear readings, you’ll always have reliable performance, even during extended use&lt;br&gt;Versatile 2-in-1 Laser Tape Measure: Combining a 135ft(40m) laser measure and a 16ft(5m) tape measure, you can freely choose the measurement mode according to the length and space. It is particularly suitable for measuring tasks in rooms; apartments; buildings; real estate; factories; and warehouses&lt;br&gt;Complete Accessories: The laser tape measure is designed to be aesthetically pleasing and comfortable to hold; with a three-button design, it is simple to operate. The package includes the 135ft(40m)/16ft(5m) Inkerma 2-in-1 Laser Tape Measure; a hand strap; two AAA batteries; and a user manual&lt;br&gt;</t>
  </si>
  <si>
    <t>130ft/16ft</t>
  </si>
  <si>
    <t>Green</t>
  </si>
  <si>
    <t>Climbing</t>
  </si>
  <si>
    <t>ACEGMET Laser Measure, 229ft/70m Laser Measurement Tool, S9 Room Laser Measuring Tool with 2 Bubble Levels, LCD Backlit Display, IP54 Waterproof, Pythagorean Mode for Distance, Area, Volume</t>
  </si>
  <si>
    <t>https://www.amazon.com/dp/B08YRJGVKF?psc=1</t>
  </si>
  <si>
    <t>B08YRJGVKF</t>
  </si>
  <si>
    <t>B0BCWQP3MW</t>
  </si>
  <si>
    <t>ACEGMET</t>
  </si>
  <si>
    <t>2021-06-15</t>
  </si>
  <si>
    <t xml:space="preserve"># 17440 in Tools &amp; Home Improvement 
# 16 in Laser Distance Meters 
</t>
  </si>
  <si>
    <t>1.81x3.94x5.94</t>
  </si>
  <si>
    <t>4.60x10.01x15.09</t>
  </si>
  <si>
    <t>Precision at Your Fingertips: ACEGMET laser measure delivers exact measurements with just one tap—effortlessly accurate for DIY projects and professional use&lt;br&gt;Precision &amp; Speed: Equipped with 2 bubble levels, the ACEGMET Laser Measuring Tool ensures accuracy up to ±1/16 inch and measures distances up to 229 feet (70 meters). In just 0.5 seconds, most measurements get done with this laser measure&lt;br&gt;4 Multiple Measurement Modes: ACEGMET laser measure features versatile modes including angle, area, distance, volume, and Pythagorean calculations. Simply point and let it handle the calculations for you&lt;br&gt;Rugged &amp; Portable Design: The ACEGMET Laser Measuring Tool features an IP54 protection rating, adding confidence for use in dusty or slightly wet conditions. Its compact design ensures lightweight and easy portability without compromising quality&lt;br&gt;Large Backlit LCD Screen: The ACEGMET laser measure features a 2-inch backlit LCD screen for clear visibility in low light. The bright, clear display allows for quick and easy readouts, whether indoors or outdoors, whether reading from the front or the back&lt;br&gt;Quiet Operation: The S9 laser measuring tool features a mute setting, allowing you to turn the beep on or off at your will. Use it discreetly in quiet environments like libraries, offices, or classrooms&lt;br&gt;Greening Our Footprint: When you purchase from ACEGMET, we will be donating part of our profit to help grow more trees, support sustainability, and build a greener planet&lt;br&gt;</t>
  </si>
  <si>
    <t>229Ft</t>
  </si>
  <si>
    <t>50 Grams</t>
  </si>
  <si>
    <t>Klein Tools Laser Distance Measure, Measures in Feet, Inches, Meters</t>
  </si>
  <si>
    <t>https://www.amazon.com/dp/B09VJS94G3?psc=1</t>
  </si>
  <si>
    <t>B09VJS94G3</t>
  </si>
  <si>
    <t>B0DKT31D8F</t>
  </si>
  <si>
    <t>KLEIN TOOLS</t>
  </si>
  <si>
    <t>2022-03-25</t>
  </si>
  <si>
    <t xml:space="preserve"># 15113 in Tools &amp; Home Improvement 
# 14 in Laser Distance Meters 
</t>
  </si>
  <si>
    <t>1.61x3.39x7.60</t>
  </si>
  <si>
    <t>4.09x8.61x19.30</t>
  </si>
  <si>
    <t>ACCURATE: Laser Distance Measure measures 2-Inches to 100-Feet with precision: +/- 1/16-Inch for the first 30-Feet, and +/- 1/8-Inch up to 100-Feet and is perfect for reliable measurements on any project&lt;br&gt;HIGHLY VISIBLE DISPLAY: Reverse contrast LCD ensures easy reading in low-light conditions&lt;br&gt;PORTABLE: Designed to fit comfortably in pockets or tool pouches, featuring a pocket clip for easy storage and carrying on the go or around the jobsite&lt;br&gt;ONE-BUTTON OPERATION: Simple, single button provides access to full functionality for quick and easy use&lt;br&gt;SINGLE AND CONTINUOUS MEASUREMENT: Capture single-distance or continuous measurements with a simple button press for versatile use&lt;br&gt;LAST MEASUREMENT COMPARISON: Quickly compare the latest measurement with the last two saved distances on the LCD screen&lt;br&gt;FLEXIBLE UNITS: Easily switch between inches, feet and inches, and meters for more convenient calculations&lt;br&gt;</t>
  </si>
  <si>
    <t>100-Foot</t>
  </si>
  <si>
    <t>PC/ABS； Silicone Rubber</t>
  </si>
  <si>
    <t>Airsoft</t>
  </si>
  <si>
    <t>Laser Tape Measure 197Ft Laser Measurement &amp; 16Ft Manual Measuring Digital Tape Measure Support to Pythagorean Mode, Area, Volume, Ft/Ft+in/in/M Unit Distance Meter for Woodworker Tool</t>
  </si>
  <si>
    <t>https://www.amazon.com/dp/B0BHPKKF57?psc=1</t>
  </si>
  <si>
    <t>B0BHPKKF57</t>
  </si>
  <si>
    <t>tape measure</t>
  </si>
  <si>
    <t>B0CJRJBWWY</t>
  </si>
  <si>
    <t>60m/196ft</t>
  </si>
  <si>
    <t>Elikliv</t>
  </si>
  <si>
    <t>2023-09-07</t>
  </si>
  <si>
    <t>Elikliv US</t>
  </si>
  <si>
    <t xml:space="preserve"># 7970 in Tools &amp; Home Improvement 
# 8 in Laser Distance Meters 
</t>
  </si>
  <si>
    <t>3.19x4.02x5.08</t>
  </si>
  <si>
    <t>8.10x10.21x12.90</t>
  </si>
  <si>
    <t>【Multi-application】Experience a revolution in measuring technology with the 2-in-1 Laser Tape Measure, it combines a 16 ft traditional tape measure, a real-time digital display for instant distance readings, and an advanced 197 ft laser measure ideal for home, construction, and industries, especially in large areas such as rooms, apartments, buildings, real estates, factories, warehouses, etc. Laser Class: Class II, &lt;1mW power output&lt;br&gt;【Seamless Precision】With an advanced 197-foot laser measure for exceptional ±1/16-inch accuracy the Cinta Metrica laser supports 6 laser measurement modes including Distance, Continuous, Area, Volume, Pythagorean Method-two Points, and Pythagorean Method-three Points meeting your different needs&lt;br&gt;【High capacity battery】Because of the high capacity rechargeable battery and USB Type-C charging, the construction tool can have one full charge allowing for 5000 measurements LCD is displayed no matter what time of day, and the belt clip, you can easily carry it everywhere&lt;br&gt;【High Performance Material】The Blade of the electronic tape measure can stand out 16 Nylon wrap blade makes measuring tapes rust-proof and better on wear-resistance, so you don’t worry about the measure tapes not being durable. The tape measure is in cm mm metric and inches imperial, which makes it perfect for professional carpenters&lt;br&gt;【More Features】Made of ABS and covering material for a comfortable grip, 2-in-1 Laser Tape Measuring is very easy to use. Strong and shock resistance for long-lasting use 197Ft/16Ft(included Li-ion battery ); USB charging; User Manual; Package Box&lt;br&gt;</t>
  </si>
  <si>
    <t>197Ft Laser Measurement</t>
  </si>
  <si>
    <t>16 Feet</t>
  </si>
  <si>
    <t>0.03</t>
  </si>
  <si>
    <t>ABS Cover Material</t>
  </si>
  <si>
    <t>Huepar Professional Green Laser Measuring Tool 196ft, Digital Rechargeable Laser Distance Meter with Angle Sensor, 1/16in Accuracy, M/in/Ft Unit, Pythagorean Mode, Measure Distance, Area, Volume</t>
  </si>
  <si>
    <t>https://www.amazon.com/dp/B0D4DR6361?psc=1</t>
  </si>
  <si>
    <t>B0D4DR6361</t>
  </si>
  <si>
    <t>B0DFWH44C8</t>
  </si>
  <si>
    <t>2024-07-31</t>
  </si>
  <si>
    <t>HUEPAR-USA</t>
  </si>
  <si>
    <t xml:space="preserve"># 23863 in Tools &amp; Home Improvement 
# 18 in Laser Distance Meters 
</t>
  </si>
  <si>
    <t>1.81x4.17x6.93</t>
  </si>
  <si>
    <t>4.60x10.59x17.60</t>
  </si>
  <si>
    <t>​【 Brighter Green Beam Laser Measure＆1/16 High Accuracy】This laser measurement tool features highly visible green beam laser point technology, which is 4X brighter than standard red beams laser measures and has clear visibility. Softer and friendly to your eyes. The measure accuracy up to 1/16-inch. More accurate than most laser tape measure. laser class: Class 2, laser type: 490-560nm, &lt;1mW&lt;br&gt;​【Real Time Angle Sensor &amp; 2“ Backlit LCD Screen】Built-in digital tilt angle sensor provides real time measurement, with ±0.3° accuracy. The accurate angle improves the accuracy of the laser measurement tool. Large backlight LCD screen allows you easily to get the measuring data. This laser distance measure device is ideal for home, window, backyard, garden fence, room, apartment, architecture, house construction, industry, warehouse, real estates, square footage, tree height measuring etc.&lt;br&gt;​【Multiple Measurement Modes and Switchable Units】Our S Series laser distance measuring tool provides angle, area, distance, volume and 4 Pythagorean measurement modes. Featuring continuous measurement, addition and subtraction, automatic calculation of area and &amp;volume and 30 groups data memory functions which can satisfy different measurement requirements. Switchable m/ft/in/ft+in can meet your need. Suitable for home, construction or industries applications&lt;br&gt;​【3 Power Methods】This laser measuring tool is equipped with 2 rechargeable 1200mah capacity NiMh batteries with longer lifetime. It can also be powered directly via USB-C power cord. Besides, it is compatible with “AA“ batteries. This laser measure will automatically shutdown once there‘s no operation after 180s to save power&lt;br&gt;​【Durable Robust &amp; Easy Use】Our laser measurer tool can measure from front/middle/rear reference points and 1/4 inch threaded mount enables it to be attached to tripod or other tools for use making it easy to measure in different scenarios. This laser distance measure is IP54 rated to durable material and perfect design, waterproof and dust-proof. Portable size and scratch-proof TPE soft rubber body provide a good grip. Widely used in homes, buildings and industries&lt;br&gt;​【2-Year Quality Ensured】This laser measuring tool enjoys 2-year quality ensured. Free repair or replacement is provided if the product is faulty. Huepar is committed to provide Best-in-Class service to our customers- 24/7 Service Team（response in 24hrs &amp; solution in 48hrs). Lifetime Technical Support, Worldwide Maintenance Center ( your product can be repaired or replaced faster )&lt;br&gt;</t>
  </si>
  <si>
    <t>green</t>
  </si>
  <si>
    <t>TPE Rubber, Acrylonitrile Butadiene Styrene</t>
  </si>
  <si>
    <t>196FT</t>
  </si>
  <si>
    <t>NIKOTEK Laser Measure, 165ft Laser Distance Meter with Bubble Levels and Black LCD Display for Pythagorean Mode, Measuring Distance, Area, Volume</t>
  </si>
  <si>
    <t>https://www.amazon.com/dp/B0CHYKCFZZ?psc=1</t>
  </si>
  <si>
    <t>B0CHYKCFZZ</t>
  </si>
  <si>
    <t>Nikotek</t>
  </si>
  <si>
    <t>2024-03-13</t>
  </si>
  <si>
    <t>NIKOTEK US</t>
  </si>
  <si>
    <t xml:space="preserve"># 145037 in Tools &amp; Home Improvement 
# 80 in Laser Distance Meters 
</t>
  </si>
  <si>
    <t>2.05x3.98x6.10</t>
  </si>
  <si>
    <t>5.21x10.11x15.49</t>
  </si>
  <si>
    <t>Precise Measurement: the laser distance meter measures up to 165 feet with high-accuracy of ±0.08in within 0.5s.&lt;br&gt;Multifunctionality: It can be used for area, distance, length, volume, continuous measurement.&lt;br&gt;99 Data Records: The device can store up to 99 data records, allowing you to easily reference previous measurements.&lt;br&gt;IP54 Protection: The device is waterproof, dustproof and shock-resistant.&lt;br&gt;Units Switchable: Switchable among M/In/Ft for free adjustment.&lt;br&gt;Widely Application: Whether you‘re working on home renovations, carpentry projects, or interior design tasks, this laser measurement device is your go-to tool.&lt;br&gt;What you get: 1 x laser distance meter, 2 x AAA battery, 1 x cloth bag, 1 x wrist strap, 1 x instruction manual. In addition, we will offer you one year after-sale service and lifetime technical support.&lt;br&gt;</t>
  </si>
  <si>
    <t>black and green</t>
  </si>
  <si>
    <t>BOSCH GLM165-27CGL 165 Ft Blaze Green-Beam Laser Distance Measure with 3.7V Lithium-Ion 1.0 Ah Battery, Includes 1.0 Ah 3.7V Lithium-Ion Battery, Belt Clip, &amp; Pouch</t>
  </si>
  <si>
    <t>https://www.amazon.com/dp/B0943VQG4J?psc=1</t>
  </si>
  <si>
    <t>B0943VQG4J</t>
  </si>
  <si>
    <t>2021-06-14</t>
  </si>
  <si>
    <t xml:space="preserve"># 19752 in Tools &amp; Home Improvement 
# 17 in Laser Distance Meters 
</t>
  </si>
  <si>
    <t>2.01x5.28x7.44</t>
  </si>
  <si>
    <t>5.11x13.41x18.90</t>
  </si>
  <si>
    <t>ACCURACY: The laser distance measure can measure up to 165 feet and provides accuracy up to +/- 1/16 inch.&lt;br&gt;GREEN-BEAM: The laser distance measure generates a point that‘s up to 4x brighter than standard red beams.&lt;br&gt;BACKLIT COLOR DISTPLAY: The easy-to-read display illuminates numbers with distinct resolution, for work in low-light or no-light conditions.&lt;br&gt;DURABLE: The laser is IP65 rated and is able to withstand jobsite conditions.&lt;br&gt;LIVE MEASURING: Provides default real time measurement that adjusts as you move closer and farther from target, just like a tape measure.&lt;br&gt;ADD/SUBTRACT: The laser distance measure allows the user to add or subtract measurements.&lt;br&gt;MEASUREON APP: Compatible with the Bosch MeasureOn app. The app provides a clear digital project overview, including floor plans, measurements, photos and notes.&lt;br&gt;CLASS II LASER: &lt;1 mW&lt;br&gt;</t>
  </si>
  <si>
    <t>656ft/200M Dual Laser Distance Measuring Tool, Huepar Professional Rechargeable Digital Laser Room Measure Devices, Bilateral Metro Laser Measurement Tool with with Angle Sensor, Magnetic Back</t>
  </si>
  <si>
    <t>https://www.amazon.com/dp/B0D44S6F4Y?psc=1</t>
  </si>
  <si>
    <t>B0D44S6F4Y</t>
  </si>
  <si>
    <t>B0F23WD61N</t>
  </si>
  <si>
    <t>2024-08-06</t>
  </si>
  <si>
    <t xml:space="preserve"># 27072 in Tools &amp; Home Improvement 
# 19 in Laser Distance Meters 
</t>
  </si>
  <si>
    <t>2.20x4.80x6.02</t>
  </si>
  <si>
    <t>5.59x12.19x15.29</t>
  </si>
  <si>
    <t>【Ultra-Long 656FT Laser Measurement – Fast &amp; Accurate】This dual-head laser distance meter supports bidirectional &amp; unidirectional measurement modes, allowing seamless switching for different tasks. The adjustable reference enhances precision, eliminating constant repositioning. With a maximum range of 656FT (200M) and ±1/8 inch (2mm) accuracy, it’s perfect for construction, surveying, and renovations&lt;br&gt;【Type-C Fast Charging &amp; Extended Battery Life】Powered by a 3.7V 850mAh rechargeable Li-ion battery, this laser measuring tool fully charges in 1.5 hours and provides up to 5 hours of continuous use. The USB-C port ensures fast, convenient charging on the go. Easily monitor battery levels on the high-visibility LCD display, keeping you powered for demanding jobs&lt;br&gt;【9-in-1 Multifunctional Measuring Tool】This advanced laser measurer offers 9 measurement modes, including length, area, volume, angle, wall area, and 4 Pythagorean modes. It features unit switching (M/In/Ft/Ft+In), 100 data storage groups, and addition/subtraction functions. The continuous measurement mode allows easy determination of midpoint, max, and min values, making it ideal for real estate, engineering, and home improvement&lt;br&gt;【Auto-Rotating LCD &amp; Screen Lock for Convenience】The smart LCD screen automatically rotates, ensuring clear visibility from any angle. The screen lock feature prevents accidental changes, making this an excellent alternative to traditional laser tape measures. Perfect for contractors, electricians, carpenters, and DIY enthusiasts, enhancing accuracy and efficiency on every job&lt;br&gt;【What’s in the Box?】 ✔ 1 × 656FT (200M) Dual-Head Laser Distance Meter ✔ 1 × Auxiliary Measuring Board ✔ 1 × USB-C Charging Cable ✔ 1 × User Manual ✔ 1 × Hand Strap &amp; Carrying Case ✔ 2-Year Warranty for Hassle-Free Support&lt;br&gt;Indoor or outdoor cloudy day use, not for outdoor sunny day&lt;br&gt;</t>
  </si>
  <si>
    <t>Red Laser Distance Measuring Tool</t>
  </si>
  <si>
    <t>NO</t>
  </si>
  <si>
    <t>Dual Laser 656FT</t>
  </si>
  <si>
    <t>Inkerma Dual Laser Measurement Tool, 393Ft/120M Bilateral Laser Distance Meter, Rechargeable Laser Measure with Ft/in/M Multiple Units, Angle Sensor, Pythagorean Mode, Area and Volume</t>
  </si>
  <si>
    <t>https://www.amazon.com/dp/B0DK1QLWQW?psc=1</t>
  </si>
  <si>
    <t>B0DK1QLWQW</t>
  </si>
  <si>
    <t>B0DSJ6RKM7</t>
  </si>
  <si>
    <t>2024-12-29</t>
  </si>
  <si>
    <t xml:space="preserve"># 29259 in Tools &amp; Home Improvement 
# 20 in Laser Distance Meters 
</t>
  </si>
  <si>
    <t>2.64x5.12x6.61</t>
  </si>
  <si>
    <t>6.71x13.00x16.79</t>
  </si>
  <si>
    <t>High-Efficiency Dual Measurement: The Inkerma dual laser measurement tool significantly boosts work efficiency by measuring in two directions simultaneously. You can take multiple measurements from a single location, saving time and reducing the need to move frequently. Equipped with tilt angle capability, it allows easy measurement of angles in various orientations&lt;br&gt;Precise and Reliable: With a measuring range of up to 393ft (120m) and an accuracy within 2mm, this laser measuring tool provides dependable results. It supports multi-benchmark measurements to ensure stable and reliable performance. The rechargeable lithium battery allows for more than 5000 measurements on a single charge, perfect for long work sessions.Safety level-Class II laser; Less than 1mW power output&lt;br&gt;Multiple Measurement Modes: The laser distance meter offers a variety of measurement modes including continuous measurement; area and volume calculations; Pythagorean theorem for indirect height/width; and angle measurement. You can easily switch between bilateral and single laser modes, meeting the needs of both simple length measurements and complex volume calculations&lt;br&gt;User-Friendly Operation: The device is designed with ease of use in mind, featuring intuitive controls that allow for quick switching between measurement modes; units; and measurement references with just the press of a button. This ensures seamless operation, making it accessible to users across various industries and regions&lt;br&gt;Portable and Convenient: The Inkerma bilateral laser measurement tool is easy to carry wherever you go. The package includes everything you need for convenience and portability: RS-393 with a rechargeable lithium battery; a hand strap; a Type-C charging cable; a user manual; and a carrying bag. This makes it perfect for professionals who require a reliable tool in various work environments, such as construction sites; factories; and more&lt;br&gt;</t>
  </si>
  <si>
    <t>393ft</t>
  </si>
  <si>
    <t>Leica Geosystems DISTO D2 New 330ft Laser Distance Measure with Bluetooth 4.0, Black/Red, 1.7 x 1 x 4.6 inches</t>
  </si>
  <si>
    <t>https://www.amazon.com/dp/B01D8HNPSK?psc=1</t>
  </si>
  <si>
    <t>B01D8HNPSK</t>
  </si>
  <si>
    <t>100m/330ft</t>
  </si>
  <si>
    <t>Leica</t>
  </si>
  <si>
    <t>2016-04-06</t>
  </si>
  <si>
    <t>PLG Solutions</t>
  </si>
  <si>
    <t xml:space="preserve"># 38705 in Tools &amp; Home Improvement 
# 27 in Laser Distance Meters 
</t>
  </si>
  <si>
    <t>2.24x5.75x7.05</t>
  </si>
  <si>
    <t>5.69x14.61x17.91</t>
  </si>
  <si>
    <t>This unit contains a Class II Laser with 1mW output&lt;br&gt;1/16“ accuracy and up to 330 foot measuring range. Measuring units-0.000 m, 0.00 ft, 0‘00“ 1/16, 0 in 1/16. Measurements per set of batteries-up to 10000&lt;br&gt;Bluetooth 4.0 for transferring measurements into desired software&lt;br&gt;Last 10 measurement memory, Dimensions : 116 x 44 x 26 mm / 4.57 x 1.73 x 1.02 in&lt;br&gt;Pythagoras function for indirect height or width measurements. Operating temperature range:14°F to 122°F / -10°C to 50°C.Protection class:IP 54, dust &amp; splash protected&lt;br&gt;Intelligent automatic end piece for hard to reach corners&lt;br&gt;</t>
  </si>
  <si>
    <t>Black/Red</t>
  </si>
  <si>
    <t>ACEGMET DT30 Digital Tape Measure 3-in-1, 131FT Bluetooth Laser Distance Meter, 16FT Digital Tape Measure, Ft/Ft+in/in/M Unit Switching, Pythagorean Mode, Measure Distance, Area and Volume</t>
  </si>
  <si>
    <t>https://www.amazon.com/dp/B0CPT39MQN?psc=1</t>
  </si>
  <si>
    <t>B0CPT39MQN</t>
  </si>
  <si>
    <t>B0CXY7L2M9</t>
  </si>
  <si>
    <t>2024-02-14</t>
  </si>
  <si>
    <t xml:space="preserve"># 89314 in Tools &amp; Home Improvement 
# 46 in Laser Distance Meters 
</t>
  </si>
  <si>
    <t>2.64x4.69x6.69</t>
  </si>
  <si>
    <t>6.71x11.91x16.99</t>
  </si>
  <si>
    <t>[Data Sync Display Technology] Experience the ultimate in measurement efficiency with our advanced digital measuring technology. Real-time precise figures are displayed on the screen as you pull out the measuring tape, ensuring fast, accurate, and mistake-free measurements. The laser measuring function provides 2mm precision, operating safely at Class II &lt;1mW, making it ideal for both professional and DIY projects&lt;br&gt;[Bluetooth Data Storage for Seamless Workflow] Enhance your measuring experience with Bluetooth connectivity, allowing seamless data transfer and storage. Automatically sync your measurements to the smartphone app, ensuring your data is always accessible and securely stored. This feature eliminates the need for manual data entry, saving time and reducing errors, making it the perfect tool for professionals and DIY enthusiasts alike&lt;br&gt;[20 Values Storage &amp; Rechargeable] Efficiency meets convenience with our20-value storage feature, allowing you to quickly access and retrieve intermediate measurements. The optimized ergonomic design and lightweight construction ensure comfort during extended use, while the built-in memory helps save time on the job&lt;br&gt;[Multi-Use &amp; Portable Design] This tape measure is built for versatility and convenience. Its slim, lightweight design makes it easy to carry and use on scaffolding, ladders, or other elevated workspaces. Whether you‘re working on interior design, construction, carpentry, or industrial surveys, this tool is perfect for large spaces like rooms, apartments, buildings, factories, and warehouses&lt;br&gt;[US/Metric Conversion] Switch between units effortlessly with just a press of the “UNIT“ button. This tape measure supports six unit conversions: mm, cm, m, ft, in, and ft‘in, catering to all your measurement needs. Whether you‘re working in metric or imperial units, this tool adapts to your requirements seamlessly&lt;br&gt;[Advanced Technology &amp; Digital Accuracy] Engineered with cutting-edge technology, this tape measure delivers industry-leading performance. The laser measurement accuracy is 2mm, while the digital display offers ±1.5mm precision, ensuring reliable and consistent results. The blade features both English and metric units on either side for added versatility&lt;br&gt;[Unbeatable Support] Your satisfaction is our priority. This product comes with an18-month technical support, giving you peace of mind. Our dedicated customer service team is available 24/7 to assist with any inquiries, making us your trusted partner in precision measuring&lt;br&gt;</t>
  </si>
  <si>
    <t>131Ft with APP</t>
  </si>
  <si>
    <t>0.7 Pounds</t>
  </si>
  <si>
    <t>2mm</t>
  </si>
  <si>
    <t>Enforcer II Tint Meter</t>
  </si>
  <si>
    <t>https://www.amazon.com/dp/B00P6V7TO8?psc=1</t>
  </si>
  <si>
    <t>B00P6V7TO8</t>
  </si>
  <si>
    <t>其他</t>
  </si>
  <si>
    <t>Laser Labs</t>
  </si>
  <si>
    <t>2016-05-21</t>
  </si>
  <si>
    <t>Laser Labs Inc</t>
  </si>
  <si>
    <t xml:space="preserve"># 34193 in Tools &amp; Home Improvement 
# 21 in Laser Distance Meters 
</t>
  </si>
  <si>
    <t>1.81x3.50x5.24</t>
  </si>
  <si>
    <t>4.60x8.89x13.31</t>
  </si>
  <si>
    <t>Assembled in USA&lt;br&gt;Traceable to NIST standards&lt;br&gt;Battery Included&lt;br&gt;1 Year Warrranty&lt;br&gt;Used by police worldwide&lt;br&gt;</t>
  </si>
  <si>
    <t>3.75“L x 1“W x 1.75“H</t>
  </si>
  <si>
    <t>2 Ounces</t>
  </si>
  <si>
    <t>Fanttik A10 Pro 2-in-1 Digital Laser Tape Measure with HD IPS Color Display, 165Ft Rechargeable Laser Measurement Tool &amp; 9.8Ft Measuring Tape, 6 Units Selectable, for Distance/Area/Volume</t>
  </si>
  <si>
    <t>https://www.amazon.com/dp/B0F8VQVS28?psc=1</t>
  </si>
  <si>
    <t>B0F8VQVS28</t>
  </si>
  <si>
    <t>Fanttik</t>
  </si>
  <si>
    <t>2025-05-22</t>
  </si>
  <si>
    <t>Fanttik Innovation Direct</t>
  </si>
  <si>
    <t xml:space="preserve"># 14136 in Tools &amp; Home Improvement 
# 13 in Laser Distance Meters 
</t>
  </si>
  <si>
    <t>2.05x4.25x5.59</t>
  </si>
  <si>
    <t>5.21x10.80x14.20</t>
  </si>
  <si>
    <t>2-in-1 Digital Tape &amp; Laser Measuring Tool: The A10 Pro combines a 9.8Ft tape measure for precise detail work with a 165Ft laser distance measurer to easily cover large spaces. Its smart dual-mode switching adapts seamlessly to both indoor and outdoor scenarios. Whether you prefer the precise feel of a traditional tape or the convenience and efficiency of laser measurement, the A10 Pro meets your needs—with an innovative design that fits your usage habits&lt;br&gt;HD IPS Color Display: No more squinting in sunlight! A10 Pro features a 1.47-inch IPS color screen (500nit adjustable brightness, 172×320 resolution) that shows tape and laser measurements simultaneously. Even in bright outdoor light, data stays clear—unlike low-brightness LCDs that show only one measurement. Greatly improves efficiency&lt;br&gt;High-Precision Measurement Tech: The A10 Pro features a digital tape measure and angle measurement—functions rarely found in similar tools. Suitable for high-precision professional tasks, it eliminates manual reading errors for easier, more reliable measurement. It delivers laser distance accuracy of ±1/8 inch, digital tape accuracy of ±1/16 inch, and dual-axis electronic angle accuracy of ±1°, ensuring professional results every time&lt;br&gt;6 Units + 3 Modes + 3 References: The A 10 Pro supports 6 units (Ft/Ft+in/in/M/CM/mm), 3 modes (distance/area/volume), and 3 reference points (front/rear/screw hole). Its tripod-compatible design ensures stable projection and high-altitude positioning, delivering precise measurements in corners, ceilings, and other complex scenarios with flexible operation&lt;br&gt;Type-C Charging &amp; 30 Data Slots: The A10 Pro offers 30 built-in slots for quick access to past measurements. A hidden Type-C port and a battery lasting 5,000+ uses per charge keep you powered through long days. One charge, seamless performance—no swaps, no distractions&lt;br&gt;</t>
  </si>
  <si>
    <t>782003141309</t>
  </si>
  <si>
    <t>Laser Measure, MiLESEEY 330Ft Laser Distance Meter, Rechargeable Multifunctional Laser Measurement Tool with Pointfinder Camera,P2P Technology, Perfect for Outdoor Long-Range Measuring</t>
  </si>
  <si>
    <t>https://www.amazon.com/dp/B0BVY9J5C6?psc=1</t>
  </si>
  <si>
    <t>B0BVY9J5C6</t>
  </si>
  <si>
    <t>B0F889L6LV</t>
  </si>
  <si>
    <t>2023-02-22</t>
  </si>
  <si>
    <t xml:space="preserve"># 36229 in Tools &amp; Home Improvement 
# 23 in Laser Distance Meters 
</t>
  </si>
  <si>
    <t>2.28x3.31x7.05</t>
  </si>
  <si>
    <t>5.79x8.41x17.91</t>
  </si>
  <si>
    <t>DESIGNED FOR OUTDOOR MEASURING: built for outdoor precision measuring for long distance; the state-of-the-art patented PowerBurst and PowerChirp outdoor technologies of MiLESEEY S7 boosts measurement range up to 330 ft max, and provides accuracy up to +/- 1/16“; perfect for outdoor large property measurement like venues or a warehouse.&lt;br&gt;DIGITAL POINTFINDER: The built-in pointfinder camera (a 2x zoom digital camera) with on screen targeting crosshairs ensures you’ll easily find the laser spot and confidently get outdoor measurement with absolute precision even when working outside in bright sunlight conditions.&lt;br&gt;P2P TECHNOLOGY: A 360 ° high accuracy tilt sensor &amp; integrated smart base allow you to capture accurate measurement between any two points (p2p technology) from a single remote location.&lt;br&gt;APP CONNECTIVITY: MILESEEY S7 is capable of more than just measuring. Dimensions can be entered directly onto on-site photographs and users can directly draw projects and construct a plan using the app.The App built-in memory storage will help store up to 1,000 groups of data.&lt;br&gt;HUMANIZED UI: designed with a humanized user interface with intuitive navigation menu. A rotation display keeps the measurement in line with the device, making sure that you can get the readings from any angle; easy switch between white text with black screen and black text with white screen. With its large 2.4“ IPS display backlit display, you are assured that you will get a clear readout of the measurements even in the sunlight.&lt;br&gt;IP65 PROTECTION: Excellent waterproof and dust resistance abilities, as well as an ergonomic design of the hand grip, enable it to perform extremely well and withstand harsh conditions on outdoor real job site.&lt;br&gt;Friendly Reminder: When using the device outdoors under sunlight, please adjust the viewing angle to avoid direct sunlight making the screen difficult to see.&lt;br&gt;</t>
  </si>
  <si>
    <t>‎S7 Pro</t>
  </si>
  <si>
    <t>Blue+Black</t>
  </si>
  <si>
    <t>Acrylonitrile Butadiene Styrene, Rubber</t>
  </si>
  <si>
    <t>Laser distance meter</t>
  </si>
  <si>
    <t>ACEGMET Laser Measure with Phone App, 229ft/70m Laser Measurement Tool with 2 Bubble Levels, Bluetooth, LCD Backlit Display, IP54 Waterproof, Pythagorean Mode for Distance, Area, Volume</t>
  </si>
  <si>
    <t>https://www.amazon.com/dp/B0B9SNZMBZ?psc=1</t>
  </si>
  <si>
    <t>B0B9SNZMBZ</t>
  </si>
  <si>
    <t>B0BDZJ3MWX</t>
  </si>
  <si>
    <t>2022-09-13</t>
  </si>
  <si>
    <t xml:space="preserve"># 35925 in Tools &amp; Home Improvement 
# 22 in Laser Distance Meters 
</t>
  </si>
  <si>
    <t>1.77x3.94x5.94</t>
  </si>
  <si>
    <t>4.50x10.01x15.09</t>
  </si>
  <si>
    <t>Precision at Your Fingertips: The ACEGMET laser measure delivers exact measurements with just one tap—effortlessly accurate for DIY projects and professional use.&lt;br&gt;100 Data Storage with APP: The ACEGMET laser measure pairs seamlessly with your smartphone. Record measurements, store up to 100 data sets, create 2D floor plans, and annotate photos directly. Easily share your data for smooth project collaboration.&lt;br&gt;Precision &amp; Speed: Equipped with 2 bubble levels, the ACEGMET Laser Measuring Tool ensures accuracy up to ±1/16 inch and measures distances up to 229 feet (70 meters). In just 0.5 seconds, most measurements get done with this laser measure!&lt;br&gt;4 Multiple Measurement Modes: ACEGMET laser measure features versatile modes including angle, area, distance, volume, and Pythagorean calculations. Simply point and let it handle the calculations for you.&lt;br&gt;Rugged &amp; Portable Design: The ACEGMET Laser Measuring Tool features an IP54 protection rating, adding confidence for use in dusty or slightly wet conditions. Its compact design ensures lightweight and easy portability without compromising quality.&lt;br&gt;Large Backlit LCD Screen: The ACEGMET laser measure features a 2-inch backlit LCD screen for clear visibility in low light. The bright, clear display allows for quick and easy readouts, whether indoors or outdoors, whether reading from the front or the back.&lt;br&gt;What‘s include: 1x S9 Laser Measure; 2x 1.5V AAA Batteries; 1x Hand Strap; 1x Storage bag; 1x Quickstart Guide; 18 Months Warranty (Ideal thanksgiving gifts and christmas gifts for family and friends)&lt;br&gt;</t>
  </si>
  <si>
    <t>measure digital laser measurer tool</t>
  </si>
  <si>
    <t>APP Version</t>
  </si>
  <si>
    <t>0.4 Pounds</t>
  </si>
  <si>
    <t>2-in-1 Laser Tape Measure 262ft – Digital Measuring Tape with LCD Display, Rechargeable Smart Tape Measure with Distance, Area &amp; Volume Measurement, USB Charging – Construction &amp; DIY Use</t>
  </si>
  <si>
    <t>https://www.amazon.com/dp/B0D5CXPGBW?psc=1</t>
  </si>
  <si>
    <t>B0D5CXPGBW</t>
  </si>
  <si>
    <t>B0FHDQV9XM</t>
  </si>
  <si>
    <t>80m/262ft</t>
  </si>
  <si>
    <t>SG SURGOAL</t>
  </si>
  <si>
    <t>2024-06-18</t>
  </si>
  <si>
    <t>Surgoal Technology</t>
  </si>
  <si>
    <t xml:space="preserve"># 61776 in Tools &amp; Home Improvement 
# 36 in Laser Distance Meters 
</t>
  </si>
  <si>
    <t>2.72x4.57x5.04</t>
  </si>
  <si>
    <t>6.91x11.61x12.80</t>
  </si>
  <si>
    <t>【Durable &amp; High-Quality Build】Crafted from impact-resistant ABS housing with a rustproof, nylon-coated blade, this laser tape measure is built to withstand tough jobsite conditions. Simple three-button design ensures quick and intuitive operation. laser class: Class 2, laser type: 490-690nm, &lt;1mW&lt;br&gt;【Ultra-Accurate Laser Measurement】Achieve pinpoint accuracy with ±1/12 inch precision. The Class II laser covers 0.05 to 80 meters (up to 260ft), perfect for both short-range and long-distance measurements. Uses 500–670nm wavelength laser with &lt;1mW output.&lt;br&gt;【USB-C Rechargeable &amp; Long-Lasting】Equipped with a removable rechargeable battery and modern USB Type-C port, it offers up to 5,000 measurements per charge—eco-friendly, efficient, and ready for heavy daily use.&lt;br&gt;【All-in-One Measuring Modes】Switch between distance, area, volume, continuous scan, and 2-point/3-point Pythagorean modes. Store up to 30 measurement records, and toggle between meters, feet, or inches at the press of a button.&lt;br&gt;【Versatile for Every Application】Perfect for home projects, renovations, real estate, factories, and warehouses. Whether you‘re measuring a single room or an entire building, this 2-in-1 tool makes every task faster and easier.&lt;br&gt;</t>
  </si>
  <si>
    <t>Red Laser Tape 16ft+262ft</t>
  </si>
  <si>
    <t>distance measure</t>
  </si>
  <si>
    <t>Green Laser Distance Meter 196ft Digital Measuring Tool with Angle Sensor Backlit LCD Area/Volume/Pythagorean ±2mm Class II Handheld Laser Measurer for Construction &amp; DIY AAA Battery Powered</t>
  </si>
  <si>
    <t>https://www.amazon.com/dp/B0D2D4WD3W?psc=1</t>
  </si>
  <si>
    <t>B0D2D4WD3W</t>
  </si>
  <si>
    <t>B0F7X87129</t>
  </si>
  <si>
    <t>2024-05-17</t>
  </si>
  <si>
    <t xml:space="preserve"># 32678 in Tools &amp; Home Improvement 
# 24 in Laser Distance Meters 
</t>
  </si>
  <si>
    <t>1.85x4.06x6.30</t>
  </si>
  <si>
    <t>4.70x10.31x16.00</t>
  </si>
  <si>
    <t>【Brighter Green Laser &amp; Angle Sensor】This laser distance meter features a highly visible green laser beam, up to 4x brighter than red lasers, and includes a built-in electronic angle sensor to display real-time tilt for more precise alignment. laser class: Class 2, laser type: 490-690nm, &lt;1mW&lt;br&gt;【High Precision &amp; Quick Response】Measures distances up to 196ft (60m) with ±2.0mm accuracy. Fast 0.5s response time and electronic tilt display ensure accurate results for indoor and outdoor applications.&lt;br&gt;【Multiple Measurement Modes】Supports single and continuous measurement, area, volume, and Pythagorean functions, along with addition/subtraction features. Stores up to 30 groups of data to meet diverse measuring needs.&lt;br&gt;【Smart Power-Saving &amp; Safe to Use】Auto laser shut-off after 30 seconds and full power-off after 120 seconds. Class II laser product (&lt;1mW); avoid direct eye exposure. Designed with user safety and efficiency in mind.&lt;br&gt;【Complete Package &amp; 2-Year Warranty】Includes: laser measurer, 3×AAA batteries, lanyard, user manual, and gift box. Covered by a 2-year warranty with responsive customer support—professional quality you can trust.&lt;br&gt;FACTORY--The company is committed to the development of research and development, production and sales of high-tech Enterprises,to provide customers with smart, accurate and reliable sensor technology solution.our support customized products,If you are interested in it, please contact me&lt;br&gt;</t>
  </si>
  <si>
    <t>Green Laser 196FT</t>
  </si>
  <si>
    <t>Plastic, Rubber</t>
  </si>
  <si>
    <t>Dual Laser Measuring Tool, CIGMAN 393Ft Bilateral Laser Measurement Tool Color Backlit LCD Display, Rechargeable Laser Measure with 6 Units Ft/in/M, Angle Sensor, Multiple Measure Mode, Magnetic Back</t>
  </si>
  <si>
    <t>https://www.amazon.com/dp/B0DC6KZB66?psc=1</t>
  </si>
  <si>
    <t>B0DC6KZB66</t>
  </si>
  <si>
    <t>CIGMAN</t>
  </si>
  <si>
    <t>2024-08-07</t>
  </si>
  <si>
    <t>CIGMAN Store</t>
  </si>
  <si>
    <t xml:space="preserve"># 57544 in Tools &amp; Home Improvement 
# 34 in Laser Distance Meters 
</t>
  </si>
  <si>
    <t>2.17x4.41x6.26</t>
  </si>
  <si>
    <t>5.51x11.20x15.90</t>
  </si>
  <si>
    <t>Bilateral Laser Distance Meter: CIGMAN‘s new dual laser measuring tool CD-60R can switch between bidirectional and unidirectional measurement. The maximum measurement distance of it reaches 393ft(120m)with +/-1/16inch(2mm)precision(unidirectional reaches 196ft-60m). The measuring reference can be adjusted to meet different measurement tasks. You don‘t need to move the medidor laser frequently, which greatly improves your efficiency. Safety laser class II, &lt;1mW power output&lt;br&gt;Multiple Measurement Modes: Compared with the tape measure, the CD-60R dual laser distance measuring tool provides 9 measurement modes, distance, area, volume, angle, wall, indirect measurement, etc. Switchable M/In/Ft units, can store 100 sets of data for retrieval, has addition and subtraction modes to calculate data effectively, and has a self-calibration mode. You can also easily obtain the midpoint, maximum and minimum values ​​through continuous measurement&lt;br&gt;Color Backlit Display: This laser distance measure is equipped with a large color backlit LCD display that is clearly visible even in bright light and dark environments, and supports automatic rotation and locking in 4 different directions for easy reading of measurement data; In addition, the electronic angle sensor can help you quickly determine the horizontal direction&lt;br&gt;Type-C Rechargeable Laser Measure: Our bilateral laser measuring tool has a built-in 850mAh rechargeable battery, which can achieve 8,000 measurements in one direction and 5,500 measurements in two directions after a full charge; The Type-C charging port enables fast and convenient charging, so you can use it all day without worrying about running out of power&lt;br&gt;High-quality Material: Dual laser measurement tool adopts a unique shell design, and the body is wrapped with ABS+TPE material, which is shockproof, anti-slip and anti-fall. The design is small and compact, which can provide users with better grip and comfort. Our digital tape measure also has a back magnetic suction function and IP54 waterproof, which is convenient to carry and use&lt;br&gt;You Will Get: 1x CIGMAN laser measuring tool, 1x user manual, 1x Type-C charging cable, 1x hand bag, 1x hand strap, 1 x auxiliary measuring board. Suitable for DIY enthusiast, architects, interior designers, decorators, carpenters, construction supervisor, real estate agent, construction sites, factories and warehouses&lt;br&gt;</t>
  </si>
  <si>
    <t>Yellow and Grey</t>
  </si>
  <si>
    <t>262Ft Laser Tape Measure, SAVSEC 2 in 1 Laser Measuring Tool &amp; 16ft Self-Locking Measuring Tape, Digital Laser Distance Meter with Pythagorean, Area, Volume Measure &amp; Ft/Ft+in/in/M Unit(80M)</t>
  </si>
  <si>
    <t>https://www.amazon.com/dp/B0DBCSM3PS?psc=1</t>
  </si>
  <si>
    <t>B0DBCSM3PS</t>
  </si>
  <si>
    <t>B0DZX7ZCQB</t>
  </si>
  <si>
    <t>SAVSEC</t>
  </si>
  <si>
    <t>2024-07-27</t>
  </si>
  <si>
    <t>HaiWei House</t>
  </si>
  <si>
    <t xml:space="preserve"># 89438 in Tools &amp; Home Improvement 
# 45 in Laser Distance Meters 
</t>
  </si>
  <si>
    <t>2.64x4.41x5.04</t>
  </si>
  <si>
    <t>6.71x11.20x12.80</t>
  </si>
  <si>
    <t>2 in 1 Laser tape measure - Combines a 262 ft/80 m laser measuring tool with a 16 ft/5 m self-locking mini tape measure. Digital measurements are not displayed when the tape measure is used alone. Laser Class 2 (IEC/EN60825-1/2014), &lt;1mW&lt;br&gt;Unit Switching - Measurement of the digital tape measure is achieved in 7 seconds, four unit switching of m / in / in + ft / ft is possible, USB C charging 2 hours for 3000 measurements. Whether you‘re an architect, contractor, woodworker or DIY enthusiast, this digital measuring tape has you covered&lt;br&gt;High Accuracy - The lazer measuring tool supports volume/area/single/continuous/Pythagorean measurements, the value of laser measuring tape is accurate to ±1/16 inch (±2mm), up to 262 ft/80 metres, and 30 sets of measurement data can be recorded at once&lt;br&gt;Durable - The laser distance measuring tool is comfortable and easy to use with a high-impact rubberised ABS non-slip housing, Auto-Lock tape mechanism and True-zero hook. Laser distance measure can be used for a wide variety of jobs, furniture and upholstery layouts, building construction, interior design, civil engineering, outdoor activities and more&lt;br&gt;Wide Application - Accurate measurement from 1mm to 80m/262ft, can be used for various tasks, furniture and interior design, architecture, interior design, outdoor activities, etc&lt;br&gt;Features- SV-T80 laser measuring tape also includes 180s auto-off technology, belt clip, rechargeable, 1 metre drop protection, USB C input, 2 years after-sales and 7*24 hour friendly service&lt;br&gt;</t>
  </si>
  <si>
    <t>262ft laser distance meter</t>
  </si>
  <si>
    <t>262ft/80m</t>
  </si>
  <si>
    <t>Measuring distance</t>
  </si>
  <si>
    <t>HANMATEK Laser Distance Meter 165ft, DT50 50m Laser Measure with Portable Handle Digital Measure Tool Range Finder 4-Line Backlit Large LCD Display IP54 Shockproof</t>
  </si>
  <si>
    <t>https://www.amazon.com/dp/B0DHGJ6YVH?psc=1</t>
  </si>
  <si>
    <t>B0DHGJ6YVH</t>
  </si>
  <si>
    <t>B0DQTR8Z16</t>
  </si>
  <si>
    <t>HANMATEK</t>
  </si>
  <si>
    <t>2024-11-18</t>
  </si>
  <si>
    <t>HANMATEK US-Official store</t>
  </si>
  <si>
    <t xml:space="preserve"># 47322 in Tools &amp; Home Improvement 
# 31 in Laser Distance Meters 
</t>
  </si>
  <si>
    <t>1.81x3.90x6.14</t>
  </si>
  <si>
    <t>4.60x9.91x15.60</t>
  </si>
  <si>
    <t>DT50 Laser Distance Meter :Max measurement range: 0.2-165ft; Accuracy: ±2.0mm+Effective Distance * 0.00005; 30 data storage groups; One-click switch units (meter, inch and foot).Laser Class: 2, with a power output of less than 1mW&lt;br&gt;Versatile Measurement Functions: Beyond basic distance measurement, the DT50 offers a range of functions including area and volume calculations, Pythagorean theorem measurement for indirect heights, and continuous measurement mode for dynamic environments.&lt;br&gt;High Accuracy: The DT50 delivers precise measurements with an accuracy of ±2mm, making it perfect for tasks that require exact figures, such as carpentry, real estate, and construction.&lt;br&gt;Other Features of Metro Laser DT50:1. Mute function, one-key operation, mute / unmute. 2. Automatic shutdown, more energy saving. 3-line LCD display with backlight makes reading more convenient.&lt;br&gt;Easy to use:by pressing a button, you can quickly check the height and length of the building, or the area and volume, suitable for DIY enthusiasts.Widely used in construction sites and especially in apartments, buildings, factories and warehouses etc..&lt;br&gt;</t>
  </si>
  <si>
    <t>165ft/50m Laser Measure Ft/in/M Switching LM50 Laser Measurement Tool Devices with 2 Bubble Levels Distance Meter,Large Backlit LCD</t>
  </si>
  <si>
    <t>https://www.amazon.com/dp/B08G892B9W?psc=1</t>
  </si>
  <si>
    <t>B08G892B9W</t>
  </si>
  <si>
    <t>B08LK6NH2H</t>
  </si>
  <si>
    <t>2020-10-23</t>
  </si>
  <si>
    <t>vorstik Store</t>
  </si>
  <si>
    <t xml:space="preserve"># 50750 in Tools &amp; Home Improvement 
# 32 in Laser Distance Meters 
</t>
  </si>
  <si>
    <t>2.13x3.43x6.30</t>
  </si>
  <si>
    <t>5.41x8.71x16.00</t>
  </si>
  <si>
    <t>▲HIGH ACCURACY&amp;STABILITY - Using laser precision technology, accuracy up to ±1/16 inch, measurement distance extends up to 196ft/50m; Switchable between Ft / In / M for free adjustment. With unique 2 bubble levels and auto-calibration function which enable a more precise and stable measurement compared to no bubble.&lt;br&gt;▲LARGE LCD BACKLIGHT AND MUTE SETTING - The large backlight screen gives you better visibility in dark areas. With the mute function, you can switch the acoustic signal on or off as you wish. Suitable for use in libraries, classrooms, and other quiet locations.&lt;br&gt;▲MULTIPLE MEASUREMENT FUNCTIONS - area, distance, length, volume, continuous measurement, Pythagorean method - three points; Addition and subtraction; Low battery indicator; 99 groups of data memory; Delete data manually; Automatic shutdown after 150 seconds without operation to save electricity.&lt;br&gt;▲DURABLE AND EASY TO USE - IP54 waterproofness and dust protection function protect the laser distance measuring device to the maximum extent. Portable size and hard rubber body ensure a good grip; With the hand strap you can hold the measuring device steadily and carry it easily.&lt;br&gt;▲WHAT YOU GET - HANMATEK LM50 Laser Distance Meter; 2x 1.5V AAA batteries; 1x Carry Pouch; 1x Wrist strap; 1x Package box; 1x1 x Multi-language user manual;24 months guarantee and friendly customer service. (Ideal Thanksgiving and Christmas gifts for family and friends)&lt;br&gt;</t>
  </si>
  <si>
    <t>165FT</t>
  </si>
  <si>
    <t>100 Grams</t>
  </si>
  <si>
    <t>Tadeto Dual Laser Measuring Tool, 393FT/120M Bilateral Laser Measurement Tool Backlit LCD Display, Rechargeable Laser Measure with Ft/in/M Multiple Units Length/Area/Volume/Angle</t>
  </si>
  <si>
    <t>https://www.amazon.com/dp/B0CQYL2XWF?psc=1</t>
  </si>
  <si>
    <t>B0CQYL2XWF</t>
  </si>
  <si>
    <t>B0CSFFXR7W</t>
  </si>
  <si>
    <t>Tadeto</t>
  </si>
  <si>
    <t>2023-12-26</t>
  </si>
  <si>
    <t>Fortatst</t>
  </si>
  <si>
    <t xml:space="preserve"># 38647 in Tools &amp; Home Improvement 
# 27 in Laser Distance Meters 
</t>
  </si>
  <si>
    <t>2.05x4.45x6.34</t>
  </si>
  <si>
    <t>5.21x11.30x16.10</t>
  </si>
  <si>
    <t>New Design: This bilateral laser measuring tool can measure in two directions simultaneously, which can greatly improve measurement efficiency and accuracy with reliable measurement results.（Muti-Benchmark Measurement Setting）You do not need to move the measuring instrument multiple times to measure different location, thus saving time and energy. MAX Measurement Distance up to 393FT/120M. It is recommended to use this product indoors&lt;br&gt;Multiple Function: Compared with laser tape measure, our dual distance meter provides nine measurement mode, Distance/Area/Volume/Angle/Wall/indirect Measurement etc. Through these diverse measurement modes, our products can meet a variety of different measurement needs, whether it is simple length measurement or complex volume calculation, they can be easily handled. This laser measurement tool supports the automatic rotating screen.You can lock the screen‘s orientation so it remains fixed&lt;br&gt;LCD Display: This laser distance measuring tool equipped with larg LCD display and data record function. The high-definition backlit screen makes the display clearly visible and remains readable even in bright light conditions.Our products can store up to 100 sets of data. This means that users can save measurements data in the device for later viewing or processing! In addition，electronic angle function that can help you quickly determine the horizontal direction&lt;br&gt;Rechargeability: The bilateral laser measure tool is equipped with 850mAh rechargeable battery and Type-C charge port. One full charge with the tool allows for 8000+ measurements so that you can use it all day long without worrying about runing out of power. Our laser distance meters adopt a unique shell design,the body is wrapped in excellent quality material, which is anti-vibration, anti-slip and anti-fall. This design can provide users with a better grip and comfort&lt;br&gt;What You Get: Please long press the U button to switch between inches and metric units. 1x Laser Measuring Device, 1x User Manual, 1x Type-C Charge Cable, 1x Carring Bag, 1x Hand Strap. Suitable for Architects/Interior Designers/Decorators/ Carpenter/Construction Site/Buildings/Factories/Warehouse etc (Class II laser product,output&lt;1mW)&lt;br&gt;</t>
  </si>
  <si>
    <t>Measuring Tool</t>
  </si>
  <si>
    <t>BILIPALA Laser Measure, 50M/165ft Digital Laser Tape Measure with Backlit LCD, ±2mm Accuracy, M/in/Ft Unit Switching, Measuring Distance,Area,Volume,Pythagorean, IP54 Shockproof(Red)</t>
  </si>
  <si>
    <t>https://www.amazon.com/dp/B0DN1BPM2J?psc=1</t>
  </si>
  <si>
    <t>B0DN1BPM2J</t>
  </si>
  <si>
    <t>B0DN1BGFPZ</t>
  </si>
  <si>
    <t>BILIPALA</t>
  </si>
  <si>
    <t>2025-02-25</t>
  </si>
  <si>
    <t>Blue-island</t>
  </si>
  <si>
    <t xml:space="preserve"># 44591 in Tools &amp; Home Improvement 
# 30 in Laser Distance Meters 
</t>
  </si>
  <si>
    <t>2.05x4.45x6.10</t>
  </si>
  <si>
    <t>5.21x11.30x15.49</t>
  </si>
  <si>
    <t>【Accuracy Measure】Laser measure combines ±2mm precision, 0.5s speed, and auto-leveling technology to make every job measuring faster and more accurate than ever.&lt;br&gt;【Measure Smarter】Measurements 0.5s response time, auto-leves, and instant area/volume calculations, this laser measuring tool is a must-have for carpenters, landscapers, realtors, and DIYers. Perfect for rooms, backyards, or job sites – get it right, fast.&lt;br&gt;【Ultimate Multifunctional Tool】This laser measure does it all: measuring area, distance, volume, continuous measurement, Pythagoras (3-point), addition/subtraction, and more! With 20-data memory, low battery alerts, and 150s auto-shutoff, it’s the compact, replace a multitude of separate digital measurement tools.&lt;br&gt;【Durable &amp; Portable】Built with high-quality materials, this laser measure is designed for long-lasting performance. Its IP54 waterproof and dustproof rating ensures maximum protection in tough working conditions. The ergonomic design, soft-touch body, and included wrist strap provide a comfortable grip and easy portability.&lt;br&gt;【Warranty &amp; Complete Package】We stand by the quality of our product with a 24-month warranty and lifetime customer support. The package includes:BILIPALA Laser Distance Measure, 2 x 1.5V AA Batteries, Carrying Bag, Wrist Strap, Packaging Box, and a Multi-Language User Manual.&lt;br&gt;</t>
  </si>
  <si>
    <t>DM50R(50m)</t>
  </si>
  <si>
    <t>0.55 Pounds</t>
  </si>
  <si>
    <t>HOZO M-Cube Green-Beam Laser Measuring Tool, 164ft/50m, ±1/16 inch Accuracy, Small Size, High-Visibility Real Green Beam for Outdoor, Area/Volume/Pythagorean, LCD Display, Bluetooth App, Rechargeable</t>
  </si>
  <si>
    <t>https://www.amazon.com/dp/B0DP6D6QR5?psc=1</t>
  </si>
  <si>
    <t>B0DP6D6QR5</t>
  </si>
  <si>
    <t>B0D25KJMQD</t>
  </si>
  <si>
    <t>HOZO</t>
  </si>
  <si>
    <t>2025-01-07</t>
  </si>
  <si>
    <t>HOZO Design</t>
  </si>
  <si>
    <t xml:space="preserve"># 69610 in Tools &amp; Home Improvement 
# 41 in Laser Distance Meters 
</t>
  </si>
  <si>
    <t>1.65x3.27x3.35</t>
  </si>
  <si>
    <t>4.19x8.31x8.51</t>
  </si>
  <si>
    <t>【High-Visibility Green Beam】- Equipped with a real green laser beam, offering up to 4x better visibility than red beams, making it perfect for both indoor and outdoor use, even under bright sunlight conditions.&lt;br&gt;【High Accuracy and Fast Laser】 - Achieve precise measurements up to 164 ft/ 50m with an accuracy of ±1/16 inch (±2mm). Offers versatile unit conversions in mm/cm/m/inch/ft+inch. Features a 10fps laser responding rate for optimal performance under sunlight, minimizing human error impact. The laser responds in 0.1s indoors and 0.2s outdoors.&lt;br&gt;【Versatile Measurement Capabilities】- Area, Distance, Length, Volume,Continuous Measurement, Pythagorean method-three points; Equipped with Min-Max laser function to accurately determine minimum, maximum, and average distances and stake-out.&lt;br&gt;【Modular Design for Maximum Flexibility】 - Compatible with the M-Cube series of modules (sold separately), allowing you to expand functionality to include floor plan drawing, dual-direction laser measurement, rolling measurement&lt;br&gt;【Free App via Bluetooth】- Seamlessly transfer measurements to the MEAZOR App for further editing and drawing, enhancing data tracking. Easily export data to CAD formats including DXF, PDF, and JPG for convenient sharing.&lt;br&gt;【Enhanced Visibility with Backlit Display】 - Features a 1.89-inch LCD with backlight, offering a bright 400nit display and 274ppi for true color clarity. Includes a Big Number Display mode and customizable brightness settings, ensuring clear visibility in any environment, from bright sunlight to dimly lit rooms.&lt;br&gt;【Free App via Bluetooth】- Seamlessly transfer measurements to the MEAZOR App for further editing and drawing, enhancing data tracking. Easily export data to CAD formats including DXF, PDF, and JPG for convenient sharing.&lt;br&gt;</t>
  </si>
  <si>
    <t>00 Green Laser Measure</t>
  </si>
  <si>
    <t>Space Gray</t>
  </si>
  <si>
    <t>ABS Plastic</t>
  </si>
  <si>
    <t>Laser Measurment Tool</t>
  </si>
  <si>
    <t>PREXISO Laser Measure, 215Ft Laser Measurement Tool with Entension for Diagonal Measuring Ft/Ft+in/in/M Units - Pythagorean Mode, Area Volume -100 Sets Data Storage, Medidor Laser Distance Meter</t>
  </si>
  <si>
    <t>https://www.amazon.com/dp/B0967SJTBG?psc=1</t>
  </si>
  <si>
    <t>B0967SJTBG</t>
  </si>
  <si>
    <t>65m/215ft</t>
  </si>
  <si>
    <t>2021-08-02</t>
  </si>
  <si>
    <t xml:space="preserve"># 38901 in Tools &amp; Home Improvement 
# 28 in Laser Distance Meters 
</t>
  </si>
  <si>
    <t>1.42x3.35x7.32</t>
  </si>
  <si>
    <t>3.61x8.51x18.59</t>
  </si>
  <si>
    <t>Extension &amp; Mute Functions: Designed with extension for Diagonal Measuring; Mute button to turn on / off the beep, suitable for using in library, classroom and other quiet places&lt;br&gt;100 Groups Records &amp; Add / Subtract: Up to 100 groups date memory can be saved and retrieved, ensure you record accurate measurements, no need to take notes each time. Press add/subtract to easily read the records; Measurements can be added/subtracted, assures you an easy and quick measurement to improve working efficiency&lt;br&gt;Multifunctional Measurement: There are 6 laser measure modes, include single measurement, continuous measurement (with Min / Max function), area/volume measurement and Pythagoras Measurement. Three measure reference points to choose. Class II laser product, output &lt; 1mW. TIPS: Pay attention to the measure reference point while measuring&lt;br&gt;Wide Application: PREXISO laser measurement tool with measuring range ups to 215 feet, with large backlight screen and a bubble levels to meet your regular measuring need, ideal for home, construction and industries. Accuracy: ±1/8 inch; Press the UNIT button to switch units among M/In/Ft freely. Device will automatically shutdown without operation 180s, more energy-saving&lt;br&gt;Portable &amp; Durable: With a portable and handy size(4.7*1.9*1.0 in), you can hold it comfortably and easily put the laser tape measure in your pocket or tool bags. Equipped with 2 2 AAA batteries, up to 3000 measurements. TIPS: Not recommended for outdoor use&lt;br&gt;</t>
  </si>
  <si>
    <t>Yellow, Black</t>
  </si>
  <si>
    <t>lcd</t>
  </si>
  <si>
    <t>DegLasers 229 Feet Green Laser Measurement Tool with Angle Sensor, Measure Distance, Area and Volume, Pythagorean Mode, 1/16 inch Accuracy, Ft/Ft+in/in/M Units, 2.4“ LCD Backlit</t>
  </si>
  <si>
    <t>https://www.amazon.com/dp/B0CHXZCZFZ?psc=1</t>
  </si>
  <si>
    <t>B0CHXZCZFZ</t>
  </si>
  <si>
    <t>B0CMX14VX9</t>
  </si>
  <si>
    <t>DegLasers</t>
  </si>
  <si>
    <t>2023-11-05</t>
  </si>
  <si>
    <t>DEGLASERS</t>
  </si>
  <si>
    <t xml:space="preserve"># 142652 in Tools &amp; Home Improvement 
# 79 in Laser Distance Meters 
</t>
  </si>
  <si>
    <t>2.44x5.43x7.17</t>
  </si>
  <si>
    <t>6.20x13.79x18.21</t>
  </si>
  <si>
    <t>High Brightness Green Beam - DEGLASERS laser distance measure features highly visible green beam laser technology. Green laser is 3 times brighter than red laser with the same light source, and gives you maximum green laser measurement range up to 229ft&lt;br&gt;Multiple Measurement Modes: DEGLASERS laser tape measure provides angle, distance,area,volume, 3 Pythagorean measurement modes. Featuring continuous measurement, addition and subtraction, automatic calculation of area and &amp;volume and 30 groups data memory functions which can satisfy different measurement requirements, it is ideal for home and construction or industries applications&lt;br&gt;Angle Sensor - DEGLASERS laser measuring tape Built-in digital vertical &amp; horizontal tilt angle sensor provides real time measurement&lt;br&gt;High Accuracy - The laser measure accuracy ups to ±1/16 inch with laser precision technology,measuring distance extends to 229 feet; The laser measure have the electronic angle display function, the angle of the inclination will display on the screen, which provides more precise measurement&lt;br&gt;Unit Switch - All measurements are displayed in real time and can be switchable among M/In/Ft/Ft+in freely&lt;br&gt;Class II laser product, maximum laser output &lt; 1mW&lt;br&gt;</t>
  </si>
  <si>
    <t>229FT</t>
  </si>
  <si>
    <t>塑料</t>
  </si>
  <si>
    <t>Track &amp;amp； Field</t>
  </si>
  <si>
    <t>Kiprim Laser Distance Measure High Accuracy 165ft Kiprim LD50E Laser Tape Measure 50M Compact Laser Measurement Tool with Larger Backlit LCD Display,ft/m/in Switching,Bubble Level</t>
  </si>
  <si>
    <t>https://www.amazon.com/dp/B0CB8BH6CR?psc=1</t>
  </si>
  <si>
    <t>B0CB8BH6CR</t>
  </si>
  <si>
    <t>B0CM622MYB</t>
  </si>
  <si>
    <t>Kiprim</t>
  </si>
  <si>
    <t>2023-09-27</t>
  </si>
  <si>
    <t>Kiprim Direct US</t>
  </si>
  <si>
    <t xml:space="preserve"># 38802 in Tools &amp; Home Improvement 
# 27 in Laser Distance Meters 
</t>
  </si>
  <si>
    <t>1.85x3.70x5.67</t>
  </si>
  <si>
    <t>4.70x9.40x14.40</t>
  </si>
  <si>
    <t>【HIGH ACCURACY AND STABILITY】Using advanced laser technology and high-definition optical lens to ensure accurate measurement. The accuracy is up to ±1/16 inches, and the measuring distance is up to 196ft/50m; and it can be switched between feet/inches/meters. Unique 2 bubble levels and automatic calibration ensure the meter is balanced for accurate measurements in any situation. Laser class: class II, power output &lt;1mv.&lt;br&gt;【LARGE LCD BACKLIGHT &amp; EASY TO USE】 -Clear and easy-to-read display, even in low light conditions. Just press a button to start measuring. The lightweight and easy-to-carry design is very suitable for professionals and DIY enthusiasts. Suitable for construction, interior design, real estate and other fields.&lt;br&gt;【MULTIPLE MEASUREMENT FUNCTIONS】 Area, distance, length, volume, continuous measurement, Pythagorean method - three points; addition and subtraction; low battery indicator; 99 sets of data memory; manual deletion of data; automatic shutdown after 150 seconds of no operation , save power.&lt;br&gt;【DURABLE &amp; COMPACT】Made of high-quality materials for long-lasting performance. IP54 waterproof and dustproof function protects laser ranging equipment to the greatest extent. The lightweight and easy-to-carry design and soft-touch body ensure a good grip. In addition, it comes with a hand strap through which the meter can be easily carried.&lt;br&gt;【WARRANTY AND PACKAGE CONTENTS】At Kiprim, we believe in our products. But if you have any questions, we provide a 24-month warranty and lifetime friendly customer service.Package contains：Kiprim LD50E Laser Distance Meter; 2 x 1.5V AAA batteries; 1x Carrying bag; 1x Wrist Strap; 1x Packaging Box; 1x Multi-language User Manual.&lt;br&gt;【EFFICIENCY BOOST】Say goodbye to manual measurements and tedious calculations. The Kiprim Laser Distance Measurer simplifies complex tasks, saving you time and effort on every project.&lt;br&gt;【VERSATILE APPLICATIONS】Whether you‘re an architect, interior designer, contractor, or DIY enthusiast, the Kiprim Laser Distance Measurer adapts to a wide range of applications. From home renovations to construction projects, it‘s a must-have tool for accurate measurements.&lt;br&gt;</t>
  </si>
  <si>
    <t>teal</t>
  </si>
  <si>
    <t>Reliable</t>
  </si>
  <si>
    <t>165ft(LD50E)</t>
  </si>
  <si>
    <t>PREXISO Pocket Laser Measurement Tool, 135Ft Laser Distance Meter Backlit Display Laser Measure with Pen Clip Ft/Ft+in/in/M Unit - Pythagorean, Distance, Area, Volume Modes for Home, Industries</t>
  </si>
  <si>
    <t>https://www.amazon.com/dp/B0B12KHDBH?psc=1</t>
  </si>
  <si>
    <t>B0B12KHDBH</t>
  </si>
  <si>
    <t>B0CJBL9NN7</t>
  </si>
  <si>
    <t>2023-01-09</t>
  </si>
  <si>
    <t xml:space="preserve"># 68861 in Tools &amp; Home Improvement 
# 38 in Laser Distance Meters 
</t>
  </si>
  <si>
    <t>1.26x2.13x6.30</t>
  </si>
  <si>
    <t>3.20x5.41x16.00</t>
  </si>
  <si>
    <t>Compact Design: Novel design of imitated carbon fiber shell appearance; 6 inch pocket size laser distance meter with clip for easy carry; Ideal holiday gift for family or friends; Class 2 laser, maximum laser output less than 1mW&lt;br&gt;High Accuracy ASIC Chip: Using ASIC chip that world‘s smallest diameter LDM with High Accuracy: ±1/8 inch; Compared with traditional modules, ASIC chip reduces electronic parts by 300 to achieve a smaller size; Measuring range ups to 131 feet to meet your regular measuring need, ideal for home, construction and industries; TIPS: It is recommended to be used indoor&lt;br&gt;6 Modes Laser Measurement: PREXISO mini laser include: Distance, Continuous, Area, Volume, Pythagorean Method-two Points and Pythagorean Method-three Points meeting you different needs, Calibration, Reference Change and Automatic shutdown without operation for 120s also assures you a easy and quick measurement to improve efficiency&lt;br&gt;Backlit Display &amp; Easy Operation: Inverted backlit display improves better readability in low-light conditions, Clear display of units, numbers and pattern on screen allow you read easily and quickly; Hold the UNITS button 3s to switch units among Ft/ Ft+In/ In/ M freely; Press UNITS to change measure reference while measuring&lt;br&gt;Package Contents: Including 1 x Penlaser 131Ft Mini Laser Distance Measure; 2 x 1.5V alkaline AAA; 1 x User Manual; 1 x Package Box&lt;br&gt;</t>
  </si>
  <si>
    <t>135 Ft</t>
  </si>
  <si>
    <t>0.09 Kilograms</t>
  </si>
  <si>
    <t>DEWALT Laser Measure Tool/Distance Meter, 100-Feet with Bluetooth (DW099S)</t>
  </si>
  <si>
    <t>https://www.amazon.com/dp/B076P96DKY?psc=1</t>
  </si>
  <si>
    <t>B076P96DKY</t>
  </si>
  <si>
    <t>DEWALT</t>
  </si>
  <si>
    <t>2017-10-31</t>
  </si>
  <si>
    <t>1TopTools</t>
  </si>
  <si>
    <t>Free</t>
  </si>
  <si>
    <t xml:space="preserve"># 89187 in Tools &amp; Home Improvement 
# 44 in Laser Distance Meters 
</t>
  </si>
  <si>
    <t>FBM</t>
  </si>
  <si>
    <t>1.54x7.05x11.81</t>
  </si>
  <si>
    <t>3.91x17.91x30.00</t>
  </si>
  <si>
    <t>Digital Tape Measure Tool Captures Linear Measurements&lt;br&gt;Paint Estimations with Laser Tape Measure&lt;br&gt;Flooring Estimations with Laser Measuring Device&lt;br&gt;Laser Class 2/ output less than or equal 1 mw at 620 to 690 Nm&lt;br&gt;</t>
  </si>
  <si>
    <t>Multi</t>
  </si>
  <si>
    <t>Blend</t>
  </si>
  <si>
    <t>4.96 ounces</t>
  </si>
  <si>
    <t>262Ft/80M Laser Tape Measure 2-in-1, 16Ft/5M Tape Measure with Auto-Lock, Laser Measuring Tape with with M/in/Ft/Ft+in, LCD Display Pythagorean, Area, Volume for Construction DIY Woodworker</t>
  </si>
  <si>
    <t>https://www.amazon.com/dp/B0DSBV8CYX?psc=1</t>
  </si>
  <si>
    <t>B0DSBV8CYX</t>
  </si>
  <si>
    <t>B0F4K9VNB1</t>
  </si>
  <si>
    <t>GPTarcer</t>
  </si>
  <si>
    <t>2025-03-27</t>
  </si>
  <si>
    <t>BAIHAINA</t>
  </si>
  <si>
    <t xml:space="preserve"># 115931 in Tools &amp; Home Improvement 
# 57 in Laser Distance Meters 
</t>
  </si>
  <si>
    <t>2.80x4.49x5.08</t>
  </si>
  <si>
    <t>7.11x11.40x12.90</t>
  </si>
  <si>
    <t>±2mm High Accuracy for Diverse Needs：±2mm accuracy, 262ft (80m) laser distance measurement, easily switch between ft/in/m/Ft+In units. Five modes—Distance, Continuous, Area, Volume, and Two-Point Measurement (Pythagorean)—handle complex layouts with ease. Store up to 30 data sets for efficient on-site work&lt;br&gt;Dual-Mode Jobsite Adaptability: Combine laser measuring tool (262ft range) with a rugged 16ft tape measure. Ideal for perfect for woodworking, home improvement, and construction, the hybrid design ensures versatility—use laser for long spans or tape measure for tactile precision&lt;br&gt;USB-C Rechargeable: This laser measuring tape features a USB-C rechargeable battery, delivering over 3,000 measurements per charge. With auto-shutoff after 30 seconds of inactivity, it conserves power for extended use. The high-contrast LCD screen ensures clear readings in both bright sunlight and low-light conditions&lt;br&gt;Durable Tape Measure Design：Constructed with impact-resistant ABS, it withstands drops, dust, and vibration. Tape measure features a magnetic hook, auto-lock, and tool belt clip. Perfect for structural builds, finish carpentry, remodeling, or landscape grading&lt;br&gt;Pro Kit with Lifetime Support：Safety level-Class II laser, Less than 1mW power output. The package includes laser measurer, waterproof EVA case, USB-C cable, and manual. Backed by 1-year warranty + lifetime technical assistance&lt;br&gt;</t>
  </si>
  <si>
    <t>yellow</t>
  </si>
  <si>
    <t>262Ft/80M</t>
  </si>
  <si>
    <t>±2mm</t>
  </si>
  <si>
    <t>Slide</t>
  </si>
  <si>
    <t>Digital Laser Tape Measure with Type-C Charging, 131-ft Laser Measuring Tape &amp; 16-ft Tape Measure 2-in-1 Tools, M/in/ft Units Pythagorean, Area Volume Measuring, Self-Locking Tape, for DIY Woodworker</t>
  </si>
  <si>
    <t>https://www.amazon.com/dp/B0D421XPSJ?psc=1</t>
  </si>
  <si>
    <t>B0D421XPSJ</t>
  </si>
  <si>
    <t>B0F17QV3K4</t>
  </si>
  <si>
    <t>GOYOJO</t>
  </si>
  <si>
    <t>2024-06-02</t>
  </si>
  <si>
    <t>MeasureTech Emporium</t>
  </si>
  <si>
    <t xml:space="preserve"># 53126 in Tools &amp; Home Improvement 
# 33 in Laser Distance Meters 
</t>
  </si>
  <si>
    <t>3.19x4.13x4.96</t>
  </si>
  <si>
    <t>8.10x10.49x12.60</t>
  </si>
  <si>
    <t>2-in-1 Measurement: Combining a 131ft/40m laser range with a precise 16ft/5m tape measurement, this tool offers the flexibility of both laser and tape measure functionality, catering to various measurement needs.&lt;br&gt;Security lock: Equipped with an automatic lock mechanism and Autolock button, ensuring the blade stays extended during measurements and smoothly retracts afterward, providing stable and rebound-free results.&lt;br&gt;Convenient Design: Featuring a magnetic hook for secure attachment to ferrous materials and double-sided scales with n/in/ft units, users can effortlessly switch between measurement systems for added convenience. laser safety level-Class II, &lt;1mW.&lt;br&gt;Durable Construction: It comes with a strap for easy carrying or hanging, and a Li-ion rechargeable battery with USB Type-C charging for prolonged usability.&lt;br&gt;Efficient and Accurate: With precise measurement capabilities, including laser range and tape length, this device ensures accurate results for both indoor and outdoor projects. for factories, garages, desks, chairs, sofas, closets, floors, and more.&lt;br&gt;</t>
  </si>
  <si>
    <t>40M</t>
  </si>
  <si>
    <t>131ft</t>
  </si>
  <si>
    <t>0.43 Kilograms</t>
  </si>
  <si>
    <t>±1/16 inch per 10 feet</t>
  </si>
  <si>
    <t>Kiprim 393ft Dual Laser Distance Measuring Tool LD120S, 120m Total Range, Electronic Level, Precise Measurements, and Pythagorean Function - Ideal for Construction, DIY, and Home Renovation</t>
  </si>
  <si>
    <t>https://www.amazon.com/dp/B0DQDGJ9L3?psc=1</t>
  </si>
  <si>
    <t>B0DQDGJ9L3</t>
  </si>
  <si>
    <t>2024-12-15</t>
  </si>
  <si>
    <t xml:space="preserve"># 65006 in Tools &amp; Home Improvement 
# 37 in Laser Distance Meters 
</t>
  </si>
  <si>
    <t>1.73x3.78x5.59</t>
  </si>
  <si>
    <t>4.39x9.60x14.20</t>
  </si>
  <si>
    <t>Dual Laser Heads for Faster Measurements: Measure in two directions at once, saving time and effort on complex tasks.Laser class: class II, power output &lt;1mv.&lt;br&gt;393ft Total Range for Versatile Projects: Covers up to 196ft in each direction, perfect for home renovations, office layouts, and construction projects.&lt;br&gt;Electronic Level for Flawless Accuracy: Ensures perfectly aligned measurements, avoiding costly mistakes during installations or alignments.&lt;br&gt;Accurate to ±2mm for Professional Results: Get precise measurements every time, whether it’s for cutting materials or planning layouts.&lt;br&gt;Simplifies Complex Calculations: Instantly calculate area, volume, or distances using Pythagorean functions—no manual math needed.&lt;br&gt;Easy-to-read Display, even in dim light: Bright LCD screen ensures clarity, so you can work comfortably in any environment.&lt;br&gt;Lightweight and Compact for One-handed Use: Ergonomic design reduces fatigue, making it easy to handle during long projects.&lt;br&gt;</t>
  </si>
  <si>
    <t>Dual Laser</t>
  </si>
  <si>
    <t>2-in-1 Digital Laser Tape Measure: 197ft &amp; 16ft Professional Accurate Tape Measuring Tool, Ft/Ft+in/in/M, Pythagorean, Area, Volume Rechargeable Laser Measure for Construction DIY Woodworker</t>
  </si>
  <si>
    <t>https://www.amazon.com/dp/B0D7PYLVXR?psc=1</t>
  </si>
  <si>
    <t>B0D7PYLVXR</t>
  </si>
  <si>
    <t>ACTBOT</t>
  </si>
  <si>
    <t>2024-07-09</t>
  </si>
  <si>
    <t>ACTBOT Tool Co.</t>
  </si>
  <si>
    <t xml:space="preserve"># 38369 in Tools &amp; Home Improvement 
# 25 in Laser Distance Meters 
</t>
  </si>
  <si>
    <t>3.11x4.17x5.00</t>
  </si>
  <si>
    <t>7.90x10.59x12.70</t>
  </si>
  <si>
    <t>Please note: Laser distance measurements displayed on the digital screen are from laser ranging, while the tape ruler requires manual operation. This digital tape measure with laser offers unlimited maneuverability for DIY and construction projects&lt;br&gt;2-in-1 Laser &amp; Tape Measure: 197ft laser rangefinder for long-distance + 16ft self-locking tape for detailed marking. You can effortlessly handles room/apartment/outdoor measurements and furniture/closet/floor precision. Seamless switching between long-distance laser beam and close-range tape ruler — saving time for carpenters, woodworkers, and real estate recon&lt;br&gt;High-Precision Performance: This laser measuring tape offers high precision (±1/16 inch) to help carpenters, renovators and engineers work efficiently and accurately. With strong laser penetration, it ensures precise outdoor measurements during daytime for outdoor courtyards, factories, warehouses, improving the accuracy of tasks like courtyard planning. Critical for carpenters, renovators, and industrial surveyors&lt;br&gt;Professional measurement modes: This digital laser tape measure offers multiple measurement units, including ft/ft+in/in/m and utilize the six measurement modes: distance, continuous, area, volume, Pythagorean-two points and Pythagorean-three points. Essential for architects, woodworkers, and DIY tile fitting&lt;br&gt;850mAh USB-C Rechargeable Battery: No power anxiety! This tape measure with laser features Type-C charging, so you can juice it up anytime with a power bank or car charger. Fully charged, it handles up to 5,000 laser measurements and auto-shuts off after 150 seconds of idle time. Eco-friendly for construction sites and home projects.&lt;br&gt;Powerful Magnetic Activity Hook: The movable magnetic tape hook of this digital measuring tape with laser can automatically compensate for surface thickness, ensuring accurate readings when pulling or pushing. Heavy-duty magnet grips pipes, conduits, and metal surfaces during furniture fitting or industrial alignment&lt;br&gt;Compact &amp; Portable: With a durable lanyard and built-in belt clip, this digital measuring tape can be securely fastened to your wrist or clipped onto your belt, ensuring it‘s always within reach during work. Its slim and portable design allows it to fit effortlessly into tool bags, pockets, or aprons, eliminating the need to search for tools on job sites or worry about misplacing it&lt;br&gt;Ultimate Pro Gift: This versatile, easy-to-use 2-in-1 laser rangefinder tape measure makes an ideal gift for husband and father. Its sleek design, advanced measurement features (like multi-mode support and auto-lock), and portable build make it a thoughtful present for birthdays, holidays, or housewarming events&lt;br&gt;</t>
  </si>
  <si>
    <t>orange and black</t>
  </si>
  <si>
    <t>3“L x 3“W</t>
  </si>
  <si>
    <t>0.87 Pounds</t>
  </si>
  <si>
    <t>5 Meters</t>
  </si>
  <si>
    <t>Leica DISTO D1 120ft Laser Distance Measure with Bluetooth 4.0, Black/Red</t>
  </si>
  <si>
    <t>https://www.amazon.com/dp/B01M5CW7CT?psc=1</t>
  </si>
  <si>
    <t>B01M5CW7CT</t>
  </si>
  <si>
    <t>B0B18K1LV2</t>
  </si>
  <si>
    <t>Leica Disto</t>
  </si>
  <si>
    <t>2016-11-19</t>
  </si>
  <si>
    <t xml:space="preserve"># 68388 in Tools &amp; Home Improvement 
# 38 in Laser Distance Meters 
</t>
  </si>
  <si>
    <t>1.34x4.37x6.54</t>
  </si>
  <si>
    <t>3.40x11.10x16.61</t>
  </si>
  <si>
    <t>This unit contains a Class II Laser with 1mW output&lt;br&gt;Simple two button operation with no sacrifice to professional quality with all Leica geosystems products&lt;br&gt;Meets accuracy standards of the Leica Disto family by maintaining +/- 1/16“ (2mm) accuracy&lt;br&gt;Max working range is 130 feet (40M) with the ability to distance track or take simple straight line measurements, metric or imperial units can be selected&lt;br&gt;Bluetooth 4.0 provides the ability to work on the fly with connectivity to many apps, including our free Disto sketch app&lt;br&gt;Leica Disto sketch app offers the ability to create simple floor plans or overlay lines and measurements within a Picture to keep you organized in the field, available in iOS &amp; Android&lt;br&gt;</t>
  </si>
  <si>
    <t>Laser Measure 330 ft, MiLESEEY S2H Laser Tape Measure ± 1/16in Accuracy Laser Measurement Tool for Area Volume and Pythagoras Measurement, LCD Backlit with Mute, 2 Bubble Levels and Battery Included</t>
  </si>
  <si>
    <t>https://www.amazon.com/dp/B093B4G41H?psc=1</t>
  </si>
  <si>
    <t>B093B4G41H</t>
  </si>
  <si>
    <t>B09DP49XVR</t>
  </si>
  <si>
    <t>2021-06-03</t>
  </si>
  <si>
    <t>MiLESEEY Innovation</t>
  </si>
  <si>
    <t xml:space="preserve"># 109502 in Tools &amp; Home Improvement 
# 49 in Laser Distance Meters 
</t>
  </si>
  <si>
    <t>2.32x3.27x6.02</t>
  </si>
  <si>
    <t>5.89x8.31x15.29</t>
  </si>
  <si>
    <t>【HIGHT ACCURACY AND FAST】Measure distance up to 330 ft with ±1/16inch (±1.5mm）accuracy, You can get the measurement data within 0.5s. MiLESEEY S2H laser distance meters can measure distances that traditional tape measures can‘t reach&lt;br&gt;【MULTIPLE MEASUREMENT MODES AVAILABLE】6 optional modes for this digital tape measure: single distance, continuous measurement, length, Area, volume, Pythagorean (2 and 3 points), 2 horizontal bubble levels help you find the horizontal direction. Support M/In/Ft/Ft+In 4 units switching&lt;br&gt;【DURABLE AND PORTABLE】IP54 waterproof and dustproof, no worry about the complex working environment. Easy to slid S2H laser measuring tape into your pocket with 120g light weight and compact size design. Low battery indication, auto power off after 180s without any operation&lt;br&gt;【MUTE SETTING AND LCD BACKLIGHT】Easy to read data even in dark conditions with backlit LCD, press mute button to turn on or off the measurement beep, S2H digital tape measure with laser support 30 sets records, easy to check at any time&lt;br&gt;【GOOD HELPER FOR MEASUREMENT】Suitable for measuring large areas of buildings, such as houses, rooms, yards, offices, factories, warehouses, renovations, construction sites, ideal laser measuring tool for architects, interior designers, as well as for daily household measurements&lt;br&gt;【INTERNATIONAL CERTIFICATE】All of laser distance measurement tool are 100% inspected before exfactory and have CE / FDA / FCC / ROHS certifications&lt;br&gt;【WHAT‘S IN THE BOX】1pcs laser distance measure, 2 pcs batteries, 1pcs portable bag, 1pcs hand strap，1pcs user manual&lt;br&gt;【LASER CLASS】Class II, laser tape: 630-670nm, &lt;1mW&lt;br&gt;</t>
  </si>
  <si>
    <t>ABS+PC+TPE</t>
  </si>
  <si>
    <t>Digital Measurement Tool</t>
  </si>
  <si>
    <t>330ft</t>
  </si>
  <si>
    <t>Laser Tape Measure 3 in 1 Laser Rangefinder Tape Measure 135ft Laser Measuring Tape &amp; 16ft Tape Measure for Pythagorean, Area, Volum, Multi-Unit Conversion (Ft/Ft+in/in)</t>
  </si>
  <si>
    <t>https://www.amazon.com/dp/B0DRJP2P8T?psc=1</t>
  </si>
  <si>
    <t>B0DRJP2P8T</t>
  </si>
  <si>
    <t>B0FC1HQN21</t>
  </si>
  <si>
    <t>kzxil</t>
  </si>
  <si>
    <t>2024-12-27</t>
  </si>
  <si>
    <t>yuanyehuwai</t>
  </si>
  <si>
    <t xml:space="preserve"># 113736 in Tools &amp; Home Improvement 
# 59 in Laser Distance Meters 
</t>
  </si>
  <si>
    <t>0.12x2.01x3.31</t>
  </si>
  <si>
    <t>0.30x5.11x8.41</t>
  </si>
  <si>
    <t>NOTE: The screen displayed is the distance of the laser, not tape.Free accessories:Heavy-Duty Belt Clip, 2 AAA batteries&lt;br&gt;3-in-1 Laser Tape Measure:Combining 131ft laser measurement with 16ft tape measure, and Red Cross calibration laser.Laser measuring tape can be used for close-distance, long-distance and tight space measurement work.Ideal for home, construction, DIY and industries, especially in large areas such as rooms, apartments, buildings, real estate, factories, warehouses, etc&lt;br&gt;8 High-Accuracy Laser Measurement Modes: The laser tape measure with level supports several measurement modes, such as Distance, Continuous Measurement, Cosine, Area, Volume, Pythagoras . Besides, the lazer measuring tool can perform addition or subtraction operations&lt;br&gt;Heavy-Duty Belt Buckle Design: Same style as the Tajima heavy-duty belt buckle. featuring quick-release functionality and a secure connection to the belt to prevent loss&lt;br&gt;Simple Operation: Easy replacement with AAA batteries. no need to worry about non-replaceable built-in lithium batteries. The tape measure features automatic locking.one-touch operation for easy release.and a large LCD screen that is clearly visible for effortless reading. Additionally. the tip of the tape measure has a magnet to attract metal objects&lt;br&gt;Easy to operate: when you pull out the tape measure, it will be automatically fixed in the measuring position, just touch the shrink button, the tape measure automatically retracts. The front end of the tape measure is magnetic and can attract iron objects&lt;br&gt;</t>
  </si>
  <si>
    <t>battery_type_aaa</t>
  </si>
  <si>
    <t>Laser Measure, atolla Laser Distance Meter (196Ft M/In/Ft) up to 60m/±2mm Accuracy with Mute Function, Waterproof IP54, Bubble Level, LCD Backlit for Pythagorean Mode, Measuring Distance, Area, Volume</t>
  </si>
  <si>
    <t>https://www.amazon.com/dp/B08DFXC28L?psc=1</t>
  </si>
  <si>
    <t>B08DFXC28L</t>
  </si>
  <si>
    <t>B09STZ4DWB</t>
  </si>
  <si>
    <t>atolla</t>
  </si>
  <si>
    <t>2020-07-22</t>
  </si>
  <si>
    <t>ATOLLA</t>
  </si>
  <si>
    <t xml:space="preserve"># 102974 in Tools &amp; Home Improvement 
# 48 in Laser Distance Meters 
</t>
  </si>
  <si>
    <t>1.46x3.62x5.35</t>
  </si>
  <si>
    <t>3.71x9.19x13.59</t>
  </si>
  <si>
    <t>【Various Measuring Modes from 0.15 to 60m】- The atolla Laser Measure Tool is an advanced measuring tool apply for indoor measurement as well as for outdoor construction sites, which has different measurement modes including single measurement, continuous measurement (with Min/Max function), area/ volume measurement and Pythagoras Measurement. atolla Laser Measurement Tool is a Class II laser product with less than 1mW power output. Measuring range covers from 0.15 to 60m&lt;br&gt;【Precise Measurement】- Thanks to the advanced laser technology, the measurement accuracy of +/- 2mm is achieved. The multi 4-line backlit LCD is easy to read and even in dark environments. There are 2 bubble levels installed for precise vertical and horizontal alignment of the laser. The default reference point can be set from the front or the rear of the tool. The laser measure results can also be adjusted by +/- 7mm if necessary&lt;br&gt;【Extension Functions】- With this portable distance meter you can easily set up in meter/inch/foot. Up to 20 records can be saved and retrieved. The tool also has the mute button, and the functions of add/subtract measurements and self-calibration&lt;br&gt;【IP54 &amp; Power Saving】- The housing of this high-quality laser measurement tool is made of robust PC and ABS plastic, which accounts for its water-resistant and dustproof (IP54) features. Besides, the tool has an Auto-Off function, which allows distance meter automatically turned off when it senses there is no activity in 3 mins&lt;br&gt;【Easier &amp; Compact】- The atolla Laser Measurement Tool provides an easier and faster way to meet the needs of precise measurements. Due to its compact design, it can be easily pack in a bag or jacket pocket. And a removable hand strap can ensure its safe handling&lt;br&gt;</t>
  </si>
  <si>
    <t>black</t>
  </si>
  <si>
    <t>196Ft</t>
  </si>
  <si>
    <t>111 Grams</t>
  </si>
  <si>
    <t>Laser Measure, LASGOO 60m/197ft Laser Measurement Tool, Laser Distance Meter with Ft/in/M Multiple Units, LCD Backlit Display, Pythagorean Mode, Area and Volume, Battery Included</t>
  </si>
  <si>
    <t>https://www.amazon.com/dp/B0DB5BLLSB?psc=1</t>
  </si>
  <si>
    <t>B0DB5BLLSB</t>
  </si>
  <si>
    <t>B0DPM3QSPF</t>
  </si>
  <si>
    <t>LASGOO</t>
  </si>
  <si>
    <t>2024-09-26</t>
  </si>
  <si>
    <t>LasGoo Direct</t>
  </si>
  <si>
    <t xml:space="preserve"># 112455 in Tools &amp; Home Improvement 
# 52 in Laser Distance Meters 
</t>
  </si>
  <si>
    <t>1.73x4.65x6.65</t>
  </si>
  <si>
    <t>4.39x11.81x16.89</t>
  </si>
  <si>
    <t>Sleek Design Durable Construction: The Lasgoo laser measuring tool combines elegance with functionality for superior performance. Crafted from high-quality materials, its durable construction ensures long-lasting performance. The intuitive design and user-friendly interface make it easy to operate, allowing for quick and accurate measurements with minimal effort and effectively eliminating the hassle of traditional tape measure&lt;br&gt;High Accuracy: This laser distance meter provides high accuracy and long-range continuous measurement, delivering accuracy within 1/8 inch and measuring distances up to 197ft(60m); Two AAA batteries provides more than 5000 measurement times; Safety level-Class II laser; Less than 1mW power output&lt;br&gt;Data Records: This laser measurement tool features an easy-to-see backlit LCD display. Additionally, it has a memory capacity for up to 100 measurements, enabling you to keep track of distances. It’s perfect for home renovation DIYers; architects; carpenters; construction supervisors; real estate agents; design companies; construction teams; and more&lt;br&gt;Multiple Measuring Modes: This versatile multifunctional tool includes: a continuous measuring mode; an area and volume calculator; the Pythagorean method for indirect height or width measurements; an area sum measurement mode for calculating the sum of the areas of two walls; and it also supports addition and subtraction&lt;br&gt;What You Get: The package includes Lasgoo Laser Measurement Tool LG-ACC60 with two AAA batteries, user manual and hand strap&lt;br&gt;</t>
  </si>
  <si>
    <t>60m/197ft</t>
  </si>
  <si>
    <t>Laser Distance Meter 196ft Digital Laser Measuring Tool with LCD Backlit Display, Pythagorean Mode, Area &amp; Volume Calculation, ±2mm Accuracy, Class II, Electronic Tape Measure for DIY and Construction</t>
  </si>
  <si>
    <t>https://www.amazon.com/dp/B0CJNKS2TH?psc=1</t>
  </si>
  <si>
    <t>B0CJNKS2TH</t>
  </si>
  <si>
    <t>B0FHDYRCRK</t>
  </si>
  <si>
    <t>2023-10-28</t>
  </si>
  <si>
    <t xml:space="preserve"># 166198 in Tools &amp; Home Improvement 
# 88 in Laser Distance Meters 
</t>
  </si>
  <si>
    <t>1.61x4.29x6.14</t>
  </si>
  <si>
    <t>4.09x10.90x15.60</t>
  </si>
  <si>
    <t>【High Accuracy &amp; Fast Response】Measures distances up to 328ft (100m) with ±2.0mm precision and a fast 0.5-second response time. Equipped with a Class II laser (500–690nm, &lt;1mW), perfect for precise and reliable measurements in any setting. laser class: Class 2, laser type: 490-690nm, &lt;1mW&lt;br&gt;【Multi-Function Measurement Modes】Supports single/continuous readings, area, volume, Pythagorean (2-point &amp; 3-point) calculations, as well as addition/subtraction. Switch units between m/in/ft/m²/ft²/in²/m³/ft³/in³. Stores up to 20 historical records—ideal for construction, home improvement, or real estate.&lt;br&gt;【Battery Powered with Auto-Off】Powered by 2×AA 1.5V batteries (included), providing over 5,000 measurements per set. Auto laser shut-off after 30s and auto power-off after 120s extend battery life and improve safety.&lt;br&gt;【Laser Safety Notice】This is a Class II laser product. Do not look directly into the laser beam or point it at eyes. Keep out of reach of children. Always read the instruction manual before use to ensure safe operation.&lt;br&gt;【Complete Package &amp; Support】Includes: laser distance measurer, user manual with maintenance card, calibration certificate, 2×AA batteries, and durable packaging box. Backed by a 1-year warranty and professional technical support—contact us anytime for assistance.&lt;br&gt;</t>
  </si>
  <si>
    <t>Laser Measure 328FT</t>
  </si>
  <si>
    <t>0.15 Kilograms</t>
  </si>
  <si>
    <t>2 in 1 Laser Tape Measure - ristophe 197Ft Digital Tape Measure &amp; 16Ft Measuring Tape with Movable Magnetic Hook - Measuring Pythagorean, Area, Volume for Construction &amp; Woodworker (M/in/Ft Unit)</t>
  </si>
  <si>
    <t>https://www.amazon.com/dp/B0DLNG9Z3X?psc=1</t>
  </si>
  <si>
    <t>B0DLNG9Z3X</t>
  </si>
  <si>
    <t>B0F48VGXG9</t>
  </si>
  <si>
    <t>ristophe</t>
  </si>
  <si>
    <t>2024-12-28</t>
  </si>
  <si>
    <t>Fereng</t>
  </si>
  <si>
    <t xml:space="preserve"># 123451 in Tools &amp; Home Improvement 
# 63 in Laser Distance Meters 
</t>
  </si>
  <si>
    <t>2.64x4.57x5.08</t>
  </si>
  <si>
    <t>6.71x11.61x12.90</t>
  </si>
  <si>
    <t>NOTE: The screen displayed is the distance of the laser ( 197Ft ), NOT TAPELINE -The 16Ft TAPE measure is MANUAL&lt;br&gt;2-in-1 Precision Measurement: Ristophe 2-in-1 laser tape measure combines a 16Ft traditional tape measure with a 197Ft laser tape measure. You can choose the measurement mode according to different measurement needs, very suitable for flats, buildings, warehouses and other large areas. Benchmark change and unit setting functions are also available. After switching on, the measurement tape enters the Post Datum Measurement. Class II laser product, output &lt; 1mW&lt;br&gt;High Measuring Precision: With exceptional ±1/8-inch accuracy the ristophe laser distance meters supports 6 laser measurement modes including Distance, Continuous, Area, Volume, Pythagorean Method-two Points and Pythagorean Method-three Points to meet different work requirements. Long press middle button to select three units of measurement (m, ft, inch) which can suit your needs&lt;br&gt;Large Capacity Battery: Digital measuring tape adopts type-c charging interface, which can be charged by removable power supply, which is more environmentally friendly and energy-saving. A full charge can measure up to 5000 times. Tape measure with laser is equipped with an LCD display that allows you to read the measurements in low light conditions. Additionally, laser measuring tool also offers 30 sets of data storage, so you can read the data from previous measurements at any time&lt;br&gt;Belt Clip &amp; Security Lock: Digital tape measure with laser comes with a belt clip, making it easy to carry with you when working outdoors. After 180s of inactivity, the measuring tape automatically turns off, saving time and effort by doing away with the need to manually turn it off&lt;br&gt;High Quality Material: Magnetic hook tape measure that attaches securely to ferrous materials. Made of hard-wearing ABS to resist damage and ensure durability. Nylon coated blade resists rust and corrosion. Three buttons easy operation, Single press middle button to select the measurement mode&lt;br&gt;TIPS: Please charge before use. Select the unit first after startup. Default unit is ‘meter‘. Post Datum Measurement is the default mode&lt;br&gt;</t>
  </si>
  <si>
    <t>197ft</t>
  </si>
  <si>
    <t>±1.55 inches</t>
  </si>
  <si>
    <t>Alloy Steel</t>
  </si>
  <si>
    <t>HENAN JIANGHUA MEASURE TOOLS CO. LTD</t>
  </si>
  <si>
    <t>Laser Measurement Tool, Inkerma Bilateral Laser Distance Meter,Rechargeable Laser Measure with Color Backlit LCD Display, Angle Sensor, Pythagorean Mode, Area and Volume</t>
  </si>
  <si>
    <t>https://www.amazon.com/dp/B0C1RWW961?psc=1</t>
  </si>
  <si>
    <t>B0C1RWW961</t>
  </si>
  <si>
    <t>B0DP6Y7TZK</t>
  </si>
  <si>
    <t>2023-06-07</t>
  </si>
  <si>
    <t xml:space="preserve"># 188504 in Tools &amp; Home Improvement 
# 93 in Laser Distance Meters 
</t>
  </si>
  <si>
    <t>2.32x3.66x6.22</t>
  </si>
  <si>
    <t>5.89x9.30x15.80</t>
  </si>
  <si>
    <t>Highly Efficient: Inkerma’s bilateral laser measurement tool increases work efficiency by measuring in two directions simultaneously. Allow you to take measures while simply stand at a single point, saves your knees and time. Features a tilt angle capability, making it easy to measure angles from various orientations and indirect measurements&lt;br&gt;High Accuracy: The measuing tool provides accuracy within 1/8 Inch and measures up to 262ft(80m); Rechargeable lithium battery provides more than 3000 measurement times; Safety level-Class II laser; Less than 1mW power output&lt;br&gt;Backlit Color Display: Featuring an easy-to-see color backlit LCD display with font enlargement and screen rotation capabilities. Additionally, it has a memory capacity of 100 measurements, enabling you to keep track of distances. Perfect for home renovation DIYers; architects; carpenters; construction supervisors; real estate agents; design company; construction team and etc&lt;br&gt;Multiple Measuring Modes: The measuement tool includes multiple modes such as real time measuring mode; Area and volume calculator; Pythagorean method for indirect height or width measurements; Addition and subtraction; What‘s more, it offers convenient measuring in both bilateral and single laser modes, giving you an easier way for taking measurements&lt;br&gt;What You Get: The package includes Inkerma Bilateral Laser Measurement Tool DM-262 with a rechargeable lithium battery; User Manual; Hand Strap; Carrying Bag; Type-C Charge Cable&lt;br&gt;</t>
  </si>
  <si>
    <t>262ft</t>
  </si>
  <si>
    <t>122 Grams</t>
  </si>
  <si>
    <t>CaseSack Case for BOSCH GLM100-23 100ft Laser Measure with Backlit Display</t>
  </si>
  <si>
    <t>https://www.amazon.com/dp/B0CTB8DQ16?psc=1</t>
  </si>
  <si>
    <t>B0CTB8DQ16</t>
  </si>
  <si>
    <t>carrier bag case</t>
  </si>
  <si>
    <t>CaseSack</t>
  </si>
  <si>
    <t>2024-02-04</t>
  </si>
  <si>
    <t>Casesack</t>
  </si>
  <si>
    <t xml:space="preserve"># 73182 in Tools &amp; Home Improvement 
# 44 in Laser Distance Meters 
</t>
  </si>
  <si>
    <t>2.24x3.07x4.76</t>
  </si>
  <si>
    <t>5.69x7.80x12.09</t>
  </si>
  <si>
    <t>Perfectly for BOSCH GLM100-23 100ft Laser Measure with Backlit Display&lt;br&gt;Featured Design: Strong compact light weight to keep Laser Measure well organized and protected and easy use&lt;br&gt;Assured Protection: Semi-hard carrying case protecting the laser measure from shock, shake, scratch. PEVA materials with pressure or hit absorbing and water resistant&lt;br&gt;Worry-free Guarantee: CaseSack offer 100% refund with quality problem. Only protective case for sales only, Device or accessories sold separately.&lt;br&gt;</t>
  </si>
  <si>
    <t>BOSCH GLM100-23 100ft Laser Measure with Backlit Display</t>
  </si>
  <si>
    <t>Case</t>
  </si>
  <si>
    <t>Hard</t>
  </si>
  <si>
    <t>CIGMAN Dual Laser Measuring Tool, 393ft/120M Bilateral Laser Measurement Tool, Rechargeable Laser Measure with M/in/Ft 6 Units, Backlit LCD Display, Angle Sensor, Pythagorean Mode, Area and Volume</t>
  </si>
  <si>
    <t>https://www.amazon.com/dp/B0C3G83SL1?psc=1</t>
  </si>
  <si>
    <t>B0C3G83SL1</t>
  </si>
  <si>
    <t>B0C7LBG782</t>
  </si>
  <si>
    <t>2023-04-26</t>
  </si>
  <si>
    <t>CIGMAN Direct</t>
  </si>
  <si>
    <t xml:space="preserve"># 58733 in Tools &amp; Home Improvement 
# 36 in Laser Distance Meters 
</t>
  </si>
  <si>
    <t>2.24x4.84x6.06</t>
  </si>
  <si>
    <t>5.69x12.29x15.39</t>
  </si>
  <si>
    <t>Fast Accurate Measurement: CIGMAN CD-60 dual laser measuring tool can switch between bidirectional and unidirectional measurement,the maximum measurement distance of it reaches 393ft(120m)with +/-1/8inch(3mm )precision(unidirectional reaches 196ft-60m). You don‘t need to move frequently when measuring distance with it,it can help you complete your measurement work quickly and accurately.(CD-60 is Class II laser product,output&lt;1mW)&lt;br&gt;Multifunctional Measurement: CIGMAN CD-60 laser measure is equipped with multifunctional measurement mode, it can measure distance length, continuous measurement, wall area, spatial volume and pythagorean measurement. It can also display multiple measurement units for M/in/Ft.You can obtain a large amount of different data quickly when using it, therefore, this product is very suitable for measurement work in houses,apartments,factories and warehouses&lt;br&gt;Big LCD Display Screen: CIGMAN CD-60 dual laser measurement tool is equipped with 1.3*1.6inch LCD backlight display screen, which is large enough to display rich measurement information at the same time. The backlight function allows you to read clearly in dark conditions. It also has the function of locking and reversing the screen. you can easily read the measurement information whether you hold it horizontally or vertically&lt;br&gt;Electronic Angle &amp; Data Storage: CIGMAN CD-60 dual laser distance measuring tool is equipped with an electronic angle device that can help you quickly determine the horizontal direction. This product can also store up to 100 sets of data that allows you to store the data you need to record during measurement work. This feature avoids spending time repeating measurements&lt;br&gt;Type-C Rechargeable: CIGMAN CD-60 bilateral laser distance meter is equipped with a built-in rechargeable battery that can last for about 4 hours and can be used to measure approximately 8000 times continuously after being fully charged. The Type-C interface of this product allows it can be charged very quickly. You can carry this dual laser distance meter for a all day measurement work without worry&lt;br&gt;Exquisite Appearance &amp; Solid Material: CIGMAN CD-60 bilateral laser measuring tool is a finely processed product with a delicate appearance, small and compact design, good grip, and magnetic suction function, making it easy to carry and use. The shell of CD-60 is made of aluminum alloy, which has the characteristics of drop resistance, wear resistance, and corrosion resistance&lt;br&gt;</t>
  </si>
  <si>
    <t>Bilateral Red Laser</t>
  </si>
  <si>
    <t>Aluminum</t>
  </si>
  <si>
    <t>Walking</t>
  </si>
  <si>
    <t>Elikliv Laser Tape Measure 197Ft Rechargeable Laser Measurement &amp; 16Ft Manual Measuring Digital Tape Measure, Pythagorean, Area, Volume, Ft/Ft+in/in/M Unit Distance Meter for Renovation DIY Projects</t>
  </si>
  <si>
    <t>https://www.amazon.com/dp/B0D6GLDG15?psc=1</t>
  </si>
  <si>
    <t>B0D6GLDG15</t>
  </si>
  <si>
    <t>2024-06-11</t>
  </si>
  <si>
    <t xml:space="preserve"># 118500 in Tools &amp; Home Improvement 
# 59 in Laser Distance Meters 
</t>
  </si>
  <si>
    <t>3.19x4.09x5.00</t>
  </si>
  <si>
    <t>8.10x10.39x12.70</t>
  </si>
  <si>
    <t>Versatile 2-in-1 Laser &amp; Tape Measure: Seamlessly transition from measuring long distances with the 197-ft electronic laser measuring tape detail work with the 16-ft tape measure. Ideal for construction projects, interior design tasks, DIY improvements, this tool saves you time and effort, ensuring a smooth measuring experience across various scenariosz&lt;br&gt;Precision 6 Digital Laser Measure Modes: With high accuracy down to 1/8 inch, this tool offers Distance, Continuous, Area, Volume, Pythagorean Method (two points), and Pythagorean Method (three points) modes, catering to a variety of needs. Whether for construction, real estate, interior design, home improvement, or DIY projects, these modes, including Calibration, Reference Change, Unit Setting, and automatic shutdown, ensure precise measurements and efficiency for every task.&lt;br&gt;Advanced Laser Tape Measure: This innovative tape measure features a magnetic hook for seamless attachment to ferrous materials, ensuring stability during measurements. Equipped with a double-sided scale and hook, it allows for convenient reading from both sides. The movable hook enhances accuracy for inside and outside measurements. Boasting a nylon-coated blade to resist rust and corrosion, this high-precision almighty ruler guarantees a straight alignment&lt;br&gt;High-Precision Tape Measure with Laser: Enhance your measuring tasks with this advanced tool, boasting a clear, backlit digital display for effortless readings. Achieving remarkable accuracy up to 0.04 inches and a narrow error margin of ±0.08 inches, this device ensures meticulous measurements for various applications in home improvement and construction projects. For your safety, refrain from prolonged direct exposure to the laser beam.&lt;br&gt;Precision Laser Tape Measure: Featuring a distinctive self-calibration function for adjustments within -9 to 9 mm, this tool is perfect for construction, carpentry, and home projects. It guarantees reliable and precise measurements displayed digitally, ensuring accuracy in every task. Class II laser product, output &lt; 1mW&lt;br&gt;Type-C Rechargeable Laser Tape Measure: This laser tape measure comes with a Li-ion rechargeable battery and convenient USB Type-C charging, promoting environmental friendliness and energy efficiency. A single full charge enables up to 5000 measurements. The backlit color display enhances readability in low-light environments, ensuring optimal visibility for precise readings.&lt;br&gt;Excellent Features and Inclusions:Crafted from ABS material for a comfortable grip, the R11-60 2-in-1 Laser Tape Measuring Device offers ease of use with its three-button operation. Built to withstand shocks and ensure durability, this tool guarantees long-lasting performance. The package includes the device with a 197 Ft laser tape and a 16 Ft traditional tape (both with Li-ion batteries), USB charging capability, a user manual for guidance, and a sturdy package box for safekeeping.&lt;br&gt;</t>
  </si>
  <si>
    <t>Orange, Black</t>
  </si>
  <si>
    <t>Distance Measuring Laser 165ft KEYTAPE Multifunction Measure Laser Ruler, Upgraded M/in/FT/FT+in Unit Switching Backlit LCD and Pythagorean Mode, DT50 Portable Handle Laser Distance Measurement Tool</t>
  </si>
  <si>
    <t>https://www.amazon.com/dp/B0BRRJJT18?psc=1</t>
  </si>
  <si>
    <t>B0BRRJJT18</t>
  </si>
  <si>
    <t>B0C1Z4D5L4</t>
  </si>
  <si>
    <t>KEYTAPE</t>
  </si>
  <si>
    <t>2023-03-07</t>
  </si>
  <si>
    <t>Keytape Direct</t>
  </si>
  <si>
    <t xml:space="preserve"># 108817 in Tools &amp; Home Improvement 
# 57 in Laser Distance Meters 
</t>
  </si>
  <si>
    <t>2.05x3.46x6.18</t>
  </si>
  <si>
    <t>5.21x8.79x15.70</t>
  </si>
  <si>
    <t>▲High Accuracy + Multiple Modes - Measuring range 50m/165ft, measuring accuracy up to ±1/16 inch; One button to switch measuring units: (m/in/ft/ft+in). 6 display effects: distance, area, volume, Pythagoras (indirect measurement), continuous measurement, addition and subtraction, maximum and minimum values, to meet different needs.&lt;br&gt;▲ LCD Backlight and Mute Setting - The large backlight screen gives you better visibility in dark areas. Mute setting allows you to turn the beep on or off at your convenience. Ideal for use in libraries, classrooms and other quiet places.&lt;br&gt;▲ Multiple Measurement Functions - Area, distance, length, volume, continuous measurement, Pythagorean method - three points; Addition and subtraction; Low battery indicator; 99 sets of data memory; Manual data deletion; Automatic power off after 150 seconds of non-operation to save power.&lt;br&gt;▲ Rugged and Durable - IP54 waterproof and dustproof for maximum protection of the laser rangefinder. Portable size and hard rubber body ensure good grip. The wrist strap allows you to hold the rangefinder securely for easy portability.&lt;br&gt;▲ 12 Months Warranty - 1 x DT50 50M Measure Laser, 2 x AAA Batteries, 1 x Manual, 1 x Portable Canvas Bag; CE / FCC / ROHS Certified. Any questions about our Laser Distance Meters, please feel free to consult us, we will try our best to help you out.&lt;br&gt;</t>
  </si>
  <si>
    <t>50M/165FT</t>
  </si>
  <si>
    <t>digital tape measure with laser；laser measurement tool；laser measuring tape；laser measure；laser tape measure；digital laser tape measure；measuring tape with laser；laser measuring tool；digital measuring tape；laser distance measurement tool；laser measure tape；measuring tape with laser and level；digital tape measure 25 ft；digital measuring tape with laser；electric tape measure；laser distance meters；digital laser tape measure；measuring tape with laser；digital measuring tape；measuring tape with laser and level；laser tape measure with leveldigital tape measure with laser；laser measurement tool；laser measuring tape；lase…    See more</t>
  </si>
  <si>
    <t>Leica Geosystems DISTO D5 New 650ft Laser Distance Measure with Bluetooth, 4X Zoom Camera</t>
  </si>
  <si>
    <t>https://www.amazon.com/dp/B0CRHT6LNF?psc=1</t>
  </si>
  <si>
    <t>B0CRHT6LNF</t>
  </si>
  <si>
    <t>2024-04-12</t>
  </si>
  <si>
    <t xml:space="preserve"># 78010 in Tools &amp; Home Improvement 
# 42 in Laser Distance Meters 
</t>
  </si>
  <si>
    <t>3.27x4.61x7.99</t>
  </si>
  <si>
    <t>8.31x11.71x20.29</t>
  </si>
  <si>
    <t>Built-in Pointfinder Camera&lt;br&gt;Bluetooth data transfer&lt;br&gt;Various measurement functions&lt;br&gt;Remote Measuring&lt;br&gt;4X Camera Zoom&lt;br&gt;CLASS 2 LASER .9mW - Wavelength 635nm&lt;br&gt;</t>
  </si>
  <si>
    <t>Outdoor Activities</t>
  </si>
  <si>
    <t>MiLESEEY G2 Laser Measurement Tool 330FT (Ft/in/M/Ft+in) with Angle Sensor, Laser Measuring Tool with Pocket Clip, Distance Area Volume Measure and Pythagoras, ±1/16 in Accuracy</t>
  </si>
  <si>
    <t>https://www.amazon.com/dp/B0BHZ1SWL2?psc=1</t>
  </si>
  <si>
    <t>B0BHZ1SWL2</t>
  </si>
  <si>
    <t>B0F8NKS9HT</t>
  </si>
  <si>
    <t>2022-10-12</t>
  </si>
  <si>
    <t xml:space="preserve"># 171352 in Tools &amp; Home Improvement 
# 88 in Laser Distance Meters 
</t>
  </si>
  <si>
    <t>2.44x3.62x6.10</t>
  </si>
  <si>
    <t>6.20x9.19x15.49</t>
  </si>
  <si>
    <t>ANGLE SENSOR - Mileseey G2 laser measure tool with the inclinometer to indicate the tilt angle for real-time angle display and indirect length measurements. Angle accuracy up to ±0.3°, it is ideal to find the horizontal direction, and the measure result is more precise&lt;br&gt;ROBUST &amp; DURABLE - Best Double Injection overmold reinforced housing for extra durability, soft rubber in ergonomic design for better grip. The G2 laser distance meter is 1 meter drop-proof rated and is able to withstand tough jobsite conditions&lt;br&gt;ACCURACY ±1/16 In - Applied Mileseey Its Own PowerBurst Technology, 330FT G2 laser measuring tools delivers greater precision measurement, provides accuracy up to ±1/16 In., measures up to 330 feet for professional confidence, and remembers the last 50 measurements taken.&lt;br&gt;EASY TO USE - Large HD 2.0” Back-lit LCD Screen illuminates numbers with distinct resolution, for work in low-light or no-light conditions. 4 kinds of units (m/ft/in/ft+in) freely to be switched for your own preference&lt;br&gt;CONVENIENT TO CARRY - MILESEEY G2 is a 9 measurement mode laser distance meter, including real-time length, indirect length, area, volume and Pythagorean measurement, and addition/subtraction capability. With the convenient removable pocket clip and quality pouch, G2 Laser Distance Measure is easy to carry at all times&lt;br&gt;</t>
  </si>
  <si>
    <t>300FT</t>
  </si>
  <si>
    <t>330FT</t>
  </si>
  <si>
    <t>3.15“L x 2.36“W x 5.98“H</t>
  </si>
  <si>
    <t>MAKINGTEC 131Ft Laser Measure - Digital Laser Tape with Bubble Level, LCD Backlit, Pythagorean Mode, Area &amp; Volume Measuring</t>
  </si>
  <si>
    <t>https://www.amazon.com/dp/B09L14S46B?psc=1</t>
  </si>
  <si>
    <t>B09L14S46B</t>
  </si>
  <si>
    <t>B0B6C666W8</t>
  </si>
  <si>
    <t>MAKINGTEC</t>
  </si>
  <si>
    <t>2021-12-25</t>
  </si>
  <si>
    <t>MKHisun us</t>
  </si>
  <si>
    <t xml:space="preserve"># 91902 in Tools &amp; Home Improvement 
# 47 in Laser Distance Meters 
</t>
  </si>
  <si>
    <t>2.05x3.46x6.46</t>
  </si>
  <si>
    <t>5.21x8.79x16.41</t>
  </si>
  <si>
    <t>【IMPROVE EFFICIENCY】MAKINGTEC laser distance measurer is easy to use and portable. It can save you valuable time.Measurements is part of your job or you’re remodeling your home,and a tremendously convenient tool. Quicker and more convenient to measure than tapes.Any measuring task is now a one-person job – you don’t need someone else to hold the other end of the tape.&lt;br&gt;【EXCELLENT FEATURES】Excellent collection of features, including distance measure,area/volume calculation, Pythagorean mode and Continuous Measurement. 5 units for selection ,you can switch the units freely (among meter /feet /inch and inch+feet together, and inch with fraction mode ).&lt;br&gt;【HIGHER ACCURACY】Accurate to within 1/16 of an inch,the bubble level to improve the precise Small and light to Fits easily in the hand.Large LCD display that also includes a backlight that makes the measurements easy to see and fast to read.&lt;br&gt;【WIDE APPLICATION】Laser tape are perhaps most often thought of as a contractor’s tool, they’re also valuable for architects, realtors, and keen DIYers,construction and industries, apartments, buildings, real estates, factories, warehouses, etc.&lt;br&gt;【OUR CUSTOMER SERVICE】12 months return policy , the protection grade is IP54.Packing include: 1 x Cloth bag, 1 x Machine , 1 x Instruction book.( It is wonderful for your father and friends as a Thanksgiving gifts and Christmas gifts).&lt;br&gt;</t>
  </si>
  <si>
    <t>Black-131Ft</t>
  </si>
  <si>
    <t>Golf</t>
  </si>
  <si>
    <t>Laser Measure 196ft, Charcity Laser Distance Meter 60M(M/in/F) with 2 Bubble Levels, Mute Function IP54 Waterproof Large LCD Backlit, for Pythagorean Mode, Measuring Distance, Area, Volume</t>
  </si>
  <si>
    <t>https://www.amazon.com/dp/B0CF25L9V8?psc=1</t>
  </si>
  <si>
    <t>B0CF25L9V8</t>
  </si>
  <si>
    <t>B0DJ7GW31B</t>
  </si>
  <si>
    <t>Charcity</t>
  </si>
  <si>
    <t>2023-08-23</t>
  </si>
  <si>
    <t>Charcity-US</t>
  </si>
  <si>
    <t xml:space="preserve"># 71824 in Tools &amp; Home Improvement 
# 39 in Laser Distance Meters 
</t>
  </si>
  <si>
    <t>1.93x3.50x6.26</t>
  </si>
  <si>
    <t>4.90x8.89x15.90</t>
  </si>
  <si>
    <t>【Precise &amp; Reliable Measurement】- Equipped with dual-emitting single-receiving laser head, at the same time with intelligent quick calculation chip 0.6S flash test function, accurate and reliable measurement, the error is as low as ± 2mm ( ± 1/16 in), can measure the maximum value, minimum value and record and display. A variety of functions, a machine deals with.&lt;br&gt;【 Large High-Definition Screen 】-The large 2“ LCD screen with backlight simultaneously displays the measured value, units and battery status to ensure you know what you‘re measuring at all times. Easy to use both indoors and outdoors.&lt;br&gt;【Dual Level Bubble &amp; IP54 Triple-Proof Design】- Two high-precision level meters on the top and bottom of the body can make the body in a horizontal state, more accurate measurement. IP54 triple-proof design, waterproof, dustproof and drop-proof, fearless of extreme environment trial.&lt;br&gt;【Multiple Measurement Functions】- Distance measurement Continuous measurement, Area measurement, Volume measurement, Pythagorean measurement(contains 3 ways to measure height) and Reference Point Setting function.&lt;br&gt;【WHAT YOU GET &amp; Reminders】 - 1X Charcity 196Ft Laser Measure ; 2X 1.5V AAA Batteries; 1X Portable Bag; 1X User Manual; 1X Hand Strap; 1X Package Box; 24 Months Warranty; Engineering certified laser class II for safe use of measurements. Bright light will slightly affect the observation, it is recommended to cover the measurement at the end of the end point. If you have any questions, please feel free contact us.&lt;br&gt;</t>
  </si>
  <si>
    <t>Elikliv Dual Laser Distance Measuring Tool, 656FT/200M Bilateral Laser Measurement Tool with Backlit LCD, Rechargeable, IP54, Lazer Distance Meter, Ft/in/M Multiple Units Length/Area/Volume/Angle</t>
  </si>
  <si>
    <t>https://www.amazon.com/dp/B0D82WTRZX?psc=1</t>
  </si>
  <si>
    <t>B0D82WTRZX</t>
  </si>
  <si>
    <t>B0F38HN2SQ</t>
  </si>
  <si>
    <t>2024-07-25</t>
  </si>
  <si>
    <t>Elikliv USA</t>
  </si>
  <si>
    <t xml:space="preserve"># 196380 in Tools &amp; Home Improvement 
# 102 in Laser Distance Meters 
</t>
  </si>
  <si>
    <t>2.13x4.88x6.06</t>
  </si>
  <si>
    <t>5.41x12.40x15.39</t>
  </si>
  <si>
    <t>【High-precision】Elikliv Dual Laser Distance Meter enables bidirectional and unidirectional measures catering to various measuring needs. Max measure distance up to 656 ft with dual laser measure function. Saving decorator‘s &amp; DIYers‘ back, neck and knees. Class II laser product, output&lt;1mW&lt;br&gt;【Varied Measurement】Featured with Distance/Area/Volume/Angle/Wall area and 4 Pythagorean modes measure modes, from simple length measure to complex formula calculation, you can easily treat measurement jobs without a hitch. The ideal pick for architects&lt;br&gt;【Backlit LCD Display】 Elikliv dual laser distance meter is perfect for construction, renovation, and DIY projects, offering clear readings even in low-light conditions. The large backlit screen ensures precise and reliable measurements every time.&lt;br&gt;【Electronic Angle Function】 Elikliv dual laser measuring tool features an electronic angle sensor for accurate horizontal and vertical alignment. Ideal for architects, contractors, and designers managing installation tasks that require precise measurements&lt;br&gt;【Auto-Rotating Screen with Lock】 This dual laser distance meter features a backlit LCD that automatically rotates and locks for clear readings in any orientation. Ideal for surveyors, interior designers, and builders requiring precise, stable measurements.&lt;br&gt;【Data Storage and Calculation】Store up to 100 sets of measurements on an Elikliv dual laser distance meter. Ideal for architects and DIY enthusiasts, it features addition, subtraction, and continuous measuring modes for quick and efficient calculations.&lt;br&gt;【Rechargeable Battery】Elikliv dual laser distance meter features an 850mAh battery, allowing over 5500 measurements per charge. The Type-C port enables a full recharge in just 1.5 hours, so you can work continuously without interruptions all day long.&lt;br&gt;【Durable Design with Enhanced Grip】This bilateral laser distance meter features a compact, rubberized shell for anti-slip, anti-vibration, and anti-fall protection. The ergonomic design ensures a secure grip, perfect for long hours in tough environments.&lt;br&gt;</t>
  </si>
  <si>
    <t>laser measuring tool</t>
  </si>
  <si>
    <t>LASELION Laser Measure 328ft Green-Beam Laser Distance Meter Portable Handle Digital Measure Tool High Accuracy Built-in Level Bubble Backlit LCD Display IP54 Waterproof Laser Distance Meter-LG100</t>
  </si>
  <si>
    <t>https://www.amazon.com/dp/B0DR274Y89?psc=1</t>
  </si>
  <si>
    <t>B0DR274Y89</t>
  </si>
  <si>
    <t>B0F7X31XRW</t>
  </si>
  <si>
    <t>LASELION</t>
  </si>
  <si>
    <t>2025-03-11</t>
  </si>
  <si>
    <t>BST US DIRECT</t>
  </si>
  <si>
    <t xml:space="preserve"># 157892 in Tools &amp; Home Improvement 
# 80 in Laser Distance Meters 
</t>
  </si>
  <si>
    <t>1.85x3.70x5.83</t>
  </si>
  <si>
    <t>4.70x9.40x14.81</t>
  </si>
  <si>
    <t>【4 Times Green Beam Laser meter】The Green Beam laser distance meter is brighter than the standard red-beam laser measures,Safety Laser Class II, &lt;1mW power output,which more suitable for outdoor and indoor use.&lt;br&gt;【Higher Accuracy &amp; Efficiency Tools】Built-in bubble levels for level and fast measurement,accuracy ups to ±1/16inch, measuring distance extends to 328ft,use for continuous measurements,measuring Distance/Area/Volume/Pythagorean ect.It reducing the time spent on manual measurements and calculations.&lt;br&gt;【Great Gift &amp; Multi Usage Measure Tools】Ppopular gift choice for handymen, fathers, and contractors.This Laser Measure device is useful for in construction,carpentry tasks,real estate,landscaping,home improvement projects such as designing projects, leveling paintings/wall decorations and appliances ects.&lt;br&gt;【Easy to Use】Non-slip,Energy-saving design,compact &amp;portable.LCD BACKLIGHT Screen&amp; MUTE SETTING,Freely switch the units in M/ FT/IN/ft+in,IP54 waterproof, dustproof and drop-proof,100 data records which are useful for reviewing and calculating.&lt;br&gt;【What You Get 】 - 1X Green-Beam Laser Measuring Device 328Ft;2X 1.5V AA Batteries;1 x Auxiliary measuring plate;1X User Manual;1X Hand Strap;1X Portable Bag;12 Months Warranty.Ideal gift for thanksgiving presents and christmas presents to your family and friends.If you have any questions, please feel free contact us.&lt;br&gt;</t>
  </si>
  <si>
    <t>328ft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</si>
  <si>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</si>
  <si>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</si>
  <si>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</si>
  <si>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</si>
  <si>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</si>
  <si>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</si>
  <si>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</si>
  <si>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</si>
  <si>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</si>
  <si>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</si>
  <si>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</si>
  <si>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</si>
  <si>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</si>
  <si>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</si>
  <si>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</si>
  <si>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</si>
  <si>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</si>
  <si>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</si>
  <si>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</si>
  <si>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</si>
  <si>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</si>
  <si>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</si>
  <si>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</si>
  <si>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</si>
  <si>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</si>
  <si>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</si>
  <si>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</si>
  <si>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</si>
  <si>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</si>
  <si>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</si>
  <si>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</si>
  <si>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</si>
  <si>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</si>
  <si>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</si>
  <si>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</si>
  <si>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</si>
  <si>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</si>
  <si>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</si>
  <si>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</si>
  <si>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</si>
  <si>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</si>
  <si>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</si>
  <si>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</si>
  <si>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</si>
  <si>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</si>
  <si>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</si>
  <si>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</si>
  <si>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</si>
  <si>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</si>
  <si>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</si>
  <si>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</si>
  <si>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</si>
  <si>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</si>
  <si>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</si>
  <si>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</si>
  <si>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</si>
  <si>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</si>
  <si>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</si>
  <si>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</si>
  <si>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</si>
  <si>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</si>
  <si>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</si>
  <si>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</si>
  <si>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2-in-1 Laser Tape Measure 328Ft Rechargeable Laser Measuring Tool &amp; 16Ft Measuring Tape, Laser Crosshairs, Biaxial Electronic Angle, Measuring Area, Volume, Pythagorean, Cosine, Ft/Ft+in/in/M Unit</t>
  </si>
  <si>
    <t>https://www.amazon.com/dp/B0DJP58FBR?psc=1</t>
  </si>
  <si>
    <t>B0DJP58FBR</t>
  </si>
  <si>
    <t>EXCEEDY</t>
  </si>
  <si>
    <t>2024-11-16</t>
  </si>
  <si>
    <t>AIKE AUTO</t>
  </si>
  <si>
    <t xml:space="preserve"># 122195 in Tools &amp; Home Improvement 
# 60 in Laser Distance Meters 
</t>
  </si>
  <si>
    <t>2.63x4.72x5.24</t>
  </si>
  <si>
    <t>6.68x11.99x13.31</t>
  </si>
  <si>
    <t>NOTE: The screen displayed is the distance of the laser, not tape&lt;br&gt;2-in-1 Laser Tape Measure: Combining 328ft laser measurement with 16ft traditional tape measure, EXCEEDY laser tape measure can be used for both close-distance and long-distance measurement work. We upgrate the laser measurement length, which is longer than other laser measuring tools so that you can get wider measurement. The digital tape measure with laser is ideal for home, construction and industry, especially in large areas such as rooms, apartments, buildings, factories, warehouses, etc&lt;br&gt;More Precise Measurement: Euipped with laser crosshairs, our laser measuring tape provides horizontal and vertical line reference for decoration project measurement, and the angles of the two axes will be displayed on the screen to facilitate you to judge the horizontal and vertical status of the laser crosshairs. In addition, we add biaxial electronic angle sensor in the digital tape measure, which makes measurement more accurate when you combine it with laser crosshairs&lt;br&gt;8 High-Accuracy Laser Measurement Modes: The laser tape measure with level supports several measurement modes, such as Distance, Continuous Measurement, Cosine, Area, Volume, Pythagoras Method-1Point, Pythagorean Method-two Points and Pythagorean Method-three Points, the measurement will shown quickly and accurately on LCD display in 0.5s, the error is as low as ± 2mm. Besides, the lazer measuring tool can perform addition or subtraction operations, which meet your different measure needs&lt;br&gt;Rechargeable &amp; Portable: Coming with Type-C charging cable, this construction tool has one full charge allowing for 6000 measurements, and the dust plug design of the charging port effectively prevents dust from entering. The convenient metal belt clip of the electric tape measure enables you to carry it everywhere and never worry about that it will lose. What‘s more, data record up to 50 groups, which is useful for reviewing and calculating. Class II laser product, output &lt; 1mW&lt;br&gt;More Durable Details: The datum measurement can be changed according to your need and you can freely switch the units in Ft/Ft+in/in/M. The shell of the laser tape measure is made of TPR elastic rubber, which is wear-resistant and drop-proof, besides, the self-locking of tape measure can release and lock with ease for your convenience. You can get: laser tape measure*1, USB charging*1, User Manual*1, Package Box*1&lt;br&gt;</t>
  </si>
  <si>
    <t>Black-Yellow</t>
  </si>
  <si>
    <t>Better than ±1/16 inch per 10 feet</t>
  </si>
  <si>
    <t>Thermoplastic Rubber (TPR)</t>
  </si>
  <si>
    <t>64</t>
  </si>
  <si>
    <t>Sanliang Laser Measure 328 Ft Digital Laser Distance Meter Measurement with 2 Bubble Levels，99 Sets Data Storage, M/in/Ft Unit Switching, IP54 and Multiple Functions Laser Measuring Tool.</t>
  </si>
  <si>
    <t>https://www.amazon.com/dp/B0D3CJRZ2B?psc=1</t>
  </si>
  <si>
    <t>B0D3CJRZ2B</t>
  </si>
  <si>
    <t>SanLiang</t>
  </si>
  <si>
    <t>2024-05-31</t>
  </si>
  <si>
    <t>Sanliang Tools</t>
  </si>
  <si>
    <t xml:space="preserve"># 156958 in Tools &amp; Home Improvement 
# 87 in Laser Distance Meters 
</t>
  </si>
  <si>
    <t>1.93x3.54x6.30</t>
  </si>
  <si>
    <t>4.90x8.99x16.00</t>
  </si>
  <si>
    <t>【Accurate &amp; Reliable 】 The measuring distance of this laser distance meter extends to 328 ft; With laser precision technology, the measurement accuracy ups to ±1/16 inch(±2mm). Before each laser measure leaves the factory, we test the accuracy at different distances over at least 3 times to ensure the accuracy of each laser measure. Switchable among M/In/Ft for free adjustment. Auto shut down after 150s without any operation to save the power of the laser measuring tool.&lt;br&gt;【Large backlight screen &amp; High quality material】 The 2 in large screen makes laser measurement tool easy to see the readings. The orange color stands out in your tool bag and it helps you easy to find it compared to black color. The digital laser distance is sturdy and durable, because the plastic is made of environmentally friendly and durable PP material. The laser meter is ideal for home, construction and industries, especially in large areas such as rooms, apartments, buildings, factories.&lt;br&gt;【Multiple functions &amp; 99 groups data memory】 There are multiple functions, including single and continuous measuring, area measuring, volume measuring, Pythagorean measuring, addition and subtraction, record function. Mute setting allows you turn on or off the measure beep at your will, suitable for using in library, classroom and the other quite places. 99 groups data memory help you record the entire measurement process, it helps you retrieve the measurement data conveniently.&lt;br&gt;【Easy to use】 Just press a button to start measuring. The lightweight and easy-to-carry design is very suitable for professionals and DIY enthusiasts. The wrist strap lets you hold the meter steady and carry easily. Unique 2 bubble levels and automatic calibration ensure the meter is balanced for accurate measurements in any situation.&lt;br&gt;【Customer Service】 Sanliang strives to create professional and high-quality tools. We promise that we will test the accuracy of every one to ensure you will get the excellent products. If you have any questions, please feel free to contact us, our professional after-sales team will solve your problem in time.&lt;br&gt;</t>
  </si>
  <si>
    <t>Orange</t>
  </si>
  <si>
    <t>Sanliang</t>
  </si>
  <si>
    <t>65</t>
  </si>
  <si>
    <t>Aproca Hard Storage Travel Case, Fit for Bosch Blaze Pro GLM165-40 165ft Laser Distance Measure(case only)</t>
  </si>
  <si>
    <t>https://www.amazon.com/dp/B07Z1SJ596?psc=1</t>
  </si>
  <si>
    <t>B07Z1SJ596</t>
  </si>
  <si>
    <t>Aproca</t>
  </si>
  <si>
    <t>2020-01-07</t>
  </si>
  <si>
    <t>Aproca Direct</t>
  </si>
  <si>
    <t xml:space="preserve"># 140300 in Tools &amp; Home Improvement 
# 75 in Laser Distance Meters 
</t>
  </si>
  <si>
    <t>2.05x3.27x5.28</t>
  </si>
  <si>
    <t>5.21x8.31x13.41</t>
  </si>
  <si>
    <t>Eco-friendly Material: Made of High-density EVA and 1680D Material, premium Hard EVA to provide durability and a long-lasting performance.&lt;br&gt;Perfect Fit: Specially designed for Bosch Blaze Pro 165‘ Distance Measure GLM165-40.&lt;br&gt;Convenient Design: Comfortable hand grip for easy portability,Comes with specially mesh pocket for other accessories,Smooth but strong double zipper are easy for opening and closing, giving you a better using experience.&lt;br&gt;Great Protection: Stylish and Durable,prevents any damages or scratches caused by accidentally bumping,dropping, secures the device in good condition on travelling or outdoors.&lt;br&gt;For sale is case only(device and accessories are not included).&lt;br&gt;</t>
  </si>
  <si>
    <t>EVA</t>
  </si>
  <si>
    <t>Not Water Resistant</t>
  </si>
  <si>
    <t>66</t>
  </si>
  <si>
    <t>IKOVWUK Dual Laser Measuring Tool, 656FT/200M Green Bilateral Laser Distance Meter 6 Unit Switching, Rechargeable Digital Laser Measure with Backlit LCD Display, Bubble Level, Multiple Measure Mode</t>
  </si>
  <si>
    <t>https://www.amazon.com/dp/B0DDBTLXRC?psc=1</t>
  </si>
  <si>
    <t>B0DDBTLXRC</t>
  </si>
  <si>
    <t>IKOVWUK</t>
  </si>
  <si>
    <t>2024-08-16</t>
  </si>
  <si>
    <t>ikovwuk</t>
  </si>
  <si>
    <t xml:space="preserve"># 191416 in Tools &amp; Home Improvement 
# 99 in Laser Distance Meters 
</t>
  </si>
  <si>
    <t>2.24x4.84x6.14</t>
  </si>
  <si>
    <t>5.69x12.29x15.60</t>
  </si>
  <si>
    <t>Daul Measurement Technology: IKOVWUK dual laser measuring tool provides horizontal and vertical bilateral measurements simultaneously, which can meet different measurement needs and improve work efficiency; You can adjust the reference to achieve single/bilateral measurement, and don‘t need to frequently move the measuring tool, thus protecting your waist and knees to the greatest extent; MAX measurement distance up to 656FT/200M, accuracy up to ±2mm&lt;br&gt;High Accuracy: The SW-211GT laser measurement tool uses advanced high-frequency green light optical technology to ensure measurement accuracy; The upgraded electronic angle measurement mode and bubble level mode simulate a real bubble level and can measure the tilt angle horizontally and vertically&lt;br&gt;High-Frequency Green-Beam: The laser tape measure green laser beam produces a spot that is 4x brighter than the standard red beam, outdoor measuring efficiency increased by 40%, shining brighter and farther; Powerful laser and anti-interference lenses enhance signal transmitting and receiving capabilities, which can further enhance measurement accuracy&lt;br&gt;Multiple Measuring Modes: Our laser distance meter provides Distance/Area/Volume/Angle/Wall area/Continuous/Pythagorean/Add/Subtract/Electronic Level Bubble etc 11 measurement modes, which can meet your measurement needs in different scenarios; Switchable among M/In/Ft etc more accurate 6 units for free adjustment&lt;br&gt;LCD Color Display &amp; Data Record: The backlit LCD color screen is clearly visible even in bright light and dark environment, and supports 4 different directions automatic rotation and locking, making it easy to read measurement data; Our laser measuring tool can store up to 100 sets of data, allowing users to record and review historical data at any time&lt;br&gt;</t>
  </si>
  <si>
    <t>Black+Yellow</t>
  </si>
  <si>
    <t>ABS+TPE</t>
  </si>
  <si>
    <t>67</t>
  </si>
  <si>
    <t>LUNYEE 393Ft Digital Tape Measure with Laser - 3-in-1 Recharge Electronic Laser Measuring Tape with Tape Measure 16Ft OLED Display M/in/Ft Unit Switch Area/Volume/Pythagorean,Class II Laser</t>
  </si>
  <si>
    <t>https://www.amazon.com/dp/B0DFLXXSW9?psc=1</t>
  </si>
  <si>
    <t>B0DFLXXSW9</t>
  </si>
  <si>
    <t>LUNYEE</t>
  </si>
  <si>
    <t>2024-10-24</t>
  </si>
  <si>
    <t>MOTOF LOW</t>
  </si>
  <si>
    <t xml:space="preserve"># 113736 in Tools &amp; Home Improvement 
# 54 in Laser Distance Meters 
</t>
  </si>
  <si>
    <t>1.93x5.12x9.80</t>
  </si>
  <si>
    <t>4.90x13.00x24.89</t>
  </si>
  <si>
    <t>Automatic Calculation &amp; Data Storage: This laser tape measure supports long distance, area, volume, pythagorean, continuous measuring methods, 99 groups of data can be stored for retrieval.&lt;br&gt;OLED Display &amp; Type-C Rechargeable: Our OLED screen are clearly visible even in dark conditions, and can be rotated in 2 directions for easy reading of data.1 full charge handle up to 3000 measurements.The rangefinder is equipped with a Class 2 laser with a laser power of &lt;1MW.&lt;br&gt;3-IN-1 Laser Measuring Tool:Our measuring tool combines double-sided scale 16ft tape measure with 393ft laser measure, equipped with Class II laser(620-690nm) for ±1/12 inch precise measurements.&lt;br&gt;Convenient Operation:This green laser calibration line offers a crystal-clear visual to align and mark.switch 4 units seamlessly including M/IN/Ft/and ft/in.Automatically shut down laser if no operation within 30 seconds for power saving.&lt;br&gt;IP54 :Provides strong protection against solid particle ingress and water splashing.can cater to a spectrum of measurement environments needs.&lt;br&gt;</t>
  </si>
  <si>
    <t>393 Feet</t>
  </si>
  <si>
    <t>±3mm</t>
  </si>
  <si>
    <t>Push-Button</t>
  </si>
  <si>
    <t>68</t>
  </si>
  <si>
    <t>xCool 2-in-1 Tape Measure with Laser, 197-ft Laser Tape Measure &amp; 9.8-ft Self-Locking Tape Measure with Movable Magnetic Hook, Measuring Pythagorean, Area, Volume with Switchable Units M/Ft/in</t>
  </si>
  <si>
    <t>https://www.amazon.com/dp/B0CX9LNHQC?psc=1</t>
  </si>
  <si>
    <t>B0CX9LNHQC</t>
  </si>
  <si>
    <t>XCOOL</t>
  </si>
  <si>
    <t>2024-03-19</t>
  </si>
  <si>
    <t>XCOOL Lab</t>
  </si>
  <si>
    <t xml:space="preserve"># 188459 in Tools &amp; Home Improvement 
# 97 in Laser Distance Meters 
</t>
  </si>
  <si>
    <t>Note: The screen displayed is the distance of the laser, NOT TAPELINE -The 9.8Ft TAPE measure is MANUAL, not digital.&lt;br&gt;2-in-1 Laser &amp; Tape Measure: Includes a 197-ft electronic laser measuring tape for long-distance measurements and a 9.8-ft measuring tape for precise detail work. Ideal for all tasks, saving you time and effort for a truly seamless measuring experience.&lt;br&gt;6 Laser Distance Measures: Offers 6 comprehensive measurement modes: Single, Continuous, Area, Volume, Wall Area, and Pythagorean calculations, and benefits from addition/subtraction functions. Select from three units (m/ft/in) for convenience. An indispensable laser measuring tool for handymen and home use, it maximizes efficiency and convenience for all your projects.&lt;br&gt;High-Precision Tape Measure with Laser: Features a clear, backlit digital display for easy reading, offering high accuracy up to 0.04 inches with a minimal error margin of ±0.08 inches. This ensures precise measurements for home or construction uses. Please note, this product features a Class II laser type 630-670 nm, with power ＜1 mW. For safety, avoid staring at the laser for extended periods.&lt;br&gt;Precision Control Measuring: Boasts a unique self-calibration feature, allowing adjustments within -0.35 to 0.35 inches. Ideal for construction, carpentry, and home projects, it ensures consistently accurate readings on its digital display.&lt;br&gt;Movable Magnetic Hook: Equipped with a versatile magnetic hook that secures to metal for stability. Its movable design offers precision whether you‘re leaning or hooking, ensuring accurate measurements. It also allows for manual adjustment of the benchmark setting to account for body length, particularly useful when obstacles are present, while using the laser.&lt;br&gt;Resilient and Dependable Digital Laser Tape Measure: Crafted with a protective rubber casing and flexible 65Mn steel tape, this tool is built to withstand damage and ensure durability, offering reliable measurement solutions for all your needs.&lt;br&gt;</t>
  </si>
  <si>
    <t>Metal, Polyvinyl Chloride</t>
  </si>
  <si>
    <t>8.32 ounces</t>
  </si>
  <si>
    <t>69</t>
  </si>
  <si>
    <t>HOTO Professional Laser Measuring Tool Pro - 164 Ft Ultra-Long Laser Distance Measure Tool, 5 Measuring Modes, High-Precision Real-time Measurement, Unlimited Storage, Cool Gadgets for Men</t>
  </si>
  <si>
    <t>https://www.amazon.com/dp/B0DKF79ZDM?psc=1</t>
  </si>
  <si>
    <t>B0DKF79ZDM</t>
  </si>
  <si>
    <t>2024-11-24</t>
  </si>
  <si>
    <t xml:space="preserve"># 121429 in Tools &amp; Home Improvement 
# 65 in Laser Distance Meters 
</t>
  </si>
  <si>
    <t>1.22x3.70x5.55</t>
  </si>
  <si>
    <t>3.10x9.40x14.10</t>
  </si>
  <si>
    <t>Real-time Measuring &amp; One-button Operations: After starting the product, short press the power/measure button, and the present distance will be displayed in real-time. Single-button design for a facile and interactive experience. Laser measurement accuracy of ±1/16“ (2 mm) and virtual ruler measurement accuracy of ±1/8“ (4 mm). It uses a harmless double laser head with a 0.2s instantaneous response to achieve higher efficiency&lt;br&gt;Bluetooth Connect App &amp; Five Modes: Connect it to your phone‘s App via Bluetooth and access the extended memory, design blueprints, and perform on-photo annotations. 5 modes include measuring distances, angles, angular heights, and areas, and activating a virtual ruler. If the product is inactive for 180s, it will automatically turn off&lt;br&gt;LED Color Screen &amp; Long Range Measuring: Large 1.8-inch LED color screen can display the power, connection status, mode, measurement history, units, and other data. Data is straightforward so that every measurement is clear and uncomplicated. Measuring distance up to 164 ft (50 m), designed for multiple applications. Switchable among M/In/Ft for free adjustment&lt;br&gt;Mini Size &amp; Lightweight: Mini size and weighing only 90 g, it is comfortable to operate and easy to carry. Innovatively designed laser measure is Ideal for large areas such as rooms, apartments, buildings, real estate, factories, warehouses, etc&lt;br&gt;Type-C Rechargeable &amp; High Capacity Battery: Universal Type-C charging port, you can share the charging cable for cell phones and other 3C electronic products, as well as not need to frequently replace the battery. The tool does not measure during the charging process. Upgraded with 850mAh ultra-high capacity rechargeable batteries. With a full charge, measure up to 2000 times&lt;br&gt;</t>
  </si>
  <si>
    <t>Black+Grey</t>
  </si>
  <si>
    <t>PC+ABS</t>
  </si>
  <si>
    <t>70</t>
  </si>
  <si>
    <t>PREXISO Mini Laser Measurement Tool, 135Ft Rechargeable Laser Distance Meter Ft/Ft+in/in/M Unit, Laser Measure with High Accuracy, Pythagorean, Distance, Area, Volume Modes</t>
  </si>
  <si>
    <t>https://www.amazon.com/dp/B08C4PJ7MX?psc=1</t>
  </si>
  <si>
    <t>B08C4PJ7MX</t>
  </si>
  <si>
    <t>2020-07-01</t>
  </si>
  <si>
    <t xml:space="preserve"># 115786 in Tools &amp; Home Improvement 
# 56 in Laser Distance Meters 
</t>
  </si>
  <si>
    <t>1.22x3.82x4.72</t>
  </si>
  <si>
    <t>3.10x9.70x11.99</t>
  </si>
  <si>
    <t>TIPS: If the Screen Does Not Light Up, Please Charge the Item First&lt;br&gt;Mini Size: 1/3 volume of normal laser distance measure, made of ABS material, small body and compact mode fits in hand perfectly, provides comfortable grip and gives you convenient operation. With a hand strap, you can put it in your pocket or carry it everywhere&lt;br&gt;High Accuracy: Measuring range ups to 135 feet to meet your regular measuring need, ideal for home, construction and industries; Using ASIC chip with High Accuracy: ±1/8 inch; Hold the UNITS button 3s to switch units among Ft/ Ft+In/ In/ M freely; Press UNITS to change measure reference while measuring. It is recommended to be used Indoor; Laser: Class 2, &lt;1mW&lt;br&gt;Multifunctional Measurement: There are 6 laser measure modes of our mini laser include Distance, Continuous, Area, Volume, Pythagorean Method-two Points and Pythagorean Method-three Points meeting your different needs, Calibration, Reference Change and Automatic shutdown without operation for 120s also assures you an easy and quick measurement to improve efficiency&lt;br&gt;Rechargeable Battery: Digital laser measure equipped with Li-ion rechargeable battery and USB changing, you don’t need to replace batteries frequently, more environmental and energy-saving, 3-5 hours long battery lasting. TIPS: Please charge before use&lt;br&gt;Package Contents: Prexiso Mini Laser Measuring Device 135Ft (contains Li-ion battery); USB charging; User Manual; Hand Strap; Package Box. Can be an ideal holidays’ gift for your family or friends&lt;br&gt;</t>
  </si>
  <si>
    <t>90 Grams</t>
  </si>
  <si>
    <t>71</t>
  </si>
  <si>
    <t>Spectra Precision HL700 Digital Readout Receiver for Basic &amp; Advanced Performance, Huge 5 in (12.7 cm) Reception Height, Front &amp; Rear LCD Displays, Waterproof and Weatherproof</t>
  </si>
  <si>
    <t>https://www.amazon.com/dp/B001G7R4NC?psc=1</t>
  </si>
  <si>
    <t>B001G7R4NC</t>
  </si>
  <si>
    <t>level</t>
  </si>
  <si>
    <t>Spectra Precision</t>
  </si>
  <si>
    <t>2011-04-09</t>
  </si>
  <si>
    <t xml:space="preserve"># 140737 in Tools &amp; Home Improvement 
# 74 in Laser Distance Meters 
</t>
  </si>
  <si>
    <t>3.46x4.76x7.91</t>
  </si>
  <si>
    <t>8.79x12.09x20.09</t>
  </si>
  <si>
    <t>package height : 9.144 cm&lt;br&gt;package length : 20.32 cm&lt;br&gt;package width : 11.938 cm&lt;br&gt;Product type : TOOLS&lt;br&gt;</t>
  </si>
  <si>
    <t>Professional</t>
  </si>
  <si>
    <t>8“L x 4.7“W</t>
  </si>
  <si>
    <t>Automatic</t>
  </si>
  <si>
    <t>72</t>
  </si>
  <si>
    <t>PREXISO Laser Measure Rechargeable, 265Ft Green Beam Laser Measurement Tool with Angle Sensor&amp; 30 Sets Data Storage &amp;1/4“-20 Threaded Hole - Ft/Ft+in/in/M Units - Pythagorean Mode, Area, Volume</t>
  </si>
  <si>
    <t>https://www.amazon.com/dp/B0C3769VL8?psc=1</t>
  </si>
  <si>
    <t>B0C3769VL8</t>
  </si>
  <si>
    <t>2023-07-25</t>
  </si>
  <si>
    <t xml:space="preserve"># 114380 in Tools &amp; Home Improvement 
# 60 in Laser Distance Meters 
</t>
  </si>
  <si>
    <t>1.73x3.27x5.51</t>
  </si>
  <si>
    <t>4.39x8.31x14.00</t>
  </si>
  <si>
    <t>PREXISO Laser Measurement Tool, Ft Rechargeable Laser Distance Measure Green Beam - Pythagorean Mode, Area, Volume, Ft/ Ft+in/ in/ M Unit Digital Distance Meter Class II laser product, output &lt; 1mW&lt;br&gt;High Accuracy Green Beam: PREXISO laser measure features highly visible green beam laser technology. Green laser is 3 times brighter than red laser with the same light source, and gives you maximum green laser measurement range up to 265ft; Class II laser product, maximum laser output &lt; 1mW&lt;br&gt;3 Measure Reference &amp; 1/4“-20 Threaded Hole: The measure tool can measure from front/middle/rear reference points and 1/4 inch threaded mount enables it to be attached to tripod or other tools for use making it easy to measure in different scenarios. NOTE: Pay attention to the measure reference point while measuring&lt;br&gt;30 Groups Records &amp; Add/Subtract: Up to 30 groups data memory can be saved and retrieved, ensure you record accurate measurements, no need to take notes each time. Press add/subtract to easily read the records; Measurements can be added/subtracted, assures you an easy and quick measurement to improve working efficiency&lt;br&gt;Multifunctional Measurement &amp; Units: Switchable among M/In/Ft/Ft+In/ for free adjustment. There are 6 laser measure modes, include single measurement, continuous measurement (with Min/Max function), area/ volume measurement and Pythagoras Measurement. Featuring addition and subtraction, automatic calculation of area which can satisfy different measurement requirements&lt;br&gt;Angle Sensor &amp; Mute Functions: This laser distance measurement tool Built-in digital vertical &amp; horizontal tilt angle sensor provides real time measurement. Mute button to turn on/off the beep, suitable for using in library, classroom and other quiet places; The laser distance measure is also for home, window, backyard, garden fence, room, apartment, architecture, house construction, industry, warehouse, real estates, square footage, tree height measuring&lt;br&gt;Type-C Rechargeable &amp; Portable: Digital laser measure with Li-ion rechargeable battery and USB charging, more environmental and energy-saving, one full charge allows for 5h measurements. This laser measure will automatically shutdown once there‘s no operation after 120s to save power. PREXISO laser distance measure with durable material and perfect design, portable size(4.7*1.9*1.0 in) and scratch-proof TPE soft rubber body provide a good grip; TIPS: Not recommended for outdoor use&lt;br&gt;</t>
  </si>
  <si>
    <t>190 Grams</t>
  </si>
  <si>
    <t>73</t>
  </si>
  <si>
    <t>Spectra Precision HR320 Laser Receiver with C59 Rod Clamp, Front &amp; Rear LCD Displays, Loud Speaker, Waterproof, Red</t>
  </si>
  <si>
    <t>https://www.amazon.com/dp/B00GHO19EO?psc=1</t>
  </si>
  <si>
    <t>B00GHO19EO</t>
  </si>
  <si>
    <t>2015-01-21</t>
  </si>
  <si>
    <t xml:space="preserve"># 140915 in Tools &amp; Home Improvement 
# 74 in Laser Distance Meters 
</t>
  </si>
  <si>
    <t>3.46x4.61x7.83</t>
  </si>
  <si>
    <t>8.79x11.71x19.89</t>
  </si>
  <si>
    <t>HR320 laser receiver has a 5 channel LCD directional arrows on the front and back and two on-grade sensitivity settings&lt;br&gt;Two on-grade sensitivity settings - fine and coarse - meet various jobsite requirements&lt;br&gt;Includes a C59 rod clamp with a snap-in feature for quick switching between rod mounted and handheld job applications. The on-grade position aligns with the top edge of the clamp.&lt;br&gt;Loud 100 decibel speaker is designed to be heard on noisy construction sites and has three adjustable speaker levels - loud, low, and off&lt;br&gt;Receiver’s housing and battery compartment are IP67 waterproof, protected against moisture and dust, and tool withstands drops up to 5 ft (1.5 m)&lt;br&gt;</t>
  </si>
  <si>
    <t>Laser</t>
  </si>
  <si>
    <t>Red, Yellow</t>
  </si>
  <si>
    <t>1.3 Pounds</t>
  </si>
  <si>
    <t>74</t>
  </si>
  <si>
    <t>BOSCH GCL 2-160 65 Ft Self-Leveling Cross-Line Laser with Plumb Points, Includes Magnetic Rotating Mount, Ceiling Grid Clip, Laser Target Plate, 3 AA Batteries, &amp; Hard Carrying Case</t>
  </si>
  <si>
    <t>https://www.amazon.com/dp/B01N44GG98?psc=1</t>
  </si>
  <si>
    <t>B01N44GG98</t>
  </si>
  <si>
    <t>BOSCH</t>
  </si>
  <si>
    <t>2020-05-10</t>
  </si>
  <si>
    <t xml:space="preserve"># 110613 in Tools &amp; Home Improvement 
# 50 in Laser Distance Meters 
</t>
  </si>
  <si>
    <t>4.88x12.76x13.27</t>
  </si>
  <si>
    <t>12.40x32.41x33.71</t>
  </si>
  <si>
    <t>ALL-IN-ONE FUNCTIONALITY: The laser has visible lines and points for horizontal leveling, vertical alignment and plumb point transfer applications.&lt;br&gt;BRIGHT LASER LINES: The bright laser lines allow a visible range of 65 feet with an accuracy of 1/8 inch at a 33 feet distance.&lt;br&gt;VISIMAX TECHNOLOGY: The built in technology monitors power consumption to maximize line visibility and extend battery life.&lt;br&gt;SMART PENDULUM SYSTEM: Laser self levels and indicates out-of-level condition up to +/- 4 degrees.&lt;br&gt;RECEIVER MODE: The laser is compatible with the Bosch LR6 line laser receiver for a working range of up to 165 feet.&lt;br&gt;ROBUST OVER-MOLDED CONSTRUCTION: The laser is IP54 rated ensuring splash water and dust protection for years of dependable operation.&lt;br&gt;CLASS II LASER: 635 - 650 nm; &lt;1 mW&lt;br&gt;</t>
  </si>
  <si>
    <t>4.4“L x 2.2“W</t>
  </si>
  <si>
    <t>75</t>
  </si>
  <si>
    <t>Leica DISTO E7100i 200ft Laser Distance Measure with Bluetooth, Black/Red</t>
  </si>
  <si>
    <t>https://www.amazon.com/dp/B00K5UDI5O?psc=1</t>
  </si>
  <si>
    <t>B00K5UDI5O</t>
  </si>
  <si>
    <t>B0B18FJY4L</t>
  </si>
  <si>
    <t>2014-06-07</t>
  </si>
  <si>
    <t xml:space="preserve"># 93692 in Tools &amp; Home Improvement 
# 51 in Laser Distance Meters 
</t>
  </si>
  <si>
    <t>2.20x6.50x9.92</t>
  </si>
  <si>
    <t>5.59x16.51x25.20</t>
  </si>
  <si>
    <t>This unit contains a Class II Laser with 1mW output&lt;br&gt;1/16“ ACCURACY up to 200-FEET MEASURING RANGE. That‘s right, a sixteenth of an inch. Take out a pair of earbuds. Look at how wide the 1/8“ jack is. Now divide that by half.&lt;br&gt;BLUETOOTH 4.0 for transferring measurements into desired software. Send measurements directly from the laser measure to your apps using the Leica DISTO Bluetooth Smart (4.0) wireless data transfer.&lt;br&gt;IP54 CERTIFIED - DUST &amp; SPLASH PROTECTED. Per set of AAA Batteries, capture up to 5,000 measurements.&lt;br&gt;MIN/MAX FUNCTION. In Min/Max mode, you “sweep“ the laser point into a corner. The longest measurement is recorded. Very useful for accurate diagonal room or window/door measurements.&lt;br&gt;AREA/VOLUME FUNCTION. In Area Mode, this laser distance measure determines the area of a rectangle or square in two shots. Volume Mode adds a third vertical shot to calculate volume.&lt;br&gt;</t>
  </si>
  <si>
    <t>76</t>
  </si>
  <si>
    <t>Laser Measuring Tool, CIGMAN 393ft Green-Beam Laser Measure, Outdoor Laser Measurement Tool with 4X Camera, P2P Technology, IP68, Rechargeable Laser Distance Meter, Length, Area, Volume, Angle Sensor</t>
  </si>
  <si>
    <t>https://www.amazon.com/dp/B0D4YXVH77?psc=1</t>
  </si>
  <si>
    <t>B0D4YXVH77</t>
  </si>
  <si>
    <t xml:space="preserve"># 117710 in Tools &amp; Home Improvement 
# 58 in Laser Distance Meters 
</t>
  </si>
  <si>
    <t>2.24x4.53x6.93</t>
  </si>
  <si>
    <t>5.69x11.51x17.60</t>
  </si>
  <si>
    <t>High-Precision Outdoor Measuring Tools: CIGMAN laser measuring tool can measure up to 393 feet and provide accuracy up to +/- 1/16 inch. The laser measure uses advanced high-frequency green light optical technology; Green laser beam produces a spot that is 4x brighter than the standard red beam; ideal for outdoor large property measurement such as venues or warehouses&lt;br&gt;Digital PointFinder: The laser measurement tool has a built-in 4x zoom pointfinder camera with on-screen aiming crosshairs for easy positioning of the laser point. It ensures accurate outdoor measurements in bright sunlight conditions. Powerful laser and anti-interference lens enhance signal transmission and reception to ensure accurate measurement; Safety level-Class II, &lt;1mW power output&lt;br&gt;P2P Technology: The 360° high-precision tilt sensor, tripod compatible (sold separately), allows remote distance measurement between any two points using P2P technology. Built-in memory can store up to 100 sets of data, allowing users to record and review historical data at any time. Convenient virtual tape measure is useful for home renovations and construction projects&lt;br&gt;Multiple Measuring Modes: The laser distance measuring tool provides distance, area, volume, trigonometric theorem, addition and subtraction etc measure modes to meet your needs in different scenarios; Switchable among M/In/Ft etc more accurate 6 units; The laser measure equipped with an electronic level and real-time angle to help you quickly determine the horizontal direction, which can achieve more accurate measurements&lt;br&gt;Humanized UI: The laser distance meters design with intuitive navigation menu. The rotatable display keeps the measurement value consistent with the device for easy reading from any angle. The laser distance measure is equipped with a large 2.4-inch IPS color backlit display, you can easily switch between white text on black background and black text on white background, and the measured values are visible even in bright light or dark environments&lt;br&gt;Durable and Waterproof: The laser measuring tool features high-strength materials with an ABS-wrapped body for superior shock absorption and durability. It offers IP68 and dust-proofing, ensuring water immersion resistance up to 1M. In addition, the laser measure is equipped with a 2000mAh large-capacity battery, which has a long battery life. No need to replace the battery frequently making your work more efficiently&lt;br&gt;</t>
  </si>
  <si>
    <t>Single Green Laser</t>
  </si>
  <si>
    <t>Aluminum, Acrylonitrile Butadiene Styrene</t>
  </si>
  <si>
    <t>77</t>
  </si>
  <si>
    <t>CaseSack Case for Bosch Laser Measure GLM165-25G Green-Beam, GLM-27CGL 165’ Blaze, Also fits for GLM165-22 Blaze, GLM20, GLM50</t>
  </si>
  <si>
    <t>https://www.amazon.com/dp/B0C4SQH9H6?psc=1</t>
  </si>
  <si>
    <t>B0C4SQH9H6</t>
  </si>
  <si>
    <t>2023-06-25</t>
  </si>
  <si>
    <t xml:space="preserve"># 122451 in Tools &amp; Home Improvement 
# 69 in Laser Distance Meters 
</t>
  </si>
  <si>
    <t>1.97x3.19x5.79</t>
  </si>
  <si>
    <t>5.00x8.10x14.71</t>
  </si>
  <si>
    <t>Perfectly for Bosch Laser Measure GLM165-25G Green-Beam, GLM-27CGL 165’ Blaze&lt;br&gt;Featured Design: Strong compact light weight to keep Laser Measure well organized and protected and easy use&lt;br&gt;Assured Protection: Semi-hard carrying case protecting the laser measure from shock, shake, scratch. PEVA materials with pressure or hit absorbing and water resistant&lt;br&gt;Worry-free Guarantee: CaseSack offer 100% refund with quality problem. Only protective case for sales only, Device or accessories sold separately.&lt;br&gt;</t>
  </si>
  <si>
    <t>Polyester</t>
  </si>
  <si>
    <t>1.8 Ounces</t>
  </si>
  <si>
    <t>78</t>
  </si>
  <si>
    <t>Leica DISTO D2 New 100m/330ft Metric Imperial Laser Distance Measure with Bluetooth 4.0 - Black/Red</t>
  </si>
  <si>
    <t>https://www.amazon.com/dp/B01CYJQ6Z2?psc=1</t>
  </si>
  <si>
    <t>B01CYJQ6Z2</t>
  </si>
  <si>
    <t>2017-05-06</t>
  </si>
  <si>
    <t>Tools World Store.</t>
  </si>
  <si>
    <t>韩国</t>
  </si>
  <si>
    <t xml:space="preserve"># 114183 in Tools &amp; Home Improvement 
# 55 in Laser Distance Meters 
</t>
  </si>
  <si>
    <t>2.28x5.71x7.13</t>
  </si>
  <si>
    <t>5.79x14.50x18.11</t>
  </si>
  <si>
    <t>Flip-out end-piece – For measuring from edges or corners&lt;br&gt;Pythagorean functions - Indirect width and height measurements for inaccessible positions&lt;br&gt;Leica Disto Sketch&lt;br&gt;Measure areas and volumes&lt;br&gt;</t>
  </si>
  <si>
    <t>79</t>
  </si>
  <si>
    <t>Laser Measure,MiLESEEY 328 Feet Laser Measurement Tool with 2 Bubble Levels, +/- 1/16inch Accuracy, M/in/Ft Unit Switching, Backlit LCD and Pythagorean Mode, Measure Distance, Area and Volume</t>
  </si>
  <si>
    <t>https://www.amazon.com/dp/B0BHPB752M?psc=1</t>
  </si>
  <si>
    <t>B0BHPB752M</t>
  </si>
  <si>
    <t>2022-10-14</t>
  </si>
  <si>
    <t xml:space="preserve"># 165028 in Tools &amp; Home Improvement 
# 87 in Laser Distance Meters 
</t>
  </si>
  <si>
    <t>2.01x3.86x6.06</t>
  </si>
  <si>
    <t>5.11x9.80x15.39</t>
  </si>
  <si>
    <t>Accurate and Reliable Work: Mileseey D5T laser tape measure equiped with plumb and level vials so that you can make sure you’re taking your measurements on the level, Providing more precise measurement compared to one bubble; Applied MILESEEY‘s PowerBurst Technology, D5T measure delivers greater precision measurement, provides accuracy up to ±1/16inch, measures up to 328 feet for professional confidence, fast measure in 0.5 seconds&lt;br&gt;Units Switch and 30 Data Records: The electronic distance meter can freely switch the units in M/ FT/IN/ft+in; 30 data records and recall function which are useful for reviewing and calculating; The measurer is portable Pocket-sized, non-slip design; 180s of automatic shutdown to save the power, can work up to 5000 times&lt;br&gt;Large LCD Backlight and Mute Setting: This electric tape measure with a 2 inches backlight LCD screen, provides you better visibility in dark areas. The display can be read easily both indoor and outdoor even under the strong sun light. Mute Function allows you turn on or off the measure beep at your will, suitable for using in library, classroom and other quite places&lt;br&gt;Multiple Measurements Features: Mileseey digital laser measurement tools can measure distance, area, volume, continuous measurement and pythagorean; Addition and subtraction mode helps you get the calculation results more effectively; The continuous measurement mode records the maximum and minimum values to use as per your need. Those modes are a great time saver for people who need a quick measurement of a house, room, backyard or entire construction site&lt;br&gt;What You Will Get: Mileseey laser measurement tool has CE / ROHS/FDA certification. Package list-1 x laser measure, 2 x 1.5V AAA, 1 x user manual, 1 x portable bag, 1 x portable bracelet, Buy now and we offer you an 18-month worry-free warranty and lifetime technical support&lt;br&gt;Notice: MiLESEEY laser measurement tool is laser class 2 and laser type 635nm,output &lt;1mW&lt;br&gt;</t>
  </si>
  <si>
    <t>80</t>
  </si>
  <si>
    <t>Laser Measure, OLUFEY 165ft Laser Distance Meter with 2 Bubble Levels, Black LCD Display and Pythagorean Mode, Measure Distance, Area and Volume</t>
  </si>
  <si>
    <t>https://www.amazon.com/dp/B0CHYJSC26?psc=1</t>
  </si>
  <si>
    <t>B0CHYJSC26</t>
  </si>
  <si>
    <t>2024-02-28</t>
  </si>
  <si>
    <t xml:space="preserve"># 156138 in Tools &amp; Home Improvement 
# 86 in Laser Distance Meters 
</t>
  </si>
  <si>
    <t>2.05x3.66x5.67</t>
  </si>
  <si>
    <t>5.21x9.30x14.40</t>
  </si>
  <si>
    <t>Fast Measurement: the laser distance meter measures up to 165 feet with high-accuracy of ±0.08in within 0.5s.&lt;br&gt;Two bubbles: The Horizontal and Vertical bubble levels ensures the measurement precise and accurate.&lt;br&gt;Multiple Functions: It can be used for area, distance, length, volume, continuous measurement. With addition, subtraction function and pythagorean method-three points, you can make quick calculations.&lt;br&gt;IP54 Protection: The device is waterproof, dustproof and shock-resistant.&lt;br&gt;99 Groups Data Sets: Large capacity storage of measurement data. If the datas are more than 99 groups, it will automatically overwrite.&lt;br&gt;Portable Design: Its compact and lightweight body comes with a hanging rope and a convenient pocket, making it perfect for on-the-go use.&lt;br&gt;Package Include: 1 x laser distance measure, 2 x 1.5V AAA Batteries, 1 xCarry bag, 1 x Strap, 1 x user manual. Our products come with one-year after-sale service. If you have any question, please feel free to tell us.&lt;br&gt;</t>
  </si>
  <si>
    <t>black and yellow</t>
  </si>
  <si>
    <t>81</t>
  </si>
  <si>
    <t>WELLRAY Laser Measuring Tool 500Ft Laser Measurement Tool with Angle Finder 150M Laser Distance Meters Accuracy ±1.5MM Square Footage Measure with Electronic Horizontal Calibration Indoor Easy Read</t>
  </si>
  <si>
    <t>https://www.amazon.com/dp/B0CW69YBDY?psc=1</t>
  </si>
  <si>
    <t>B0CW69YBDY</t>
  </si>
  <si>
    <t>B0D3HMM9SP</t>
  </si>
  <si>
    <t>WELLRAY</t>
  </si>
  <si>
    <t>2024-04-02</t>
  </si>
  <si>
    <t>WELLRAY Direct</t>
  </si>
  <si>
    <t xml:space="preserve"># 118005 in Tools &amp; Home Improvement 
# 62 in Laser Distance Meters 
</t>
  </si>
  <si>
    <t>2.44x3.27x5.51</t>
  </si>
  <si>
    <t>6.20x8.31x14.00</t>
  </si>
  <si>
    <t>【High Accuracy and Stability laser measuring tool】Adopting advanced laser technology and high-definition optical lens. Accuracy±1.5MM (±1/16 inches) measuring distance up to 500 feet/150 meters,easily switchable between M/FT/IN/ft-in units, Laser Class II. Large backlit easy to read.Perfect for professionals and DIY enthusiasts.Suitable for metro construction, interior design, civil engineering, machinery and equipment maintenance measurements.Simply press the Measure button to start measuring.&lt;br&gt;【Precision laser distance meters with Electronic Level Sensor】This laser distance measuring tool features electronic level calibration and real-time angle measuring sensor to simplify observation and auxiliary measurements.Abandon the traditional level bubble meter, upgraded to a built-in software algorithm inclinometer in the screen intelligent digital display,auto-calibration function ensures that the gauge can be balanced in any situation, for accurate angle measurement and level measurement.&lt;br&gt;【Multiple Functions laser Measurment tool】 Area,Distance,Length,Volume,Continuous Measuring,Pythagorean method; addition and subtraction;low battery indication;multiple data memory;Manual Data Deletion;automatic power off after no measuring operation to save power.This laser measurement tool is ideal for room measuring laser home decoration and renovation, apartments, construction covering a wide range measure spaces.Equipped with international universal tripod fixing nut, note: without tripod.&lt;br&gt;【Compact and Durable laser measure tool】Made of drop-resistant &amp; corrosion-resistant materials for long-lasting performance.IP54 waterproof and dustproof function maximizes the protection of laser measuring equipment.The mini design is small enough to fit easily into your pocket,the portable pocket design has a non-slip surface, and the soft-touch body ensures a good grip.In addition,it comes with a lanyard, which makes it easy to carry the measure device with the lanyard hand strap wrist strap.&lt;br&gt;【High-end Gift Box Packaging laser measurer】 Package includes: 1x laser distance meters;3 x 1.5V AAA batteries;1 x carry bag;1 x wrist strap lanyard;1 x high-end gift box packaging;1 x user manual in English.Ideal distance laser measure is best for surprise birthday gift,Father‘s day gift,Thanksgiving gift and Christmas gift for architectural engineer boyfriend designer husband and other friends and family.This is the tool you didn‘t know needed,if all you‘ve been using is a tape measure.&lt;br&gt;</t>
  </si>
  <si>
    <t>Interior Decoration</t>
  </si>
  <si>
    <t>82</t>
  </si>
  <si>
    <t>Laser Tape Measure, 131ft Laser Measuring Tool &amp; 16ft Digital Tape Measure Pythagorean Mode, Area, Volume, Ft/Ft+in/in/M Unit Distance Meter for Woodworker Tool</t>
  </si>
  <si>
    <t>https://www.amazon.com/dp/B0FCFNFWJS?psc=1</t>
  </si>
  <si>
    <t>B0FCFNFWJS</t>
  </si>
  <si>
    <t>2025-06-19</t>
  </si>
  <si>
    <t/>
  </si>
  <si>
    <t>2.83x5.20x6.10</t>
  </si>
  <si>
    <t>7.19x13.21x15.49</t>
  </si>
  <si>
    <t>3-IN-1 Laser Tape Measure: Seamlessly switch between a 131Ft laser measuring tool for long-distance precision and a 16Ft digital tape measure for close-up accuracy. The LED screen displayed is the distance of the laser, NOT the tape measure&lt;br&gt;Smart Pythagorean Mode: Measure hard-to-reach corners effortlessly! The built-in Pythagorean mode calculates distances using triangulation, eliminating the need for ladders or awkward angles—ideal for roofers or DIY tackling ceiling projects.&lt;br&gt;Digital Tape Measure With Laser: No more manual math! This tool auto-computes area and volume with a single click, streamlining tasks like flooring estimates or material ordering. Switch between Ft/Ft+in/in/M units on the fly for global project compatibility.&lt;br&gt;Pro-Grade Durability &amp; Clarity: Built with a shock-resistant casing and anti-skid grip, it withstands job site chaos. The backlit display ensures readability in dim workshops or sunny outdoor settings, while the magnetic tip attaches securely to metal surfaces.&lt;br&gt;Woodworker’s Secret Weapon: From crafting bespoke furniture to framing walls, this tool’s 0.1-inch accuracy and compact design make it a workshop essential. Store measurements in memory for quick recalls, and enjoy 10+ hours of battery life for uninterrupted productivity.&lt;br&gt;</t>
  </si>
  <si>
    <t>83</t>
  </si>
  <si>
    <t>NOYAFA Laser Measurement Tools, 262ft Rechargeable Laser Distance Meter, Digital Laser Distance Meter with 99 Data Storage, Backlit LCD, Pythagorean Theorem, Area and Volume, M/in/Ft, with Battery</t>
  </si>
  <si>
    <t>https://www.amazon.com/dp/B0F2YY6R7Y?psc=1</t>
  </si>
  <si>
    <t>B0F2YY6R7Y</t>
  </si>
  <si>
    <t>NOYAFA</t>
  </si>
  <si>
    <t>2025-04-23</t>
  </si>
  <si>
    <t>YUZHIYAN</t>
  </si>
  <si>
    <t xml:space="preserve"># 145363 in Tools &amp; Home Improvement 
# 80 in Laser Distance Meters 
</t>
  </si>
  <si>
    <t>1.85x3.62x6.93</t>
  </si>
  <si>
    <t>4.70x9.19x17.60</t>
  </si>
  <si>
    <t>【High-precision measurement】: NOYAFA NF-278L Rechargeable laser measurer can measure distances up to 80 meters 262 feet. More accurate than most laser tape measures, equipped with dual transmitter and single receiver laser heads, fast calculation chip and 0.5S flash test function, with two measurement reference points, allowing you to measure more accurately, with an error of only ±2mm (±1/16 inch). Easily switch between m/in/ft/ft+inch units. (Laser: Class 2, &lt;1 mW)&lt;br&gt;【Functional upgrade】: The NF-278L laser measuring instrument adopts ergonomic design, built-in 500mAh rechargeable lithium-ion battery, and has 99 sets of data storage function, allowing you to easily record and review the entire measurement process. It can also be powered directly via the USB-C power cable. If no operation is performed within 180 seconds, this laser measuring instrument will automatically shut down to save power&lt;br&gt;【Multiple Measurement Functions】The NF-278L is a versatile laser measurement tool designed for professionals. It features reference point setting, single/multiple/continuous measurements, distance/area/volume calculations, Pythagoras measurements (3 height methods), maximum/minimum values, addition/subtraction operations, and 99 sets of data storage. Ideal for home, industrial and construction use&lt;br&gt;【Level Bubble Meter and Backlit LCD Screen】NF-278L laser distance meter has built-in level bubble meter, and the reasonable use of level bubble meter improves the accuracy of laser measuring tools. Large size backlit LCD screen allows you to easily access measurement data. This laser distance meter is perfect for home, windows, backyard, garden fence, room, apartment, building, residential building, industry, warehouse, real estate, square feet, tree height measurement, etc.&lt;br&gt;【Excellent After-Sales Service and Packaging】NOYAFA Digital Laser Measuring Instrument is committed to creating professional, high-quality tools. We are committed to testing the accuracy of each product to ensure that you get a quality product. If you have any questions, please feel free to contact us and we will solve your problem within 24 hours. Package Included: 1 x Laser Distance Meter, 1 x Color Box, 1 x User Manual and 1 x Charging Cable&lt;br&gt;</t>
  </si>
  <si>
    <t>red</t>
  </si>
  <si>
    <t>‎No</t>
  </si>
  <si>
    <t>84</t>
  </si>
  <si>
    <t>PREXISO Laser Measure, 265Ft Rechargeable Laser Distance Meter with Multi-Measurement Units M/in/Ft, Backlit LCD 4 Line Display, and Pythagorean, Distance, Area, Volume Modes</t>
  </si>
  <si>
    <t>https://www.amazon.com/dp/B08K7GS6VH?psc=1</t>
  </si>
  <si>
    <t>B08K7GS6VH</t>
  </si>
  <si>
    <t>2020-11-23</t>
  </si>
  <si>
    <t>GreatStar Tools</t>
  </si>
  <si>
    <t xml:space="preserve"># 206650 in Tools &amp; Home Improvement 
# 108 in Laser Distance Meters 
</t>
  </si>
  <si>
    <t>1.65x4.06x6.54</t>
  </si>
  <si>
    <t>4.19x10.31x16.61</t>
  </si>
  <si>
    <t>MULTIPLE MEASUREMENT FEATURES: There are 6 laser measure modes, including single measurement, continuous measurement (with Min/Max function), area/ volume measurement and Pythagoras Measurement. Three measure reference points to choose from. TIPS: Pay attention to the measurement reference point while measuring&lt;br&gt;RECHARGEABLE BATTERY: Digital laser measure equipped with Li-ion rechargeable battery and USB charging(comes with a USB cable), you don’t need to replace batteries frequently, more environmental. 3-5 hours long battery lasting. Device will automatically shutdown without operation 120s, more energy-saving. Class II laser product, output &lt; 1mW&lt;br&gt;WIDE APPLICATION: This Laser Distance Measure with measuring range ups to 265 feet, with large backlight screen and bubble levels to meet your regular measuring need, ideal for home, construction and industries. Accuracy: ±1/8 inch; Press the UNIT button to switch units among M/In/Ft freely&lt;br&gt;EXTENSION FUNCTIONS: Up to 30 records can be saved and retrieved, manually delete data; The mute button to turn on/off the beep, suitable for use in library, classroom and other quiet places; Measurements can be added/subtracted, assures you an easy and quick measurement to improve working efficiency&lt;br&gt;PORTABLE and DURABLE: With a portable size(4.7*1.9*1.0 in), you can put the laser tool in your pocket or tools bags. The tools is designed to be shockproof, dustproof and waterproof. TIPS: Not recommended for outdoor use&lt;br&gt;</t>
  </si>
  <si>
    <t>red, gray, yellow, Multicolor</t>
  </si>
  <si>
    <t>ABS, steel</t>
  </si>
  <si>
    <t>indoor</t>
  </si>
  <si>
    <t>85</t>
  </si>
  <si>
    <t>Peciue Laser Measuring Tool Case for Bosch Laser Measure GLM100-23/ GLM165-40 Blaze Level Distance Measure, Also Fit for MiLESEEY 229ft Digital Tape Device (Bag only)</t>
  </si>
  <si>
    <t>https://www.amazon.com/dp/B0F3X37GB1?psc=1</t>
  </si>
  <si>
    <t>B0F3X37GB1</t>
  </si>
  <si>
    <t>Peciue</t>
  </si>
  <si>
    <t>2025-05-28</t>
  </si>
  <si>
    <t xml:space="preserve"># 202472 in Tools &amp; Home Improvement 
# 104 in Laser Distance Meters 
</t>
  </si>
  <si>
    <t>1.42x2.52x4.80</t>
  </si>
  <si>
    <t>3.61x6.40x12.19</t>
  </si>
  <si>
    <t>Universal Compatibility &amp; Perfect Size: Expertly designed to fit for BOSCH GLM100-23/ GLM165-40, and for MiLESEEY 229ft laser distance measures. The interior dimensions of 3.89×1.65×0.82 inches are specifically tailored to accommodate these laser level securely, ensuring your digital tape measure with laser are always protected and within easy reach during work. Note that only the organizer bag is sold, the laser measure is not included&lt;br&gt;Hands-Free Convenience: Features a sturdy and adjustable waist belt clip, allowing you to wear the laser tape measure case conveniently around your waist. This hands-free solution is ideal for work environments, enabling quick access to your digital measuring tape without hindering your movement&lt;br&gt;Sturdy Construction &amp; Scratch Resistance: Crafted from high-quality, scratch-resistant material that ensures long-lasting durability. The bag’s design prioritizes both functionality and resilience, safeguarding your lazer measuring tool from wear and tear during daily use&lt;br&gt;Secure &amp; Convenient Closure: Equipped with a reliable velcro closure system for easy and secure opening and closing. This ensures that your for nivel laser stays safely stored while allowing you to access it swiftly whenever needed&lt;br&gt;Practical &amp; Versatile Application: Ideal for construction workers, contractors, and DIY enthusiasts who require accurate and efficient range finder. The compact design makes it easy to carry your for bosch tools laser measure wherever you go, enhancing your productivity on the job&lt;br&gt;</t>
  </si>
  <si>
    <t>Canvas</t>
  </si>
  <si>
    <t>30 Grams</t>
  </si>
  <si>
    <t>86</t>
  </si>
  <si>
    <t>CRAFTSMAN 55 ft. Pocket Laser Distance Measurer (CMHT77721)</t>
  </si>
  <si>
    <t>https://www.amazon.com/dp/B0B1LKJ1N7?psc=1</t>
  </si>
  <si>
    <t>B0B1LKJ1N7</t>
  </si>
  <si>
    <t>CRAFTSMAN</t>
  </si>
  <si>
    <t>2022-12-29</t>
  </si>
  <si>
    <t xml:space="preserve"># 141471 in Tools &amp; Home Improvement 
# 76 in Laser Distance Meters 
</t>
  </si>
  <si>
    <t>1.14x4.53x5.63</t>
  </si>
  <si>
    <t>2.90x11.51x14.30</t>
  </si>
  <si>
    <t>EXTENDED RANGE: Up to 55 ft. maximum range for performance and versatility&lt;br&gt;RECHARGEABLE: Lithium Ion battery and included USB cable for rechargeable convenience&lt;br&gt;SIMPLE, INTUITIVE DESIGN: One-button operation for product simplicity&lt;br&gt;LCD BACKLIT DISPLAY: For easy and readability of on-screen measurements&lt;br&gt;COMPACT AND LIGHTWEIGHT: Designed with the user in mind for convenient storage and transport&lt;br&gt;Laser Class 2, &lt;=1.5mW @ 510-530nm&lt;br&gt;</t>
  </si>
  <si>
    <t>Likely a lightweight metal or composite material</t>
  </si>
  <si>
    <t>4.2“L x 5.8“W x 1“H</t>
  </si>
  <si>
    <t>0.07 Kilograms</t>
  </si>
  <si>
    <t>87</t>
  </si>
  <si>
    <t>Laser Measure, Ogeto 165 Feet Digital Laser Distance Meter with 2 Bubble Levels,M/in/Ft Unit Switching Backlit LCD and Pythagorean Mode, Measure Distance, Area and Volume</t>
  </si>
  <si>
    <t>https://www.amazon.com/dp/B09ZTX7D7D?psc=1</t>
  </si>
  <si>
    <t>B09ZTX7D7D</t>
  </si>
  <si>
    <t>Ogeto</t>
  </si>
  <si>
    <t>2022-06-01</t>
  </si>
  <si>
    <t>lsmy-us</t>
  </si>
  <si>
    <t xml:space="preserve"># 167147 in Tools &amp; Home Improvement 
# 90 in Laser Distance Meters 
</t>
  </si>
  <si>
    <t>1.61x3.27x5.59</t>
  </si>
  <si>
    <t>4.09x8.31x14.20</t>
  </si>
  <si>
    <t>High-Accuracy with 6 Digit Backlit Display: With two horizontal bubbles, it offers extremely accurate remote measurements up to ±0.08 inch.Additionally, the six-digit backlight display allows for finer measurements.&lt;br&gt;99 Sets Data Record: With more data storage space (other products have only about 30), 99 groups of data storage can save more data, which provides convenience for your work. And you don‘t need to worry about data deleted by mistake because of insufficient storage space.&lt;br&gt;Durable and Compact Design: IP54 waterproof and dustproof for maximum protection of laser distance measurement. Ogeto laser measurement uses class II laser, with output power less than 1mW, which is clearly visible without damaging the eyes. It also has a compact design that takes up less space and can fit into any pocket to facilitate your work.&lt;br&gt;Easy to Use with Live Measuring: Area, distance, length, volume, continuous measurement, Pythagorean method-three points that allow you to make quick calculations. Provides real-time measurements that adjust as you move closer or farther to your target.&lt;br&gt;Package Content: You will get 1 x Ogeto laser distance measure, 2 x 1.5V AAA Batteries, 1 x Strap, 1 x user manual. Our products and services come with worry-free customer support. If you have any question, please feel free to contact us.&lt;br&gt;</t>
  </si>
  <si>
    <t>120 Grams</t>
  </si>
  <si>
    <t>88</t>
  </si>
  <si>
    <t>MAKINGTEC Laser Measure,196Ft Laser Measurement Tool Ft/in/M Unit Switch with LCD Backlit Laser Tape Measure,Digital Laser Measuring Tape Includes Pythagorean Mode,Area Volume and Distance Measure</t>
  </si>
  <si>
    <t>https://www.amazon.com/dp/B0BR5GQ6VW?psc=1</t>
  </si>
  <si>
    <t>B0BR5GQ6VW</t>
  </si>
  <si>
    <t>B0CHHHJN5X</t>
  </si>
  <si>
    <t>2023-02-11</t>
  </si>
  <si>
    <t>MAKINGTEC STORE</t>
  </si>
  <si>
    <t xml:space="preserve"># 125684 in Tools &amp; Home Improvement 
# 66 in Laser Distance Meters 
</t>
  </si>
  <si>
    <t>2.09x3.43x6.50</t>
  </si>
  <si>
    <t>5.31x8.71x16.51</t>
  </si>
  <si>
    <t>【Efficient &amp;Precise Multifunctional Tool】Whether you are a professional or a DIY enthusiast,laser distance measure is the perfect tool for accurate and efficient measuring. With its long range,highprecision,multiple units,measurement and calculation capabilities,compactsize,large LCD screen,and easy battery replacement,you‘ll be able to get the job done quickly and easily.&lt;br&gt;【Improve Efficiency】MAKINGTEC Digital measuring tape uses advanced laser technology to provide highly accurate measurements.Quicker and more convenient to measure than tapes.Any measuring task is now a one-person job you don’t need someone else to hold the other end of the tape.&lt;br&gt;【Excellent Features】The laser tape tool has various features,including distance,area,and volume measurement,Pythagorean mode,continuous measurement,and multiple unit options to choose from,(M/Ft/In,and Inches with fractional mode) for your convenience.&lt;br&gt;【Higher Accuracy】The laser distance meter is highly accurate,with measurements preciseto within 1/16 of an inch. It‘s also compact and lightweight, making it easy to carry with you wherever you go. And the large LCD display is equipped with a backlit, allowing for fast and easy readings.&lt;br&gt;【Easy To Use】Our laser measuring tool is built using premium quality materials and is rated IP54 for protection against dust and water. It uses 2 replaceable AAA batteries for easy power, and has a user-friendly one-button interface for professionals and beginners.&lt;br&gt;【Wide Application】Laser tape are perhaps most often thought of as a contractor’s tool, they’re also valuable for architects, realtors, and keen DIYers,construction and industries, apartments, buildings, real estates, factories, warehouses, etc.&lt;br&gt;【It is wonderful for your father and friends as a Thanksgiving gifts and Christmas gifts.】&lt;br&gt;</t>
  </si>
  <si>
    <t>Orange-196Ft</t>
  </si>
  <si>
    <t>80 Grams</t>
  </si>
  <si>
    <t>89</t>
  </si>
  <si>
    <t>Laser Measuring Tool, 262ft Laser Measure with Digital Angle Finder &amp; Level, Rechargeable Laser Measurement Tool with 2.4‘‘ Color Backlit Display, 6 Units Ft/in/M, Length/Area/Volume/Pythagorean Mode</t>
  </si>
  <si>
    <t>https://www.amazon.com/dp/B0F2MVBJ1V?psc=1</t>
  </si>
  <si>
    <t>B0F2MVBJ1V</t>
  </si>
  <si>
    <t>2025-07-03</t>
  </si>
  <si>
    <t xml:space="preserve"># 116692 in Tools &amp; Home Improvement 
# 61 in Laser Distance Meters 
</t>
  </si>
  <si>
    <t>1.73x5.00x5.63</t>
  </si>
  <si>
    <t>4.39x12.70x14.30</t>
  </si>
  <si>
    <t>3-in-1 Laser Measuring Tool for Professionals: Combining a laser measure (up to 262ft), digital angle finder, and digital level, CIGMAN all-in-one laser measurement tool achieves high precision with ±1/16 inch accuracy and fast 0.3-second readings. With 6 unit options (m/in/ft/ft+in/cm/mm) and 2 measuring reference points, it’s a versatile choice for builders, engineers, interior designers, decorators, construction supervisor, real estate agent and DIY enthusiast&lt;br&gt;Digital Angle Finder with Compact Design: This angle finder measures from -90° to 90° with ±0.2° accuracy and 0.1° resolution. It supports absolute measurement mode for checking fixed angles and is perfect for leveling, alignment, and layout work. The compact, handheld design makes it easy to carry, and it comes with a protective storage pouch—ideal for carpenters, electricians, and metalworkers who need precise angle readings in tight or overhead spaces&lt;br&gt;Multiple Measurement Modes: Compared with the tape measure, the CD-80 laser distance measuring tool provides 5 modes, distance, continuous measurement, area, volume, and pythagorean measurement. It also offers two additional functions—virtual tape and 3s/5s delayed measurement. The built-in electronic angle sensor helps you quickly determine the horizontal direction. Stores up to 100 sets of data, making this laser distance meters ideal for easy review and efficient job tracking&lt;br&gt;Color Backlit Display: This laser measuring tool features a 2.4“ color display with black-and-white screen mode options that can be manually switched based on ambient light. Whether you‘re working indoors or under bright outdoor sunlight, you can easily choose the best screen mode for clear visibility. The display also supports auto-rotation and screen lock for flexible viewing at any angle. IP54 rating ensures protection from dust and water, making this laser measure tough enough for job sites&lt;br&gt;Rechargeable with Long Runtime: Equipped with a 1000mAh rechargeable battery and Type-C charging, this laser distance measure delivers up to 13 hours of runtime and over 8,000 measurements per charge. Auto shut-off after 180s of inactivity helps conserve power, and the optional mute function allows quiet operation when needed. You Will Get: 1x CIGMAN laser measuring tool, 1x user manual, 1x Type-C charging cable, 1x carrying case, 1x hand strap. Suitable for home, construction and industries&lt;br&gt;</t>
  </si>
  <si>
    <t>Home Renovation</t>
  </si>
  <si>
    <t>90</t>
  </si>
  <si>
    <t>Fluke 417D Laser Distance Meter</t>
  </si>
  <si>
    <t>https://www.amazon.com/dp/B07XM917JL?psc=1</t>
  </si>
  <si>
    <t>B07XM917JL</t>
  </si>
  <si>
    <t>Fluke</t>
  </si>
  <si>
    <t>2020-01-31</t>
  </si>
  <si>
    <t xml:space="preserve"># 158743 in Tools &amp; Home Improvement 
# 88 in Laser Distance Meters 
</t>
  </si>
  <si>
    <t>2.20x6.30x10.12</t>
  </si>
  <si>
    <t>5.59x16.00x25.70</t>
  </si>
  <si>
    <t>Instantly measure up to 40 m (131 ft. ) with 1-button point-and-click&lt;br&gt;Continuous measurement capable: adjusting as you move closer and farther from your target&lt;br&gt;Quickly calculate area (sq feet/meters)&lt;br&gt;1-meter drop tested and IP54 rated: built to withstand rainy or dusty conditions&lt;br&gt;Great for interior and exterior applications&lt;br&gt;Laser Class : II Laser Output : 0.65 to 0.95 mW&lt;br&gt;</t>
  </si>
  <si>
    <t>Yellow, Grey</t>
  </si>
  <si>
    <t>D</t>
  </si>
  <si>
    <t>91</t>
  </si>
  <si>
    <t>Spectra Precision Laserometer Laser Receiver</t>
  </si>
  <si>
    <t>https://www.amazon.com/dp/B003FW0G3G?psc=1</t>
  </si>
  <si>
    <t>B003FW0G3G</t>
  </si>
  <si>
    <t>tools</t>
  </si>
  <si>
    <t>2011-03-28</t>
  </si>
  <si>
    <t>Vera Tools</t>
  </si>
  <si>
    <t xml:space="preserve"># 280297 in Tools &amp; Home Improvement 
# 129 in Laser Distance Meters 
</t>
  </si>
  <si>
    <t>3.43x4.41x7.99</t>
  </si>
  <si>
    <t>8.71x11.20x20.29</t>
  </si>
  <si>
    <t>Digital readout of elevation that provides a numeric display of ±1.5 inches (±38 mm)&lt;br&gt;The readout is displayed on the large front and rear LCD’s&lt;br&gt;4 inch (102 mm) reception height, double the typical industry standard&lt;br&gt;Laserometer is designed to survive the tough construction site conditions&lt;br&gt;</t>
  </si>
  <si>
    <t>0.79 Pounds</t>
  </si>
  <si>
    <t>92</t>
  </si>
  <si>
    <t>NOYAFA Laser Measuring Instrument 229 ft, NF-270 Multi-Function Laser Measuring Tools with Large LCD Screen, Measurement Mode, Pythagorean Mode, Real-time Measurement of Distance, Area, Volume</t>
  </si>
  <si>
    <t>https://www.amazon.com/dp/B0D2RFST4S?psc=1</t>
  </si>
  <si>
    <t>B0D2RFST4S</t>
  </si>
  <si>
    <t>2024-05-21</t>
  </si>
  <si>
    <t xml:space="preserve"># 186440 in Tools &amp; Home Improvement 
# 96 in Laser Distance Meters 
</t>
  </si>
  <si>
    <t>1.81x2.44x5.75</t>
  </si>
  <si>
    <t>4.60x6.20x14.61</t>
  </si>
  <si>
    <t>【High-precision measurement】: NOYAFA NF-278L Rechargeable laser measurer can measure distances up to 80 meters 262 feet. More accurate than most laser tape measures, equipped with dual transmitter and single receiver laser heads, fast calculation chip and 0.5S flash test function, with two measurement reference points, allowing you to measure more accurately, with an error of only ±2mm (±1/16 inch). Easily switch between m/in/ft/ft+inch units. (Laser: Class 2, &lt;1 mW)&lt;br&gt;【Functional upgrade】: The NF-278L laser measuring instrument adopts ergonomic design, built-in 500mAh rechargeable lithium-ion battery, and has 99 sets of data storage function, allowing you to easily record and review the entire measurement process. It can also be powered directly via the USB-C power cable. If no operation is performed within 180 seconds, this laser measuring instrument will automatically shut down to save power&lt;br&gt;【Multiple Measurement Functions】The NF-278L is a versatile laser measurement tool designed for professionals. It features reference point setting, single/multiple/continuous measurements, distance/area/volume calculations, Pythagoras measurements (3 height methods), maximum/minimum values, addition/subtraction operations, and 99 sets of data storage. Ideal for home, industrial and construction use&lt;br&gt;【Real-time Angle Sensor and Backlit LCD Screen】NF-278L laser distance meter has built-in electronic angle sensor, accurate angle measurement improves the accuracy of laser measuring tools. Large size backlit LCD screen allows you to easily access measurement data. This laser distance meter is perfect for home, windows, backyard, garden fence, room, apartment, building, residential construction, industry, warehouse, real estate, square feet, tree height measurement, etc&lt;br&gt;【Excellent After-Sales Service and Packaging】NOYAFA Digital Laser Measuring Instrument is committed to creating professional, high-quality tools. We are committed to testing the accuracy of each product to ensure that you get a quality product. If you have any questions, please feel free to contact us and we will solve your problem within 24 hours. Package Included: 1 x Laser Distance Meter, 1 x Color Box, 1 x User Manual and 1 x Charging Cable&lt;br&gt;</t>
  </si>
  <si>
    <t>93</t>
  </si>
  <si>
    <t>DEWALT Laser Measure Tool/Distance Meter, Bluetooth, 330-Foot (DW0330SN)</t>
  </si>
  <si>
    <t>https://www.amazon.com/dp/B08GH6Z1SM?psc=1</t>
  </si>
  <si>
    <t>B08GH6Z1SM</t>
  </si>
  <si>
    <t>2023-10-22</t>
  </si>
  <si>
    <t xml:space="preserve"># 218540 in Tools &amp; Home Improvement 
# 111 in Laser Distance Meters 
</t>
  </si>
  <si>
    <t>2.40x5.16x9.61</t>
  </si>
  <si>
    <t>6.10x13.11x24.41</t>
  </si>
  <si>
    <t>Compatible with DEWALT‘s Tool Connect™ app to capture measurements, markup photos and create and export projects&lt;br&gt;Touch pad control panel&lt;br&gt;Range of 330ft&lt;br&gt;Large color screen&lt;br&gt;Laser Class 2/ output less than or equal 1 mw at 620 to 690 Nm&lt;br&gt;</t>
  </si>
  <si>
    <t>0.03 Kilograms</t>
  </si>
  <si>
    <t>94</t>
  </si>
  <si>
    <t>AISITESY Optical Digital Pupillary Distance Meter Led Pd Meter Pupilometer Interpupillary Distance Measuring Tool Ophthalmic Equipment with LCD Display Optical Pd Pds（Battery Not Included）</t>
  </si>
  <si>
    <t>https://www.amazon.com/dp/B0BGWZ2H94?psc=1</t>
  </si>
  <si>
    <t>B0BGWZ2H94</t>
  </si>
  <si>
    <t>AISITESY</t>
  </si>
  <si>
    <t>2022-10-11</t>
  </si>
  <si>
    <t>AISITESY Optics</t>
  </si>
  <si>
    <t xml:space="preserve"># 260075 in Tools &amp; Home Improvement 
# 122 in Laser Distance Meters 
</t>
  </si>
  <si>
    <t>3.94x8.62x10.08</t>
  </si>
  <si>
    <t>10.01x21.89x25.60</t>
  </si>
  <si>
    <t>【precision Optical Instruments 】Pupilometerused to measure the distance between pupils during eyeglasses refraction. It has the characteristics of direct point sampling and high positioning accuracy.&lt;br&gt;【SIMPLE OPERATION &amp; EASY TO USE】 PD merter Turn the powerpower button to turn the instrument on and off or the pupilometer turns off automatically after operation and retain the memory to ensure longer battery life. Parallax is not induced by this system. The nose &amp; forehead bearer, used to stabilize the instrument against the patient’s nose and forehead&lt;br&gt;【POWER METHOD】 1 AA batteries, due to relevant policies, the batteries are NOT INCLUDED, please kindly understandard. Press and hold the power button 3S! (Remember to press and hold for 2 seconds)&lt;br&gt;【MEASURING ACCURACY】±0.1/0.2/0.5mm is adjustable: According to the accuracy requirements of the actual glasses, set the measurement step increment, that is, accuracy, instead of fixed 0.5mm, the measurement results are more reliable.&lt;br&gt;【Sight distance 30CM-200CM adjustable】 This function is used to measure the interpupillary distance of patients at different sight distances. , Digital Pupilometer If you wear glasses for office, adjust to normal eye distance for measurement. It can also be used in the production and sales of multifocal progressive lenses.&lt;br&gt;</t>
  </si>
  <si>
    <t>white</t>
  </si>
  <si>
    <t>金属</t>
  </si>
  <si>
    <t>surveying</t>
  </si>
  <si>
    <t>95</t>
  </si>
  <si>
    <t>Huepar 2-in-1 Laser Tape Measure, 197Ft Rechargeable Laser Measurement Tool &amp; 16Ft. Measure Tape with Backlit LCD &amp; Movable Hook -Pythagorean, Area, Volume, M/in/Ft Unit Switch Digital Distance Meter</t>
  </si>
  <si>
    <t>https://www.amazon.com/dp/B0BBLXCNJG?psc=1</t>
  </si>
  <si>
    <t>B0BBLXCNJG</t>
  </si>
  <si>
    <t>2022-09-27</t>
  </si>
  <si>
    <t xml:space="preserve"># 152946 in Tools &amp; Home Improvement 
# 83 in Laser Distance Meters 
</t>
  </si>
  <si>
    <t>2.56x4.61x6.46</t>
  </si>
  <si>
    <t>6.50x11.71x16.41</t>
  </si>
  <si>
    <t>【2-in-1 Laser Measurement Tool】This laser tape measure combines a 197Ft (60 m) laser measure with a 16Ft (5 m) tape measure, which is a fully functional measurement tool. This measuring tape features an accuracy of ±1/16 inch. The laser measuring tape adopted Laser Class II which is limited to 1 mW continuous wave, safe for everyday use.&lt;br&gt;【Type-C Charging &amp; Auto Shutdown】The tape measure adopted built-in 380mAh lithium battery so that the laser tape measure can be rechargeable, which is economical, environmental-friendly and durable. With Type-C charging port, the tape measure can also be charged by phone, laptop, power bank, car charger, etc. In addition, the laser measurement tape will automatically shutdown without operation after 180s.&lt;br&gt;【6 Laser Measure Modes &amp; Multifunctions】The laser measurement tool supports distance, area, volume, Pythagorean(2-point), Pythagorean(3-point) and continuous measurement modes for various usage scenarios. It can also do calculations in area and volume measuring. Two measuring reference points (the front and the rear) meet different measuring needs. There are four units for selected: m/ft/in/’ ‘’. The laser tape offers 50 groups of data storage.&lt;br&gt;【Easy Operation Laser Tape】The digital laser tape measure has both metric and imperial scales on the tape for easy reading. Movable hook improves accuracy for measurement of inside and outside. The brake lock helps control the tape recycling speed for safe measuring. Backlit LCD improves better readability in low-light conditions. The measurement value will be displayed in real time when measuring single distance under tape measure mode.&lt;br&gt;【Portable &amp; Wide applications】The digital tape measure is made of durable ABS material for comfortable grip. And with belt clip, users can easily carry it everywhere for use. This Huepar 2-in-1 laser tape can be widely use in house decoration, building construction, real estate .The laser measure is ideal for measuring areas or objects including rooms, apartments, buildings, factories, garage, desks, chairs, sofa, closet, floor, etc.&lt;br&gt;</t>
  </si>
  <si>
    <t>5.55“L x 3.23“W</t>
  </si>
  <si>
    <t>±1/16 inch</t>
  </si>
  <si>
    <t>96</t>
  </si>
  <si>
    <t>Mereo Laser Measure 165Ft/50M Digital Distance Meter, Electronic Level, Backlit LCD, M/in/Ft Units, Measures Distance, Area, Volume &amp; Pythagorean, Includes Storage Bag</t>
  </si>
  <si>
    <t>https://www.amazon.com/dp/B0DHDB6JVW?psc=1</t>
  </si>
  <si>
    <t>B0DHDB6JVW</t>
  </si>
  <si>
    <t>MEREO</t>
  </si>
  <si>
    <t>2024-10-10</t>
  </si>
  <si>
    <t>Mairuiou Direct</t>
  </si>
  <si>
    <t xml:space="preserve"># 139808 in Tools &amp; Home Improvement 
# 72 in Laser Distance Meters 
</t>
  </si>
  <si>
    <t>2.17x4.21x5.94</t>
  </si>
  <si>
    <t>5.51x10.69x15.09</t>
  </si>
  <si>
    <t>Accurate Measurements: Achieve high precision with MEREO 165Ft laser distance measurement, ideal for projects requiring accurate short to mid-range measurements.&lt;br&gt;Built-in Electronic Level: Ensure every measurement is perfectly level, providing reliable data for flawless designs and accurate planning.&lt;br&gt;Multifunctional Modes: Effortlessly measure distances, areas, and volumes, making this tool versatile for a variety of professional and home improvement projects.&lt;br&gt;Durable and Compact Design: Built with high-strength materials, MEREO 165Ft laser measure is both durable and portable, perfect for everyday use in different environments.&lt;br&gt;Backlit LCD Screen: Easily read measurements even in low-light conditions, ensuring you never miss a detail while working on intricate tasks.&lt;br&gt;</t>
  </si>
  <si>
    <t>97</t>
  </si>
  <si>
    <t>Bilateral Laser Measurement Tool, Bauihr 393ft/120M Rechargeable Aluminum Dual Laser Distance Meter, Laser Measure with Color Backlit LCD Display, Digital Angle, M/in/Ft Unit Switching</t>
  </si>
  <si>
    <t>https://www.amazon.com/dp/B0CB1BSY84?psc=1</t>
  </si>
  <si>
    <t>B0CB1BSY84</t>
  </si>
  <si>
    <t>Bauihr</t>
  </si>
  <si>
    <t>2023-07-04</t>
  </si>
  <si>
    <t xml:space="preserve"># 227145 in Tools &amp; Home Improvement 
# 110 in Laser Distance Meters 
</t>
  </si>
  <si>
    <t>2.24x4.80x6.10</t>
  </si>
  <si>
    <t>5.69x12.19x15.49</t>
  </si>
  <si>
    <t>Outstanding Efficiency: This Bauihr dual laser distance meter adopts Class II laser(output &lt;1mW) and 393ft(120m) measuring range with accuracy up to ±1/8inch, and can switch between single or bilateral laser without moving frequently. Providing Distance/Area/Volume/Pythagorean/Angle measuring methods, you can choose them flexibly according to your demands, 4 units Ft/In/M/Ft+In, and 3 reference points for a free adjustment to get an accurate result.&lt;br&gt;Clear Display &amp; Type-C Rechargeable: The rotatable backlit LCD screen with high visibility can be displayed in 4 different directions and the screen rotation lock makes it easier to read the numbers in any scenario. One full charge with the tool allows for 8000+ measurements so that you can take it out all day long without being out of battery.&lt;br&gt;Inclination sensor: Equipped with a digital inclination sensor, this bilateral Laser measurement tool allows the user to make sure of a horizontal angle while measuring a different area, which can also get an accurate digital reading and offer flexibility.&lt;br&gt;Diversified Application: 100 groups of data can be stored for retrieval, with addition and subtraction mode for data calculation effectively; you can get the midpoint, max, and min value easily by continuously measuring.&lt;br&gt;User-friendly Design: Featuring a magnetic design with strong suction to be attached to metal surfaces tightly, a compact body with a lanyard making you hold it steady and carry it easily, alu-alloy case ensuring maximum durability.&lt;br&gt;</t>
  </si>
  <si>
    <t>152 Grams</t>
  </si>
  <si>
    <t>98</t>
  </si>
  <si>
    <t>2-in-1 Laser Tape Measure, 197Ft Rechargeable Measuring Tape &amp; 16Ft Manual Tape Measure with Movable Magnetic Hook, Support to Pythagorean, Area, Volume, Ft/in/M Unit Laser Measuring Tool</t>
  </si>
  <si>
    <t>https://www.amazon.com/dp/B0FCCLC617?psc=1</t>
  </si>
  <si>
    <t>B0FCCLC617</t>
  </si>
  <si>
    <t>Neitra</t>
  </si>
  <si>
    <t>2025-06-11</t>
  </si>
  <si>
    <t xml:space="preserve"># 114342 in Tools &amp; Home Improvement 
# 54 in Laser Distance Meters 
</t>
  </si>
  <si>
    <t>2.76x5.28x5.63</t>
  </si>
  <si>
    <t>7.01x13.41x14.30</t>
  </si>
  <si>
    <t>【More Visible Green Laser】Featuring 4x brighter green laser technology compared to red lasers, this laser measuring tool ensures exceptional visibility in outdoor environments and bright conditions. Perfect for construction projects, interior design, and DIY home renovations, digital tape measure with laser delivers rapid, reliable measurements for room dimensions, furniture layouts, and architectural planning.&lt;br&gt;【Support 6 Laser Measuring Modes】This digital measuring tape offers 6 measuring modes: Distance, Continuous, Area, Volume, Pythagorean (2-point &amp; 3-point). Effortlessly switch between Ft/in/M units. Class II laser (&lt;1mW) ensures safe operation across all professional and personal applications.&lt;br&gt;【2-in-1 Laser &amp; Manual Tape Measure】Combine 197Ft laser measurement &amp; 16Ft manual tape measure capabilities for seamless short/long distance measurements. Achieve professional-grade precision with ±1/16 accuracy, making this laser tape measure ideal for engineering projects, home improvement tasks, and contractor-grade construction work.&lt;br&gt;【 High Capacity Battery 】 The digital tape measure’s high-capacity battery supports 5000 measurements per charge with USB Type-C charging. The battery level indicator ensures that critical measurement tasks are not accidentally powered off. Backlit LCD screens improve readability in low light conditions. This tape measure is also designed with a belt clip, which can be carried around to perform measurement tasks.&lt;br&gt;【User-friendly Design】Auto-lock mechanism automatically secures manual tape measure extensions, with one-touch retraction for effortless operation. Designed with ABS material covering, providing a comfortable grip. Durable and earthquake resistant, capable of long-term use. This is a laser measurement tool designed specifically for precision, convenience, and versatility, making it perfect for DIY enthusiasts, contractors, and professionals to use.&lt;br&gt;</t>
  </si>
  <si>
    <t>Black, Gray</t>
  </si>
  <si>
    <t>350 Grams</t>
  </si>
  <si>
    <t>99</t>
  </si>
  <si>
    <t>Digital Laser Tape Measure,131ft Laser Distance &amp; 16ft Tape Measure 2 in 1 Laser Measurement Tool, Area, Volume Laser Measure for Construction DIY Woodworker</t>
  </si>
  <si>
    <t>https://www.amazon.com/dp/B0DH3GXK7J?psc=1</t>
  </si>
  <si>
    <t>B0DH3GXK7J</t>
  </si>
  <si>
    <t>BTOBI</t>
  </si>
  <si>
    <t>YUFANS</t>
  </si>
  <si>
    <t xml:space="preserve"># 304381 in Tools &amp; Home Improvement 
# 130 in Laser Distance Meters 
</t>
  </si>
  <si>
    <t>2.64x5.04x6.34</t>
  </si>
  <si>
    <t>6.71x12.80x16.10</t>
  </si>
  <si>
    <t>This 2-in-1 Laser Tape Measure is a highly versatile tool, providing the accuracy of a 131ft laser measurement alongside the convenience of a 16ft tape measure.&lt;br&gt;Security Lock device is equipped with an automatic lock mechanism and an Autolock button, ensuring that the blade stays extended during measurements and retracts smoothly afterward. This design ensures stable, rebound-free results, delivering reliable accuracy.&lt;br&gt;The Convenient Design includes a magnetic hook for secure attachment to ferrous materials and double-sided scales displaying measurements in n/in/ft units, allowing users to effortlessly switch between systems. laser safety level-Class II, &lt;1mW.&lt;br&gt;Powered by a Li-ion rechargeable battery and featuring USB Type-C charging, it ensures extended use without the need for frequent battery replacements.&lt;br&gt;This device provides precise measurements using both laser range and tape length, ensuring reliable results for a wide range of indoor and outdoor projects. Ideal for use in factories, garages, and homes, it‘s perfect for measuring desks, chairs, sofas, closets, floors, and much more.&lt;br&gt;</t>
  </si>
  <si>
    <t>0.39 Kilograms</t>
  </si>
  <si>
    <t>100</t>
  </si>
  <si>
    <t>Hilti 2062051 PD-E Laser (1 mW, 635 nm, Class 2, Class II )Range Meter with Soft Case</t>
  </si>
  <si>
    <t>https://www.amazon.com/dp/B00LX9MPVO?psc=1</t>
  </si>
  <si>
    <t>B00LX9MPVO</t>
  </si>
  <si>
    <t>B0BJQMGKJK</t>
  </si>
  <si>
    <t>HILTI</t>
  </si>
  <si>
    <t>2017-11-11</t>
  </si>
  <si>
    <t>steve_store</t>
  </si>
  <si>
    <t xml:space="preserve"># 241151 in Tools &amp; Home Improvement 
# 114 in Laser Distance Meters 
</t>
  </si>
  <si>
    <t>3.23x6.65x9.29</t>
  </si>
  <si>
    <t>8.20x16.89x23.60</t>
  </si>
  <si>
    <t>Accuracy plus minus 0.04 in; Max measuring distance 656 feet&lt;br&gt;Data memory - 30 last measurements&lt;br&gt;Uses 2 AAA batteries, which are included, providing up to 5000 measurements&lt;br&gt;Operating emperature range 14 - 122 f&lt;br&gt;Includes laser range meter, 2 batteries, 1 hand strap and 1 pouch&lt;br&gt;</t>
  </si>
  <si>
    <t>Range Meter</t>
  </si>
  <si>
    <t>red, black</t>
  </si>
  <si>
    <t>Composite</t>
  </si>
  <si>
    <t>0.01 Ounces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</si>
</sst>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2"/>
      <color indexed="8"/>
      <name val="宋体"/>
      <charset val="134"/>
      <scheme val="minor"/>
    </font>
    <font>
      <u/>
      <sz val="11"/>
      <color indexed="12"/>
      <name val="Calibri"/>
      <charset val="134"/>
    </font>
    <font>
      <b/>
      <sz val="12"/>
      <color indexed="8"/>
      <name val="宋体"/>
      <charset val="134"/>
      <scheme val="minor"/>
    </font>
    <font>
      <u/>
      <sz val="11"/>
      <color rgb="FF800080"/>
      <name val="Calibri"/>
      <charset val="134"/>
    </font>
    <font>
      <sz val="12"/>
      <color rgb="FF333333"/>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DEBF7"/>
        <bgColor indexed="64"/>
      </patternFill>
    </fill>
    <fill>
      <patternFill patternType="solid">
        <fgColor theme="7"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7">
    <xf numFmtId="0" fontId="0" fillId="0" borderId="0" xfId="0"/>
    <xf numFmtId="0" fontId="1" fillId="2" borderId="1" xfId="0" applyFont="1" applyFill="1" applyBorder="1" applyAlignment="1">
      <alignment horizontal="center" vertical="center"/>
    </xf>
    <xf numFmtId="4" fontId="1" fillId="0" borderId="1" xfId="0" applyNumberFormat="1" applyFont="1" applyBorder="1" applyAlignment="1">
      <alignment horizontal="center" vertical="center" wrapText="1"/>
    </xf>
    <xf numFmtId="0" fontId="1"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3" fontId="1" fillId="0" borderId="1" xfId="0" applyNumberFormat="1" applyFont="1" applyBorder="1" applyAlignment="1">
      <alignment horizontal="center" vertical="center" wrapText="1"/>
    </xf>
    <xf numFmtId="0" fontId="0" fillId="0" borderId="0" xfId="0" applyAlignment="1">
      <alignment wrapText="1"/>
    </xf>
    <xf numFmtId="0" fontId="0" fillId="0" borderId="0" xfId="0" applyNumberFormat="1"/>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4" fillId="0" borderId="1" xfId="0" applyFont="1" applyBorder="1" applyAlignment="1">
      <alignment horizontal="center" vertical="center" wrapText="1"/>
    </xf>
    <xf numFmtId="10" fontId="1"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5" fillId="0" borderId="2" xfId="0" applyFont="1" applyFill="1" applyBorder="1" applyAlignment="1">
      <alignment horizontal="center" vertical="center"/>
    </xf>
    <xf numFmtId="4" fontId="1"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mazon.com/dp/B09156YD8P?psc=1" TargetMode="External"/><Relationship Id="rId8" Type="http://schemas.openxmlformats.org/officeDocument/2006/relationships/hyperlink" Target="https://www.amazon.com/dp/B0C819NRYP?psc=1" TargetMode="External"/><Relationship Id="rId7" Type="http://schemas.openxmlformats.org/officeDocument/2006/relationships/hyperlink" Target="https://www.amazon.com/dp/B0D48ZPFXP?psc=1" TargetMode="External"/><Relationship Id="rId62" Type="http://schemas.openxmlformats.org/officeDocument/2006/relationships/hyperlink" Target="https://www.amazon.com/dp/B0DR274Y89?psc=1" TargetMode="External"/><Relationship Id="rId61" Type="http://schemas.openxmlformats.org/officeDocument/2006/relationships/hyperlink" Target="https://www.amazon.com/dp/B0D82WTRZX?psc=1" TargetMode="External"/><Relationship Id="rId60" Type="http://schemas.openxmlformats.org/officeDocument/2006/relationships/hyperlink" Target="https://www.amazon.com/dp/B0CF25L9V8?psc=1" TargetMode="External"/><Relationship Id="rId6" Type="http://schemas.openxmlformats.org/officeDocument/2006/relationships/hyperlink" Target="https://www.amazon.com/dp/B08C4VPHB4?psc=1" TargetMode="External"/><Relationship Id="rId59" Type="http://schemas.openxmlformats.org/officeDocument/2006/relationships/hyperlink" Target="https://www.amazon.com/dp/B09L14S46B?psc=1" TargetMode="External"/><Relationship Id="rId58" Type="http://schemas.openxmlformats.org/officeDocument/2006/relationships/hyperlink" Target="https://www.amazon.com/dp/B0BHZ1SWL2?psc=1" TargetMode="External"/><Relationship Id="rId57" Type="http://schemas.openxmlformats.org/officeDocument/2006/relationships/hyperlink" Target="https://www.amazon.com/dp/B0CRHT6LNF?psc=1" TargetMode="External"/><Relationship Id="rId56" Type="http://schemas.openxmlformats.org/officeDocument/2006/relationships/hyperlink" Target="https://www.amazon.com/dp/B0BRRJJT18?psc=1" TargetMode="External"/><Relationship Id="rId55" Type="http://schemas.openxmlformats.org/officeDocument/2006/relationships/hyperlink" Target="https://www.amazon.com/dp/B0D6GLDG15?psc=1" TargetMode="External"/><Relationship Id="rId54" Type="http://schemas.openxmlformats.org/officeDocument/2006/relationships/hyperlink" Target="https://www.amazon.com/dp/B0C3G83SL1?psc=1" TargetMode="External"/><Relationship Id="rId53" Type="http://schemas.openxmlformats.org/officeDocument/2006/relationships/hyperlink" Target="https://www.amazon.com/dp/B0CTB8DQ16?psc=1" TargetMode="External"/><Relationship Id="rId52" Type="http://schemas.openxmlformats.org/officeDocument/2006/relationships/hyperlink" Target="https://www.amazon.com/dp/B0C1RWW961?psc=1" TargetMode="External"/><Relationship Id="rId51" Type="http://schemas.openxmlformats.org/officeDocument/2006/relationships/hyperlink" Target="https://www.amazon.com/dp/B0DLNG9Z3X?psc=1" TargetMode="External"/><Relationship Id="rId50" Type="http://schemas.openxmlformats.org/officeDocument/2006/relationships/hyperlink" Target="https://www.amazon.com/dp/B0CJNKS2TH?psc=1" TargetMode="External"/><Relationship Id="rId5" Type="http://schemas.openxmlformats.org/officeDocument/2006/relationships/hyperlink" Target="https://www.amazon.com/dp/B0931YY9LZ?psc=1" TargetMode="External"/><Relationship Id="rId49" Type="http://schemas.openxmlformats.org/officeDocument/2006/relationships/hyperlink" Target="https://www.amazon.com/dp/B0DB5BLLSB?psc=1" TargetMode="External"/><Relationship Id="rId48" Type="http://schemas.openxmlformats.org/officeDocument/2006/relationships/hyperlink" Target="https://www.amazon.com/dp/B08DFXC28L?psc=1" TargetMode="External"/><Relationship Id="rId47" Type="http://schemas.openxmlformats.org/officeDocument/2006/relationships/hyperlink" Target="https://www.amazon.com/dp/B0DRJP2P8T?psc=1" TargetMode="External"/><Relationship Id="rId46" Type="http://schemas.openxmlformats.org/officeDocument/2006/relationships/hyperlink" Target="https://www.amazon.com/dp/B093B4G41H?psc=1" TargetMode="External"/><Relationship Id="rId45" Type="http://schemas.openxmlformats.org/officeDocument/2006/relationships/hyperlink" Target="https://www.amazon.com/dp/B01M5CW7CT?psc=1" TargetMode="External"/><Relationship Id="rId44" Type="http://schemas.openxmlformats.org/officeDocument/2006/relationships/hyperlink" Target="https://www.amazon.com/dp/B0D7PYLVXR?psc=1" TargetMode="External"/><Relationship Id="rId43" Type="http://schemas.openxmlformats.org/officeDocument/2006/relationships/hyperlink" Target="https://www.amazon.com/dp/B0DQDGJ9L3?psc=1" TargetMode="External"/><Relationship Id="rId42" Type="http://schemas.openxmlformats.org/officeDocument/2006/relationships/hyperlink" Target="https://www.amazon.com/dp/B0D421XPSJ?psc=1" TargetMode="External"/><Relationship Id="rId41" Type="http://schemas.openxmlformats.org/officeDocument/2006/relationships/hyperlink" Target="https://www.amazon.com/dp/B0DSBV8CYX?psc=1" TargetMode="External"/><Relationship Id="rId40" Type="http://schemas.openxmlformats.org/officeDocument/2006/relationships/hyperlink" Target="https://www.amazon.com/dp/B076P96DKY?psc=1" TargetMode="External"/><Relationship Id="rId4" Type="http://schemas.openxmlformats.org/officeDocument/2006/relationships/hyperlink" Target="https://www.amazon.com/dp/B076C3TB8P?psc=1" TargetMode="External"/><Relationship Id="rId39" Type="http://schemas.openxmlformats.org/officeDocument/2006/relationships/hyperlink" Target="https://www.amazon.com/dp/B0B12KHDBH?psc=1" TargetMode="External"/><Relationship Id="rId38" Type="http://schemas.openxmlformats.org/officeDocument/2006/relationships/hyperlink" Target="https://www.amazon.com/dp/B0CB8BH6CR?psc=1" TargetMode="External"/><Relationship Id="rId37" Type="http://schemas.openxmlformats.org/officeDocument/2006/relationships/hyperlink" Target="https://www.amazon.com/dp/B0CHXZCZFZ?psc=1" TargetMode="External"/><Relationship Id="rId36" Type="http://schemas.openxmlformats.org/officeDocument/2006/relationships/hyperlink" Target="https://www.amazon.com/dp/B0967SJTBG?psc=1" TargetMode="External"/><Relationship Id="rId35" Type="http://schemas.openxmlformats.org/officeDocument/2006/relationships/hyperlink" Target="https://www.amazon.com/dp/B0DP6D6QR5?psc=1" TargetMode="External"/><Relationship Id="rId34" Type="http://schemas.openxmlformats.org/officeDocument/2006/relationships/hyperlink" Target="https://www.amazon.com/dp/B0DN1BPM2J?psc=1" TargetMode="External"/><Relationship Id="rId33" Type="http://schemas.openxmlformats.org/officeDocument/2006/relationships/hyperlink" Target="https://www.amazon.com/dp/B0CQYL2XWF?psc=1" TargetMode="External"/><Relationship Id="rId32" Type="http://schemas.openxmlformats.org/officeDocument/2006/relationships/hyperlink" Target="https://www.amazon.com/dp/B08G892B9W?psc=1" TargetMode="External"/><Relationship Id="rId31" Type="http://schemas.openxmlformats.org/officeDocument/2006/relationships/hyperlink" Target="https://www.amazon.com/dp/B0DHGJ6YVH?psc=1" TargetMode="External"/><Relationship Id="rId30" Type="http://schemas.openxmlformats.org/officeDocument/2006/relationships/hyperlink" Target="https://www.amazon.com/dp/B0DBCSM3PS?psc=1" TargetMode="External"/><Relationship Id="rId3" Type="http://schemas.openxmlformats.org/officeDocument/2006/relationships/hyperlink" Target="https://www.amazon.com/dp/B0863RK1KX?psc=1" TargetMode="External"/><Relationship Id="rId29" Type="http://schemas.openxmlformats.org/officeDocument/2006/relationships/hyperlink" Target="https://www.amazon.com/dp/B0DC6KZB66?psc=1" TargetMode="External"/><Relationship Id="rId28" Type="http://schemas.openxmlformats.org/officeDocument/2006/relationships/hyperlink" Target="https://www.amazon.com/dp/B0D2D4WD3W?psc=1" TargetMode="External"/><Relationship Id="rId27" Type="http://schemas.openxmlformats.org/officeDocument/2006/relationships/hyperlink" Target="https://www.amazon.com/dp/B0D5CXPGBW?psc=1" TargetMode="External"/><Relationship Id="rId26" Type="http://schemas.openxmlformats.org/officeDocument/2006/relationships/hyperlink" Target="https://www.amazon.com/dp/B0B9SNZMBZ?psc=1" TargetMode="External"/><Relationship Id="rId25" Type="http://schemas.openxmlformats.org/officeDocument/2006/relationships/hyperlink" Target="https://www.amazon.com/dp/B0BVY9J5C6?psc=1" TargetMode="External"/><Relationship Id="rId24" Type="http://schemas.openxmlformats.org/officeDocument/2006/relationships/hyperlink" Target="https://www.amazon.com/dp/B0F8VQVS28?psc=1" TargetMode="External"/><Relationship Id="rId23" Type="http://schemas.openxmlformats.org/officeDocument/2006/relationships/hyperlink" Target="https://www.amazon.com/dp/B00P6V7TO8?psc=1" TargetMode="External"/><Relationship Id="rId22" Type="http://schemas.openxmlformats.org/officeDocument/2006/relationships/hyperlink" Target="https://www.amazon.com/dp/B0CPT39MQN?psc=1" TargetMode="External"/><Relationship Id="rId21" Type="http://schemas.openxmlformats.org/officeDocument/2006/relationships/hyperlink" Target="https://www.amazon.com/dp/B01D8HNPSK?psc=1" TargetMode="External"/><Relationship Id="rId20" Type="http://schemas.openxmlformats.org/officeDocument/2006/relationships/hyperlink" Target="https://www.amazon.com/dp/B0DK1QLWQW?psc=1" TargetMode="External"/><Relationship Id="rId2" Type="http://schemas.openxmlformats.org/officeDocument/2006/relationships/hyperlink" Target="https://www.amazon.com/dp/B085NX87K3?psc=1" TargetMode="External"/><Relationship Id="rId19" Type="http://schemas.openxmlformats.org/officeDocument/2006/relationships/hyperlink" Target="https://www.amazon.com/dp/B0D44S6F4Y?psc=1" TargetMode="External"/><Relationship Id="rId18" Type="http://schemas.openxmlformats.org/officeDocument/2006/relationships/hyperlink" Target="https://www.amazon.com/dp/B0943VQG4J?psc=1" TargetMode="External"/><Relationship Id="rId17" Type="http://schemas.openxmlformats.org/officeDocument/2006/relationships/hyperlink" Target="https://www.amazon.com/dp/B0CHYKCFZZ?psc=1" TargetMode="External"/><Relationship Id="rId16" Type="http://schemas.openxmlformats.org/officeDocument/2006/relationships/hyperlink" Target="https://www.amazon.com/dp/B0D4DR6361?psc=1" TargetMode="External"/><Relationship Id="rId15" Type="http://schemas.openxmlformats.org/officeDocument/2006/relationships/hyperlink" Target="https://www.amazon.com/dp/B0BHPKKF57?psc=1" TargetMode="External"/><Relationship Id="rId14" Type="http://schemas.openxmlformats.org/officeDocument/2006/relationships/hyperlink" Target="https://www.amazon.com/dp/B09VJS94G3?psc=1" TargetMode="External"/><Relationship Id="rId13" Type="http://schemas.openxmlformats.org/officeDocument/2006/relationships/hyperlink" Target="https://www.amazon.com/dp/B08YRJGVKF?psc=1" TargetMode="External"/><Relationship Id="rId12" Type="http://schemas.openxmlformats.org/officeDocument/2006/relationships/hyperlink" Target="https://www.amazon.com/dp/B0DFB24MBS?psc=1" TargetMode="External"/><Relationship Id="rId11" Type="http://schemas.openxmlformats.org/officeDocument/2006/relationships/hyperlink" Target="https://www.amazon.com/dp/B0D45LML8B?psc=1" TargetMode="External"/><Relationship Id="rId10" Type="http://schemas.openxmlformats.org/officeDocument/2006/relationships/hyperlink" Target="https://www.amazon.com/dp/B07BNSYP4M?psc=1" TargetMode="External"/><Relationship Id="rId1" Type="http://schemas.openxmlformats.org/officeDocument/2006/relationships/hyperlink" Target="https://www.amazon.com/dp/B0C76CPGC7?psc=1"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www.amazon.com/dp/B00LX9MPVO?psc=1" TargetMode="External"/><Relationship Id="rId98" Type="http://schemas.openxmlformats.org/officeDocument/2006/relationships/hyperlink" Target="https://www.amazon.com/dp/B0DH3GXK7J?psc=1" TargetMode="External"/><Relationship Id="rId97" Type="http://schemas.openxmlformats.org/officeDocument/2006/relationships/hyperlink" Target="https://www.amazon.com/dp/B0FCCLC617?psc=1" TargetMode="External"/><Relationship Id="rId96" Type="http://schemas.openxmlformats.org/officeDocument/2006/relationships/hyperlink" Target="https://www.amazon.com/dp/B0CB1BSY84?psc=1" TargetMode="External"/><Relationship Id="rId95" Type="http://schemas.openxmlformats.org/officeDocument/2006/relationships/hyperlink" Target="https://www.amazon.com/dp/B0DHDB6JVW?psc=1" TargetMode="External"/><Relationship Id="rId94" Type="http://schemas.openxmlformats.org/officeDocument/2006/relationships/hyperlink" Target="https://www.amazon.com/dp/B0BBLXCNJG?psc=1" TargetMode="External"/><Relationship Id="rId93" Type="http://schemas.openxmlformats.org/officeDocument/2006/relationships/hyperlink" Target="https://www.amazon.com/dp/B0BGWZ2H94?psc=1" TargetMode="External"/><Relationship Id="rId92" Type="http://schemas.openxmlformats.org/officeDocument/2006/relationships/hyperlink" Target="https://www.amazon.com/dp/B08GH6Z1SM?psc=1" TargetMode="External"/><Relationship Id="rId91" Type="http://schemas.openxmlformats.org/officeDocument/2006/relationships/hyperlink" Target="https://www.amazon.com/dp/B0D2RFST4S?psc=1" TargetMode="External"/><Relationship Id="rId90" Type="http://schemas.openxmlformats.org/officeDocument/2006/relationships/hyperlink" Target="https://www.amazon.com/dp/B003FW0G3G?psc=1" TargetMode="External"/><Relationship Id="rId9" Type="http://schemas.openxmlformats.org/officeDocument/2006/relationships/hyperlink" Target="https://www.amazon.com/dp/B09156YD8P?psc=1" TargetMode="External"/><Relationship Id="rId89" Type="http://schemas.openxmlformats.org/officeDocument/2006/relationships/hyperlink" Target="https://www.amazon.com/dp/B07XM917JL?psc=1" TargetMode="External"/><Relationship Id="rId88" Type="http://schemas.openxmlformats.org/officeDocument/2006/relationships/hyperlink" Target="https://www.amazon.com/dp/B0F2MVBJ1V?psc=1" TargetMode="External"/><Relationship Id="rId87" Type="http://schemas.openxmlformats.org/officeDocument/2006/relationships/hyperlink" Target="https://www.amazon.com/dp/B0BR5GQ6VW?psc=1" TargetMode="External"/><Relationship Id="rId86" Type="http://schemas.openxmlformats.org/officeDocument/2006/relationships/hyperlink" Target="https://www.amazon.com/dp/B09ZTX7D7D?psc=1" TargetMode="External"/><Relationship Id="rId85" Type="http://schemas.openxmlformats.org/officeDocument/2006/relationships/hyperlink" Target="https://www.amazon.com/dp/B0B1LKJ1N7?psc=1" TargetMode="External"/><Relationship Id="rId84" Type="http://schemas.openxmlformats.org/officeDocument/2006/relationships/hyperlink" Target="https://www.amazon.com/dp/B0F3X37GB1?psc=1" TargetMode="External"/><Relationship Id="rId83" Type="http://schemas.openxmlformats.org/officeDocument/2006/relationships/hyperlink" Target="https://www.amazon.com/dp/B08K7GS6VH?psc=1" TargetMode="External"/><Relationship Id="rId82" Type="http://schemas.openxmlformats.org/officeDocument/2006/relationships/hyperlink" Target="https://www.amazon.com/dp/B0F2YY6R7Y?psc=1" TargetMode="External"/><Relationship Id="rId81" Type="http://schemas.openxmlformats.org/officeDocument/2006/relationships/hyperlink" Target="https://www.amazon.com/dp/B0FCFNFWJS?psc=1" TargetMode="External"/><Relationship Id="rId80" Type="http://schemas.openxmlformats.org/officeDocument/2006/relationships/hyperlink" Target="https://www.amazon.com/dp/B0CW69YBDY?psc=1" TargetMode="External"/><Relationship Id="rId8" Type="http://schemas.openxmlformats.org/officeDocument/2006/relationships/hyperlink" Target="https://www.amazon.com/dp/B0C819NRYP?psc=1" TargetMode="External"/><Relationship Id="rId79" Type="http://schemas.openxmlformats.org/officeDocument/2006/relationships/hyperlink" Target="https://www.amazon.com/dp/B0CHYJSC26?psc=1" TargetMode="External"/><Relationship Id="rId78" Type="http://schemas.openxmlformats.org/officeDocument/2006/relationships/hyperlink" Target="https://www.amazon.com/dp/B0BHPB752M?psc=1" TargetMode="External"/><Relationship Id="rId77" Type="http://schemas.openxmlformats.org/officeDocument/2006/relationships/hyperlink" Target="https://www.amazon.com/dp/B01CYJQ6Z2?psc=1" TargetMode="External"/><Relationship Id="rId76" Type="http://schemas.openxmlformats.org/officeDocument/2006/relationships/hyperlink" Target="https://www.amazon.com/dp/B0C4SQH9H6?psc=1" TargetMode="External"/><Relationship Id="rId75" Type="http://schemas.openxmlformats.org/officeDocument/2006/relationships/hyperlink" Target="https://www.amazon.com/dp/B0D4YXVH77?psc=1" TargetMode="External"/><Relationship Id="rId74" Type="http://schemas.openxmlformats.org/officeDocument/2006/relationships/hyperlink" Target="https://www.amazon.com/dp/B00K5UDI5O?psc=1" TargetMode="External"/><Relationship Id="rId73" Type="http://schemas.openxmlformats.org/officeDocument/2006/relationships/hyperlink" Target="https://www.amazon.com/dp/B01N44GG98?psc=1" TargetMode="External"/><Relationship Id="rId72" Type="http://schemas.openxmlformats.org/officeDocument/2006/relationships/hyperlink" Target="https://www.amazon.com/dp/B00GHO19EO?psc=1" TargetMode="External"/><Relationship Id="rId71" Type="http://schemas.openxmlformats.org/officeDocument/2006/relationships/hyperlink" Target="https://www.amazon.com/dp/B0C3769VL8?psc=1" TargetMode="External"/><Relationship Id="rId70" Type="http://schemas.openxmlformats.org/officeDocument/2006/relationships/hyperlink" Target="https://www.amazon.com/dp/B001G7R4NC?psc=1" TargetMode="External"/><Relationship Id="rId7" Type="http://schemas.openxmlformats.org/officeDocument/2006/relationships/hyperlink" Target="https://www.amazon.com/dp/B0D48ZPFXP?psc=1" TargetMode="External"/><Relationship Id="rId69" Type="http://schemas.openxmlformats.org/officeDocument/2006/relationships/hyperlink" Target="https://www.amazon.com/dp/B08C4PJ7MX?psc=1" TargetMode="External"/><Relationship Id="rId68" Type="http://schemas.openxmlformats.org/officeDocument/2006/relationships/hyperlink" Target="https://www.amazon.com/dp/B0DKF79ZDM?psc=1" TargetMode="External"/><Relationship Id="rId67" Type="http://schemas.openxmlformats.org/officeDocument/2006/relationships/hyperlink" Target="https://www.amazon.com/dp/B0CX9LNHQC?psc=1" TargetMode="External"/><Relationship Id="rId66" Type="http://schemas.openxmlformats.org/officeDocument/2006/relationships/hyperlink" Target="https://www.amazon.com/dp/B0DFLXXSW9?psc=1" TargetMode="External"/><Relationship Id="rId65" Type="http://schemas.openxmlformats.org/officeDocument/2006/relationships/hyperlink" Target="https://www.amazon.com/dp/B0DDBTLXRC?psc=1" TargetMode="External"/><Relationship Id="rId64" Type="http://schemas.openxmlformats.org/officeDocument/2006/relationships/hyperlink" Target="https://www.amazon.com/dp/B07Z1SJ596?psc=1" TargetMode="External"/><Relationship Id="rId63" Type="http://schemas.openxmlformats.org/officeDocument/2006/relationships/hyperlink" Target="https://www.amazon.com/dp/B0D3CJRZ2B?psc=1" TargetMode="External"/><Relationship Id="rId62" Type="http://schemas.openxmlformats.org/officeDocument/2006/relationships/hyperlink" Target="https://www.amazon.com/dp/B0DJP58FBR?psc=1" TargetMode="External"/><Relationship Id="rId61" Type="http://schemas.openxmlformats.org/officeDocument/2006/relationships/hyperlink" Target="https://www.amazon.com/dp/B0D82WTRZX?psc=1" TargetMode="External"/><Relationship Id="rId60" Type="http://schemas.openxmlformats.org/officeDocument/2006/relationships/hyperlink" Target="https://www.amazon.com/dp/B0CF25L9V8?psc=1" TargetMode="External"/><Relationship Id="rId6" Type="http://schemas.openxmlformats.org/officeDocument/2006/relationships/hyperlink" Target="https://www.amazon.com/dp/B08C4VPHB4?psc=1" TargetMode="External"/><Relationship Id="rId59" Type="http://schemas.openxmlformats.org/officeDocument/2006/relationships/hyperlink" Target="https://www.amazon.com/dp/B09L14S46B?psc=1" TargetMode="External"/><Relationship Id="rId58" Type="http://schemas.openxmlformats.org/officeDocument/2006/relationships/hyperlink" Target="https://www.amazon.com/dp/B0BHZ1SWL2?psc=1" TargetMode="External"/><Relationship Id="rId57" Type="http://schemas.openxmlformats.org/officeDocument/2006/relationships/hyperlink" Target="https://www.amazon.com/dp/B0CRHT6LNF?psc=1" TargetMode="External"/><Relationship Id="rId56" Type="http://schemas.openxmlformats.org/officeDocument/2006/relationships/hyperlink" Target="https://www.amazon.com/dp/B0BRRJJT18?psc=1" TargetMode="External"/><Relationship Id="rId55" Type="http://schemas.openxmlformats.org/officeDocument/2006/relationships/hyperlink" Target="https://www.amazon.com/dp/B0D6GLDG15?psc=1" TargetMode="External"/><Relationship Id="rId54" Type="http://schemas.openxmlformats.org/officeDocument/2006/relationships/hyperlink" Target="https://www.amazon.com/dp/B0C3G83SL1?psc=1" TargetMode="External"/><Relationship Id="rId53" Type="http://schemas.openxmlformats.org/officeDocument/2006/relationships/hyperlink" Target="https://www.amazon.com/dp/B0CTB8DQ16?psc=1" TargetMode="External"/><Relationship Id="rId52" Type="http://schemas.openxmlformats.org/officeDocument/2006/relationships/hyperlink" Target="https://www.amazon.com/dp/B0C1RWW961?psc=1" TargetMode="External"/><Relationship Id="rId51" Type="http://schemas.openxmlformats.org/officeDocument/2006/relationships/hyperlink" Target="https://www.amazon.com/dp/B0DLNG9Z3X?psc=1" TargetMode="External"/><Relationship Id="rId50" Type="http://schemas.openxmlformats.org/officeDocument/2006/relationships/hyperlink" Target="https://www.amazon.com/dp/B0CJNKS2TH?psc=1" TargetMode="External"/><Relationship Id="rId5" Type="http://schemas.openxmlformats.org/officeDocument/2006/relationships/hyperlink" Target="https://www.amazon.com/dp/B0931YY9LZ?psc=1" TargetMode="External"/><Relationship Id="rId49" Type="http://schemas.openxmlformats.org/officeDocument/2006/relationships/hyperlink" Target="https://www.amazon.com/dp/B0DB5BLLSB?psc=1" TargetMode="External"/><Relationship Id="rId48" Type="http://schemas.openxmlformats.org/officeDocument/2006/relationships/hyperlink" Target="https://www.amazon.com/dp/B08DFXC28L?psc=1" TargetMode="External"/><Relationship Id="rId47" Type="http://schemas.openxmlformats.org/officeDocument/2006/relationships/hyperlink" Target="https://www.amazon.com/dp/B0DRJP2P8T?psc=1" TargetMode="External"/><Relationship Id="rId46" Type="http://schemas.openxmlformats.org/officeDocument/2006/relationships/hyperlink" Target="https://www.amazon.com/dp/B093B4G41H?psc=1" TargetMode="External"/><Relationship Id="rId45" Type="http://schemas.openxmlformats.org/officeDocument/2006/relationships/hyperlink" Target="https://www.amazon.com/dp/B01M5CW7CT?psc=1" TargetMode="External"/><Relationship Id="rId44" Type="http://schemas.openxmlformats.org/officeDocument/2006/relationships/hyperlink" Target="https://www.amazon.com/dp/B0D7PYLVXR?psc=1" TargetMode="External"/><Relationship Id="rId43" Type="http://schemas.openxmlformats.org/officeDocument/2006/relationships/hyperlink" Target="https://www.amazon.com/dp/B0DQDGJ9L3?psc=1" TargetMode="External"/><Relationship Id="rId42" Type="http://schemas.openxmlformats.org/officeDocument/2006/relationships/hyperlink" Target="https://www.amazon.com/dp/B0D421XPSJ?psc=1" TargetMode="External"/><Relationship Id="rId41" Type="http://schemas.openxmlformats.org/officeDocument/2006/relationships/hyperlink" Target="https://www.amazon.com/dp/B0DSBV8CYX?psc=1" TargetMode="External"/><Relationship Id="rId40" Type="http://schemas.openxmlformats.org/officeDocument/2006/relationships/hyperlink" Target="https://www.amazon.com/dp/B076P96DKY?psc=1" TargetMode="External"/><Relationship Id="rId4" Type="http://schemas.openxmlformats.org/officeDocument/2006/relationships/hyperlink" Target="https://www.amazon.com/dp/B076C3TB8P?psc=1" TargetMode="External"/><Relationship Id="rId39" Type="http://schemas.openxmlformats.org/officeDocument/2006/relationships/hyperlink" Target="https://www.amazon.com/dp/B0B12KHDBH?psc=1" TargetMode="External"/><Relationship Id="rId38" Type="http://schemas.openxmlformats.org/officeDocument/2006/relationships/hyperlink" Target="https://www.amazon.com/dp/B0CB8BH6CR?psc=1" TargetMode="External"/><Relationship Id="rId37" Type="http://schemas.openxmlformats.org/officeDocument/2006/relationships/hyperlink" Target="https://www.amazon.com/dp/B0CHXZCZFZ?psc=1" TargetMode="External"/><Relationship Id="rId36" Type="http://schemas.openxmlformats.org/officeDocument/2006/relationships/hyperlink" Target="https://www.amazon.com/dp/B0967SJTBG?psc=1" TargetMode="External"/><Relationship Id="rId35" Type="http://schemas.openxmlformats.org/officeDocument/2006/relationships/hyperlink" Target="https://www.amazon.com/dp/B0DP6D6QR5?psc=1" TargetMode="External"/><Relationship Id="rId34" Type="http://schemas.openxmlformats.org/officeDocument/2006/relationships/hyperlink" Target="https://www.amazon.com/dp/B0DN1BPM2J?psc=1" TargetMode="External"/><Relationship Id="rId33" Type="http://schemas.openxmlformats.org/officeDocument/2006/relationships/hyperlink" Target="https://www.amazon.com/dp/B0CQYL2XWF?psc=1" TargetMode="External"/><Relationship Id="rId32" Type="http://schemas.openxmlformats.org/officeDocument/2006/relationships/hyperlink" Target="https://www.amazon.com/dp/B08G892B9W?psc=1" TargetMode="External"/><Relationship Id="rId31" Type="http://schemas.openxmlformats.org/officeDocument/2006/relationships/hyperlink" Target="https://www.amazon.com/dp/B0DHGJ6YVH?psc=1" TargetMode="External"/><Relationship Id="rId30" Type="http://schemas.openxmlformats.org/officeDocument/2006/relationships/hyperlink" Target="https://www.amazon.com/dp/B0DBCSM3PS?psc=1" TargetMode="External"/><Relationship Id="rId3" Type="http://schemas.openxmlformats.org/officeDocument/2006/relationships/hyperlink" Target="https://www.amazon.com/dp/B0863RK1KX?psc=1" TargetMode="External"/><Relationship Id="rId29" Type="http://schemas.openxmlformats.org/officeDocument/2006/relationships/hyperlink" Target="https://www.amazon.com/dp/B0DC6KZB66?psc=1" TargetMode="External"/><Relationship Id="rId28" Type="http://schemas.openxmlformats.org/officeDocument/2006/relationships/hyperlink" Target="https://www.amazon.com/dp/B0D2D4WD3W?psc=1" TargetMode="External"/><Relationship Id="rId27" Type="http://schemas.openxmlformats.org/officeDocument/2006/relationships/hyperlink" Target="https://www.amazon.com/dp/B0D5CXPGBW?psc=1" TargetMode="External"/><Relationship Id="rId26" Type="http://schemas.openxmlformats.org/officeDocument/2006/relationships/hyperlink" Target="https://www.amazon.com/dp/B0B9SNZMBZ?psc=1" TargetMode="External"/><Relationship Id="rId25" Type="http://schemas.openxmlformats.org/officeDocument/2006/relationships/hyperlink" Target="https://www.amazon.com/dp/B0BVY9J5C6?psc=1" TargetMode="External"/><Relationship Id="rId24" Type="http://schemas.openxmlformats.org/officeDocument/2006/relationships/hyperlink" Target="https://www.amazon.com/dp/B0F8VQVS28?psc=1" TargetMode="External"/><Relationship Id="rId23" Type="http://schemas.openxmlformats.org/officeDocument/2006/relationships/hyperlink" Target="https://www.amazon.com/dp/B00P6V7TO8?psc=1" TargetMode="External"/><Relationship Id="rId22" Type="http://schemas.openxmlformats.org/officeDocument/2006/relationships/hyperlink" Target="https://www.amazon.com/dp/B0CPT39MQN?psc=1" TargetMode="External"/><Relationship Id="rId21" Type="http://schemas.openxmlformats.org/officeDocument/2006/relationships/hyperlink" Target="https://www.amazon.com/dp/B01D8HNPSK?psc=1" TargetMode="External"/><Relationship Id="rId20" Type="http://schemas.openxmlformats.org/officeDocument/2006/relationships/hyperlink" Target="https://www.amazon.com/dp/B0DK1QLWQW?psc=1" TargetMode="External"/><Relationship Id="rId2" Type="http://schemas.openxmlformats.org/officeDocument/2006/relationships/hyperlink" Target="https://www.amazon.com/dp/B085NX87K3?psc=1" TargetMode="External"/><Relationship Id="rId19" Type="http://schemas.openxmlformats.org/officeDocument/2006/relationships/hyperlink" Target="https://www.amazon.com/dp/B0D44S6F4Y?psc=1" TargetMode="External"/><Relationship Id="rId18" Type="http://schemas.openxmlformats.org/officeDocument/2006/relationships/hyperlink" Target="https://www.amazon.com/dp/B0943VQG4J?psc=1" TargetMode="External"/><Relationship Id="rId17" Type="http://schemas.openxmlformats.org/officeDocument/2006/relationships/hyperlink" Target="https://www.amazon.com/dp/B0CHYKCFZZ?psc=1" TargetMode="External"/><Relationship Id="rId16" Type="http://schemas.openxmlformats.org/officeDocument/2006/relationships/hyperlink" Target="https://www.amazon.com/dp/B0D4DR6361?psc=1" TargetMode="External"/><Relationship Id="rId15" Type="http://schemas.openxmlformats.org/officeDocument/2006/relationships/hyperlink" Target="https://www.amazon.com/dp/B0BHPKKF57?psc=1" TargetMode="External"/><Relationship Id="rId14" Type="http://schemas.openxmlformats.org/officeDocument/2006/relationships/hyperlink" Target="https://www.amazon.com/dp/B09VJS94G3?psc=1" TargetMode="External"/><Relationship Id="rId13" Type="http://schemas.openxmlformats.org/officeDocument/2006/relationships/hyperlink" Target="https://www.amazon.com/dp/B08YRJGVKF?psc=1" TargetMode="External"/><Relationship Id="rId12" Type="http://schemas.openxmlformats.org/officeDocument/2006/relationships/hyperlink" Target="https://www.amazon.com/dp/B0DFB24MBS?psc=1" TargetMode="External"/><Relationship Id="rId11" Type="http://schemas.openxmlformats.org/officeDocument/2006/relationships/hyperlink" Target="https://www.amazon.com/dp/B0D45LML8B?psc=1" TargetMode="External"/><Relationship Id="rId100" Type="http://schemas.openxmlformats.org/officeDocument/2006/relationships/hyperlink" Target="https://www.amazon.com/dp/B0DR274Y89?psc=1" TargetMode="External"/><Relationship Id="rId10" Type="http://schemas.openxmlformats.org/officeDocument/2006/relationships/hyperlink" Target="https://www.amazon.com/dp/B07BNSYP4M?psc=1" TargetMode="External"/><Relationship Id="rId1" Type="http://schemas.openxmlformats.org/officeDocument/2006/relationships/hyperlink" Target="https://www.amazon.com/dp/B0C76CPGC7?psc=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J64"/>
  <sheetViews>
    <sheetView tabSelected="1" zoomScale="90" zoomScaleNormal="90" topLeftCell="J1" workbookViewId="0">
      <selection activeCell="T4" sqref="T4"/>
    </sheetView>
  </sheetViews>
  <sheetFormatPr defaultColWidth="9" defaultRowHeight="13.5"/>
  <cols>
    <col min="1" max="1" width="22" customWidth="1"/>
    <col min="2" max="2" width="13" customWidth="1"/>
    <col min="3" max="3" width="22" customWidth="1"/>
    <col min="4" max="4" width="22" style="6" customWidth="1"/>
    <col min="5" max="14" width="22" customWidth="1"/>
    <col min="15" max="15" width="22" style="7" customWidth="1"/>
    <col min="16" max="22" width="22" customWidth="1"/>
    <col min="23" max="26" width="22" hidden="1" customWidth="1" outlineLevel="1"/>
    <col min="27" max="27" width="22" customWidth="1" collapsed="1"/>
    <col min="28" max="31" width="22" customWidth="1"/>
    <col min="32" max="34" width="22" hidden="1" customWidth="1" outlineLevel="1"/>
    <col min="35" max="35" width="22" customWidth="1" collapsed="1"/>
    <col min="36" max="36" width="22" customWidth="1"/>
    <col min="37" max="43" width="22" hidden="1" customWidth="1" outlineLevel="1"/>
    <col min="44" max="44" width="22" customWidth="1" collapsed="1"/>
    <col min="45" max="49" width="22" customWidth="1"/>
    <col min="50" max="55" width="22" hidden="1" customWidth="1" outlineLevel="1"/>
    <col min="56" max="56" width="22" customWidth="1" collapsed="1"/>
    <col min="57" max="65" width="22" customWidth="1"/>
    <col min="66" max="88" width="22" hidden="1" customWidth="1" outlineLevel="1"/>
    <col min="89" max="89" width="9" collapsed="1"/>
  </cols>
  <sheetData>
    <row r="1" ht="30" customHeight="1" spans="1:88">
      <c r="A1" s="1" t="s">
        <v>0</v>
      </c>
      <c r="B1" s="1" t="s">
        <v>1</v>
      </c>
      <c r="C1" s="1" t="s">
        <v>2</v>
      </c>
      <c r="D1" s="8" t="s">
        <v>3</v>
      </c>
      <c r="E1" s="1" t="s">
        <v>4</v>
      </c>
      <c r="F1" s="1" t="s">
        <v>5</v>
      </c>
      <c r="G1" s="1" t="s">
        <v>6</v>
      </c>
      <c r="H1" s="1" t="s">
        <v>7</v>
      </c>
      <c r="I1" s="9" t="s">
        <v>8</v>
      </c>
      <c r="J1" s="1" t="s">
        <v>9</v>
      </c>
      <c r="K1" s="9" t="s">
        <v>10</v>
      </c>
      <c r="L1" s="9" t="s">
        <v>5</v>
      </c>
      <c r="M1" s="9" t="s">
        <v>11</v>
      </c>
      <c r="N1" s="9" t="s">
        <v>12</v>
      </c>
      <c r="O1" s="10" t="s">
        <v>13</v>
      </c>
      <c r="P1" s="9" t="s">
        <v>14</v>
      </c>
      <c r="Q1" s="9" t="s">
        <v>15</v>
      </c>
      <c r="R1" s="9" t="s">
        <v>16</v>
      </c>
      <c r="S1" s="1" t="s">
        <v>17</v>
      </c>
      <c r="T1" s="1" t="s">
        <v>18</v>
      </c>
      <c r="U1" s="1" t="s">
        <v>19</v>
      </c>
      <c r="V1" s="11" t="s">
        <v>20</v>
      </c>
      <c r="W1" s="1" t="s">
        <v>21</v>
      </c>
      <c r="X1" s="1" t="s">
        <v>22</v>
      </c>
      <c r="Y1" s="1" t="s">
        <v>23</v>
      </c>
      <c r="Z1" s="1" t="s">
        <v>24</v>
      </c>
      <c r="AA1" s="1" t="s">
        <v>25</v>
      </c>
      <c r="AB1" s="1" t="s">
        <v>26</v>
      </c>
      <c r="AC1" s="1" t="s">
        <v>27</v>
      </c>
      <c r="AD1" s="1" t="s">
        <v>28</v>
      </c>
      <c r="AE1" s="1" t="s">
        <v>29</v>
      </c>
      <c r="AF1" s="1" t="s">
        <v>30</v>
      </c>
      <c r="AG1" s="1" t="s">
        <v>31</v>
      </c>
      <c r="AH1" s="1" t="s">
        <v>32</v>
      </c>
      <c r="AI1" s="1" t="s">
        <v>33</v>
      </c>
      <c r="AJ1" s="1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row>
    <row r="2" ht="80" hidden="1" customHeight="1" spans="1:88">
      <c r="A2" s="3">
        <v>1</v>
      </c>
      <c r="B2" s="3" t="str">
        <f>_xlfn.DISPIMG("ID_095F0FE5919C48E385FA193A5677A44B",1)</f>
        <v>=DISPIMG("ID_095F0FE5919C48E385FA193A5677A44B",1)</v>
      </c>
      <c r="C2" s="2" t="s">
        <v>87</v>
      </c>
      <c r="D2" s="12" t="s">
        <v>88</v>
      </c>
      <c r="E2" s="2" t="s">
        <v>89</v>
      </c>
      <c r="F2" s="2" t="s">
        <v>90</v>
      </c>
      <c r="G2" s="2" t="s">
        <v>91</v>
      </c>
      <c r="H2" s="5">
        <v>9137</v>
      </c>
      <c r="I2" s="13">
        <f>H2/SUM(H$2:H$63)</f>
        <v>0.228808253825157</v>
      </c>
      <c r="J2" s="2">
        <v>319703.63</v>
      </c>
      <c r="K2" s="13">
        <f>J2/SUM(J$2:J$63)</f>
        <v>0.164875589036753</v>
      </c>
      <c r="L2" s="13" t="s">
        <v>92</v>
      </c>
      <c r="M2" s="14" t="s">
        <v>93</v>
      </c>
      <c r="N2" s="13" t="s">
        <v>94</v>
      </c>
      <c r="O2" s="14" t="s">
        <v>95</v>
      </c>
      <c r="P2" s="14">
        <v>2</v>
      </c>
      <c r="Q2" s="14">
        <v>1</v>
      </c>
      <c r="R2" s="14" t="s">
        <v>95</v>
      </c>
      <c r="S2" s="2" t="s">
        <v>96</v>
      </c>
      <c r="T2" s="2" t="s">
        <v>97</v>
      </c>
      <c r="U2" s="5">
        <v>747</v>
      </c>
      <c r="V2" s="15" t="str">
        <f>IF(U2&lt;=180,"半年内",IF(AND(U2&gt;180,U2&lt;=365),"半年-1年",IF(AND(U2&gt;365,U2&lt;=730),"1-2年","2年+")))</f>
        <v>2年+</v>
      </c>
      <c r="W2" s="2" t="s">
        <v>98</v>
      </c>
      <c r="X2" s="2" t="s">
        <v>99</v>
      </c>
      <c r="Y2" s="2" t="s">
        <v>98</v>
      </c>
      <c r="Z2" s="2" t="s">
        <v>98</v>
      </c>
      <c r="AA2" s="5">
        <v>16517</v>
      </c>
      <c r="AB2" s="2">
        <v>4.7</v>
      </c>
      <c r="AC2" s="2" t="s">
        <v>100</v>
      </c>
      <c r="AD2" s="2" t="s">
        <v>101</v>
      </c>
      <c r="AE2" s="2" t="s">
        <v>102</v>
      </c>
      <c r="AF2" s="2">
        <v>34.99</v>
      </c>
      <c r="AG2" s="2" t="s">
        <v>98</v>
      </c>
      <c r="AH2" s="2" t="s">
        <v>103</v>
      </c>
      <c r="AI2" s="2">
        <v>34.99</v>
      </c>
      <c r="AJ2" s="16" t="str">
        <f>IF(AI2&gt;300,"300+",FLOOR(AI2,10)&amp;"-"&amp;FLOOR(AI2,10)+10)</f>
        <v>30-40</v>
      </c>
      <c r="AK2" s="2">
        <v>49.99</v>
      </c>
      <c r="AL2" s="2">
        <v>25.83</v>
      </c>
      <c r="AM2" s="2">
        <v>73.82</v>
      </c>
      <c r="AN2" s="5">
        <v>10</v>
      </c>
      <c r="AO2" s="2" t="s">
        <v>103</v>
      </c>
      <c r="AP2" s="2">
        <v>61.57</v>
      </c>
      <c r="AQ2" s="2">
        <v>21.52</v>
      </c>
      <c r="AR2" s="2">
        <v>3.91</v>
      </c>
      <c r="AS2" s="2" t="s">
        <v>103</v>
      </c>
      <c r="AT2" s="2" t="s">
        <v>104</v>
      </c>
      <c r="AU2" s="5">
        <v>452</v>
      </c>
      <c r="AV2" s="5">
        <v>701</v>
      </c>
      <c r="AW2" s="2" t="s">
        <v>105</v>
      </c>
      <c r="AX2" s="5">
        <v>-118</v>
      </c>
      <c r="AY2" s="2">
        <v>0.16</v>
      </c>
      <c r="AZ2" s="2" t="s">
        <v>106</v>
      </c>
      <c r="BA2" s="2" t="s">
        <v>106</v>
      </c>
      <c r="BB2" s="2" t="s">
        <v>107</v>
      </c>
      <c r="BC2" s="2" t="s">
        <v>99</v>
      </c>
      <c r="BD2" s="2" t="s">
        <v>108</v>
      </c>
      <c r="BE2" s="2">
        <v>0.31</v>
      </c>
      <c r="BF2" s="2">
        <v>140.59</v>
      </c>
      <c r="BG2" s="2">
        <v>0.09</v>
      </c>
      <c r="BH2" s="2">
        <v>31.97</v>
      </c>
      <c r="BI2" s="2" t="s">
        <v>109</v>
      </c>
      <c r="BJ2" s="2" t="s">
        <v>110</v>
      </c>
      <c r="BK2" s="2" t="s">
        <v>111</v>
      </c>
      <c r="BL2" s="2" t="s">
        <v>98</v>
      </c>
      <c r="BM2" s="2" t="s">
        <v>112</v>
      </c>
      <c r="BN2" s="2" t="s">
        <v>113</v>
      </c>
      <c r="BO2" s="2" t="s">
        <v>96</v>
      </c>
      <c r="BP2" s="2" t="s">
        <v>114</v>
      </c>
      <c r="BQ2" s="2" t="s">
        <v>115</v>
      </c>
      <c r="BR2" s="2" t="s">
        <v>116</v>
      </c>
      <c r="BS2" s="2" t="s">
        <v>117</v>
      </c>
      <c r="BT2" s="2" t="s">
        <v>103</v>
      </c>
      <c r="BU2" s="2" t="s">
        <v>103</v>
      </c>
      <c r="BV2" s="2" t="s">
        <v>103</v>
      </c>
      <c r="BW2" s="2" t="s">
        <v>103</v>
      </c>
      <c r="BX2" s="2" t="s">
        <v>103</v>
      </c>
      <c r="BY2" s="2" t="s">
        <v>103</v>
      </c>
      <c r="BZ2" s="2" t="s">
        <v>103</v>
      </c>
      <c r="CA2" s="2" t="s">
        <v>103</v>
      </c>
      <c r="CB2" s="2" t="s">
        <v>103</v>
      </c>
      <c r="CC2" s="2" t="s">
        <v>103</v>
      </c>
      <c r="CD2" s="2" t="s">
        <v>103</v>
      </c>
      <c r="CE2" s="2" t="s">
        <v>103</v>
      </c>
      <c r="CF2" s="2" t="s">
        <v>103</v>
      </c>
      <c r="CG2" s="2" t="s">
        <v>103</v>
      </c>
      <c r="CH2" s="2" t="s">
        <v>103</v>
      </c>
      <c r="CI2" s="2" t="s">
        <v>103</v>
      </c>
      <c r="CJ2" s="2" t="s">
        <v>103</v>
      </c>
    </row>
    <row r="3" ht="80" customHeight="1" spans="1:88">
      <c r="A3" s="3">
        <v>2</v>
      </c>
      <c r="B3" s="3" t="str">
        <f>_xlfn.DISPIMG("ID_30F41FD741D844449868D5C9EB0D0C20",1)</f>
        <v>=DISPIMG("ID_30F41FD741D844449868D5C9EB0D0C20",1)</v>
      </c>
      <c r="C3" s="2" t="s">
        <v>118</v>
      </c>
      <c r="D3" s="12" t="s">
        <v>119</v>
      </c>
      <c r="E3" s="2" t="s">
        <v>120</v>
      </c>
      <c r="F3" s="2" t="s">
        <v>90</v>
      </c>
      <c r="G3" s="2" t="s">
        <v>121</v>
      </c>
      <c r="H3" s="5">
        <v>3101</v>
      </c>
      <c r="I3" s="13">
        <f>H3/SUM(H$2:H$63)</f>
        <v>0.0776550722460121</v>
      </c>
      <c r="J3" s="2">
        <v>75819.45</v>
      </c>
      <c r="K3" s="13">
        <f>J3/SUM(J$2:J$63)</f>
        <v>0.0391011402629136</v>
      </c>
      <c r="L3" s="13" t="s">
        <v>92</v>
      </c>
      <c r="M3" s="14" t="s">
        <v>122</v>
      </c>
      <c r="N3" s="13" t="s">
        <v>94</v>
      </c>
      <c r="O3" s="14">
        <v>30</v>
      </c>
      <c r="P3" s="14">
        <v>4</v>
      </c>
      <c r="Q3" s="14">
        <v>2</v>
      </c>
      <c r="R3" s="14" t="s">
        <v>95</v>
      </c>
      <c r="S3" s="2" t="s">
        <v>123</v>
      </c>
      <c r="T3" s="2" t="s">
        <v>124</v>
      </c>
      <c r="U3" s="5">
        <v>1475</v>
      </c>
      <c r="V3" s="15" t="str">
        <f t="shared" ref="V3:V34" si="0">IF(U3&lt;=180,"半年内",IF(AND(U3&gt;180,U3&lt;=365),"半年-1年",IF(AND(U3&gt;365,U3&lt;=730),"1-2年","2年+")))</f>
        <v>2年+</v>
      </c>
      <c r="W3" s="2" t="s">
        <v>98</v>
      </c>
      <c r="X3" s="2" t="s">
        <v>98</v>
      </c>
      <c r="Y3" s="2" t="s">
        <v>98</v>
      </c>
      <c r="Z3" s="2" t="s">
        <v>98</v>
      </c>
      <c r="AA3" s="5">
        <v>7943</v>
      </c>
      <c r="AB3" s="2">
        <v>4.5</v>
      </c>
      <c r="AC3" s="2" t="s">
        <v>125</v>
      </c>
      <c r="AD3" s="2" t="s">
        <v>126</v>
      </c>
      <c r="AE3" s="2" t="s">
        <v>127</v>
      </c>
      <c r="AF3" s="2">
        <v>30.56</v>
      </c>
      <c r="AG3" s="2" t="s">
        <v>99</v>
      </c>
      <c r="AH3" s="2">
        <v>6.11</v>
      </c>
      <c r="AI3" s="2">
        <v>24.45</v>
      </c>
      <c r="AJ3" s="16" t="str">
        <f t="shared" ref="AJ3:AJ34" si="1">IF(AI3&gt;300,"300+",FLOOR(AI3,10)&amp;"-"&amp;FLOOR(AI3,10)+10)</f>
        <v>20-30</v>
      </c>
      <c r="AK3" s="2" t="s">
        <v>103</v>
      </c>
      <c r="AL3" s="2">
        <v>16.86</v>
      </c>
      <c r="AM3" s="2">
        <v>68.96</v>
      </c>
      <c r="AN3" s="2" t="s">
        <v>103</v>
      </c>
      <c r="AO3" s="5">
        <v>2</v>
      </c>
      <c r="AP3" s="2">
        <v>81.43</v>
      </c>
      <c r="AQ3" s="2">
        <v>7.3</v>
      </c>
      <c r="AR3" s="2">
        <v>3.92</v>
      </c>
      <c r="AS3" s="2" t="s">
        <v>103</v>
      </c>
      <c r="AT3" s="2" t="s">
        <v>104</v>
      </c>
      <c r="AU3" s="5">
        <v>3127</v>
      </c>
      <c r="AV3" s="5">
        <v>2246</v>
      </c>
      <c r="AW3" s="2" t="s">
        <v>128</v>
      </c>
      <c r="AX3" s="5">
        <v>991</v>
      </c>
      <c r="AY3" s="2">
        <v>0.44</v>
      </c>
      <c r="AZ3" s="2" t="s">
        <v>106</v>
      </c>
      <c r="BA3" s="2" t="s">
        <v>106</v>
      </c>
      <c r="BB3" s="2" t="s">
        <v>106</v>
      </c>
      <c r="BC3" s="2" t="s">
        <v>99</v>
      </c>
      <c r="BD3" s="2" t="s">
        <v>108</v>
      </c>
      <c r="BE3" s="2">
        <v>0.42</v>
      </c>
      <c r="BF3" s="2">
        <v>190.48</v>
      </c>
      <c r="BG3" s="2">
        <v>0.12</v>
      </c>
      <c r="BH3" s="2">
        <v>44.92</v>
      </c>
      <c r="BI3" s="2" t="s">
        <v>109</v>
      </c>
      <c r="BJ3" s="2" t="s">
        <v>129</v>
      </c>
      <c r="BK3" s="2" t="s">
        <v>130</v>
      </c>
      <c r="BL3" s="2" t="s">
        <v>98</v>
      </c>
      <c r="BM3" s="2" t="s">
        <v>131</v>
      </c>
      <c r="BN3" s="2" t="s">
        <v>103</v>
      </c>
      <c r="BO3" s="2" t="s">
        <v>123</v>
      </c>
      <c r="BP3" s="2" t="s">
        <v>114</v>
      </c>
      <c r="BQ3" s="2" t="s">
        <v>132</v>
      </c>
      <c r="BR3" s="2" t="s">
        <v>133</v>
      </c>
      <c r="BS3" s="2" t="s">
        <v>134</v>
      </c>
      <c r="BT3" s="2" t="s">
        <v>135</v>
      </c>
      <c r="BU3" s="2" t="s">
        <v>103</v>
      </c>
      <c r="BV3" s="2" t="s">
        <v>103</v>
      </c>
      <c r="BW3" s="2" t="s">
        <v>103</v>
      </c>
      <c r="BX3" s="2" t="s">
        <v>103</v>
      </c>
      <c r="BY3" s="2" t="s">
        <v>103</v>
      </c>
      <c r="BZ3" s="2" t="s">
        <v>103</v>
      </c>
      <c r="CA3" s="2" t="s">
        <v>103</v>
      </c>
      <c r="CB3" s="2" t="s">
        <v>103</v>
      </c>
      <c r="CC3" s="2" t="s">
        <v>103</v>
      </c>
      <c r="CD3" s="2" t="s">
        <v>103</v>
      </c>
      <c r="CE3" s="2" t="s">
        <v>103</v>
      </c>
      <c r="CF3" s="2" t="s">
        <v>103</v>
      </c>
      <c r="CG3" s="2" t="s">
        <v>103</v>
      </c>
      <c r="CH3" s="2" t="s">
        <v>103</v>
      </c>
      <c r="CI3" s="2" t="s">
        <v>103</v>
      </c>
      <c r="CJ3" s="2" t="s">
        <v>103</v>
      </c>
    </row>
    <row r="4" ht="80" customHeight="1" spans="1:88">
      <c r="A4" s="3">
        <v>3</v>
      </c>
      <c r="B4" s="3" t="str">
        <f>_xlfn.DISPIMG("ID_2DE43F0046F14F9794578A8AF9C869CD",1)</f>
        <v>=DISPIMG("ID_2DE43F0046F14F9794578A8AF9C869CD",1)</v>
      </c>
      <c r="C4" s="2" t="s">
        <v>136</v>
      </c>
      <c r="D4" s="12" t="s">
        <v>137</v>
      </c>
      <c r="E4" s="2" t="s">
        <v>138</v>
      </c>
      <c r="F4" s="2" t="s">
        <v>90</v>
      </c>
      <c r="G4" s="2" t="s">
        <v>139</v>
      </c>
      <c r="H4" s="5">
        <v>2827</v>
      </c>
      <c r="I4" s="13">
        <f t="shared" ref="I3:I34" si="2">H4/SUM(H$2:H$63)</f>
        <v>0.0707935792452358</v>
      </c>
      <c r="J4" s="2">
        <v>56511.73</v>
      </c>
      <c r="K4" s="13">
        <f t="shared" ref="K3:K34" si="3">J4/SUM(J$2:J$63)</f>
        <v>0.0291438816982964</v>
      </c>
      <c r="L4" s="13" t="s">
        <v>92</v>
      </c>
      <c r="M4" s="14" t="s">
        <v>140</v>
      </c>
      <c r="N4" s="13" t="s">
        <v>94</v>
      </c>
      <c r="O4" s="14">
        <v>20</v>
      </c>
      <c r="P4" s="14">
        <v>4</v>
      </c>
      <c r="Q4" s="14">
        <v>2</v>
      </c>
      <c r="R4" s="14">
        <v>2</v>
      </c>
      <c r="S4" s="2" t="s">
        <v>141</v>
      </c>
      <c r="T4" s="2" t="s">
        <v>142</v>
      </c>
      <c r="U4" s="5">
        <v>1892</v>
      </c>
      <c r="V4" s="15" t="str">
        <f t="shared" si="0"/>
        <v>2年+</v>
      </c>
      <c r="W4" s="2" t="s">
        <v>98</v>
      </c>
      <c r="X4" s="2" t="s">
        <v>98</v>
      </c>
      <c r="Y4" s="2" t="s">
        <v>98</v>
      </c>
      <c r="Z4" s="2" t="s">
        <v>98</v>
      </c>
      <c r="AA4" s="5">
        <v>26094</v>
      </c>
      <c r="AB4" s="2">
        <v>4.4</v>
      </c>
      <c r="AC4" s="2" t="s">
        <v>125</v>
      </c>
      <c r="AD4" s="2" t="s">
        <v>143</v>
      </c>
      <c r="AE4" s="2" t="s">
        <v>127</v>
      </c>
      <c r="AF4" s="2">
        <v>19.99</v>
      </c>
      <c r="AG4" s="2" t="s">
        <v>98</v>
      </c>
      <c r="AH4" s="2" t="s">
        <v>103</v>
      </c>
      <c r="AI4" s="2">
        <v>19.99</v>
      </c>
      <c r="AJ4" s="16" t="str">
        <f t="shared" si="1"/>
        <v>10-20</v>
      </c>
      <c r="AK4" s="2" t="s">
        <v>103</v>
      </c>
      <c r="AL4" s="2">
        <v>13.07</v>
      </c>
      <c r="AM4" s="2">
        <v>65.38</v>
      </c>
      <c r="AN4" s="5">
        <v>1</v>
      </c>
      <c r="AO4" s="5">
        <v>2</v>
      </c>
      <c r="AP4" s="2">
        <v>100</v>
      </c>
      <c r="AQ4" s="2">
        <v>6.66</v>
      </c>
      <c r="AR4" s="2">
        <v>3.92</v>
      </c>
      <c r="AS4" s="2" t="s">
        <v>103</v>
      </c>
      <c r="AT4" s="2" t="s">
        <v>104</v>
      </c>
      <c r="AU4" s="5">
        <v>2699</v>
      </c>
      <c r="AV4" s="5">
        <v>2583</v>
      </c>
      <c r="AW4" s="2" t="s">
        <v>144</v>
      </c>
      <c r="AX4" s="5">
        <v>343</v>
      </c>
      <c r="AY4" s="2">
        <v>0.09</v>
      </c>
      <c r="AZ4" s="2" t="s">
        <v>107</v>
      </c>
      <c r="BA4" s="2" t="s">
        <v>106</v>
      </c>
      <c r="BB4" s="2" t="s">
        <v>107</v>
      </c>
      <c r="BC4" s="2" t="s">
        <v>99</v>
      </c>
      <c r="BD4" s="2" t="s">
        <v>108</v>
      </c>
      <c r="BE4" s="2">
        <v>0.37</v>
      </c>
      <c r="BF4" s="2">
        <v>167.8</v>
      </c>
      <c r="BG4" s="2">
        <v>0.1</v>
      </c>
      <c r="BH4" s="2">
        <v>37.31</v>
      </c>
      <c r="BI4" s="2" t="s">
        <v>109</v>
      </c>
      <c r="BJ4" s="2" t="s">
        <v>145</v>
      </c>
      <c r="BK4" s="2" t="s">
        <v>146</v>
      </c>
      <c r="BL4" s="2" t="s">
        <v>98</v>
      </c>
      <c r="BM4" s="2" t="s">
        <v>147</v>
      </c>
      <c r="BN4" s="2" t="s">
        <v>103</v>
      </c>
      <c r="BO4" s="2" t="s">
        <v>141</v>
      </c>
      <c r="BP4" s="2" t="s">
        <v>114</v>
      </c>
      <c r="BQ4" s="2" t="s">
        <v>148</v>
      </c>
      <c r="BR4" s="2" t="s">
        <v>133</v>
      </c>
      <c r="BS4" s="2" t="s">
        <v>149</v>
      </c>
      <c r="BT4" s="2" t="s">
        <v>150</v>
      </c>
      <c r="BU4" s="2" t="s">
        <v>103</v>
      </c>
      <c r="BV4" s="2" t="s">
        <v>103</v>
      </c>
      <c r="BW4" s="2" t="s">
        <v>103</v>
      </c>
      <c r="BX4" s="2" t="s">
        <v>103</v>
      </c>
      <c r="BY4" s="2" t="s">
        <v>103</v>
      </c>
      <c r="BZ4" s="2" t="s">
        <v>103</v>
      </c>
      <c r="CA4" s="2" t="s">
        <v>103</v>
      </c>
      <c r="CB4" s="2" t="s">
        <v>103</v>
      </c>
      <c r="CC4" s="2" t="s">
        <v>103</v>
      </c>
      <c r="CD4" s="2" t="s">
        <v>103</v>
      </c>
      <c r="CE4" s="2" t="s">
        <v>103</v>
      </c>
      <c r="CF4" s="2" t="s">
        <v>103</v>
      </c>
      <c r="CG4" s="2" t="s">
        <v>103</v>
      </c>
      <c r="CH4" s="2" t="s">
        <v>103</v>
      </c>
      <c r="CI4" s="2" t="s">
        <v>103</v>
      </c>
      <c r="CJ4" s="2" t="s">
        <v>103</v>
      </c>
    </row>
    <row r="5" ht="80" hidden="1" customHeight="1" spans="1:88">
      <c r="A5" s="3">
        <v>4</v>
      </c>
      <c r="B5" s="3" t="str">
        <f>_xlfn.DISPIMG("ID_242751FBB62648469876E2835C9939B7",1)</f>
        <v>=DISPIMG("ID_242751FBB62648469876E2835C9939B7",1)</v>
      </c>
      <c r="C5" s="2" t="s">
        <v>151</v>
      </c>
      <c r="D5" s="12" t="s">
        <v>152</v>
      </c>
      <c r="E5" s="2" t="s">
        <v>153</v>
      </c>
      <c r="F5" s="2" t="s">
        <v>90</v>
      </c>
      <c r="G5" s="2" t="s">
        <v>153</v>
      </c>
      <c r="H5" s="5">
        <v>2517</v>
      </c>
      <c r="I5" s="13">
        <f t="shared" si="2"/>
        <v>0.0630305762151604</v>
      </c>
      <c r="J5" s="2">
        <v>139668.33</v>
      </c>
      <c r="K5" s="13">
        <f t="shared" si="3"/>
        <v>0.0720288918162411</v>
      </c>
      <c r="L5" s="13" t="s">
        <v>92</v>
      </c>
      <c r="M5" s="14" t="s">
        <v>140</v>
      </c>
      <c r="N5" s="13" t="s">
        <v>94</v>
      </c>
      <c r="O5" s="14">
        <v>10</v>
      </c>
      <c r="P5" s="14">
        <v>3</v>
      </c>
      <c r="Q5" s="14">
        <v>1</v>
      </c>
      <c r="R5" s="14" t="s">
        <v>95</v>
      </c>
      <c r="S5" s="2" t="s">
        <v>96</v>
      </c>
      <c r="T5" s="2" t="s">
        <v>154</v>
      </c>
      <c r="U5" s="5">
        <v>2820</v>
      </c>
      <c r="V5" s="15" t="str">
        <f t="shared" si="0"/>
        <v>2年+</v>
      </c>
      <c r="W5" s="2" t="s">
        <v>98</v>
      </c>
      <c r="X5" s="2" t="s">
        <v>99</v>
      </c>
      <c r="Y5" s="2" t="s">
        <v>98</v>
      </c>
      <c r="Z5" s="2" t="s">
        <v>98</v>
      </c>
      <c r="AA5" s="5">
        <v>5557</v>
      </c>
      <c r="AB5" s="2">
        <v>4.7</v>
      </c>
      <c r="AC5" s="2" t="s">
        <v>100</v>
      </c>
      <c r="AD5" s="2" t="s">
        <v>101</v>
      </c>
      <c r="AE5" s="2" t="s">
        <v>102</v>
      </c>
      <c r="AF5" s="2">
        <v>55.49</v>
      </c>
      <c r="AG5" s="2" t="s">
        <v>98</v>
      </c>
      <c r="AH5" s="2" t="s">
        <v>103</v>
      </c>
      <c r="AI5" s="2">
        <v>55.49</v>
      </c>
      <c r="AJ5" s="16" t="str">
        <f t="shared" si="1"/>
        <v>50-60</v>
      </c>
      <c r="AK5" s="2">
        <v>89.99</v>
      </c>
      <c r="AL5" s="2">
        <v>40.92</v>
      </c>
      <c r="AM5" s="2">
        <v>73.74</v>
      </c>
      <c r="AN5" s="5">
        <v>18</v>
      </c>
      <c r="AO5" s="2" t="s">
        <v>103</v>
      </c>
      <c r="AP5" s="2">
        <v>16.96</v>
      </c>
      <c r="AQ5" s="2">
        <v>5.93</v>
      </c>
      <c r="AR5" s="2">
        <v>6.25</v>
      </c>
      <c r="AS5" s="2" t="s">
        <v>103</v>
      </c>
      <c r="AT5" s="2" t="s">
        <v>104</v>
      </c>
      <c r="AU5" s="5">
        <v>3452</v>
      </c>
      <c r="AV5" s="5">
        <v>5308</v>
      </c>
      <c r="AW5" s="2" t="s">
        <v>155</v>
      </c>
      <c r="AX5" s="5">
        <v>-244</v>
      </c>
      <c r="AY5" s="2">
        <v>0.06</v>
      </c>
      <c r="AZ5" s="2" t="s">
        <v>106</v>
      </c>
      <c r="BA5" s="2" t="s">
        <v>106</v>
      </c>
      <c r="BB5" s="2" t="s">
        <v>107</v>
      </c>
      <c r="BC5" s="2" t="s">
        <v>99</v>
      </c>
      <c r="BD5" s="2" t="s">
        <v>108</v>
      </c>
      <c r="BE5" s="2">
        <v>2.56</v>
      </c>
      <c r="BF5" s="2">
        <v>1161</v>
      </c>
      <c r="BG5" s="2">
        <v>0.23</v>
      </c>
      <c r="BH5" s="2">
        <v>84.62</v>
      </c>
      <c r="BI5" s="2" t="s">
        <v>109</v>
      </c>
      <c r="BJ5" s="2" t="s">
        <v>156</v>
      </c>
      <c r="BK5" s="2" t="s">
        <v>157</v>
      </c>
      <c r="BL5" s="2" t="s">
        <v>98</v>
      </c>
      <c r="BM5" s="2" t="s">
        <v>158</v>
      </c>
      <c r="BN5" s="2" t="s">
        <v>103</v>
      </c>
      <c r="BO5" s="2" t="s">
        <v>96</v>
      </c>
      <c r="BP5" s="2" t="s">
        <v>159</v>
      </c>
      <c r="BQ5" s="2" t="s">
        <v>160</v>
      </c>
      <c r="BR5" s="2" t="s">
        <v>133</v>
      </c>
      <c r="BS5" s="2" t="s">
        <v>161</v>
      </c>
      <c r="BT5" s="2" t="s">
        <v>103</v>
      </c>
      <c r="BU5" s="2" t="s">
        <v>103</v>
      </c>
      <c r="BV5" s="2" t="s">
        <v>103</v>
      </c>
      <c r="BW5" s="2" t="s">
        <v>103</v>
      </c>
      <c r="BX5" s="2" t="s">
        <v>103</v>
      </c>
      <c r="BY5" s="2" t="s">
        <v>103</v>
      </c>
      <c r="BZ5" s="2" t="s">
        <v>103</v>
      </c>
      <c r="CA5" s="2" t="s">
        <v>103</v>
      </c>
      <c r="CB5" s="2" t="s">
        <v>103</v>
      </c>
      <c r="CC5" s="2" t="s">
        <v>103</v>
      </c>
      <c r="CD5" s="2" t="s">
        <v>103</v>
      </c>
      <c r="CE5" s="2" t="s">
        <v>103</v>
      </c>
      <c r="CF5" s="2" t="s">
        <v>103</v>
      </c>
      <c r="CG5" s="2" t="s">
        <v>103</v>
      </c>
      <c r="CH5" s="2" t="s">
        <v>103</v>
      </c>
      <c r="CI5" s="2" t="s">
        <v>103</v>
      </c>
      <c r="CJ5" s="2" t="s">
        <v>103</v>
      </c>
    </row>
    <row r="6" ht="80" hidden="1" customHeight="1" spans="1:88">
      <c r="A6" s="3">
        <v>5</v>
      </c>
      <c r="B6" s="3" t="str">
        <f>_xlfn.DISPIMG("ID_17009A42DA664813BB967EC020A5C9E9",1)</f>
        <v>=DISPIMG("ID_17009A42DA664813BB967EC020A5C9E9",1)</v>
      </c>
      <c r="C6" s="2" t="s">
        <v>162</v>
      </c>
      <c r="D6" s="12" t="s">
        <v>163</v>
      </c>
      <c r="E6" s="2" t="s">
        <v>164</v>
      </c>
      <c r="F6" s="2" t="s">
        <v>90</v>
      </c>
      <c r="G6" s="2" t="s">
        <v>165</v>
      </c>
      <c r="H6" s="5">
        <v>1837</v>
      </c>
      <c r="I6" s="13">
        <f t="shared" si="2"/>
        <v>0.0460020534395112</v>
      </c>
      <c r="J6" s="2">
        <v>173541.39</v>
      </c>
      <c r="K6" s="13">
        <f t="shared" si="3"/>
        <v>0.089497697910114</v>
      </c>
      <c r="L6" s="13" t="s">
        <v>92</v>
      </c>
      <c r="M6" s="14" t="s">
        <v>140</v>
      </c>
      <c r="N6" s="13" t="s">
        <v>94</v>
      </c>
      <c r="O6" s="14" t="s">
        <v>95</v>
      </c>
      <c r="P6" s="14">
        <v>2</v>
      </c>
      <c r="Q6" s="14">
        <v>1</v>
      </c>
      <c r="R6" s="14" t="s">
        <v>95</v>
      </c>
      <c r="S6" s="2" t="s">
        <v>96</v>
      </c>
      <c r="T6" s="2" t="s">
        <v>166</v>
      </c>
      <c r="U6" s="5">
        <v>1543</v>
      </c>
      <c r="V6" s="15" t="str">
        <f t="shared" si="0"/>
        <v>2年+</v>
      </c>
      <c r="W6" s="2" t="s">
        <v>98</v>
      </c>
      <c r="X6" s="2" t="s">
        <v>99</v>
      </c>
      <c r="Y6" s="2" t="s">
        <v>98</v>
      </c>
      <c r="Z6" s="2" t="s">
        <v>98</v>
      </c>
      <c r="AA6" s="5">
        <v>1355</v>
      </c>
      <c r="AB6" s="2">
        <v>4.6</v>
      </c>
      <c r="AC6" s="2" t="s">
        <v>100</v>
      </c>
      <c r="AD6" s="2" t="s">
        <v>101</v>
      </c>
      <c r="AE6" s="2" t="s">
        <v>102</v>
      </c>
      <c r="AF6" s="2">
        <v>94.47</v>
      </c>
      <c r="AG6" s="2" t="s">
        <v>98</v>
      </c>
      <c r="AH6" s="2" t="s">
        <v>103</v>
      </c>
      <c r="AI6" s="2">
        <v>94.47</v>
      </c>
      <c r="AJ6" s="16" t="str">
        <f t="shared" si="1"/>
        <v>90-100</v>
      </c>
      <c r="AK6" s="2">
        <v>139</v>
      </c>
      <c r="AL6" s="2">
        <v>75.69</v>
      </c>
      <c r="AM6" s="2">
        <v>80.12</v>
      </c>
      <c r="AN6" s="5">
        <v>6</v>
      </c>
      <c r="AO6" s="5">
        <v>2</v>
      </c>
      <c r="AP6" s="2">
        <v>12.38</v>
      </c>
      <c r="AQ6" s="2">
        <v>4.33</v>
      </c>
      <c r="AR6" s="2">
        <v>4.61</v>
      </c>
      <c r="AS6" s="2" t="s">
        <v>103</v>
      </c>
      <c r="AT6" s="2" t="s">
        <v>104</v>
      </c>
      <c r="AU6" s="5">
        <v>5007</v>
      </c>
      <c r="AV6" s="5">
        <v>6020</v>
      </c>
      <c r="AW6" s="2" t="s">
        <v>167</v>
      </c>
      <c r="AX6" s="5">
        <v>2126</v>
      </c>
      <c r="AY6" s="2">
        <v>-0.23</v>
      </c>
      <c r="AZ6" s="2" t="s">
        <v>106</v>
      </c>
      <c r="BA6" s="2" t="s">
        <v>106</v>
      </c>
      <c r="BB6" s="2" t="s">
        <v>107</v>
      </c>
      <c r="BC6" s="2" t="s">
        <v>99</v>
      </c>
      <c r="BD6" s="2" t="s">
        <v>108</v>
      </c>
      <c r="BE6" s="2">
        <v>0.88</v>
      </c>
      <c r="BF6" s="2">
        <v>399.09</v>
      </c>
      <c r="BG6" s="2">
        <v>0.34</v>
      </c>
      <c r="BH6" s="2">
        <v>125.67</v>
      </c>
      <c r="BI6" s="2" t="s">
        <v>109</v>
      </c>
      <c r="BJ6" s="2" t="s">
        <v>168</v>
      </c>
      <c r="BK6" s="2" t="s">
        <v>169</v>
      </c>
      <c r="BL6" s="2" t="s">
        <v>98</v>
      </c>
      <c r="BM6" s="2" t="s">
        <v>170</v>
      </c>
      <c r="BN6" s="2" t="s">
        <v>171</v>
      </c>
      <c r="BO6" s="2" t="s">
        <v>96</v>
      </c>
      <c r="BP6" s="2" t="s">
        <v>114</v>
      </c>
      <c r="BQ6" s="2" t="s">
        <v>172</v>
      </c>
      <c r="BR6" s="2" t="s">
        <v>173</v>
      </c>
      <c r="BS6" s="2" t="s">
        <v>117</v>
      </c>
      <c r="BT6" s="2" t="s">
        <v>103</v>
      </c>
      <c r="BU6" s="2" t="s">
        <v>103</v>
      </c>
      <c r="BV6" s="2" t="s">
        <v>103</v>
      </c>
      <c r="BW6" s="2" t="s">
        <v>103</v>
      </c>
      <c r="BX6" s="2" t="s">
        <v>103</v>
      </c>
      <c r="BY6" s="2" t="s">
        <v>103</v>
      </c>
      <c r="BZ6" s="2" t="s">
        <v>103</v>
      </c>
      <c r="CA6" s="2" t="s">
        <v>103</v>
      </c>
      <c r="CB6" s="2" t="s">
        <v>103</v>
      </c>
      <c r="CC6" s="2" t="s">
        <v>103</v>
      </c>
      <c r="CD6" s="2" t="s">
        <v>103</v>
      </c>
      <c r="CE6" s="2" t="s">
        <v>103</v>
      </c>
      <c r="CF6" s="2" t="s">
        <v>103</v>
      </c>
      <c r="CG6" s="2" t="s">
        <v>103</v>
      </c>
      <c r="CH6" s="2" t="s">
        <v>103</v>
      </c>
      <c r="CI6" s="2" t="s">
        <v>103</v>
      </c>
      <c r="CJ6" s="2" t="s">
        <v>103</v>
      </c>
    </row>
    <row r="7" ht="80" hidden="1" customHeight="1" spans="1:88">
      <c r="A7" s="3">
        <v>6</v>
      </c>
      <c r="B7" s="3" t="str">
        <f>_xlfn.DISPIMG("ID_F5D7713D10C348199DD2AC259846E564",1)</f>
        <v>=DISPIMG("ID_F5D7713D10C348199DD2AC259846E564",1)</v>
      </c>
      <c r="C7" s="2" t="s">
        <v>174</v>
      </c>
      <c r="D7" s="12" t="s">
        <v>175</v>
      </c>
      <c r="E7" s="2" t="s">
        <v>176</v>
      </c>
      <c r="F7" s="2" t="s">
        <v>90</v>
      </c>
      <c r="G7" s="2" t="s">
        <v>176</v>
      </c>
      <c r="H7" s="5">
        <v>1756</v>
      </c>
      <c r="I7" s="13">
        <f t="shared" si="2"/>
        <v>0.0439736558735883</v>
      </c>
      <c r="J7" s="2">
        <v>87782.44</v>
      </c>
      <c r="K7" s="13">
        <f t="shared" si="3"/>
        <v>0.0452706198615368</v>
      </c>
      <c r="L7" s="13" t="s">
        <v>177</v>
      </c>
      <c r="M7" s="14" t="s">
        <v>178</v>
      </c>
      <c r="N7" s="13" t="s">
        <v>179</v>
      </c>
      <c r="O7" s="13" t="s">
        <v>95</v>
      </c>
      <c r="P7" s="14">
        <v>3</v>
      </c>
      <c r="Q7" s="14">
        <v>2</v>
      </c>
      <c r="R7" s="14" t="s">
        <v>95</v>
      </c>
      <c r="S7" s="2" t="s">
        <v>180</v>
      </c>
      <c r="T7" s="2" t="s">
        <v>181</v>
      </c>
      <c r="U7" s="5">
        <v>1792</v>
      </c>
      <c r="V7" s="15" t="str">
        <f t="shared" si="0"/>
        <v>2年+</v>
      </c>
      <c r="W7" s="2" t="s">
        <v>98</v>
      </c>
      <c r="X7" s="2" t="s">
        <v>98</v>
      </c>
      <c r="Y7" s="2" t="s">
        <v>98</v>
      </c>
      <c r="Z7" s="2" t="s">
        <v>98</v>
      </c>
      <c r="AA7" s="5">
        <v>3327</v>
      </c>
      <c r="AB7" s="2">
        <v>4.4</v>
      </c>
      <c r="AC7" s="2" t="s">
        <v>125</v>
      </c>
      <c r="AD7" s="2" t="s">
        <v>182</v>
      </c>
      <c r="AE7" s="2" t="s">
        <v>127</v>
      </c>
      <c r="AF7" s="2">
        <v>49.99</v>
      </c>
      <c r="AG7" s="2" t="s">
        <v>98</v>
      </c>
      <c r="AH7" s="2" t="s">
        <v>103</v>
      </c>
      <c r="AI7" s="2">
        <v>49.99</v>
      </c>
      <c r="AJ7" s="16" t="str">
        <f t="shared" si="1"/>
        <v>40-50</v>
      </c>
      <c r="AK7" s="2">
        <v>65.99</v>
      </c>
      <c r="AL7" s="2">
        <v>37.47</v>
      </c>
      <c r="AM7" s="2">
        <v>74.95</v>
      </c>
      <c r="AN7" s="5">
        <v>1</v>
      </c>
      <c r="AO7" s="2" t="s">
        <v>103</v>
      </c>
      <c r="AP7" s="2">
        <v>72.5</v>
      </c>
      <c r="AQ7" s="2">
        <v>4.14</v>
      </c>
      <c r="AR7" s="2">
        <v>5.02</v>
      </c>
      <c r="AS7" s="2" t="s">
        <v>103</v>
      </c>
      <c r="AT7" s="2" t="s">
        <v>104</v>
      </c>
      <c r="AU7" s="5">
        <v>6574</v>
      </c>
      <c r="AV7" s="5">
        <v>11116</v>
      </c>
      <c r="AW7" s="2" t="s">
        <v>183</v>
      </c>
      <c r="AX7" s="5">
        <v>2306</v>
      </c>
      <c r="AY7" s="2">
        <v>0.43</v>
      </c>
      <c r="AZ7" s="2" t="s">
        <v>106</v>
      </c>
      <c r="BA7" s="2" t="s">
        <v>106</v>
      </c>
      <c r="BB7" s="2" t="s">
        <v>107</v>
      </c>
      <c r="BC7" s="2" t="s">
        <v>99</v>
      </c>
      <c r="BD7" s="2" t="s">
        <v>108</v>
      </c>
      <c r="BE7" s="2">
        <v>1.07</v>
      </c>
      <c r="BF7" s="2">
        <v>485.26</v>
      </c>
      <c r="BG7" s="2">
        <v>0.19</v>
      </c>
      <c r="BH7" s="2">
        <v>68.92</v>
      </c>
      <c r="BI7" s="2" t="s">
        <v>109</v>
      </c>
      <c r="BJ7" s="2" t="s">
        <v>184</v>
      </c>
      <c r="BK7" s="2" t="s">
        <v>185</v>
      </c>
      <c r="BL7" s="2" t="s">
        <v>98</v>
      </c>
      <c r="BM7" s="2" t="s">
        <v>186</v>
      </c>
      <c r="BN7" s="2" t="s">
        <v>103</v>
      </c>
      <c r="BO7" s="2" t="s">
        <v>180</v>
      </c>
      <c r="BP7" s="2" t="s">
        <v>159</v>
      </c>
      <c r="BQ7" s="2" t="s">
        <v>187</v>
      </c>
      <c r="BR7" s="2" t="s">
        <v>103</v>
      </c>
      <c r="BS7" s="2" t="s">
        <v>103</v>
      </c>
      <c r="BT7" s="2" t="s">
        <v>103</v>
      </c>
      <c r="BU7" s="2" t="s">
        <v>188</v>
      </c>
      <c r="BV7" s="2" t="s">
        <v>189</v>
      </c>
      <c r="BW7" s="2" t="s">
        <v>103</v>
      </c>
      <c r="BX7" s="2" t="s">
        <v>103</v>
      </c>
      <c r="BY7" s="2" t="s">
        <v>103</v>
      </c>
      <c r="BZ7" s="2" t="s">
        <v>103</v>
      </c>
      <c r="CA7" s="2" t="s">
        <v>103</v>
      </c>
      <c r="CB7" s="2" t="s">
        <v>103</v>
      </c>
      <c r="CC7" s="2" t="s">
        <v>103</v>
      </c>
      <c r="CD7" s="2" t="s">
        <v>103</v>
      </c>
      <c r="CE7" s="2" t="s">
        <v>103</v>
      </c>
      <c r="CF7" s="2" t="s">
        <v>103</v>
      </c>
      <c r="CG7" s="2" t="s">
        <v>103</v>
      </c>
      <c r="CH7" s="2" t="s">
        <v>103</v>
      </c>
      <c r="CI7" s="2" t="s">
        <v>103</v>
      </c>
      <c r="CJ7" s="2" t="s">
        <v>103</v>
      </c>
    </row>
    <row r="8" ht="80" customHeight="1" spans="1:88">
      <c r="A8" s="3">
        <v>7</v>
      </c>
      <c r="B8" s="3" t="str">
        <f>_xlfn.DISPIMG("ID_77AADBE64EB94B0DBC62781E7D7E1E5B",1)</f>
        <v>=DISPIMG("ID_77AADBE64EB94B0DBC62781E7D7E1E5B",1)</v>
      </c>
      <c r="C8" s="2" t="s">
        <v>190</v>
      </c>
      <c r="D8" s="12" t="s">
        <v>191</v>
      </c>
      <c r="E8" s="2" t="s">
        <v>192</v>
      </c>
      <c r="F8" s="2" t="s">
        <v>90</v>
      </c>
      <c r="G8" s="2" t="s">
        <v>193</v>
      </c>
      <c r="H8" s="5">
        <v>1277</v>
      </c>
      <c r="I8" s="13">
        <f t="shared" si="2"/>
        <v>0.0319785640948589</v>
      </c>
      <c r="J8" s="2">
        <v>25527.23</v>
      </c>
      <c r="K8" s="13">
        <f t="shared" si="3"/>
        <v>0.0131647459953041</v>
      </c>
      <c r="L8" s="13" t="s">
        <v>92</v>
      </c>
      <c r="M8" s="14" t="s">
        <v>140</v>
      </c>
      <c r="N8" s="13" t="s">
        <v>94</v>
      </c>
      <c r="O8" s="14" t="s">
        <v>95</v>
      </c>
      <c r="P8" s="14">
        <v>4</v>
      </c>
      <c r="Q8" s="14">
        <v>2</v>
      </c>
      <c r="R8" s="14" t="s">
        <v>95</v>
      </c>
      <c r="S8" s="2" t="s">
        <v>194</v>
      </c>
      <c r="T8" s="2" t="s">
        <v>195</v>
      </c>
      <c r="U8" s="5">
        <v>424</v>
      </c>
      <c r="V8" s="15" t="str">
        <f t="shared" si="0"/>
        <v>1-2年</v>
      </c>
      <c r="W8" s="2" t="s">
        <v>98</v>
      </c>
      <c r="X8" s="2" t="s">
        <v>98</v>
      </c>
      <c r="Y8" s="2" t="s">
        <v>98</v>
      </c>
      <c r="Z8" s="2" t="s">
        <v>98</v>
      </c>
      <c r="AA8" s="5">
        <v>4479</v>
      </c>
      <c r="AB8" s="2">
        <v>4.5</v>
      </c>
      <c r="AC8" s="2" t="s">
        <v>125</v>
      </c>
      <c r="AD8" s="2" t="s">
        <v>196</v>
      </c>
      <c r="AE8" s="2" t="s">
        <v>197</v>
      </c>
      <c r="AF8" s="2">
        <v>19.99</v>
      </c>
      <c r="AG8" s="2" t="s">
        <v>98</v>
      </c>
      <c r="AH8" s="2" t="s">
        <v>103</v>
      </c>
      <c r="AI8" s="2">
        <v>19.99</v>
      </c>
      <c r="AJ8" s="16" t="str">
        <f t="shared" si="1"/>
        <v>10-20</v>
      </c>
      <c r="AK8" s="2">
        <v>26.99</v>
      </c>
      <c r="AL8" s="2">
        <v>13.07</v>
      </c>
      <c r="AM8" s="2">
        <v>65.38</v>
      </c>
      <c r="AN8" s="5">
        <v>1</v>
      </c>
      <c r="AO8" s="5">
        <v>3</v>
      </c>
      <c r="AP8" s="2">
        <v>100</v>
      </c>
      <c r="AQ8" s="2">
        <v>3.01</v>
      </c>
      <c r="AR8" s="2">
        <v>3.92</v>
      </c>
      <c r="AS8" s="2" t="s">
        <v>103</v>
      </c>
      <c r="AT8" s="2" t="s">
        <v>104</v>
      </c>
      <c r="AU8" s="5">
        <v>10214</v>
      </c>
      <c r="AV8" s="5">
        <v>6895</v>
      </c>
      <c r="AW8" s="2" t="s">
        <v>198</v>
      </c>
      <c r="AX8" s="5">
        <v>866</v>
      </c>
      <c r="AY8" s="2">
        <v>0.88</v>
      </c>
      <c r="AZ8" s="2" t="s">
        <v>106</v>
      </c>
      <c r="BA8" s="2" t="s">
        <v>106</v>
      </c>
      <c r="BB8" s="2" t="s">
        <v>106</v>
      </c>
      <c r="BC8" s="2" t="s">
        <v>99</v>
      </c>
      <c r="BD8" s="2" t="s">
        <v>108</v>
      </c>
      <c r="BE8" s="2">
        <v>0.44</v>
      </c>
      <c r="BF8" s="2">
        <v>199.55</v>
      </c>
      <c r="BG8" s="2">
        <v>0.13</v>
      </c>
      <c r="BH8" s="2">
        <v>45.78</v>
      </c>
      <c r="BI8" s="2" t="s">
        <v>109</v>
      </c>
      <c r="BJ8" s="2" t="s">
        <v>199</v>
      </c>
      <c r="BK8" s="2" t="s">
        <v>200</v>
      </c>
      <c r="BL8" s="2" t="s">
        <v>98</v>
      </c>
      <c r="BM8" s="2" t="s">
        <v>201</v>
      </c>
      <c r="BN8" s="2" t="s">
        <v>103</v>
      </c>
      <c r="BO8" s="2" t="s">
        <v>194</v>
      </c>
      <c r="BP8" s="2" t="s">
        <v>114</v>
      </c>
      <c r="BQ8" s="2" t="s">
        <v>202</v>
      </c>
      <c r="BR8" s="2" t="s">
        <v>203</v>
      </c>
      <c r="BS8" s="2" t="s">
        <v>204</v>
      </c>
      <c r="BT8" s="2" t="s">
        <v>202</v>
      </c>
      <c r="BU8" s="2" t="s">
        <v>103</v>
      </c>
      <c r="BV8" s="2" t="s">
        <v>103</v>
      </c>
      <c r="BW8" s="2" t="s">
        <v>103</v>
      </c>
      <c r="BX8" s="2" t="s">
        <v>103</v>
      </c>
      <c r="BY8" s="2" t="s">
        <v>103</v>
      </c>
      <c r="BZ8" s="2" t="s">
        <v>103</v>
      </c>
      <c r="CA8" s="2" t="s">
        <v>103</v>
      </c>
      <c r="CB8" s="2" t="s">
        <v>103</v>
      </c>
      <c r="CC8" s="2" t="s">
        <v>103</v>
      </c>
      <c r="CD8" s="2" t="s">
        <v>103</v>
      </c>
      <c r="CE8" s="2" t="s">
        <v>103</v>
      </c>
      <c r="CF8" s="2" t="s">
        <v>103</v>
      </c>
      <c r="CG8" s="2" t="s">
        <v>103</v>
      </c>
      <c r="CH8" s="2" t="s">
        <v>103</v>
      </c>
      <c r="CI8" s="2" t="s">
        <v>103</v>
      </c>
      <c r="CJ8" s="2" t="s">
        <v>103</v>
      </c>
    </row>
    <row r="9" ht="80" hidden="1" customHeight="1" spans="1:88">
      <c r="A9" s="3">
        <v>8</v>
      </c>
      <c r="B9" s="3" t="str">
        <f>_xlfn.DISPIMG("ID_32D92A5C920E46F4AB79FF445476118F",1)</f>
        <v>=DISPIMG("ID_32D92A5C920E46F4AB79FF445476118F",1)</v>
      </c>
      <c r="C9" s="2" t="s">
        <v>205</v>
      </c>
      <c r="D9" s="12" t="s">
        <v>206</v>
      </c>
      <c r="E9" s="2" t="s">
        <v>207</v>
      </c>
      <c r="F9" s="2" t="s">
        <v>90</v>
      </c>
      <c r="G9" s="2" t="s">
        <v>208</v>
      </c>
      <c r="H9" s="5">
        <v>1111</v>
      </c>
      <c r="I9" s="13">
        <f t="shared" si="2"/>
        <v>0.0278216011819798</v>
      </c>
      <c r="J9" s="2">
        <v>9432.39</v>
      </c>
      <c r="K9" s="13">
        <f t="shared" si="3"/>
        <v>0.00486441413653757</v>
      </c>
      <c r="L9" s="13" t="s">
        <v>92</v>
      </c>
      <c r="M9" s="14" t="s">
        <v>140</v>
      </c>
      <c r="N9" s="13" t="s">
        <v>94</v>
      </c>
      <c r="O9" s="14">
        <v>99</v>
      </c>
      <c r="P9" s="14">
        <v>4</v>
      </c>
      <c r="Q9" s="14">
        <v>2</v>
      </c>
      <c r="R9" s="14">
        <v>2</v>
      </c>
      <c r="S9" s="2" t="s">
        <v>209</v>
      </c>
      <c r="T9" s="2" t="s">
        <v>210</v>
      </c>
      <c r="U9" s="5">
        <v>689</v>
      </c>
      <c r="V9" s="15" t="str">
        <f t="shared" si="0"/>
        <v>1-2年</v>
      </c>
      <c r="W9" s="2" t="s">
        <v>98</v>
      </c>
      <c r="X9" s="2" t="s">
        <v>98</v>
      </c>
      <c r="Y9" s="2" t="s">
        <v>98</v>
      </c>
      <c r="Z9" s="2" t="s">
        <v>98</v>
      </c>
      <c r="AA9" s="5">
        <v>811</v>
      </c>
      <c r="AB9" s="2">
        <v>4.3</v>
      </c>
      <c r="AC9" s="2" t="s">
        <v>125</v>
      </c>
      <c r="AD9" s="2" t="s">
        <v>211</v>
      </c>
      <c r="AE9" s="2" t="s">
        <v>127</v>
      </c>
      <c r="AF9" s="2">
        <v>8.49</v>
      </c>
      <c r="AG9" s="2" t="s">
        <v>98</v>
      </c>
      <c r="AH9" s="2" t="s">
        <v>103</v>
      </c>
      <c r="AI9" s="2">
        <v>8.49</v>
      </c>
      <c r="AJ9" s="16" t="str">
        <f t="shared" si="1"/>
        <v>0-10</v>
      </c>
      <c r="AK9" s="2">
        <v>16.99</v>
      </c>
      <c r="AL9" s="2">
        <v>3.3</v>
      </c>
      <c r="AM9" s="2">
        <v>38.87</v>
      </c>
      <c r="AN9" s="2" t="s">
        <v>103</v>
      </c>
      <c r="AO9" s="5">
        <v>2</v>
      </c>
      <c r="AP9" s="2">
        <v>92.89</v>
      </c>
      <c r="AQ9" s="2">
        <v>2.62</v>
      </c>
      <c r="AR9" s="2">
        <v>3.92</v>
      </c>
      <c r="AS9" s="2" t="s">
        <v>103</v>
      </c>
      <c r="AT9" s="2" t="s">
        <v>104</v>
      </c>
      <c r="AU9" s="5">
        <v>5171</v>
      </c>
      <c r="AV9" s="5">
        <v>52128</v>
      </c>
      <c r="AW9" s="2" t="s">
        <v>212</v>
      </c>
      <c r="AX9" s="5">
        <v>0</v>
      </c>
      <c r="AY9" s="2">
        <v>-0.93</v>
      </c>
      <c r="AZ9" s="2" t="s">
        <v>107</v>
      </c>
      <c r="BA9" s="2" t="s">
        <v>106</v>
      </c>
      <c r="BB9" s="2" t="s">
        <v>107</v>
      </c>
      <c r="BC9" s="2" t="s">
        <v>98</v>
      </c>
      <c r="BD9" s="2" t="s">
        <v>108</v>
      </c>
      <c r="BE9" s="2">
        <v>0.37</v>
      </c>
      <c r="BF9" s="2">
        <v>167.8</v>
      </c>
      <c r="BG9" s="2">
        <v>0.11</v>
      </c>
      <c r="BH9" s="2">
        <v>41.44</v>
      </c>
      <c r="BI9" s="2" t="s">
        <v>109</v>
      </c>
      <c r="BJ9" s="2" t="s">
        <v>213</v>
      </c>
      <c r="BK9" s="2" t="s">
        <v>214</v>
      </c>
      <c r="BL9" s="2" t="s">
        <v>98</v>
      </c>
      <c r="BM9" s="2" t="s">
        <v>215</v>
      </c>
      <c r="BN9" s="2" t="s">
        <v>216</v>
      </c>
      <c r="BO9" s="2" t="s">
        <v>209</v>
      </c>
      <c r="BP9" s="2" t="s">
        <v>114</v>
      </c>
      <c r="BQ9" s="2" t="s">
        <v>217</v>
      </c>
      <c r="BR9" s="2" t="s">
        <v>203</v>
      </c>
      <c r="BS9" s="2" t="s">
        <v>218</v>
      </c>
      <c r="BT9" s="2" t="s">
        <v>103</v>
      </c>
      <c r="BU9" s="2" t="s">
        <v>103</v>
      </c>
      <c r="BV9" s="2" t="s">
        <v>103</v>
      </c>
      <c r="BW9" s="2" t="s">
        <v>103</v>
      </c>
      <c r="BX9" s="2" t="s">
        <v>103</v>
      </c>
      <c r="BY9" s="2" t="s">
        <v>103</v>
      </c>
      <c r="BZ9" s="2" t="s">
        <v>103</v>
      </c>
      <c r="CA9" s="2" t="s">
        <v>103</v>
      </c>
      <c r="CB9" s="2" t="s">
        <v>103</v>
      </c>
      <c r="CC9" s="2" t="s">
        <v>103</v>
      </c>
      <c r="CD9" s="2" t="s">
        <v>103</v>
      </c>
      <c r="CE9" s="2" t="s">
        <v>103</v>
      </c>
      <c r="CF9" s="2" t="s">
        <v>103</v>
      </c>
      <c r="CG9" s="2" t="s">
        <v>103</v>
      </c>
      <c r="CH9" s="2" t="s">
        <v>103</v>
      </c>
      <c r="CI9" s="2" t="s">
        <v>103</v>
      </c>
      <c r="CJ9" s="2" t="s">
        <v>103</v>
      </c>
    </row>
    <row r="10" ht="80" hidden="1" customHeight="1" spans="1:88">
      <c r="A10" s="3">
        <v>9</v>
      </c>
      <c r="B10" s="3" t="str">
        <f>_xlfn.DISPIMG("ID_7D26673341D942C89E4607AF9F8F579E",1)</f>
        <v>=DISPIMG("ID_7D26673341D942C89E4607AF9F8F579E",1)</v>
      </c>
      <c r="C10" s="2" t="s">
        <v>219</v>
      </c>
      <c r="D10" s="12" t="s">
        <v>220</v>
      </c>
      <c r="E10" s="2" t="s">
        <v>221</v>
      </c>
      <c r="F10" s="2" t="s">
        <v>90</v>
      </c>
      <c r="G10" s="2" t="s">
        <v>221</v>
      </c>
      <c r="H10" s="5">
        <v>895</v>
      </c>
      <c r="I10" s="13">
        <f t="shared" si="2"/>
        <v>0.0224125410061854</v>
      </c>
      <c r="J10" s="2">
        <v>29526.05</v>
      </c>
      <c r="K10" s="13">
        <f t="shared" si="3"/>
        <v>0.0152269928423353</v>
      </c>
      <c r="L10" s="13" t="s">
        <v>92</v>
      </c>
      <c r="M10" s="14" t="s">
        <v>93</v>
      </c>
      <c r="N10" s="13" t="s">
        <v>179</v>
      </c>
      <c r="O10" s="14" t="s">
        <v>222</v>
      </c>
      <c r="P10" s="14">
        <v>2</v>
      </c>
      <c r="Q10" s="14">
        <v>2</v>
      </c>
      <c r="R10" s="14" t="s">
        <v>95</v>
      </c>
      <c r="S10" s="2" t="s">
        <v>223</v>
      </c>
      <c r="T10" s="2" t="s">
        <v>224</v>
      </c>
      <c r="U10" s="5">
        <v>917</v>
      </c>
      <c r="V10" s="15" t="str">
        <f t="shared" si="0"/>
        <v>2年+</v>
      </c>
      <c r="W10" s="2" t="s">
        <v>98</v>
      </c>
      <c r="X10" s="2" t="s">
        <v>98</v>
      </c>
      <c r="Y10" s="2" t="s">
        <v>98</v>
      </c>
      <c r="Z10" s="2" t="s">
        <v>98</v>
      </c>
      <c r="AA10" s="5">
        <v>1505</v>
      </c>
      <c r="AB10" s="2">
        <v>4.2</v>
      </c>
      <c r="AC10" s="2" t="s">
        <v>125</v>
      </c>
      <c r="AD10" s="2" t="s">
        <v>225</v>
      </c>
      <c r="AE10" s="2" t="s">
        <v>197</v>
      </c>
      <c r="AF10" s="2">
        <v>32.99</v>
      </c>
      <c r="AG10" s="2" t="s">
        <v>98</v>
      </c>
      <c r="AH10" s="2" t="s">
        <v>103</v>
      </c>
      <c r="AI10" s="2">
        <v>32.99</v>
      </c>
      <c r="AJ10" s="16" t="str">
        <f t="shared" si="1"/>
        <v>30-40</v>
      </c>
      <c r="AK10" s="2">
        <v>49.99</v>
      </c>
      <c r="AL10" s="2">
        <v>24.35</v>
      </c>
      <c r="AM10" s="2">
        <v>73.81</v>
      </c>
      <c r="AN10" s="5">
        <v>1</v>
      </c>
      <c r="AO10" s="2" t="s">
        <v>103</v>
      </c>
      <c r="AP10" s="2">
        <v>90.4</v>
      </c>
      <c r="AQ10" s="2">
        <v>2.11</v>
      </c>
      <c r="AR10" s="2">
        <v>3.69</v>
      </c>
      <c r="AS10" s="2" t="s">
        <v>103</v>
      </c>
      <c r="AT10" s="2" t="s">
        <v>104</v>
      </c>
      <c r="AU10" s="5">
        <v>16932</v>
      </c>
      <c r="AV10" s="5">
        <v>12951</v>
      </c>
      <c r="AW10" s="2" t="s">
        <v>226</v>
      </c>
      <c r="AX10" s="5">
        <v>11245</v>
      </c>
      <c r="AY10" s="2">
        <v>0.99</v>
      </c>
      <c r="AZ10" s="2" t="s">
        <v>106</v>
      </c>
      <c r="BA10" s="2" t="s">
        <v>106</v>
      </c>
      <c r="BB10" s="2" t="s">
        <v>107</v>
      </c>
      <c r="BC10" s="2" t="s">
        <v>99</v>
      </c>
      <c r="BD10" s="2" t="s">
        <v>108</v>
      </c>
      <c r="BE10" s="2">
        <v>0.15</v>
      </c>
      <c r="BF10" s="2">
        <v>68.03</v>
      </c>
      <c r="BG10" s="2">
        <v>0.04</v>
      </c>
      <c r="BH10" s="2">
        <v>14.06</v>
      </c>
      <c r="BI10" s="2" t="s">
        <v>109</v>
      </c>
      <c r="BJ10" s="2" t="s">
        <v>227</v>
      </c>
      <c r="BK10" s="2" t="s">
        <v>228</v>
      </c>
      <c r="BL10" s="2" t="s">
        <v>98</v>
      </c>
      <c r="BM10" s="2" t="s">
        <v>229</v>
      </c>
      <c r="BN10" s="2" t="s">
        <v>103</v>
      </c>
      <c r="BO10" s="2" t="s">
        <v>223</v>
      </c>
      <c r="BP10" s="2" t="s">
        <v>114</v>
      </c>
      <c r="BQ10" s="2" t="s">
        <v>132</v>
      </c>
      <c r="BR10" s="2" t="s">
        <v>116</v>
      </c>
      <c r="BS10" s="2" t="s">
        <v>230</v>
      </c>
      <c r="BT10" s="2" t="s">
        <v>103</v>
      </c>
      <c r="BU10" s="2" t="s">
        <v>103</v>
      </c>
      <c r="BV10" s="2" t="s">
        <v>103</v>
      </c>
      <c r="BW10" s="2" t="s">
        <v>103</v>
      </c>
      <c r="BX10" s="2" t="s">
        <v>103</v>
      </c>
      <c r="BY10" s="2" t="s">
        <v>103</v>
      </c>
      <c r="BZ10" s="2" t="s">
        <v>103</v>
      </c>
      <c r="CA10" s="2" t="s">
        <v>103</v>
      </c>
      <c r="CB10" s="2" t="s">
        <v>103</v>
      </c>
      <c r="CC10" s="2" t="s">
        <v>103</v>
      </c>
      <c r="CD10" s="2" t="s">
        <v>103</v>
      </c>
      <c r="CE10" s="2" t="s">
        <v>103</v>
      </c>
      <c r="CF10" s="2" t="s">
        <v>103</v>
      </c>
      <c r="CG10" s="2" t="s">
        <v>103</v>
      </c>
      <c r="CH10" s="2" t="s">
        <v>103</v>
      </c>
      <c r="CI10" s="2" t="s">
        <v>103</v>
      </c>
      <c r="CJ10" s="2" t="s">
        <v>103</v>
      </c>
    </row>
    <row r="11" ht="80" hidden="1" customHeight="1" spans="1:88">
      <c r="A11" s="3">
        <v>10</v>
      </c>
      <c r="B11" s="3" t="str">
        <f>_xlfn.DISPIMG("ID_C485BB43AF7B4B01B06D4A88BAFADFBC",1)</f>
        <v>=DISPIMG("ID_C485BB43AF7B4B01B06D4A88BAFADFBC",1)</v>
      </c>
      <c r="C11" s="2" t="s">
        <v>231</v>
      </c>
      <c r="D11" s="12" t="s">
        <v>232</v>
      </c>
      <c r="E11" s="2" t="s">
        <v>233</v>
      </c>
      <c r="F11" s="2" t="s">
        <v>90</v>
      </c>
      <c r="G11" s="2" t="s">
        <v>234</v>
      </c>
      <c r="H11" s="5">
        <v>874</v>
      </c>
      <c r="I11" s="13">
        <f t="shared" si="2"/>
        <v>0.0218866601557609</v>
      </c>
      <c r="J11" s="2">
        <v>191406</v>
      </c>
      <c r="K11" s="13">
        <f t="shared" si="3"/>
        <v>0.0987107246644923</v>
      </c>
      <c r="L11" s="13" t="s">
        <v>92</v>
      </c>
      <c r="M11" s="14" t="s">
        <v>235</v>
      </c>
      <c r="N11" s="13" t="s">
        <v>179</v>
      </c>
      <c r="O11" s="14" t="s">
        <v>222</v>
      </c>
      <c r="P11" s="14">
        <v>4</v>
      </c>
      <c r="Q11" s="14">
        <v>1</v>
      </c>
      <c r="R11" s="14" t="s">
        <v>95</v>
      </c>
      <c r="S11" s="2" t="s">
        <v>96</v>
      </c>
      <c r="T11" s="2" t="s">
        <v>236</v>
      </c>
      <c r="U11" s="5">
        <v>2633</v>
      </c>
      <c r="V11" s="15" t="str">
        <f t="shared" si="0"/>
        <v>2年+</v>
      </c>
      <c r="W11" s="2" t="s">
        <v>99</v>
      </c>
      <c r="X11" s="2" t="s">
        <v>99</v>
      </c>
      <c r="Y11" s="2" t="s">
        <v>98</v>
      </c>
      <c r="Z11" s="2" t="s">
        <v>98</v>
      </c>
      <c r="AA11" s="5">
        <v>1331</v>
      </c>
      <c r="AB11" s="2">
        <v>4.5</v>
      </c>
      <c r="AC11" s="2" t="s">
        <v>100</v>
      </c>
      <c r="AD11" s="2" t="s">
        <v>101</v>
      </c>
      <c r="AE11" s="2" t="s">
        <v>102</v>
      </c>
      <c r="AF11" s="2">
        <v>219</v>
      </c>
      <c r="AG11" s="2" t="s">
        <v>98</v>
      </c>
      <c r="AH11" s="2" t="s">
        <v>103</v>
      </c>
      <c r="AI11" s="2">
        <v>219</v>
      </c>
      <c r="AJ11" s="16" t="str">
        <f t="shared" si="1"/>
        <v>210-220</v>
      </c>
      <c r="AK11" s="2">
        <v>299.99</v>
      </c>
      <c r="AL11" s="2">
        <v>180.7</v>
      </c>
      <c r="AM11" s="2">
        <v>82.51</v>
      </c>
      <c r="AN11" s="5">
        <v>16</v>
      </c>
      <c r="AO11" s="5">
        <v>2</v>
      </c>
      <c r="AP11" s="2">
        <v>5.89</v>
      </c>
      <c r="AQ11" s="2">
        <v>2.06</v>
      </c>
      <c r="AR11" s="2">
        <v>5.45</v>
      </c>
      <c r="AS11" s="2" t="s">
        <v>103</v>
      </c>
      <c r="AT11" s="2" t="s">
        <v>104</v>
      </c>
      <c r="AU11" s="5">
        <v>11218</v>
      </c>
      <c r="AV11" s="5">
        <v>15033</v>
      </c>
      <c r="AW11" s="2" t="s">
        <v>237</v>
      </c>
      <c r="AX11" s="5">
        <v>4275</v>
      </c>
      <c r="AY11" s="2">
        <v>-0.17</v>
      </c>
      <c r="AZ11" s="2" t="s">
        <v>106</v>
      </c>
      <c r="BA11" s="2" t="s">
        <v>106</v>
      </c>
      <c r="BB11" s="2" t="s">
        <v>107</v>
      </c>
      <c r="BC11" s="2" t="s">
        <v>99</v>
      </c>
      <c r="BD11" s="2" t="s">
        <v>108</v>
      </c>
      <c r="BE11" s="2">
        <v>1.32</v>
      </c>
      <c r="BF11" s="2">
        <v>598.64</v>
      </c>
      <c r="BG11" s="2">
        <v>0.46</v>
      </c>
      <c r="BH11" s="2">
        <v>169.26</v>
      </c>
      <c r="BI11" s="2" t="s">
        <v>109</v>
      </c>
      <c r="BJ11" s="2" t="s">
        <v>238</v>
      </c>
      <c r="BK11" s="2" t="s">
        <v>239</v>
      </c>
      <c r="BL11" s="2" t="s">
        <v>98</v>
      </c>
      <c r="BM11" s="2" t="s">
        <v>240</v>
      </c>
      <c r="BN11" s="2" t="s">
        <v>241</v>
      </c>
      <c r="BO11" s="2" t="s">
        <v>96</v>
      </c>
      <c r="BP11" s="2" t="s">
        <v>114</v>
      </c>
      <c r="BQ11" s="2" t="s">
        <v>115</v>
      </c>
      <c r="BR11" s="2" t="s">
        <v>133</v>
      </c>
      <c r="BS11" s="2" t="s">
        <v>117</v>
      </c>
      <c r="BT11" s="2" t="s">
        <v>103</v>
      </c>
      <c r="BU11" s="2" t="s">
        <v>103</v>
      </c>
      <c r="BV11" s="2" t="s">
        <v>103</v>
      </c>
      <c r="BW11" s="2" t="s">
        <v>103</v>
      </c>
      <c r="BX11" s="2" t="s">
        <v>103</v>
      </c>
      <c r="BY11" s="2" t="s">
        <v>103</v>
      </c>
      <c r="BZ11" s="2" t="s">
        <v>103</v>
      </c>
      <c r="CA11" s="2" t="s">
        <v>103</v>
      </c>
      <c r="CB11" s="2" t="s">
        <v>103</v>
      </c>
      <c r="CC11" s="2" t="s">
        <v>103</v>
      </c>
      <c r="CD11" s="2" t="s">
        <v>103</v>
      </c>
      <c r="CE11" s="2" t="s">
        <v>103</v>
      </c>
      <c r="CF11" s="2" t="s">
        <v>103</v>
      </c>
      <c r="CG11" s="2" t="s">
        <v>103</v>
      </c>
      <c r="CH11" s="2" t="s">
        <v>103</v>
      </c>
      <c r="CI11" s="2" t="s">
        <v>103</v>
      </c>
      <c r="CJ11" s="2" t="s">
        <v>103</v>
      </c>
    </row>
    <row r="12" ht="80" hidden="1" customHeight="1" spans="1:88">
      <c r="A12" s="3">
        <v>11</v>
      </c>
      <c r="B12" s="3" t="str">
        <f>_xlfn.DISPIMG("ID_CA29E8A9B85B496DA75F26F6798179EE",1)</f>
        <v>=DISPIMG("ID_CA29E8A9B85B496DA75F26F6798179EE",1)</v>
      </c>
      <c r="C12" s="2" t="s">
        <v>242</v>
      </c>
      <c r="D12" s="12" t="s">
        <v>243</v>
      </c>
      <c r="E12" s="2" t="s">
        <v>244</v>
      </c>
      <c r="F12" s="2" t="s">
        <v>90</v>
      </c>
      <c r="G12" s="2" t="s">
        <v>245</v>
      </c>
      <c r="H12" s="5">
        <v>724</v>
      </c>
      <c r="I12" s="13">
        <f t="shared" si="2"/>
        <v>0.0181303683670147</v>
      </c>
      <c r="J12" s="2">
        <v>57912.76</v>
      </c>
      <c r="K12" s="13">
        <f t="shared" si="3"/>
        <v>0.0298664122698391</v>
      </c>
      <c r="L12" s="13" t="s">
        <v>92</v>
      </c>
      <c r="M12" s="14" t="s">
        <v>246</v>
      </c>
      <c r="N12" s="13" t="s">
        <v>179</v>
      </c>
      <c r="O12" s="14">
        <v>100</v>
      </c>
      <c r="P12" s="14">
        <v>3</v>
      </c>
      <c r="Q12" s="14">
        <v>4</v>
      </c>
      <c r="R12" s="14" t="s">
        <v>95</v>
      </c>
      <c r="S12" s="2" t="s">
        <v>247</v>
      </c>
      <c r="T12" s="2" t="s">
        <v>248</v>
      </c>
      <c r="U12" s="5">
        <v>360</v>
      </c>
      <c r="V12" s="15" t="str">
        <f t="shared" si="0"/>
        <v>半年-1年</v>
      </c>
      <c r="W12" s="2" t="s">
        <v>98</v>
      </c>
      <c r="X12" s="2" t="s">
        <v>98</v>
      </c>
      <c r="Y12" s="2" t="s">
        <v>98</v>
      </c>
      <c r="Z12" s="2" t="s">
        <v>98</v>
      </c>
      <c r="AA12" s="5">
        <v>636</v>
      </c>
      <c r="AB12" s="2">
        <v>4.5</v>
      </c>
      <c r="AC12" s="2" t="s">
        <v>125</v>
      </c>
      <c r="AD12" s="2" t="s">
        <v>249</v>
      </c>
      <c r="AE12" s="2" t="s">
        <v>127</v>
      </c>
      <c r="AF12" s="2">
        <v>79.99</v>
      </c>
      <c r="AG12" s="2" t="s">
        <v>98</v>
      </c>
      <c r="AH12" s="2" t="s">
        <v>103</v>
      </c>
      <c r="AI12" s="2">
        <v>79.99</v>
      </c>
      <c r="AJ12" s="16" t="str">
        <f t="shared" si="1"/>
        <v>70-80</v>
      </c>
      <c r="AK12" s="2">
        <v>109.99</v>
      </c>
      <c r="AL12" s="2">
        <v>63.81</v>
      </c>
      <c r="AM12" s="2">
        <v>79.77</v>
      </c>
      <c r="AN12" s="2" t="s">
        <v>103</v>
      </c>
      <c r="AO12" s="5">
        <v>3</v>
      </c>
      <c r="AP12" s="2">
        <v>41.49</v>
      </c>
      <c r="AQ12" s="2">
        <v>1.7</v>
      </c>
      <c r="AR12" s="2">
        <v>4.18</v>
      </c>
      <c r="AS12" s="2" t="s">
        <v>103</v>
      </c>
      <c r="AT12" s="2" t="s">
        <v>104</v>
      </c>
      <c r="AU12" s="5">
        <v>10709</v>
      </c>
      <c r="AV12" s="5">
        <v>21419</v>
      </c>
      <c r="AW12" s="2" t="s">
        <v>250</v>
      </c>
      <c r="AX12" s="5">
        <v>302</v>
      </c>
      <c r="AY12" s="2">
        <v>0.03</v>
      </c>
      <c r="AZ12" s="2" t="s">
        <v>106</v>
      </c>
      <c r="BA12" s="2" t="s">
        <v>106</v>
      </c>
      <c r="BB12" s="2" t="s">
        <v>107</v>
      </c>
      <c r="BC12" s="2" t="s">
        <v>99</v>
      </c>
      <c r="BD12" s="2" t="s">
        <v>108</v>
      </c>
      <c r="BE12" s="2">
        <v>0.75</v>
      </c>
      <c r="BF12" s="2">
        <v>340.14</v>
      </c>
      <c r="BG12" s="2">
        <v>0.18</v>
      </c>
      <c r="BH12" s="2">
        <v>64.61</v>
      </c>
      <c r="BI12" s="2" t="s">
        <v>109</v>
      </c>
      <c r="BJ12" s="2" t="s">
        <v>251</v>
      </c>
      <c r="BK12" s="2" t="s">
        <v>252</v>
      </c>
      <c r="BL12" s="2" t="s">
        <v>98</v>
      </c>
      <c r="BM12" s="2" t="s">
        <v>253</v>
      </c>
      <c r="BN12" s="2" t="s">
        <v>254</v>
      </c>
      <c r="BO12" s="2" t="s">
        <v>247</v>
      </c>
      <c r="BP12" s="2" t="s">
        <v>159</v>
      </c>
      <c r="BQ12" s="2" t="s">
        <v>255</v>
      </c>
      <c r="BR12" s="2" t="s">
        <v>256</v>
      </c>
      <c r="BS12" s="2" t="s">
        <v>257</v>
      </c>
      <c r="BT12" s="2" t="s">
        <v>103</v>
      </c>
      <c r="BU12" s="2" t="s">
        <v>103</v>
      </c>
      <c r="BV12" s="2" t="s">
        <v>103</v>
      </c>
      <c r="BW12" s="2" t="s">
        <v>103</v>
      </c>
      <c r="BX12" s="2" t="s">
        <v>103</v>
      </c>
      <c r="BY12" s="2" t="s">
        <v>103</v>
      </c>
      <c r="BZ12" s="2" t="s">
        <v>103</v>
      </c>
      <c r="CA12" s="2" t="s">
        <v>103</v>
      </c>
      <c r="CB12" s="2" t="s">
        <v>103</v>
      </c>
      <c r="CC12" s="2" t="s">
        <v>103</v>
      </c>
      <c r="CD12" s="2" t="s">
        <v>103</v>
      </c>
      <c r="CE12" s="2" t="s">
        <v>103</v>
      </c>
      <c r="CF12" s="2" t="s">
        <v>103</v>
      </c>
      <c r="CG12" s="2" t="s">
        <v>103</v>
      </c>
      <c r="CH12" s="2" t="s">
        <v>103</v>
      </c>
      <c r="CI12" s="2" t="s">
        <v>103</v>
      </c>
      <c r="CJ12" s="2" t="s">
        <v>103</v>
      </c>
    </row>
    <row r="13" ht="80" customHeight="1" spans="1:88">
      <c r="A13" s="3">
        <v>12</v>
      </c>
      <c r="B13" s="3" t="str">
        <f>_xlfn.DISPIMG("ID_DD6395792F1840848DEE77E84228420D",1)</f>
        <v>=DISPIMG("ID_DD6395792F1840848DEE77E84228420D",1)</v>
      </c>
      <c r="C13" s="2" t="s">
        <v>258</v>
      </c>
      <c r="D13" s="12" t="s">
        <v>259</v>
      </c>
      <c r="E13" s="2" t="s">
        <v>260</v>
      </c>
      <c r="F13" s="2" t="s">
        <v>90</v>
      </c>
      <c r="G13" s="2" t="s">
        <v>261</v>
      </c>
      <c r="H13" s="5">
        <v>711</v>
      </c>
      <c r="I13" s="13">
        <f t="shared" si="2"/>
        <v>0.0178048230786567</v>
      </c>
      <c r="J13" s="2">
        <v>17056.89</v>
      </c>
      <c r="K13" s="13">
        <f t="shared" si="3"/>
        <v>0.0087964743656026</v>
      </c>
      <c r="L13" s="13" t="s">
        <v>177</v>
      </c>
      <c r="M13" s="14" t="s">
        <v>178</v>
      </c>
      <c r="N13" s="13" t="s">
        <v>94</v>
      </c>
      <c r="O13" s="14" t="s">
        <v>95</v>
      </c>
      <c r="P13" s="14">
        <v>2</v>
      </c>
      <c r="Q13" s="14">
        <v>1</v>
      </c>
      <c r="R13" s="14" t="s">
        <v>95</v>
      </c>
      <c r="S13" s="2" t="s">
        <v>262</v>
      </c>
      <c r="T13" s="2" t="s">
        <v>263</v>
      </c>
      <c r="U13" s="5">
        <v>279</v>
      </c>
      <c r="V13" s="15" t="str">
        <f t="shared" si="0"/>
        <v>半年-1年</v>
      </c>
      <c r="W13" s="2" t="s">
        <v>98</v>
      </c>
      <c r="X13" s="2" t="s">
        <v>98</v>
      </c>
      <c r="Y13" s="2" t="s">
        <v>98</v>
      </c>
      <c r="Z13" s="2" t="s">
        <v>98</v>
      </c>
      <c r="AA13" s="5">
        <v>443</v>
      </c>
      <c r="AB13" s="2">
        <v>4.3</v>
      </c>
      <c r="AC13" s="2" t="s">
        <v>125</v>
      </c>
      <c r="AD13" s="2" t="s">
        <v>264</v>
      </c>
      <c r="AE13" s="2" t="s">
        <v>102</v>
      </c>
      <c r="AF13" s="2">
        <v>23.99</v>
      </c>
      <c r="AG13" s="2" t="s">
        <v>98</v>
      </c>
      <c r="AH13" s="2" t="s">
        <v>103</v>
      </c>
      <c r="AI13" s="2">
        <v>23.99</v>
      </c>
      <c r="AJ13" s="16" t="str">
        <f t="shared" si="1"/>
        <v>20-30</v>
      </c>
      <c r="AK13" s="2">
        <v>29.99</v>
      </c>
      <c r="AL13" s="2">
        <v>15.81</v>
      </c>
      <c r="AM13" s="2">
        <v>65.9</v>
      </c>
      <c r="AN13" s="5">
        <v>2</v>
      </c>
      <c r="AO13" s="2" t="s">
        <v>103</v>
      </c>
      <c r="AP13" s="2">
        <v>53.58</v>
      </c>
      <c r="AQ13" s="2">
        <v>1.67</v>
      </c>
      <c r="AR13" s="2">
        <v>4.58</v>
      </c>
      <c r="AS13" s="2" t="s">
        <v>103</v>
      </c>
      <c r="AT13" s="2" t="s">
        <v>104</v>
      </c>
      <c r="AU13" s="5">
        <v>10826</v>
      </c>
      <c r="AV13" s="5">
        <v>13975</v>
      </c>
      <c r="AW13" s="2" t="s">
        <v>265</v>
      </c>
      <c r="AX13" s="5">
        <v>-4025</v>
      </c>
      <c r="AY13" s="2">
        <v>-0.19</v>
      </c>
      <c r="AZ13" s="2" t="s">
        <v>106</v>
      </c>
      <c r="BA13" s="2" t="s">
        <v>106</v>
      </c>
      <c r="BB13" s="2" t="s">
        <v>107</v>
      </c>
      <c r="BC13" s="2" t="s">
        <v>99</v>
      </c>
      <c r="BD13" s="2" t="s">
        <v>108</v>
      </c>
      <c r="BE13" s="2">
        <v>0.82</v>
      </c>
      <c r="BF13" s="2">
        <v>371.88</v>
      </c>
      <c r="BG13" s="2">
        <v>0.16</v>
      </c>
      <c r="BH13" s="2">
        <v>57.34</v>
      </c>
      <c r="BI13" s="2" t="s">
        <v>109</v>
      </c>
      <c r="BJ13" s="2" t="s">
        <v>266</v>
      </c>
      <c r="BK13" s="2" t="s">
        <v>267</v>
      </c>
      <c r="BL13" s="2" t="s">
        <v>98</v>
      </c>
      <c r="BM13" s="2" t="s">
        <v>268</v>
      </c>
      <c r="BN13" s="2" t="s">
        <v>269</v>
      </c>
      <c r="BO13" s="2" t="s">
        <v>262</v>
      </c>
      <c r="BP13" s="2" t="s">
        <v>114</v>
      </c>
      <c r="BQ13" s="2" t="s">
        <v>270</v>
      </c>
      <c r="BR13" s="2" t="s">
        <v>133</v>
      </c>
      <c r="BS13" s="2" t="s">
        <v>271</v>
      </c>
      <c r="BT13" s="2" t="s">
        <v>103</v>
      </c>
      <c r="BU13" s="2" t="s">
        <v>103</v>
      </c>
      <c r="BV13" s="2" t="s">
        <v>103</v>
      </c>
      <c r="BW13" s="2" t="s">
        <v>103</v>
      </c>
      <c r="BX13" s="2" t="s">
        <v>103</v>
      </c>
      <c r="BY13" s="2" t="s">
        <v>103</v>
      </c>
      <c r="BZ13" s="2" t="s">
        <v>103</v>
      </c>
      <c r="CA13" s="2" t="s">
        <v>103</v>
      </c>
      <c r="CB13" s="2" t="s">
        <v>103</v>
      </c>
      <c r="CC13" s="2" t="s">
        <v>103</v>
      </c>
      <c r="CD13" s="2" t="s">
        <v>103</v>
      </c>
      <c r="CE13" s="2" t="s">
        <v>103</v>
      </c>
      <c r="CF13" s="2" t="s">
        <v>103</v>
      </c>
      <c r="CG13" s="2" t="s">
        <v>103</v>
      </c>
      <c r="CH13" s="2" t="s">
        <v>103</v>
      </c>
      <c r="CI13" s="2" t="s">
        <v>103</v>
      </c>
      <c r="CJ13" s="2" t="s">
        <v>103</v>
      </c>
    </row>
    <row r="14" ht="80" customHeight="1" spans="1:88">
      <c r="A14" s="3">
        <v>13</v>
      </c>
      <c r="B14" s="3" t="str">
        <f>_xlfn.DISPIMG("ID_2A494D2256D54C408C91F373ADE2D62F",1)</f>
        <v>=DISPIMG("ID_2A494D2256D54C408C91F373ADE2D62F",1)</v>
      </c>
      <c r="C14" s="2" t="s">
        <v>272</v>
      </c>
      <c r="D14" s="12" t="s">
        <v>273</v>
      </c>
      <c r="E14" s="2" t="s">
        <v>274</v>
      </c>
      <c r="F14" s="2" t="s">
        <v>90</v>
      </c>
      <c r="G14" s="2" t="s">
        <v>275</v>
      </c>
      <c r="H14" s="5">
        <v>669</v>
      </c>
      <c r="I14" s="13">
        <f t="shared" si="2"/>
        <v>0.0167530613778078</v>
      </c>
      <c r="J14" s="2">
        <v>13373.31</v>
      </c>
      <c r="K14" s="13">
        <f t="shared" si="3"/>
        <v>0.00689680115180768</v>
      </c>
      <c r="L14" s="13" t="s">
        <v>92</v>
      </c>
      <c r="M14" s="14" t="s">
        <v>122</v>
      </c>
      <c r="N14" s="13" t="s">
        <v>94</v>
      </c>
      <c r="O14" s="14" t="s">
        <v>95</v>
      </c>
      <c r="P14" s="14">
        <v>4</v>
      </c>
      <c r="Q14" s="14">
        <v>2</v>
      </c>
      <c r="R14" s="14">
        <v>2</v>
      </c>
      <c r="S14" s="2" t="s">
        <v>276</v>
      </c>
      <c r="T14" s="2" t="s">
        <v>277</v>
      </c>
      <c r="U14" s="5">
        <v>1497</v>
      </c>
      <c r="V14" s="15" t="str">
        <f t="shared" si="0"/>
        <v>2年+</v>
      </c>
      <c r="W14" s="2" t="s">
        <v>98</v>
      </c>
      <c r="X14" s="2" t="s">
        <v>98</v>
      </c>
      <c r="Y14" s="2" t="s">
        <v>98</v>
      </c>
      <c r="Z14" s="2" t="s">
        <v>98</v>
      </c>
      <c r="AA14" s="5">
        <v>2489</v>
      </c>
      <c r="AB14" s="2">
        <v>4.4</v>
      </c>
      <c r="AC14" s="2" t="s">
        <v>125</v>
      </c>
      <c r="AD14" s="2" t="s">
        <v>276</v>
      </c>
      <c r="AE14" s="2" t="s">
        <v>127</v>
      </c>
      <c r="AF14" s="2">
        <v>19.99</v>
      </c>
      <c r="AG14" s="2" t="s">
        <v>98</v>
      </c>
      <c r="AH14" s="2" t="s">
        <v>103</v>
      </c>
      <c r="AI14" s="2">
        <v>19.99</v>
      </c>
      <c r="AJ14" s="16" t="str">
        <f t="shared" si="1"/>
        <v>10-20</v>
      </c>
      <c r="AK14" s="2">
        <v>29.99</v>
      </c>
      <c r="AL14" s="2">
        <v>13.07</v>
      </c>
      <c r="AM14" s="2">
        <v>65.38</v>
      </c>
      <c r="AN14" s="2" t="s">
        <v>103</v>
      </c>
      <c r="AO14" s="5">
        <v>2</v>
      </c>
      <c r="AP14" s="2">
        <v>50.64</v>
      </c>
      <c r="AQ14" s="2">
        <v>1.58</v>
      </c>
      <c r="AR14" s="2">
        <v>3.92</v>
      </c>
      <c r="AS14" s="2" t="s">
        <v>103</v>
      </c>
      <c r="AT14" s="2" t="s">
        <v>104</v>
      </c>
      <c r="AU14" s="5">
        <v>17440</v>
      </c>
      <c r="AV14" s="5">
        <v>28882</v>
      </c>
      <c r="AW14" s="2" t="s">
        <v>278</v>
      </c>
      <c r="AX14" s="5">
        <v>3858</v>
      </c>
      <c r="AY14" s="2">
        <v>-0.26</v>
      </c>
      <c r="AZ14" s="2" t="s">
        <v>106</v>
      </c>
      <c r="BA14" s="2" t="s">
        <v>106</v>
      </c>
      <c r="BB14" s="2" t="s">
        <v>106</v>
      </c>
      <c r="BC14" s="2" t="s">
        <v>99</v>
      </c>
      <c r="BD14" s="2" t="s">
        <v>108</v>
      </c>
      <c r="BE14" s="2">
        <v>0.37</v>
      </c>
      <c r="BF14" s="2">
        <v>167.8</v>
      </c>
      <c r="BG14" s="2">
        <v>0.12</v>
      </c>
      <c r="BH14" s="2">
        <v>42.36</v>
      </c>
      <c r="BI14" s="2" t="s">
        <v>109</v>
      </c>
      <c r="BJ14" s="2" t="s">
        <v>279</v>
      </c>
      <c r="BK14" s="2" t="s">
        <v>280</v>
      </c>
      <c r="BL14" s="2" t="s">
        <v>98</v>
      </c>
      <c r="BM14" s="2" t="s">
        <v>281</v>
      </c>
      <c r="BN14" s="2" t="s">
        <v>103</v>
      </c>
      <c r="BO14" s="2" t="s">
        <v>276</v>
      </c>
      <c r="BP14" s="2" t="s">
        <v>114</v>
      </c>
      <c r="BQ14" s="2" t="s">
        <v>148</v>
      </c>
      <c r="BR14" s="2" t="s">
        <v>133</v>
      </c>
      <c r="BS14" s="2" t="s">
        <v>103</v>
      </c>
      <c r="BT14" s="2" t="s">
        <v>282</v>
      </c>
      <c r="BU14" s="2" t="s">
        <v>103</v>
      </c>
      <c r="BV14" s="2" t="s">
        <v>103</v>
      </c>
      <c r="BW14" s="2" t="s">
        <v>283</v>
      </c>
      <c r="BX14" s="2" t="s">
        <v>103</v>
      </c>
      <c r="BY14" s="2" t="s">
        <v>103</v>
      </c>
      <c r="BZ14" s="2" t="s">
        <v>103</v>
      </c>
      <c r="CA14" s="2" t="s">
        <v>103</v>
      </c>
      <c r="CB14" s="2" t="s">
        <v>103</v>
      </c>
      <c r="CC14" s="2" t="s">
        <v>103</v>
      </c>
      <c r="CD14" s="2" t="s">
        <v>103</v>
      </c>
      <c r="CE14" s="2" t="s">
        <v>103</v>
      </c>
      <c r="CF14" s="2" t="s">
        <v>103</v>
      </c>
      <c r="CG14" s="2" t="s">
        <v>103</v>
      </c>
      <c r="CH14" s="2" t="s">
        <v>103</v>
      </c>
      <c r="CI14" s="2" t="s">
        <v>103</v>
      </c>
      <c r="CJ14" s="2" t="s">
        <v>103</v>
      </c>
    </row>
    <row r="15" ht="80" hidden="1" customHeight="1" spans="1:88">
      <c r="A15" s="3">
        <v>14</v>
      </c>
      <c r="B15" s="3" t="str">
        <f>_xlfn.DISPIMG("ID_F402177E24BE4822B5568635666F6161",1)</f>
        <v>=DISPIMG("ID_F402177E24BE4822B5568635666F6161",1)</v>
      </c>
      <c r="C15" s="2" t="s">
        <v>284</v>
      </c>
      <c r="D15" s="12" t="s">
        <v>285</v>
      </c>
      <c r="E15" s="2" t="s">
        <v>286</v>
      </c>
      <c r="F15" s="2" t="s">
        <v>90</v>
      </c>
      <c r="G15" s="2" t="s">
        <v>287</v>
      </c>
      <c r="H15" s="5">
        <v>664</v>
      </c>
      <c r="I15" s="13">
        <f t="shared" si="2"/>
        <v>0.0166278516515163</v>
      </c>
      <c r="J15" s="2">
        <v>26546.72</v>
      </c>
      <c r="K15" s="13">
        <f t="shared" si="3"/>
        <v>0.0136905111055315</v>
      </c>
      <c r="L15" s="13" t="s">
        <v>92</v>
      </c>
      <c r="M15" s="14" t="s">
        <v>93</v>
      </c>
      <c r="N15" s="13" t="s">
        <v>94</v>
      </c>
      <c r="O15" s="14" t="s">
        <v>95</v>
      </c>
      <c r="P15" s="14">
        <v>3</v>
      </c>
      <c r="Q15" s="14">
        <v>1</v>
      </c>
      <c r="R15" s="14" t="s">
        <v>95</v>
      </c>
      <c r="S15" s="2" t="s">
        <v>288</v>
      </c>
      <c r="T15" s="2" t="s">
        <v>289</v>
      </c>
      <c r="U15" s="5">
        <v>1215</v>
      </c>
      <c r="V15" s="15" t="str">
        <f t="shared" si="0"/>
        <v>2年+</v>
      </c>
      <c r="W15" s="2" t="s">
        <v>98</v>
      </c>
      <c r="X15" s="2" t="s">
        <v>98</v>
      </c>
      <c r="Y15" s="2" t="s">
        <v>98</v>
      </c>
      <c r="Z15" s="2" t="s">
        <v>98</v>
      </c>
      <c r="AA15" s="5">
        <v>845</v>
      </c>
      <c r="AB15" s="2">
        <v>4.5</v>
      </c>
      <c r="AC15" s="2" t="s">
        <v>100</v>
      </c>
      <c r="AD15" s="2" t="s">
        <v>101</v>
      </c>
      <c r="AE15" s="2" t="s">
        <v>102</v>
      </c>
      <c r="AF15" s="2">
        <v>39.98</v>
      </c>
      <c r="AG15" s="2" t="s">
        <v>98</v>
      </c>
      <c r="AH15" s="2" t="s">
        <v>103</v>
      </c>
      <c r="AI15" s="2">
        <v>39.98</v>
      </c>
      <c r="AJ15" s="16" t="str">
        <f t="shared" si="1"/>
        <v>30-40</v>
      </c>
      <c r="AK15" s="2" t="s">
        <v>103</v>
      </c>
      <c r="AL15" s="2">
        <v>31.42</v>
      </c>
      <c r="AM15" s="2">
        <v>78.59</v>
      </c>
      <c r="AN15" s="5">
        <v>9</v>
      </c>
      <c r="AO15" s="5">
        <v>2</v>
      </c>
      <c r="AP15" s="2">
        <v>100</v>
      </c>
      <c r="AQ15" s="2">
        <v>1.56</v>
      </c>
      <c r="AR15" s="2">
        <v>3.92</v>
      </c>
      <c r="AS15" s="2" t="s">
        <v>103</v>
      </c>
      <c r="AT15" s="2" t="s">
        <v>104</v>
      </c>
      <c r="AU15" s="5">
        <v>15113</v>
      </c>
      <c r="AV15" s="5">
        <v>8346</v>
      </c>
      <c r="AW15" s="2" t="s">
        <v>290</v>
      </c>
      <c r="AX15" s="5">
        <v>-5856</v>
      </c>
      <c r="AY15" s="2">
        <v>0.2</v>
      </c>
      <c r="AZ15" s="2" t="s">
        <v>106</v>
      </c>
      <c r="BA15" s="2" t="s">
        <v>106</v>
      </c>
      <c r="BB15" s="2" t="s">
        <v>107</v>
      </c>
      <c r="BC15" s="2" t="s">
        <v>99</v>
      </c>
      <c r="BD15" s="2" t="s">
        <v>108</v>
      </c>
      <c r="BE15" s="2">
        <v>0.26</v>
      </c>
      <c r="BF15" s="2">
        <v>117.91</v>
      </c>
      <c r="BG15" s="2">
        <v>0.11</v>
      </c>
      <c r="BH15" s="2">
        <v>41.48</v>
      </c>
      <c r="BI15" s="2" t="s">
        <v>109</v>
      </c>
      <c r="BJ15" s="2" t="s">
        <v>291</v>
      </c>
      <c r="BK15" s="2" t="s">
        <v>292</v>
      </c>
      <c r="BL15" s="2" t="s">
        <v>98</v>
      </c>
      <c r="BM15" s="2" t="s">
        <v>293</v>
      </c>
      <c r="BN15" s="2" t="s">
        <v>294</v>
      </c>
      <c r="BO15" s="2" t="s">
        <v>288</v>
      </c>
      <c r="BP15" s="2" t="s">
        <v>114</v>
      </c>
      <c r="BQ15" s="2" t="s">
        <v>132</v>
      </c>
      <c r="BR15" s="2" t="s">
        <v>295</v>
      </c>
      <c r="BS15" s="2" t="s">
        <v>296</v>
      </c>
      <c r="BT15" s="2" t="s">
        <v>103</v>
      </c>
      <c r="BU15" s="2" t="s">
        <v>103</v>
      </c>
      <c r="BV15" s="2" t="s">
        <v>103</v>
      </c>
      <c r="BW15" s="2" t="s">
        <v>103</v>
      </c>
      <c r="BX15" s="2" t="s">
        <v>103</v>
      </c>
      <c r="BY15" s="2" t="s">
        <v>103</v>
      </c>
      <c r="BZ15" s="2" t="s">
        <v>103</v>
      </c>
      <c r="CA15" s="2" t="s">
        <v>103</v>
      </c>
      <c r="CB15" s="2" t="s">
        <v>103</v>
      </c>
      <c r="CC15" s="2" t="s">
        <v>103</v>
      </c>
      <c r="CD15" s="2" t="s">
        <v>103</v>
      </c>
      <c r="CE15" s="2" t="s">
        <v>103</v>
      </c>
      <c r="CF15" s="2" t="s">
        <v>103</v>
      </c>
      <c r="CG15" s="2" t="s">
        <v>103</v>
      </c>
      <c r="CH15" s="2" t="s">
        <v>103</v>
      </c>
      <c r="CI15" s="2" t="s">
        <v>103</v>
      </c>
      <c r="CJ15" s="2" t="s">
        <v>103</v>
      </c>
    </row>
    <row r="16" ht="80" hidden="1" customHeight="1" spans="1:88">
      <c r="A16" s="3">
        <v>15</v>
      </c>
      <c r="B16" s="3" t="str">
        <f>_xlfn.DISPIMG("ID_7E2473C9FC2840D9BA5EFB65F6553CEA",1)</f>
        <v>=DISPIMG("ID_7E2473C9FC2840D9BA5EFB65F6553CEA",1)</v>
      </c>
      <c r="C16" s="2" t="s">
        <v>297</v>
      </c>
      <c r="D16" s="12" t="s">
        <v>298</v>
      </c>
      <c r="E16" s="2" t="s">
        <v>299</v>
      </c>
      <c r="F16" s="2" t="s">
        <v>300</v>
      </c>
      <c r="G16" s="2" t="s">
        <v>301</v>
      </c>
      <c r="H16" s="5">
        <v>609</v>
      </c>
      <c r="I16" s="13">
        <f t="shared" si="2"/>
        <v>0.0152505446623094</v>
      </c>
      <c r="J16" s="2">
        <v>23129.82</v>
      </c>
      <c r="K16" s="13">
        <f t="shared" si="3"/>
        <v>0.011928368460546</v>
      </c>
      <c r="L16" s="16" t="s">
        <v>177</v>
      </c>
      <c r="M16" s="14" t="s">
        <v>302</v>
      </c>
      <c r="N16" s="13" t="s">
        <v>179</v>
      </c>
      <c r="O16" s="14" t="s">
        <v>95</v>
      </c>
      <c r="P16" s="14">
        <v>4</v>
      </c>
      <c r="Q16" s="14">
        <v>1</v>
      </c>
      <c r="R16" s="14" t="s">
        <v>95</v>
      </c>
      <c r="S16" s="2" t="s">
        <v>303</v>
      </c>
      <c r="T16" s="2" t="s">
        <v>304</v>
      </c>
      <c r="U16" s="5">
        <v>683</v>
      </c>
      <c r="V16" s="15" t="str">
        <f t="shared" si="0"/>
        <v>1-2年</v>
      </c>
      <c r="W16" s="2" t="s">
        <v>98</v>
      </c>
      <c r="X16" s="2" t="s">
        <v>98</v>
      </c>
      <c r="Y16" s="2" t="s">
        <v>98</v>
      </c>
      <c r="Z16" s="2" t="s">
        <v>98</v>
      </c>
      <c r="AA16" s="5">
        <v>304</v>
      </c>
      <c r="AB16" s="2">
        <v>4.4</v>
      </c>
      <c r="AC16" s="2" t="s">
        <v>125</v>
      </c>
      <c r="AD16" s="2" t="s">
        <v>305</v>
      </c>
      <c r="AE16" s="2" t="s">
        <v>127</v>
      </c>
      <c r="AF16" s="2">
        <v>47.48</v>
      </c>
      <c r="AG16" s="2" t="s">
        <v>99</v>
      </c>
      <c r="AH16" s="2">
        <v>9.5</v>
      </c>
      <c r="AI16" s="2">
        <v>37.98</v>
      </c>
      <c r="AJ16" s="16" t="str">
        <f t="shared" si="1"/>
        <v>30-40</v>
      </c>
      <c r="AK16" s="2" t="s">
        <v>103</v>
      </c>
      <c r="AL16" s="2">
        <v>27.7</v>
      </c>
      <c r="AM16" s="2">
        <v>72.93</v>
      </c>
      <c r="AN16" s="2" t="s">
        <v>103</v>
      </c>
      <c r="AO16" s="2" t="s">
        <v>103</v>
      </c>
      <c r="AP16" s="2">
        <v>70</v>
      </c>
      <c r="AQ16" s="2">
        <v>1.43</v>
      </c>
      <c r="AR16" s="2">
        <v>4.58</v>
      </c>
      <c r="AS16" s="2" t="s">
        <v>103</v>
      </c>
      <c r="AT16" s="2" t="s">
        <v>104</v>
      </c>
      <c r="AU16" s="5">
        <v>7970</v>
      </c>
      <c r="AV16" s="5">
        <v>11086</v>
      </c>
      <c r="AW16" s="2" t="s">
        <v>306</v>
      </c>
      <c r="AX16" s="5">
        <v>0</v>
      </c>
      <c r="AY16" s="2">
        <v>0.49</v>
      </c>
      <c r="AZ16" s="2" t="s">
        <v>106</v>
      </c>
      <c r="BA16" s="2" t="s">
        <v>106</v>
      </c>
      <c r="BB16" s="2" t="s">
        <v>107</v>
      </c>
      <c r="BC16" s="2" t="s">
        <v>99</v>
      </c>
      <c r="BD16" s="2" t="s">
        <v>108</v>
      </c>
      <c r="BE16" s="2">
        <v>0.9</v>
      </c>
      <c r="BF16" s="2">
        <v>408.16</v>
      </c>
      <c r="BG16" s="2">
        <v>0.18</v>
      </c>
      <c r="BH16" s="2">
        <v>65.14</v>
      </c>
      <c r="BI16" s="2" t="s">
        <v>109</v>
      </c>
      <c r="BJ16" s="2" t="s">
        <v>307</v>
      </c>
      <c r="BK16" s="2" t="s">
        <v>308</v>
      </c>
      <c r="BL16" s="2" t="s">
        <v>98</v>
      </c>
      <c r="BM16" s="2" t="s">
        <v>309</v>
      </c>
      <c r="BN16" s="2" t="s">
        <v>103</v>
      </c>
      <c r="BO16" s="2" t="s">
        <v>303</v>
      </c>
      <c r="BP16" s="2" t="s">
        <v>103</v>
      </c>
      <c r="BQ16" s="2" t="s">
        <v>310</v>
      </c>
      <c r="BR16" s="2" t="s">
        <v>103</v>
      </c>
      <c r="BS16" s="2" t="s">
        <v>103</v>
      </c>
      <c r="BT16" s="2" t="s">
        <v>103</v>
      </c>
      <c r="BU16" s="2" t="s">
        <v>103</v>
      </c>
      <c r="BV16" s="2" t="s">
        <v>103</v>
      </c>
      <c r="BW16" s="2" t="s">
        <v>103</v>
      </c>
      <c r="BX16" s="2" t="s">
        <v>311</v>
      </c>
      <c r="BY16" s="2" t="s">
        <v>312</v>
      </c>
      <c r="BZ16" s="2" t="s">
        <v>313</v>
      </c>
      <c r="CA16" s="2" t="s">
        <v>103</v>
      </c>
      <c r="CB16" s="2" t="s">
        <v>103</v>
      </c>
      <c r="CC16" s="2" t="s">
        <v>103</v>
      </c>
      <c r="CD16" s="2" t="s">
        <v>103</v>
      </c>
      <c r="CE16" s="2" t="s">
        <v>103</v>
      </c>
      <c r="CF16" s="2" t="s">
        <v>103</v>
      </c>
      <c r="CG16" s="2" t="s">
        <v>103</v>
      </c>
      <c r="CH16" s="2" t="s">
        <v>103</v>
      </c>
      <c r="CI16" s="2" t="s">
        <v>103</v>
      </c>
      <c r="CJ16" s="2" t="s">
        <v>103</v>
      </c>
    </row>
    <row r="17" ht="80" hidden="1" customHeight="1" spans="1:88">
      <c r="A17" s="3">
        <v>16</v>
      </c>
      <c r="B17" s="3" t="str">
        <f>_xlfn.DISPIMG("ID_1DC66D0DF6A0403F9C560BE5ADB0793F",1)</f>
        <v>=DISPIMG("ID_1DC66D0DF6A0403F9C560BE5ADB0793F",1)</v>
      </c>
      <c r="C17" s="2" t="s">
        <v>314</v>
      </c>
      <c r="D17" s="12" t="s">
        <v>315</v>
      </c>
      <c r="E17" s="2" t="s">
        <v>316</v>
      </c>
      <c r="F17" s="2" t="s">
        <v>90</v>
      </c>
      <c r="G17" s="2" t="s">
        <v>317</v>
      </c>
      <c r="H17" s="5">
        <v>520</v>
      </c>
      <c r="I17" s="13">
        <f t="shared" si="2"/>
        <v>0.01302181153432</v>
      </c>
      <c r="J17" s="2">
        <v>15594.8</v>
      </c>
      <c r="K17" s="13">
        <f t="shared" si="3"/>
        <v>0.0080424543065412</v>
      </c>
      <c r="L17" s="13" t="s">
        <v>92</v>
      </c>
      <c r="M17" s="14" t="s">
        <v>302</v>
      </c>
      <c r="N17" s="13" t="s">
        <v>179</v>
      </c>
      <c r="O17" s="14">
        <v>30</v>
      </c>
      <c r="P17" s="14">
        <v>4</v>
      </c>
      <c r="Q17" s="14">
        <v>4</v>
      </c>
      <c r="R17" s="14" t="s">
        <v>95</v>
      </c>
      <c r="S17" s="2" t="s">
        <v>247</v>
      </c>
      <c r="T17" s="2" t="s">
        <v>318</v>
      </c>
      <c r="U17" s="5">
        <v>355</v>
      </c>
      <c r="V17" s="15" t="str">
        <f t="shared" si="0"/>
        <v>半年-1年</v>
      </c>
      <c r="W17" s="2" t="s">
        <v>98</v>
      </c>
      <c r="X17" s="2" t="s">
        <v>98</v>
      </c>
      <c r="Y17" s="2" t="s">
        <v>98</v>
      </c>
      <c r="Z17" s="2" t="s">
        <v>98</v>
      </c>
      <c r="AA17" s="5">
        <v>233</v>
      </c>
      <c r="AB17" s="2">
        <v>4.4</v>
      </c>
      <c r="AC17" s="2" t="s">
        <v>125</v>
      </c>
      <c r="AD17" s="2" t="s">
        <v>319</v>
      </c>
      <c r="AE17" s="2" t="s">
        <v>127</v>
      </c>
      <c r="AF17" s="2">
        <v>39.99</v>
      </c>
      <c r="AG17" s="2" t="s">
        <v>99</v>
      </c>
      <c r="AH17" s="2">
        <v>10</v>
      </c>
      <c r="AI17" s="2">
        <v>29.99</v>
      </c>
      <c r="AJ17" s="16" t="str">
        <f t="shared" si="1"/>
        <v>20-30</v>
      </c>
      <c r="AK17" s="2" t="s">
        <v>103</v>
      </c>
      <c r="AL17" s="2">
        <v>21.32</v>
      </c>
      <c r="AM17" s="2">
        <v>71.09</v>
      </c>
      <c r="AN17" s="5">
        <v>1</v>
      </c>
      <c r="AO17" s="5">
        <v>3</v>
      </c>
      <c r="AP17" s="2">
        <v>29.8</v>
      </c>
      <c r="AQ17" s="2">
        <v>1.22</v>
      </c>
      <c r="AR17" s="2">
        <v>4.17</v>
      </c>
      <c r="AS17" s="2" t="s">
        <v>103</v>
      </c>
      <c r="AT17" s="2" t="s">
        <v>104</v>
      </c>
      <c r="AU17" s="5">
        <v>23863</v>
      </c>
      <c r="AV17" s="5">
        <v>23833</v>
      </c>
      <c r="AW17" s="2" t="s">
        <v>320</v>
      </c>
      <c r="AX17" s="5">
        <v>3120</v>
      </c>
      <c r="AY17" s="2">
        <v>0.02</v>
      </c>
      <c r="AZ17" s="2" t="s">
        <v>106</v>
      </c>
      <c r="BA17" s="2" t="s">
        <v>106</v>
      </c>
      <c r="BB17" s="2" t="s">
        <v>107</v>
      </c>
      <c r="BC17" s="2" t="s">
        <v>99</v>
      </c>
      <c r="BD17" s="2" t="s">
        <v>108</v>
      </c>
      <c r="BE17" s="2">
        <v>0.6</v>
      </c>
      <c r="BF17" s="2">
        <v>272.11</v>
      </c>
      <c r="BG17" s="2">
        <v>0.14</v>
      </c>
      <c r="BH17" s="2">
        <v>52.31</v>
      </c>
      <c r="BI17" s="2" t="s">
        <v>109</v>
      </c>
      <c r="BJ17" s="2" t="s">
        <v>321</v>
      </c>
      <c r="BK17" s="2" t="s">
        <v>322</v>
      </c>
      <c r="BL17" s="2" t="s">
        <v>98</v>
      </c>
      <c r="BM17" s="2" t="s">
        <v>323</v>
      </c>
      <c r="BN17" s="2" t="s">
        <v>103</v>
      </c>
      <c r="BO17" s="2" t="s">
        <v>247</v>
      </c>
      <c r="BP17" s="2" t="s">
        <v>114</v>
      </c>
      <c r="BQ17" s="2" t="s">
        <v>324</v>
      </c>
      <c r="BR17" s="2" t="s">
        <v>325</v>
      </c>
      <c r="BS17" s="2" t="s">
        <v>159</v>
      </c>
      <c r="BT17" s="2" t="s">
        <v>326</v>
      </c>
      <c r="BU17" s="2" t="s">
        <v>103</v>
      </c>
      <c r="BV17" s="2" t="s">
        <v>103</v>
      </c>
      <c r="BW17" s="2" t="s">
        <v>103</v>
      </c>
      <c r="BX17" s="2" t="s">
        <v>103</v>
      </c>
      <c r="BY17" s="2" t="s">
        <v>103</v>
      </c>
      <c r="BZ17" s="2" t="s">
        <v>103</v>
      </c>
      <c r="CA17" s="2" t="s">
        <v>103</v>
      </c>
      <c r="CB17" s="2" t="s">
        <v>103</v>
      </c>
      <c r="CC17" s="2" t="s">
        <v>103</v>
      </c>
      <c r="CD17" s="2" t="s">
        <v>103</v>
      </c>
      <c r="CE17" s="2" t="s">
        <v>103</v>
      </c>
      <c r="CF17" s="2" t="s">
        <v>103</v>
      </c>
      <c r="CG17" s="2" t="s">
        <v>103</v>
      </c>
      <c r="CH17" s="2" t="s">
        <v>103</v>
      </c>
      <c r="CI17" s="2" t="s">
        <v>103</v>
      </c>
      <c r="CJ17" s="2" t="s">
        <v>103</v>
      </c>
    </row>
    <row r="18" ht="80" customHeight="1" spans="1:88">
      <c r="A18" s="3">
        <v>17</v>
      </c>
      <c r="B18" s="3" t="str">
        <f>_xlfn.DISPIMG("ID_1477D753A287467FBAEC6356374F73FC",1)</f>
        <v>=DISPIMG("ID_1477D753A287467FBAEC6356374F73FC",1)</v>
      </c>
      <c r="C18" s="2" t="s">
        <v>327</v>
      </c>
      <c r="D18" s="12" t="s">
        <v>328</v>
      </c>
      <c r="E18" s="2" t="s">
        <v>329</v>
      </c>
      <c r="F18" s="2" t="s">
        <v>90</v>
      </c>
      <c r="G18" s="2" t="s">
        <v>329</v>
      </c>
      <c r="H18" s="5">
        <v>488</v>
      </c>
      <c r="I18" s="13">
        <f t="shared" si="2"/>
        <v>0.0122204692860541</v>
      </c>
      <c r="J18" s="2">
        <v>9755.12</v>
      </c>
      <c r="K18" s="13">
        <f t="shared" si="3"/>
        <v>0.00503085046649051</v>
      </c>
      <c r="L18" s="13" t="s">
        <v>92</v>
      </c>
      <c r="M18" s="14" t="s">
        <v>140</v>
      </c>
      <c r="N18" s="13" t="s">
        <v>94</v>
      </c>
      <c r="O18" s="14">
        <v>99</v>
      </c>
      <c r="P18" s="14">
        <v>4</v>
      </c>
      <c r="Q18" s="14">
        <v>2</v>
      </c>
      <c r="R18" s="14">
        <v>2</v>
      </c>
      <c r="S18" s="2" t="s">
        <v>330</v>
      </c>
      <c r="T18" s="2" t="s">
        <v>331</v>
      </c>
      <c r="U18" s="5">
        <v>496</v>
      </c>
      <c r="V18" s="15" t="str">
        <f t="shared" si="0"/>
        <v>1-2年</v>
      </c>
      <c r="W18" s="2" t="s">
        <v>99</v>
      </c>
      <c r="X18" s="2" t="s">
        <v>99</v>
      </c>
      <c r="Y18" s="2" t="s">
        <v>98</v>
      </c>
      <c r="Z18" s="2" t="s">
        <v>99</v>
      </c>
      <c r="AA18" s="5">
        <v>356</v>
      </c>
      <c r="AB18" s="2">
        <v>4.4</v>
      </c>
      <c r="AC18" s="2" t="s">
        <v>125</v>
      </c>
      <c r="AD18" s="2" t="s">
        <v>332</v>
      </c>
      <c r="AE18" s="2" t="s">
        <v>127</v>
      </c>
      <c r="AF18" s="2">
        <v>19.99</v>
      </c>
      <c r="AG18" s="2" t="s">
        <v>98</v>
      </c>
      <c r="AH18" s="2" t="s">
        <v>103</v>
      </c>
      <c r="AI18" s="2">
        <v>19.99</v>
      </c>
      <c r="AJ18" s="16" t="str">
        <f t="shared" si="1"/>
        <v>10-20</v>
      </c>
      <c r="AK18" s="2" t="s">
        <v>103</v>
      </c>
      <c r="AL18" s="2">
        <v>12.82</v>
      </c>
      <c r="AM18" s="2">
        <v>64.13</v>
      </c>
      <c r="AN18" s="2" t="s">
        <v>103</v>
      </c>
      <c r="AO18" s="2" t="s">
        <v>103</v>
      </c>
      <c r="AP18" s="2">
        <v>100</v>
      </c>
      <c r="AQ18" s="2">
        <v>1.15</v>
      </c>
      <c r="AR18" s="2">
        <v>4.17</v>
      </c>
      <c r="AS18" s="2" t="s">
        <v>103</v>
      </c>
      <c r="AT18" s="2" t="s">
        <v>104</v>
      </c>
      <c r="AU18" s="5">
        <v>145037</v>
      </c>
      <c r="AV18" s="5">
        <v>77667</v>
      </c>
      <c r="AW18" s="2" t="s">
        <v>333</v>
      </c>
      <c r="AX18" s="5">
        <v>56654</v>
      </c>
      <c r="AY18" s="2">
        <v>26.98</v>
      </c>
      <c r="AZ18" s="2" t="s">
        <v>107</v>
      </c>
      <c r="BA18" s="2" t="s">
        <v>106</v>
      </c>
      <c r="BB18" s="2" t="s">
        <v>107</v>
      </c>
      <c r="BC18" s="2" t="s">
        <v>98</v>
      </c>
      <c r="BD18" s="2" t="s">
        <v>108</v>
      </c>
      <c r="BE18" s="2">
        <v>0.51</v>
      </c>
      <c r="BF18" s="2">
        <v>231.29</v>
      </c>
      <c r="BG18" s="2">
        <v>0.14</v>
      </c>
      <c r="BH18" s="2">
        <v>49.77</v>
      </c>
      <c r="BI18" s="2" t="s">
        <v>109</v>
      </c>
      <c r="BJ18" s="2" t="s">
        <v>334</v>
      </c>
      <c r="BK18" s="2" t="s">
        <v>335</v>
      </c>
      <c r="BL18" s="2" t="s">
        <v>98</v>
      </c>
      <c r="BM18" s="2" t="s">
        <v>336</v>
      </c>
      <c r="BN18" s="2" t="s">
        <v>103</v>
      </c>
      <c r="BO18" s="2" t="s">
        <v>330</v>
      </c>
      <c r="BP18" s="2" t="s">
        <v>114</v>
      </c>
      <c r="BQ18" s="2" t="s">
        <v>337</v>
      </c>
      <c r="BR18" s="2" t="s">
        <v>203</v>
      </c>
      <c r="BS18" s="2" t="s">
        <v>218</v>
      </c>
      <c r="BT18" s="2" t="s">
        <v>103</v>
      </c>
      <c r="BU18" s="2" t="s">
        <v>103</v>
      </c>
      <c r="BV18" s="2" t="s">
        <v>103</v>
      </c>
      <c r="BW18" s="2" t="s">
        <v>103</v>
      </c>
      <c r="BX18" s="2" t="s">
        <v>103</v>
      </c>
      <c r="BY18" s="2" t="s">
        <v>103</v>
      </c>
      <c r="BZ18" s="2" t="s">
        <v>103</v>
      </c>
      <c r="CA18" s="2" t="s">
        <v>103</v>
      </c>
      <c r="CB18" s="2" t="s">
        <v>103</v>
      </c>
      <c r="CC18" s="2" t="s">
        <v>103</v>
      </c>
      <c r="CD18" s="2" t="s">
        <v>103</v>
      </c>
      <c r="CE18" s="2" t="s">
        <v>103</v>
      </c>
      <c r="CF18" s="2" t="s">
        <v>103</v>
      </c>
      <c r="CG18" s="2" t="s">
        <v>103</v>
      </c>
      <c r="CH18" s="2" t="s">
        <v>103</v>
      </c>
      <c r="CI18" s="2" t="s">
        <v>103</v>
      </c>
      <c r="CJ18" s="2" t="s">
        <v>103</v>
      </c>
    </row>
    <row r="19" ht="80" hidden="1" customHeight="1" spans="1:88">
      <c r="A19" s="3">
        <v>18</v>
      </c>
      <c r="B19" s="3" t="str">
        <f>_xlfn.DISPIMG("ID_7D1F42F238224695A1A88D2FA9CB7E0F",1)</f>
        <v>=DISPIMG("ID_7D1F42F238224695A1A88D2FA9CB7E0F",1)</v>
      </c>
      <c r="C19" s="2" t="s">
        <v>338</v>
      </c>
      <c r="D19" s="12" t="s">
        <v>339</v>
      </c>
      <c r="E19" s="2" t="s">
        <v>340</v>
      </c>
      <c r="F19" s="2" t="s">
        <v>90</v>
      </c>
      <c r="G19" s="2" t="s">
        <v>340</v>
      </c>
      <c r="H19" s="5">
        <v>476</v>
      </c>
      <c r="I19" s="13">
        <f t="shared" si="2"/>
        <v>0.0119199659429544</v>
      </c>
      <c r="J19" s="2">
        <v>75684</v>
      </c>
      <c r="K19" s="13">
        <f t="shared" si="3"/>
        <v>0.039031286822291</v>
      </c>
      <c r="L19" s="13" t="s">
        <v>92</v>
      </c>
      <c r="M19" s="14" t="s">
        <v>140</v>
      </c>
      <c r="N19" s="13" t="s">
        <v>179</v>
      </c>
      <c r="O19" s="14" t="s">
        <v>222</v>
      </c>
      <c r="P19" s="14">
        <v>2</v>
      </c>
      <c r="Q19" s="14">
        <v>1</v>
      </c>
      <c r="R19" s="14" t="s">
        <v>95</v>
      </c>
      <c r="S19" s="2" t="s">
        <v>96</v>
      </c>
      <c r="T19" s="2" t="s">
        <v>341</v>
      </c>
      <c r="U19" s="5">
        <v>1498</v>
      </c>
      <c r="V19" s="15" t="str">
        <f t="shared" si="0"/>
        <v>2年+</v>
      </c>
      <c r="W19" s="2" t="s">
        <v>99</v>
      </c>
      <c r="X19" s="2" t="s">
        <v>99</v>
      </c>
      <c r="Y19" s="2" t="s">
        <v>98</v>
      </c>
      <c r="Z19" s="2" t="s">
        <v>98</v>
      </c>
      <c r="AA19" s="5">
        <v>406</v>
      </c>
      <c r="AB19" s="2">
        <v>4.3</v>
      </c>
      <c r="AC19" s="2" t="s">
        <v>100</v>
      </c>
      <c r="AD19" s="2" t="s">
        <v>101</v>
      </c>
      <c r="AE19" s="2" t="s">
        <v>102</v>
      </c>
      <c r="AF19" s="2">
        <v>159</v>
      </c>
      <c r="AG19" s="2" t="s">
        <v>98</v>
      </c>
      <c r="AH19" s="2" t="s">
        <v>103</v>
      </c>
      <c r="AI19" s="2">
        <v>159</v>
      </c>
      <c r="AJ19" s="16" t="str">
        <f t="shared" si="1"/>
        <v>150-160</v>
      </c>
      <c r="AK19" s="2">
        <v>199</v>
      </c>
      <c r="AL19" s="2">
        <v>130.56</v>
      </c>
      <c r="AM19" s="2">
        <v>82.11</v>
      </c>
      <c r="AN19" s="5">
        <v>4</v>
      </c>
      <c r="AO19" s="2" t="s">
        <v>103</v>
      </c>
      <c r="AP19" s="2">
        <v>3.21</v>
      </c>
      <c r="AQ19" s="2">
        <v>1.12</v>
      </c>
      <c r="AR19" s="2">
        <v>4.59</v>
      </c>
      <c r="AS19" s="2" t="s">
        <v>103</v>
      </c>
      <c r="AT19" s="2" t="s">
        <v>104</v>
      </c>
      <c r="AU19" s="5">
        <v>19752</v>
      </c>
      <c r="AV19" s="5">
        <v>23576</v>
      </c>
      <c r="AW19" s="2" t="s">
        <v>342</v>
      </c>
      <c r="AX19" s="5">
        <v>-4383</v>
      </c>
      <c r="AY19" s="2">
        <v>-0.15</v>
      </c>
      <c r="AZ19" s="2" t="s">
        <v>106</v>
      </c>
      <c r="BA19" s="2" t="s">
        <v>106</v>
      </c>
      <c r="BB19" s="2" t="s">
        <v>107</v>
      </c>
      <c r="BC19" s="2" t="s">
        <v>99</v>
      </c>
      <c r="BD19" s="2" t="s">
        <v>108</v>
      </c>
      <c r="BE19" s="2">
        <v>0.79</v>
      </c>
      <c r="BF19" s="2">
        <v>358.28</v>
      </c>
      <c r="BG19" s="2">
        <v>0.22</v>
      </c>
      <c r="BH19" s="2">
        <v>78.96</v>
      </c>
      <c r="BI19" s="2" t="s">
        <v>109</v>
      </c>
      <c r="BJ19" s="2" t="s">
        <v>343</v>
      </c>
      <c r="BK19" s="2" t="s">
        <v>344</v>
      </c>
      <c r="BL19" s="2" t="s">
        <v>98</v>
      </c>
      <c r="BM19" s="2" t="s">
        <v>345</v>
      </c>
      <c r="BN19" s="2" t="s">
        <v>103</v>
      </c>
      <c r="BO19" s="2" t="s">
        <v>96</v>
      </c>
      <c r="BP19" s="2" t="s">
        <v>114</v>
      </c>
      <c r="BQ19" s="2" t="s">
        <v>115</v>
      </c>
      <c r="BR19" s="2" t="s">
        <v>116</v>
      </c>
      <c r="BS19" s="2" t="s">
        <v>117</v>
      </c>
      <c r="BT19" s="2" t="s">
        <v>103</v>
      </c>
      <c r="BU19" s="2" t="s">
        <v>103</v>
      </c>
      <c r="BV19" s="2" t="s">
        <v>103</v>
      </c>
      <c r="BW19" s="2" t="s">
        <v>103</v>
      </c>
      <c r="BX19" s="2" t="s">
        <v>103</v>
      </c>
      <c r="BY19" s="2" t="s">
        <v>103</v>
      </c>
      <c r="BZ19" s="2" t="s">
        <v>103</v>
      </c>
      <c r="CA19" s="2" t="s">
        <v>103</v>
      </c>
      <c r="CB19" s="2" t="s">
        <v>103</v>
      </c>
      <c r="CC19" s="2" t="s">
        <v>103</v>
      </c>
      <c r="CD19" s="2" t="s">
        <v>103</v>
      </c>
      <c r="CE19" s="2" t="s">
        <v>103</v>
      </c>
      <c r="CF19" s="2" t="s">
        <v>103</v>
      </c>
      <c r="CG19" s="2" t="s">
        <v>103</v>
      </c>
      <c r="CH19" s="2" t="s">
        <v>103</v>
      </c>
      <c r="CI19" s="2" t="s">
        <v>103</v>
      </c>
      <c r="CJ19" s="2" t="s">
        <v>103</v>
      </c>
    </row>
    <row r="20" ht="80" hidden="1" customHeight="1" spans="1:88">
      <c r="A20" s="3">
        <v>19</v>
      </c>
      <c r="B20" s="3" t="str">
        <f>_xlfn.DISPIMG("ID_C72527F878884E04A772CD327A8E718D",1)</f>
        <v>=DISPIMG("ID_C72527F878884E04A772CD327A8E718D",1)</v>
      </c>
      <c r="C20" s="2" t="s">
        <v>346</v>
      </c>
      <c r="D20" s="12" t="s">
        <v>347</v>
      </c>
      <c r="E20" s="2" t="s">
        <v>348</v>
      </c>
      <c r="F20" s="2" t="s">
        <v>90</v>
      </c>
      <c r="G20" s="2" t="s">
        <v>349</v>
      </c>
      <c r="H20" s="5">
        <v>472</v>
      </c>
      <c r="I20" s="13">
        <f t="shared" si="2"/>
        <v>0.0118197981619212</v>
      </c>
      <c r="J20" s="2">
        <v>37755.28</v>
      </c>
      <c r="K20" s="13">
        <f t="shared" si="3"/>
        <v>0.0194709207063039</v>
      </c>
      <c r="L20" s="13" t="s">
        <v>92</v>
      </c>
      <c r="M20" s="14" t="s">
        <v>246</v>
      </c>
      <c r="N20" s="13" t="s">
        <v>179</v>
      </c>
      <c r="O20" s="14">
        <v>100</v>
      </c>
      <c r="P20" s="14">
        <v>3</v>
      </c>
      <c r="Q20" s="14">
        <v>4</v>
      </c>
      <c r="R20" s="14" t="s">
        <v>95</v>
      </c>
      <c r="S20" s="2" t="s">
        <v>247</v>
      </c>
      <c r="T20" s="2" t="s">
        <v>350</v>
      </c>
      <c r="U20" s="5">
        <v>349</v>
      </c>
      <c r="V20" s="15" t="str">
        <f t="shared" si="0"/>
        <v>半年-1年</v>
      </c>
      <c r="W20" s="2" t="s">
        <v>98</v>
      </c>
      <c r="X20" s="2" t="s">
        <v>98</v>
      </c>
      <c r="Y20" s="2" t="s">
        <v>98</v>
      </c>
      <c r="Z20" s="2" t="s">
        <v>98</v>
      </c>
      <c r="AA20" s="5">
        <v>122</v>
      </c>
      <c r="AB20" s="2">
        <v>4.3</v>
      </c>
      <c r="AC20" s="2" t="s">
        <v>125</v>
      </c>
      <c r="AD20" s="2" t="s">
        <v>319</v>
      </c>
      <c r="AE20" s="2" t="s">
        <v>127</v>
      </c>
      <c r="AF20" s="2">
        <v>79.99</v>
      </c>
      <c r="AG20" s="2" t="s">
        <v>98</v>
      </c>
      <c r="AH20" s="2" t="s">
        <v>103</v>
      </c>
      <c r="AI20" s="2">
        <v>79.99</v>
      </c>
      <c r="AJ20" s="16" t="str">
        <f t="shared" si="1"/>
        <v>70-80</v>
      </c>
      <c r="AK20" s="2">
        <v>79.99</v>
      </c>
      <c r="AL20" s="2">
        <v>65.01</v>
      </c>
      <c r="AM20" s="2">
        <v>81.27</v>
      </c>
      <c r="AN20" s="2" t="s">
        <v>103</v>
      </c>
      <c r="AO20" s="5">
        <v>2</v>
      </c>
      <c r="AP20" s="2">
        <v>27.05</v>
      </c>
      <c r="AQ20" s="2">
        <v>1.11</v>
      </c>
      <c r="AR20" s="2">
        <v>4.18</v>
      </c>
      <c r="AS20" s="2" t="s">
        <v>103</v>
      </c>
      <c r="AT20" s="2" t="s">
        <v>104</v>
      </c>
      <c r="AU20" s="5">
        <v>27072</v>
      </c>
      <c r="AV20" s="5">
        <v>25215</v>
      </c>
      <c r="AW20" s="2" t="s">
        <v>351</v>
      </c>
      <c r="AX20" s="5">
        <v>3805</v>
      </c>
      <c r="AY20" s="2">
        <v>0.16</v>
      </c>
      <c r="AZ20" s="2" t="s">
        <v>106</v>
      </c>
      <c r="BA20" s="2" t="s">
        <v>106</v>
      </c>
      <c r="BB20" s="2" t="s">
        <v>107</v>
      </c>
      <c r="BC20" s="2" t="s">
        <v>99</v>
      </c>
      <c r="BD20" s="2" t="s">
        <v>108</v>
      </c>
      <c r="BE20" s="2">
        <v>0.75</v>
      </c>
      <c r="BF20" s="2">
        <v>340.14</v>
      </c>
      <c r="BG20" s="2">
        <v>0.17</v>
      </c>
      <c r="BH20" s="2">
        <v>63.57</v>
      </c>
      <c r="BI20" s="2" t="s">
        <v>109</v>
      </c>
      <c r="BJ20" s="2" t="s">
        <v>352</v>
      </c>
      <c r="BK20" s="2" t="s">
        <v>353</v>
      </c>
      <c r="BL20" s="2" t="s">
        <v>98</v>
      </c>
      <c r="BM20" s="2" t="s">
        <v>354</v>
      </c>
      <c r="BN20" s="2" t="s">
        <v>103</v>
      </c>
      <c r="BO20" s="2" t="s">
        <v>247</v>
      </c>
      <c r="BP20" s="2" t="s">
        <v>159</v>
      </c>
      <c r="BQ20" s="2" t="s">
        <v>355</v>
      </c>
      <c r="BR20" s="2" t="s">
        <v>325</v>
      </c>
      <c r="BS20" s="2" t="s">
        <v>356</v>
      </c>
      <c r="BT20" s="2" t="s">
        <v>357</v>
      </c>
      <c r="BU20" s="2" t="s">
        <v>103</v>
      </c>
      <c r="BV20" s="2" t="s">
        <v>103</v>
      </c>
      <c r="BW20" s="2" t="s">
        <v>103</v>
      </c>
      <c r="BX20" s="2" t="s">
        <v>103</v>
      </c>
      <c r="BY20" s="2" t="s">
        <v>103</v>
      </c>
      <c r="BZ20" s="2" t="s">
        <v>103</v>
      </c>
      <c r="CA20" s="2" t="s">
        <v>103</v>
      </c>
      <c r="CB20" s="2" t="s">
        <v>103</v>
      </c>
      <c r="CC20" s="2" t="s">
        <v>103</v>
      </c>
      <c r="CD20" s="2" t="s">
        <v>103</v>
      </c>
      <c r="CE20" s="2" t="s">
        <v>103</v>
      </c>
      <c r="CF20" s="2" t="s">
        <v>103</v>
      </c>
      <c r="CG20" s="2" t="s">
        <v>103</v>
      </c>
      <c r="CH20" s="2" t="s">
        <v>103</v>
      </c>
      <c r="CI20" s="2" t="s">
        <v>103</v>
      </c>
      <c r="CJ20" s="2" t="s">
        <v>103</v>
      </c>
    </row>
    <row r="21" ht="80" hidden="1" customHeight="1" spans="1:88">
      <c r="A21" s="3">
        <v>20</v>
      </c>
      <c r="B21" s="3" t="str">
        <f>_xlfn.DISPIMG("ID_E85746EF4ED44272AD14D99A33AECC0D",1)</f>
        <v>=DISPIMG("ID_E85746EF4ED44272AD14D99A33AECC0D",1)</v>
      </c>
      <c r="C21" s="2" t="s">
        <v>358</v>
      </c>
      <c r="D21" s="12" t="s">
        <v>359</v>
      </c>
      <c r="E21" s="2" t="s">
        <v>360</v>
      </c>
      <c r="F21" s="2" t="s">
        <v>90</v>
      </c>
      <c r="G21" s="2" t="s">
        <v>361</v>
      </c>
      <c r="H21" s="5">
        <v>446</v>
      </c>
      <c r="I21" s="13">
        <f t="shared" si="2"/>
        <v>0.0111687075852052</v>
      </c>
      <c r="J21" s="2">
        <v>21180.54</v>
      </c>
      <c r="K21" s="13">
        <f t="shared" si="3"/>
        <v>0.0109230977721977</v>
      </c>
      <c r="L21" s="13" t="s">
        <v>92</v>
      </c>
      <c r="M21" s="14" t="s">
        <v>235</v>
      </c>
      <c r="N21" s="13" t="s">
        <v>179</v>
      </c>
      <c r="O21" s="14">
        <v>100</v>
      </c>
      <c r="P21" s="14">
        <v>4</v>
      </c>
      <c r="Q21" s="14">
        <v>4</v>
      </c>
      <c r="R21" s="14" t="s">
        <v>95</v>
      </c>
      <c r="S21" s="2" t="s">
        <v>262</v>
      </c>
      <c r="T21" s="2" t="s">
        <v>362</v>
      </c>
      <c r="U21" s="5">
        <v>205</v>
      </c>
      <c r="V21" s="15" t="str">
        <f t="shared" si="0"/>
        <v>半年-1年</v>
      </c>
      <c r="W21" s="2" t="s">
        <v>98</v>
      </c>
      <c r="X21" s="2" t="s">
        <v>98</v>
      </c>
      <c r="Y21" s="2" t="s">
        <v>98</v>
      </c>
      <c r="Z21" s="2" t="s">
        <v>98</v>
      </c>
      <c r="AA21" s="5">
        <v>544</v>
      </c>
      <c r="AB21" s="2">
        <v>4.5</v>
      </c>
      <c r="AC21" s="2" t="s">
        <v>125</v>
      </c>
      <c r="AD21" s="2" t="s">
        <v>262</v>
      </c>
      <c r="AE21" s="2" t="s">
        <v>127</v>
      </c>
      <c r="AF21" s="2">
        <v>47.49</v>
      </c>
      <c r="AG21" s="2" t="s">
        <v>98</v>
      </c>
      <c r="AH21" s="2" t="s">
        <v>103</v>
      </c>
      <c r="AI21" s="2">
        <v>47.49</v>
      </c>
      <c r="AJ21" s="16" t="str">
        <f t="shared" si="1"/>
        <v>40-50</v>
      </c>
      <c r="AK21" s="2">
        <v>49.99</v>
      </c>
      <c r="AL21" s="2">
        <v>37.6</v>
      </c>
      <c r="AM21" s="2">
        <v>79.17</v>
      </c>
      <c r="AN21" s="5">
        <v>2</v>
      </c>
      <c r="AO21" s="5">
        <v>2</v>
      </c>
      <c r="AP21" s="2">
        <v>33.61</v>
      </c>
      <c r="AQ21" s="2">
        <v>1.05</v>
      </c>
      <c r="AR21" s="2">
        <v>4.19</v>
      </c>
      <c r="AS21" s="2" t="s">
        <v>103</v>
      </c>
      <c r="AT21" s="2" t="s">
        <v>104</v>
      </c>
      <c r="AU21" s="5">
        <v>29259</v>
      </c>
      <c r="AV21" s="5">
        <v>21505</v>
      </c>
      <c r="AW21" s="2" t="s">
        <v>363</v>
      </c>
      <c r="AX21" s="5">
        <v>-1826</v>
      </c>
      <c r="AY21" s="2">
        <v>0.41</v>
      </c>
      <c r="AZ21" s="2" t="s">
        <v>107</v>
      </c>
      <c r="BA21" s="2" t="s">
        <v>106</v>
      </c>
      <c r="BB21" s="2" t="s">
        <v>107</v>
      </c>
      <c r="BC21" s="2" t="s">
        <v>99</v>
      </c>
      <c r="BD21" s="2" t="s">
        <v>108</v>
      </c>
      <c r="BE21" s="2">
        <v>0.68</v>
      </c>
      <c r="BF21" s="2">
        <v>308.39</v>
      </c>
      <c r="BG21" s="2">
        <v>0.24</v>
      </c>
      <c r="BH21" s="2">
        <v>89.35</v>
      </c>
      <c r="BI21" s="2" t="s">
        <v>109</v>
      </c>
      <c r="BJ21" s="2" t="s">
        <v>364</v>
      </c>
      <c r="BK21" s="2" t="s">
        <v>365</v>
      </c>
      <c r="BL21" s="2" t="s">
        <v>98</v>
      </c>
      <c r="BM21" s="2" t="s">
        <v>366</v>
      </c>
      <c r="BN21" s="2" t="s">
        <v>367</v>
      </c>
      <c r="BO21" s="2" t="s">
        <v>262</v>
      </c>
      <c r="BP21" s="2" t="s">
        <v>114</v>
      </c>
      <c r="BQ21" s="2" t="s">
        <v>270</v>
      </c>
      <c r="BR21" s="2" t="s">
        <v>133</v>
      </c>
      <c r="BS21" s="2" t="s">
        <v>271</v>
      </c>
      <c r="BT21" s="2" t="s">
        <v>103</v>
      </c>
      <c r="BU21" s="2" t="s">
        <v>103</v>
      </c>
      <c r="BV21" s="2" t="s">
        <v>103</v>
      </c>
      <c r="BW21" s="2" t="s">
        <v>103</v>
      </c>
      <c r="BX21" s="2" t="s">
        <v>103</v>
      </c>
      <c r="BY21" s="2" t="s">
        <v>103</v>
      </c>
      <c r="BZ21" s="2" t="s">
        <v>103</v>
      </c>
      <c r="CA21" s="2" t="s">
        <v>103</v>
      </c>
      <c r="CB21" s="2" t="s">
        <v>103</v>
      </c>
      <c r="CC21" s="2" t="s">
        <v>103</v>
      </c>
      <c r="CD21" s="2" t="s">
        <v>103</v>
      </c>
      <c r="CE21" s="2" t="s">
        <v>103</v>
      </c>
      <c r="CF21" s="2" t="s">
        <v>103</v>
      </c>
      <c r="CG21" s="2" t="s">
        <v>103</v>
      </c>
      <c r="CH21" s="2" t="s">
        <v>103</v>
      </c>
      <c r="CI21" s="2" t="s">
        <v>103</v>
      </c>
      <c r="CJ21" s="2" t="s">
        <v>103</v>
      </c>
    </row>
    <row r="22" ht="80" hidden="1" customHeight="1" spans="1:88">
      <c r="A22" s="3">
        <v>21</v>
      </c>
      <c r="B22" s="3" t="str">
        <f>_xlfn.DISPIMG("ID_CB50108393DC4F4A908C770B4566B7AE",1)</f>
        <v>=DISPIMG("ID_CB50108393DC4F4A908C770B4566B7AE",1)</v>
      </c>
      <c r="C22" s="2" t="s">
        <v>368</v>
      </c>
      <c r="D22" s="12" t="s">
        <v>369</v>
      </c>
      <c r="E22" s="2" t="s">
        <v>370</v>
      </c>
      <c r="F22" s="2" t="s">
        <v>90</v>
      </c>
      <c r="G22" s="2" t="s">
        <v>370</v>
      </c>
      <c r="H22" s="5">
        <v>382</v>
      </c>
      <c r="I22" s="13">
        <f t="shared" si="2"/>
        <v>0.00956602308867353</v>
      </c>
      <c r="J22" s="2">
        <v>69176.38</v>
      </c>
      <c r="K22" s="13">
        <f t="shared" si="3"/>
        <v>0.0356752170750462</v>
      </c>
      <c r="L22" s="13" t="s">
        <v>92</v>
      </c>
      <c r="M22" s="14" t="s">
        <v>371</v>
      </c>
      <c r="N22" s="13" t="s">
        <v>94</v>
      </c>
      <c r="O22" s="14" t="s">
        <v>222</v>
      </c>
      <c r="P22" s="14">
        <v>3</v>
      </c>
      <c r="Q22" s="14">
        <v>1</v>
      </c>
      <c r="R22" s="14" t="s">
        <v>95</v>
      </c>
      <c r="S22" s="2" t="s">
        <v>372</v>
      </c>
      <c r="T22" s="2" t="s">
        <v>373</v>
      </c>
      <c r="U22" s="5">
        <v>3394</v>
      </c>
      <c r="V22" s="15" t="str">
        <f t="shared" si="0"/>
        <v>2年+</v>
      </c>
      <c r="W22" s="2" t="s">
        <v>99</v>
      </c>
      <c r="X22" s="2" t="s">
        <v>99</v>
      </c>
      <c r="Y22" s="2" t="s">
        <v>98</v>
      </c>
      <c r="Z22" s="2" t="s">
        <v>98</v>
      </c>
      <c r="AA22" s="5">
        <v>2173</v>
      </c>
      <c r="AB22" s="2">
        <v>4.7</v>
      </c>
      <c r="AC22" s="2" t="s">
        <v>125</v>
      </c>
      <c r="AD22" s="2" t="s">
        <v>374</v>
      </c>
      <c r="AE22" s="2" t="s">
        <v>102</v>
      </c>
      <c r="AF22" s="2">
        <v>181.09</v>
      </c>
      <c r="AG22" s="2" t="s">
        <v>98</v>
      </c>
      <c r="AH22" s="2" t="s">
        <v>103</v>
      </c>
      <c r="AI22" s="2">
        <v>181.09</v>
      </c>
      <c r="AJ22" s="16" t="str">
        <f t="shared" si="1"/>
        <v>180-190</v>
      </c>
      <c r="AK22" s="2">
        <v>245</v>
      </c>
      <c r="AL22" s="2">
        <v>149.74</v>
      </c>
      <c r="AM22" s="2">
        <v>82.69</v>
      </c>
      <c r="AN22" s="5">
        <v>11</v>
      </c>
      <c r="AO22" s="2" t="s">
        <v>103</v>
      </c>
      <c r="AP22" s="2">
        <v>54.73</v>
      </c>
      <c r="AQ22" s="2">
        <v>0.9</v>
      </c>
      <c r="AR22" s="2">
        <v>4.19</v>
      </c>
      <c r="AS22" s="2" t="s">
        <v>103</v>
      </c>
      <c r="AT22" s="2" t="s">
        <v>104</v>
      </c>
      <c r="AU22" s="5">
        <v>38705</v>
      </c>
      <c r="AV22" s="5">
        <v>26146</v>
      </c>
      <c r="AW22" s="2" t="s">
        <v>375</v>
      </c>
      <c r="AX22" s="5">
        <v>7771</v>
      </c>
      <c r="AY22" s="2">
        <v>0.14</v>
      </c>
      <c r="AZ22" s="2" t="s">
        <v>106</v>
      </c>
      <c r="BA22" s="2" t="s">
        <v>106</v>
      </c>
      <c r="BB22" s="2" t="s">
        <v>107</v>
      </c>
      <c r="BC22" s="2" t="s">
        <v>99</v>
      </c>
      <c r="BD22" s="2" t="s">
        <v>108</v>
      </c>
      <c r="BE22" s="2">
        <v>0.57</v>
      </c>
      <c r="BF22" s="2">
        <v>258.5</v>
      </c>
      <c r="BG22" s="2">
        <v>0.25</v>
      </c>
      <c r="BH22" s="2">
        <v>90.8</v>
      </c>
      <c r="BI22" s="2" t="s">
        <v>109</v>
      </c>
      <c r="BJ22" s="2" t="s">
        <v>376</v>
      </c>
      <c r="BK22" s="2" t="s">
        <v>377</v>
      </c>
      <c r="BL22" s="2" t="s">
        <v>98</v>
      </c>
      <c r="BM22" s="2" t="s">
        <v>378</v>
      </c>
      <c r="BN22" s="2" t="s">
        <v>103</v>
      </c>
      <c r="BO22" s="2" t="s">
        <v>372</v>
      </c>
      <c r="BP22" s="2" t="s">
        <v>114</v>
      </c>
      <c r="BQ22" s="2" t="s">
        <v>379</v>
      </c>
      <c r="BR22" s="2" t="s">
        <v>133</v>
      </c>
      <c r="BS22" s="2" t="s">
        <v>230</v>
      </c>
      <c r="BT22" s="2" t="s">
        <v>103</v>
      </c>
      <c r="BU22" s="2" t="s">
        <v>103</v>
      </c>
      <c r="BV22" s="2" t="s">
        <v>103</v>
      </c>
      <c r="BW22" s="2" t="s">
        <v>103</v>
      </c>
      <c r="BX22" s="2" t="s">
        <v>103</v>
      </c>
      <c r="BY22" s="2" t="s">
        <v>103</v>
      </c>
      <c r="BZ22" s="2" t="s">
        <v>103</v>
      </c>
      <c r="CA22" s="2" t="s">
        <v>103</v>
      </c>
      <c r="CB22" s="2" t="s">
        <v>103</v>
      </c>
      <c r="CC22" s="2" t="s">
        <v>103</v>
      </c>
      <c r="CD22" s="2" t="s">
        <v>103</v>
      </c>
      <c r="CE22" s="2" t="s">
        <v>103</v>
      </c>
      <c r="CF22" s="2" t="s">
        <v>103</v>
      </c>
      <c r="CG22" s="2" t="s">
        <v>103</v>
      </c>
      <c r="CH22" s="2" t="s">
        <v>103</v>
      </c>
      <c r="CI22" s="2" t="s">
        <v>103</v>
      </c>
      <c r="CJ22" s="2" t="s">
        <v>103</v>
      </c>
    </row>
    <row r="23" ht="80" hidden="1" customHeight="1" spans="1:88">
      <c r="A23" s="3">
        <v>22</v>
      </c>
      <c r="B23" s="3" t="str">
        <f>_xlfn.DISPIMG("ID_5D4436BDE81A4F3799671C7E8122E371",1)</f>
        <v>=DISPIMG("ID_5D4436BDE81A4F3799671C7E8122E371",1)</v>
      </c>
      <c r="C23" s="2" t="s">
        <v>380</v>
      </c>
      <c r="D23" s="12" t="s">
        <v>381</v>
      </c>
      <c r="E23" s="2" t="s">
        <v>382</v>
      </c>
      <c r="F23" s="2" t="s">
        <v>300</v>
      </c>
      <c r="G23" s="2" t="s">
        <v>383</v>
      </c>
      <c r="H23" s="5">
        <v>359</v>
      </c>
      <c r="I23" s="13">
        <f t="shared" si="2"/>
        <v>0.00899005834773245</v>
      </c>
      <c r="J23" s="2">
        <v>25126.41</v>
      </c>
      <c r="K23" s="13">
        <f t="shared" si="3"/>
        <v>0.0129580375710121</v>
      </c>
      <c r="L23" s="16" t="s">
        <v>177</v>
      </c>
      <c r="M23" s="14" t="s">
        <v>178</v>
      </c>
      <c r="N23" s="13" t="s">
        <v>179</v>
      </c>
      <c r="O23" s="14">
        <v>20</v>
      </c>
      <c r="P23" s="14">
        <v>1</v>
      </c>
      <c r="Q23" s="14">
        <v>1</v>
      </c>
      <c r="R23" s="14" t="s">
        <v>95</v>
      </c>
      <c r="S23" s="2" t="s">
        <v>276</v>
      </c>
      <c r="T23" s="2" t="s">
        <v>384</v>
      </c>
      <c r="U23" s="5">
        <v>523</v>
      </c>
      <c r="V23" s="15" t="str">
        <f t="shared" si="0"/>
        <v>1-2年</v>
      </c>
      <c r="W23" s="2" t="s">
        <v>98</v>
      </c>
      <c r="X23" s="2" t="s">
        <v>98</v>
      </c>
      <c r="Y23" s="2" t="s">
        <v>98</v>
      </c>
      <c r="Z23" s="2" t="s">
        <v>98</v>
      </c>
      <c r="AA23" s="5">
        <v>82</v>
      </c>
      <c r="AB23" s="2">
        <v>4.2</v>
      </c>
      <c r="AC23" s="2" t="s">
        <v>125</v>
      </c>
      <c r="AD23" s="2" t="s">
        <v>276</v>
      </c>
      <c r="AE23" s="2" t="s">
        <v>127</v>
      </c>
      <c r="AF23" s="2">
        <v>69.99</v>
      </c>
      <c r="AG23" s="2" t="s">
        <v>98</v>
      </c>
      <c r="AH23" s="2" t="s">
        <v>103</v>
      </c>
      <c r="AI23" s="2">
        <v>69.99</v>
      </c>
      <c r="AJ23" s="16" t="str">
        <f t="shared" si="1"/>
        <v>60-70</v>
      </c>
      <c r="AK23" s="2" t="s">
        <v>103</v>
      </c>
      <c r="AL23" s="2">
        <v>54.9</v>
      </c>
      <c r="AM23" s="2">
        <v>78.44</v>
      </c>
      <c r="AN23" s="2" t="s">
        <v>103</v>
      </c>
      <c r="AO23" s="5">
        <v>2</v>
      </c>
      <c r="AP23" s="2">
        <v>27.18</v>
      </c>
      <c r="AQ23" s="2">
        <v>0.85</v>
      </c>
      <c r="AR23" s="2">
        <v>4.59</v>
      </c>
      <c r="AS23" s="2" t="s">
        <v>103</v>
      </c>
      <c r="AT23" s="2" t="s">
        <v>104</v>
      </c>
      <c r="AU23" s="5">
        <v>89314</v>
      </c>
      <c r="AV23" s="5">
        <v>101906</v>
      </c>
      <c r="AW23" s="2" t="s">
        <v>385</v>
      </c>
      <c r="AX23" s="5">
        <v>39301</v>
      </c>
      <c r="AY23" s="2">
        <v>2.01</v>
      </c>
      <c r="AZ23" s="2" t="s">
        <v>106</v>
      </c>
      <c r="BA23" s="2" t="s">
        <v>106</v>
      </c>
      <c r="BB23" s="2" t="s">
        <v>107</v>
      </c>
      <c r="BC23" s="2" t="s">
        <v>99</v>
      </c>
      <c r="BD23" s="2" t="s">
        <v>108</v>
      </c>
      <c r="BE23" s="2">
        <v>0.9</v>
      </c>
      <c r="BF23" s="2">
        <v>408.16</v>
      </c>
      <c r="BG23" s="2">
        <v>0.23</v>
      </c>
      <c r="BH23" s="2">
        <v>82.83</v>
      </c>
      <c r="BI23" s="2" t="s">
        <v>109</v>
      </c>
      <c r="BJ23" s="2" t="s">
        <v>386</v>
      </c>
      <c r="BK23" s="2" t="s">
        <v>387</v>
      </c>
      <c r="BL23" s="2" t="s">
        <v>98</v>
      </c>
      <c r="BM23" s="2" t="s">
        <v>388</v>
      </c>
      <c r="BN23" s="2" t="s">
        <v>389</v>
      </c>
      <c r="BO23" s="2" t="s">
        <v>276</v>
      </c>
      <c r="BP23" s="2" t="s">
        <v>103</v>
      </c>
      <c r="BQ23" s="2" t="s">
        <v>389</v>
      </c>
      <c r="BR23" s="2" t="s">
        <v>103</v>
      </c>
      <c r="BS23" s="2" t="s">
        <v>103</v>
      </c>
      <c r="BT23" s="2" t="s">
        <v>103</v>
      </c>
      <c r="BU23" s="2" t="s">
        <v>103</v>
      </c>
      <c r="BV23" s="2" t="s">
        <v>103</v>
      </c>
      <c r="BW23" s="2" t="s">
        <v>390</v>
      </c>
      <c r="BX23" s="2" t="s">
        <v>311</v>
      </c>
      <c r="BY23" s="2" t="s">
        <v>391</v>
      </c>
      <c r="BZ23" s="2" t="s">
        <v>103</v>
      </c>
      <c r="CA23" s="2" t="s">
        <v>103</v>
      </c>
      <c r="CB23" s="2" t="s">
        <v>103</v>
      </c>
      <c r="CC23" s="2" t="s">
        <v>103</v>
      </c>
      <c r="CD23" s="2" t="s">
        <v>103</v>
      </c>
      <c r="CE23" s="2" t="s">
        <v>103</v>
      </c>
      <c r="CF23" s="2" t="s">
        <v>103</v>
      </c>
      <c r="CG23" s="2" t="s">
        <v>103</v>
      </c>
      <c r="CH23" s="2" t="s">
        <v>103</v>
      </c>
      <c r="CI23" s="2" t="s">
        <v>103</v>
      </c>
      <c r="CJ23" s="2" t="s">
        <v>103</v>
      </c>
    </row>
    <row r="24" ht="80" hidden="1" customHeight="1" spans="1:88">
      <c r="A24" s="3">
        <v>23</v>
      </c>
      <c r="B24" s="3" t="str">
        <f>_xlfn.DISPIMG("ID_78517A176DA04EF28DC94858DF289C4A",1)</f>
        <v>=DISPIMG("ID_78517A176DA04EF28DC94858DF289C4A",1)</v>
      </c>
      <c r="C24" s="2" t="s">
        <v>392</v>
      </c>
      <c r="D24" s="12" t="s">
        <v>393</v>
      </c>
      <c r="E24" s="2" t="s">
        <v>394</v>
      </c>
      <c r="F24" s="2" t="s">
        <v>90</v>
      </c>
      <c r="G24" s="2" t="s">
        <v>394</v>
      </c>
      <c r="H24" s="5">
        <v>348</v>
      </c>
      <c r="I24" s="13">
        <f t="shared" si="2"/>
        <v>0.00871459694989107</v>
      </c>
      <c r="J24" s="2">
        <v>37932</v>
      </c>
      <c r="K24" s="13">
        <f t="shared" si="3"/>
        <v>0.0195620576574064</v>
      </c>
      <c r="L24" s="13" t="s">
        <v>395</v>
      </c>
      <c r="M24" s="14" t="s">
        <v>95</v>
      </c>
      <c r="N24" s="13" t="s">
        <v>95</v>
      </c>
      <c r="O24" s="13" t="s">
        <v>95</v>
      </c>
      <c r="P24" s="13" t="s">
        <v>95</v>
      </c>
      <c r="Q24" s="13" t="s">
        <v>95</v>
      </c>
      <c r="R24" s="13" t="s">
        <v>95</v>
      </c>
      <c r="S24" s="2" t="s">
        <v>396</v>
      </c>
      <c r="T24" s="2" t="s">
        <v>397</v>
      </c>
      <c r="U24" s="5">
        <v>3348</v>
      </c>
      <c r="V24" s="15" t="str">
        <f t="shared" si="0"/>
        <v>2年+</v>
      </c>
      <c r="W24" s="2" t="s">
        <v>98</v>
      </c>
      <c r="X24" s="2" t="s">
        <v>98</v>
      </c>
      <c r="Y24" s="2" t="s">
        <v>98</v>
      </c>
      <c r="Z24" s="2" t="s">
        <v>98</v>
      </c>
      <c r="AA24" s="5">
        <v>971</v>
      </c>
      <c r="AB24" s="2">
        <v>4.7</v>
      </c>
      <c r="AC24" s="2" t="s">
        <v>125</v>
      </c>
      <c r="AD24" s="2" t="s">
        <v>398</v>
      </c>
      <c r="AE24" s="2" t="s">
        <v>102</v>
      </c>
      <c r="AF24" s="2">
        <v>109</v>
      </c>
      <c r="AG24" s="2" t="s">
        <v>98</v>
      </c>
      <c r="AH24" s="2" t="s">
        <v>103</v>
      </c>
      <c r="AI24" s="2">
        <v>109</v>
      </c>
      <c r="AJ24" s="16" t="str">
        <f t="shared" si="1"/>
        <v>100-110</v>
      </c>
      <c r="AK24" s="2" t="s">
        <v>103</v>
      </c>
      <c r="AL24" s="2">
        <v>87.16</v>
      </c>
      <c r="AM24" s="2">
        <v>79.96</v>
      </c>
      <c r="AN24" s="5">
        <v>7</v>
      </c>
      <c r="AO24" s="2" t="s">
        <v>103</v>
      </c>
      <c r="AP24" s="2">
        <v>100</v>
      </c>
      <c r="AQ24" s="2">
        <v>0.82</v>
      </c>
      <c r="AR24" s="2">
        <v>3.91</v>
      </c>
      <c r="AS24" s="2" t="s">
        <v>103</v>
      </c>
      <c r="AT24" s="2" t="s">
        <v>104</v>
      </c>
      <c r="AU24" s="5">
        <v>34193</v>
      </c>
      <c r="AV24" s="5">
        <v>33585</v>
      </c>
      <c r="AW24" s="2" t="s">
        <v>399</v>
      </c>
      <c r="AX24" s="5">
        <v>-1733</v>
      </c>
      <c r="AY24" s="2">
        <v>0.01</v>
      </c>
      <c r="AZ24" s="2" t="s">
        <v>107</v>
      </c>
      <c r="BA24" s="2" t="s">
        <v>107</v>
      </c>
      <c r="BB24" s="2" t="s">
        <v>107</v>
      </c>
      <c r="BC24" s="2" t="s">
        <v>98</v>
      </c>
      <c r="BD24" s="2" t="s">
        <v>108</v>
      </c>
      <c r="BE24" s="2">
        <v>0.35</v>
      </c>
      <c r="BF24" s="2">
        <v>158.73</v>
      </c>
      <c r="BG24" s="2">
        <v>0.09</v>
      </c>
      <c r="BH24" s="2">
        <v>33.2</v>
      </c>
      <c r="BI24" s="2" t="s">
        <v>109</v>
      </c>
      <c r="BJ24" s="2" t="s">
        <v>400</v>
      </c>
      <c r="BK24" s="2" t="s">
        <v>401</v>
      </c>
      <c r="BL24" s="2" t="s">
        <v>98</v>
      </c>
      <c r="BM24" s="2" t="s">
        <v>402</v>
      </c>
      <c r="BN24" s="2" t="s">
        <v>103</v>
      </c>
      <c r="BO24" s="2" t="s">
        <v>396</v>
      </c>
      <c r="BP24" s="2" t="s">
        <v>114</v>
      </c>
      <c r="BQ24" s="2" t="s">
        <v>103</v>
      </c>
      <c r="BR24" s="2" t="s">
        <v>133</v>
      </c>
      <c r="BS24" s="2" t="s">
        <v>103</v>
      </c>
      <c r="BT24" s="2" t="s">
        <v>103</v>
      </c>
      <c r="BU24" s="2" t="s">
        <v>403</v>
      </c>
      <c r="BV24" s="2" t="s">
        <v>103</v>
      </c>
      <c r="BW24" s="2" t="s">
        <v>404</v>
      </c>
      <c r="BX24" s="2" t="s">
        <v>103</v>
      </c>
      <c r="BY24" s="2" t="s">
        <v>103</v>
      </c>
      <c r="BZ24" s="2" t="s">
        <v>103</v>
      </c>
      <c r="CA24" s="2" t="s">
        <v>103</v>
      </c>
      <c r="CB24" s="2" t="s">
        <v>103</v>
      </c>
      <c r="CC24" s="2" t="s">
        <v>103</v>
      </c>
      <c r="CD24" s="2" t="s">
        <v>103</v>
      </c>
      <c r="CE24" s="2" t="s">
        <v>103</v>
      </c>
      <c r="CF24" s="2" t="s">
        <v>103</v>
      </c>
      <c r="CG24" s="2" t="s">
        <v>103</v>
      </c>
      <c r="CH24" s="2" t="s">
        <v>103</v>
      </c>
      <c r="CI24" s="2" t="s">
        <v>103</v>
      </c>
      <c r="CJ24" s="2" t="s">
        <v>103</v>
      </c>
    </row>
    <row r="25" ht="80" hidden="1" customHeight="1" spans="1:88">
      <c r="A25" s="3">
        <v>24</v>
      </c>
      <c r="B25" s="3" t="str">
        <f>_xlfn.DISPIMG("ID_5B97D1D07D9744239E5BAEB3C4AC1A12",1)</f>
        <v>=DISPIMG("ID_5B97D1D07D9744239E5BAEB3C4AC1A12",1)</v>
      </c>
      <c r="C25" s="2" t="s">
        <v>405</v>
      </c>
      <c r="D25" s="12" t="s">
        <v>406</v>
      </c>
      <c r="E25" s="2" t="s">
        <v>407</v>
      </c>
      <c r="F25" s="2" t="s">
        <v>90</v>
      </c>
      <c r="G25" s="2" t="s">
        <v>407</v>
      </c>
      <c r="H25" s="5">
        <v>334</v>
      </c>
      <c r="I25" s="13">
        <f t="shared" si="2"/>
        <v>0.00836400971627476</v>
      </c>
      <c r="J25" s="2">
        <v>30056.66</v>
      </c>
      <c r="K25" s="13">
        <f t="shared" si="3"/>
        <v>0.0155006357668739</v>
      </c>
      <c r="L25" s="13" t="s">
        <v>177</v>
      </c>
      <c r="M25" s="14" t="s">
        <v>140</v>
      </c>
      <c r="N25" s="13" t="s">
        <v>179</v>
      </c>
      <c r="O25" s="14">
        <v>30</v>
      </c>
      <c r="P25" s="14">
        <v>4</v>
      </c>
      <c r="Q25" s="14">
        <v>3</v>
      </c>
      <c r="R25" s="14" t="s">
        <v>95</v>
      </c>
      <c r="S25" s="2" t="s">
        <v>408</v>
      </c>
      <c r="T25" s="2" t="s">
        <v>409</v>
      </c>
      <c r="U25" s="5">
        <v>60</v>
      </c>
      <c r="V25" s="15" t="str">
        <f t="shared" si="0"/>
        <v>半年内</v>
      </c>
      <c r="W25" s="2" t="s">
        <v>98</v>
      </c>
      <c r="X25" s="2" t="s">
        <v>98</v>
      </c>
      <c r="Y25" s="2" t="s">
        <v>98</v>
      </c>
      <c r="Z25" s="2" t="s">
        <v>98</v>
      </c>
      <c r="AA25" s="5">
        <v>21</v>
      </c>
      <c r="AB25" s="2">
        <v>4.9</v>
      </c>
      <c r="AC25" s="2" t="s">
        <v>125</v>
      </c>
      <c r="AD25" s="2" t="s">
        <v>410</v>
      </c>
      <c r="AE25" s="2" t="s">
        <v>127</v>
      </c>
      <c r="AF25" s="2">
        <v>119.99</v>
      </c>
      <c r="AG25" s="2" t="s">
        <v>99</v>
      </c>
      <c r="AH25" s="2">
        <v>30</v>
      </c>
      <c r="AI25" s="2">
        <v>89.99</v>
      </c>
      <c r="AJ25" s="16" t="str">
        <f t="shared" si="1"/>
        <v>80-90</v>
      </c>
      <c r="AK25" s="2" t="s">
        <v>103</v>
      </c>
      <c r="AL25" s="2">
        <v>72.21</v>
      </c>
      <c r="AM25" s="2">
        <v>80.24</v>
      </c>
      <c r="AN25" s="2" t="s">
        <v>103</v>
      </c>
      <c r="AO25" s="2" t="s">
        <v>103</v>
      </c>
      <c r="AP25" s="2">
        <v>100</v>
      </c>
      <c r="AQ25" s="2">
        <v>0.79</v>
      </c>
      <c r="AR25" s="2">
        <v>4.28</v>
      </c>
      <c r="AS25" s="2" t="s">
        <v>103</v>
      </c>
      <c r="AT25" s="2" t="s">
        <v>104</v>
      </c>
      <c r="AU25" s="5">
        <v>14136</v>
      </c>
      <c r="AV25" s="5">
        <v>47839</v>
      </c>
      <c r="AW25" s="2" t="s">
        <v>411</v>
      </c>
      <c r="AX25" s="5">
        <v>-5624</v>
      </c>
      <c r="AY25" s="2">
        <v>-0.89</v>
      </c>
      <c r="AZ25" s="2" t="s">
        <v>106</v>
      </c>
      <c r="BA25" s="2" t="s">
        <v>106</v>
      </c>
      <c r="BB25" s="2" t="s">
        <v>107</v>
      </c>
      <c r="BC25" s="2" t="s">
        <v>99</v>
      </c>
      <c r="BD25" s="2" t="s">
        <v>108</v>
      </c>
      <c r="BE25" s="2">
        <v>0.73</v>
      </c>
      <c r="BF25" s="2">
        <v>331.07</v>
      </c>
      <c r="BG25" s="2">
        <v>0.13</v>
      </c>
      <c r="BH25" s="2">
        <v>48.7</v>
      </c>
      <c r="BI25" s="2" t="s">
        <v>109</v>
      </c>
      <c r="BJ25" s="2" t="s">
        <v>412</v>
      </c>
      <c r="BK25" s="2" t="s">
        <v>413</v>
      </c>
      <c r="BL25" s="2" t="s">
        <v>98</v>
      </c>
      <c r="BM25" s="2" t="s">
        <v>414</v>
      </c>
      <c r="BN25" s="2" t="s">
        <v>103</v>
      </c>
      <c r="BO25" s="2" t="s">
        <v>408</v>
      </c>
      <c r="BP25" s="2" t="s">
        <v>114</v>
      </c>
      <c r="BQ25" s="2" t="s">
        <v>132</v>
      </c>
      <c r="BR25" s="2" t="s">
        <v>103</v>
      </c>
      <c r="BS25" s="2" t="s">
        <v>103</v>
      </c>
      <c r="BT25" s="2" t="s">
        <v>103</v>
      </c>
      <c r="BU25" s="2" t="s">
        <v>103</v>
      </c>
      <c r="BV25" s="2" t="s">
        <v>189</v>
      </c>
      <c r="BW25" s="2" t="s">
        <v>103</v>
      </c>
      <c r="BX25" s="2" t="s">
        <v>103</v>
      </c>
      <c r="BY25" s="2" t="s">
        <v>103</v>
      </c>
      <c r="BZ25" s="2" t="s">
        <v>103</v>
      </c>
      <c r="CA25" s="2" t="s">
        <v>415</v>
      </c>
      <c r="CB25" s="2" t="s">
        <v>103</v>
      </c>
      <c r="CC25" s="2" t="s">
        <v>103</v>
      </c>
      <c r="CD25" s="2" t="s">
        <v>103</v>
      </c>
      <c r="CE25" s="2" t="s">
        <v>103</v>
      </c>
      <c r="CF25" s="2" t="s">
        <v>103</v>
      </c>
      <c r="CG25" s="2" t="s">
        <v>103</v>
      </c>
      <c r="CH25" s="2" t="s">
        <v>103</v>
      </c>
      <c r="CI25" s="2" t="s">
        <v>103</v>
      </c>
      <c r="CJ25" s="2" t="s">
        <v>103</v>
      </c>
    </row>
    <row r="26" ht="80" hidden="1" customHeight="1" spans="1:88">
      <c r="A26" s="3">
        <v>25</v>
      </c>
      <c r="B26" s="3" t="str">
        <f>_xlfn.DISPIMG("ID_8090230FD69241629FC3194450DF250C",1)</f>
        <v>=DISPIMG("ID_8090230FD69241629FC3194450DF250C",1)</v>
      </c>
      <c r="C26" s="2" t="s">
        <v>416</v>
      </c>
      <c r="D26" s="12" t="s">
        <v>417</v>
      </c>
      <c r="E26" s="2" t="s">
        <v>418</v>
      </c>
      <c r="F26" s="2" t="s">
        <v>90</v>
      </c>
      <c r="G26" s="2" t="s">
        <v>419</v>
      </c>
      <c r="H26" s="5">
        <v>304</v>
      </c>
      <c r="I26" s="13">
        <f t="shared" si="2"/>
        <v>0.00761275135852553</v>
      </c>
      <c r="J26" s="2">
        <v>51676.96</v>
      </c>
      <c r="K26" s="13">
        <f t="shared" si="3"/>
        <v>0.026650523860579</v>
      </c>
      <c r="L26" s="13" t="s">
        <v>92</v>
      </c>
      <c r="M26" s="14" t="s">
        <v>371</v>
      </c>
      <c r="N26" s="13" t="s">
        <v>179</v>
      </c>
      <c r="O26" s="14" t="s">
        <v>222</v>
      </c>
      <c r="P26" s="14">
        <v>4</v>
      </c>
      <c r="Q26" s="14">
        <v>1</v>
      </c>
      <c r="R26" s="14" t="s">
        <v>95</v>
      </c>
      <c r="S26" s="2" t="s">
        <v>123</v>
      </c>
      <c r="T26" s="2" t="s">
        <v>420</v>
      </c>
      <c r="U26" s="5">
        <v>880</v>
      </c>
      <c r="V26" s="15" t="str">
        <f t="shared" si="0"/>
        <v>2年+</v>
      </c>
      <c r="W26" s="2" t="s">
        <v>98</v>
      </c>
      <c r="X26" s="2" t="s">
        <v>98</v>
      </c>
      <c r="Y26" s="2" t="s">
        <v>98</v>
      </c>
      <c r="Z26" s="2" t="s">
        <v>98</v>
      </c>
      <c r="AA26" s="5">
        <v>5801</v>
      </c>
      <c r="AB26" s="2">
        <v>4.4</v>
      </c>
      <c r="AC26" s="2" t="s">
        <v>125</v>
      </c>
      <c r="AD26" s="2" t="s">
        <v>126</v>
      </c>
      <c r="AE26" s="2" t="s">
        <v>127</v>
      </c>
      <c r="AF26" s="2">
        <v>169.99</v>
      </c>
      <c r="AG26" s="2" t="s">
        <v>98</v>
      </c>
      <c r="AH26" s="2" t="s">
        <v>103</v>
      </c>
      <c r="AI26" s="2">
        <v>169.99</v>
      </c>
      <c r="AJ26" s="16" t="str">
        <f t="shared" si="1"/>
        <v>160-170</v>
      </c>
      <c r="AK26" s="2">
        <v>199.99</v>
      </c>
      <c r="AL26" s="2">
        <v>140.32</v>
      </c>
      <c r="AM26" s="2">
        <v>82.55</v>
      </c>
      <c r="AN26" s="5">
        <v>1</v>
      </c>
      <c r="AO26" s="5">
        <v>2</v>
      </c>
      <c r="AP26" s="2">
        <v>7.98</v>
      </c>
      <c r="AQ26" s="2">
        <v>0.72</v>
      </c>
      <c r="AR26" s="2">
        <v>4.17</v>
      </c>
      <c r="AS26" s="2" t="s">
        <v>103</v>
      </c>
      <c r="AT26" s="2" t="s">
        <v>104</v>
      </c>
      <c r="AU26" s="5">
        <v>36229</v>
      </c>
      <c r="AV26" s="5">
        <v>41394</v>
      </c>
      <c r="AW26" s="2" t="s">
        <v>421</v>
      </c>
      <c r="AX26" s="5">
        <v>3045</v>
      </c>
      <c r="AY26" s="2">
        <v>-0.22</v>
      </c>
      <c r="AZ26" s="2" t="s">
        <v>106</v>
      </c>
      <c r="BA26" s="2" t="s">
        <v>106</v>
      </c>
      <c r="BB26" s="2" t="s">
        <v>106</v>
      </c>
      <c r="BC26" s="2" t="s">
        <v>99</v>
      </c>
      <c r="BD26" s="2" t="s">
        <v>108</v>
      </c>
      <c r="BE26" s="2">
        <v>0.73</v>
      </c>
      <c r="BF26" s="2">
        <v>331.07</v>
      </c>
      <c r="BG26" s="2">
        <v>0.15</v>
      </c>
      <c r="BH26" s="2">
        <v>53.2</v>
      </c>
      <c r="BI26" s="2" t="s">
        <v>109</v>
      </c>
      <c r="BJ26" s="2" t="s">
        <v>422</v>
      </c>
      <c r="BK26" s="2" t="s">
        <v>423</v>
      </c>
      <c r="BL26" s="2" t="s">
        <v>98</v>
      </c>
      <c r="BM26" s="2" t="s">
        <v>424</v>
      </c>
      <c r="BN26" s="2" t="s">
        <v>425</v>
      </c>
      <c r="BO26" s="2" t="s">
        <v>123</v>
      </c>
      <c r="BP26" s="2" t="s">
        <v>114</v>
      </c>
      <c r="BQ26" s="2" t="s">
        <v>426</v>
      </c>
      <c r="BR26" s="2" t="s">
        <v>427</v>
      </c>
      <c r="BS26" s="2" t="s">
        <v>428</v>
      </c>
      <c r="BT26" s="2" t="s">
        <v>103</v>
      </c>
      <c r="BU26" s="2" t="s">
        <v>103</v>
      </c>
      <c r="BV26" s="2" t="s">
        <v>103</v>
      </c>
      <c r="BW26" s="2" t="s">
        <v>103</v>
      </c>
      <c r="BX26" s="2" t="s">
        <v>103</v>
      </c>
      <c r="BY26" s="2" t="s">
        <v>103</v>
      </c>
      <c r="BZ26" s="2" t="s">
        <v>103</v>
      </c>
      <c r="CA26" s="2" t="s">
        <v>103</v>
      </c>
      <c r="CB26" s="2" t="s">
        <v>103</v>
      </c>
      <c r="CC26" s="2" t="s">
        <v>103</v>
      </c>
      <c r="CD26" s="2" t="s">
        <v>103</v>
      </c>
      <c r="CE26" s="2" t="s">
        <v>103</v>
      </c>
      <c r="CF26" s="2" t="s">
        <v>103</v>
      </c>
      <c r="CG26" s="2" t="s">
        <v>103</v>
      </c>
      <c r="CH26" s="2" t="s">
        <v>103</v>
      </c>
      <c r="CI26" s="2" t="s">
        <v>103</v>
      </c>
      <c r="CJ26" s="2" t="s">
        <v>103</v>
      </c>
    </row>
    <row r="27" ht="80" customHeight="1" spans="1:88">
      <c r="A27" s="3">
        <v>26</v>
      </c>
      <c r="B27" s="3" t="str">
        <f>_xlfn.DISPIMG("ID_DF539CA7169D42ED9EA26E1AAB0CB4D9",1)</f>
        <v>=DISPIMG("ID_DF539CA7169D42ED9EA26E1AAB0CB4D9",1)</v>
      </c>
      <c r="C27" s="2" t="s">
        <v>429</v>
      </c>
      <c r="D27" s="12" t="s">
        <v>430</v>
      </c>
      <c r="E27" s="2" t="s">
        <v>431</v>
      </c>
      <c r="F27" s="2" t="s">
        <v>90</v>
      </c>
      <c r="G27" s="2" t="s">
        <v>432</v>
      </c>
      <c r="H27" s="5">
        <v>293</v>
      </c>
      <c r="I27" s="13">
        <f t="shared" si="2"/>
        <v>0.00733728996068415</v>
      </c>
      <c r="J27" s="2">
        <v>8347.57</v>
      </c>
      <c r="K27" s="13">
        <f t="shared" si="3"/>
        <v>0.00430495744066318</v>
      </c>
      <c r="L27" s="13" t="s">
        <v>92</v>
      </c>
      <c r="M27" s="14" t="s">
        <v>122</v>
      </c>
      <c r="N27" s="13" t="s">
        <v>94</v>
      </c>
      <c r="O27" s="14">
        <v>100</v>
      </c>
      <c r="P27" s="14">
        <v>4</v>
      </c>
      <c r="Q27" s="14">
        <v>2</v>
      </c>
      <c r="R27" s="14">
        <v>2</v>
      </c>
      <c r="S27" s="2" t="s">
        <v>276</v>
      </c>
      <c r="T27" s="2" t="s">
        <v>433</v>
      </c>
      <c r="U27" s="5">
        <v>1042</v>
      </c>
      <c r="V27" s="15" t="str">
        <f t="shared" si="0"/>
        <v>2年+</v>
      </c>
      <c r="W27" s="2" t="s">
        <v>98</v>
      </c>
      <c r="X27" s="2" t="s">
        <v>98</v>
      </c>
      <c r="Y27" s="2" t="s">
        <v>98</v>
      </c>
      <c r="Z27" s="2" t="s">
        <v>98</v>
      </c>
      <c r="AA27" s="5">
        <v>341</v>
      </c>
      <c r="AB27" s="2">
        <v>4.4</v>
      </c>
      <c r="AC27" s="2" t="s">
        <v>125</v>
      </c>
      <c r="AD27" s="2" t="s">
        <v>276</v>
      </c>
      <c r="AE27" s="2" t="s">
        <v>127</v>
      </c>
      <c r="AF27" s="2">
        <v>28.49</v>
      </c>
      <c r="AG27" s="2" t="s">
        <v>98</v>
      </c>
      <c r="AH27" s="2" t="s">
        <v>103</v>
      </c>
      <c r="AI27" s="2">
        <v>28.49</v>
      </c>
      <c r="AJ27" s="16" t="str">
        <f t="shared" si="1"/>
        <v>20-30</v>
      </c>
      <c r="AK27" s="2">
        <v>39.99</v>
      </c>
      <c r="AL27" s="2">
        <v>20.3</v>
      </c>
      <c r="AM27" s="2">
        <v>71.25</v>
      </c>
      <c r="AN27" s="5">
        <v>1</v>
      </c>
      <c r="AO27" s="2" t="s">
        <v>103</v>
      </c>
      <c r="AP27" s="2">
        <v>22.18</v>
      </c>
      <c r="AQ27" s="2">
        <v>0.69</v>
      </c>
      <c r="AR27" s="2">
        <v>3.92</v>
      </c>
      <c r="AS27" s="2" t="s">
        <v>103</v>
      </c>
      <c r="AT27" s="2" t="s">
        <v>104</v>
      </c>
      <c r="AU27" s="5">
        <v>35925</v>
      </c>
      <c r="AV27" s="5">
        <v>62732</v>
      </c>
      <c r="AW27" s="2" t="s">
        <v>434</v>
      </c>
      <c r="AX27" s="5">
        <v>1404</v>
      </c>
      <c r="AY27" s="2">
        <v>-0.22</v>
      </c>
      <c r="AZ27" s="2" t="s">
        <v>106</v>
      </c>
      <c r="BA27" s="2" t="s">
        <v>106</v>
      </c>
      <c r="BB27" s="2" t="s">
        <v>107</v>
      </c>
      <c r="BC27" s="2" t="s">
        <v>99</v>
      </c>
      <c r="BD27" s="2" t="s">
        <v>108</v>
      </c>
      <c r="BE27" s="2">
        <v>0.4</v>
      </c>
      <c r="BF27" s="2">
        <v>181.41</v>
      </c>
      <c r="BG27" s="2">
        <v>0.11</v>
      </c>
      <c r="BH27" s="2">
        <v>41.42</v>
      </c>
      <c r="BI27" s="2" t="s">
        <v>109</v>
      </c>
      <c r="BJ27" s="2" t="s">
        <v>435</v>
      </c>
      <c r="BK27" s="2" t="s">
        <v>436</v>
      </c>
      <c r="BL27" s="2" t="s">
        <v>98</v>
      </c>
      <c r="BM27" s="2" t="s">
        <v>437</v>
      </c>
      <c r="BN27" s="2" t="s">
        <v>103</v>
      </c>
      <c r="BO27" s="2" t="s">
        <v>276</v>
      </c>
      <c r="BP27" s="2" t="s">
        <v>114</v>
      </c>
      <c r="BQ27" s="2" t="s">
        <v>438</v>
      </c>
      <c r="BR27" s="2" t="s">
        <v>133</v>
      </c>
      <c r="BS27" s="2" t="s">
        <v>103</v>
      </c>
      <c r="BT27" s="2" t="s">
        <v>439</v>
      </c>
      <c r="BU27" s="2" t="s">
        <v>103</v>
      </c>
      <c r="BV27" s="2" t="s">
        <v>103</v>
      </c>
      <c r="BW27" s="2" t="s">
        <v>440</v>
      </c>
      <c r="BX27" s="2" t="s">
        <v>103</v>
      </c>
      <c r="BY27" s="2" t="s">
        <v>103</v>
      </c>
      <c r="BZ27" s="2" t="s">
        <v>103</v>
      </c>
      <c r="CA27" s="2" t="s">
        <v>103</v>
      </c>
      <c r="CB27" s="2" t="s">
        <v>103</v>
      </c>
      <c r="CC27" s="2" t="s">
        <v>103</v>
      </c>
      <c r="CD27" s="2" t="s">
        <v>103</v>
      </c>
      <c r="CE27" s="2" t="s">
        <v>103</v>
      </c>
      <c r="CF27" s="2" t="s">
        <v>103</v>
      </c>
      <c r="CG27" s="2" t="s">
        <v>103</v>
      </c>
      <c r="CH27" s="2" t="s">
        <v>103</v>
      </c>
      <c r="CI27" s="2" t="s">
        <v>103</v>
      </c>
      <c r="CJ27" s="2" t="s">
        <v>103</v>
      </c>
    </row>
    <row r="28" ht="80" hidden="1" customHeight="1" spans="1:88">
      <c r="A28" s="3">
        <v>27</v>
      </c>
      <c r="B28" s="3" t="str">
        <f>_xlfn.DISPIMG("ID_A7624C8305604B5EBBDAE1014606FD02",1)</f>
        <v>=DISPIMG("ID_A7624C8305604B5EBBDAE1014606FD02",1)</v>
      </c>
      <c r="C28" s="2" t="s">
        <v>441</v>
      </c>
      <c r="D28" s="12" t="s">
        <v>442</v>
      </c>
      <c r="E28" s="2" t="s">
        <v>443</v>
      </c>
      <c r="F28" s="2" t="s">
        <v>90</v>
      </c>
      <c r="G28" s="2" t="s">
        <v>444</v>
      </c>
      <c r="H28" s="5">
        <v>284</v>
      </c>
      <c r="I28" s="13">
        <f t="shared" si="2"/>
        <v>0.00711191245335938</v>
      </c>
      <c r="J28" s="2">
        <v>7665.16</v>
      </c>
      <c r="K28" s="13">
        <f t="shared" si="3"/>
        <v>0.00395302915409799</v>
      </c>
      <c r="L28" s="13" t="s">
        <v>177</v>
      </c>
      <c r="M28" s="14" t="s">
        <v>445</v>
      </c>
      <c r="N28" s="13" t="s">
        <v>179</v>
      </c>
      <c r="O28" s="14">
        <v>30</v>
      </c>
      <c r="P28" s="14">
        <v>2</v>
      </c>
      <c r="Q28" s="14">
        <v>2</v>
      </c>
      <c r="R28" s="14" t="s">
        <v>95</v>
      </c>
      <c r="S28" s="2" t="s">
        <v>446</v>
      </c>
      <c r="T28" s="2" t="s">
        <v>447</v>
      </c>
      <c r="U28" s="5">
        <v>398</v>
      </c>
      <c r="V28" s="15" t="str">
        <f t="shared" si="0"/>
        <v>1-2年</v>
      </c>
      <c r="W28" s="2" t="s">
        <v>98</v>
      </c>
      <c r="X28" s="2" t="s">
        <v>99</v>
      </c>
      <c r="Y28" s="2" t="s">
        <v>98</v>
      </c>
      <c r="Z28" s="2" t="s">
        <v>98</v>
      </c>
      <c r="AA28" s="5">
        <v>49</v>
      </c>
      <c r="AB28" s="2">
        <v>4.4</v>
      </c>
      <c r="AC28" s="2" t="s">
        <v>125</v>
      </c>
      <c r="AD28" s="2" t="s">
        <v>448</v>
      </c>
      <c r="AE28" s="2" t="s">
        <v>127</v>
      </c>
      <c r="AF28" s="2">
        <v>26.99</v>
      </c>
      <c r="AG28" s="2" t="s">
        <v>98</v>
      </c>
      <c r="AH28" s="2" t="s">
        <v>103</v>
      </c>
      <c r="AI28" s="2">
        <v>26.99</v>
      </c>
      <c r="AJ28" s="16" t="str">
        <f t="shared" si="1"/>
        <v>20-30</v>
      </c>
      <c r="AK28" s="2" t="s">
        <v>103</v>
      </c>
      <c r="AL28" s="2">
        <v>18.36</v>
      </c>
      <c r="AM28" s="2">
        <v>68.03</v>
      </c>
      <c r="AN28" s="2" t="s">
        <v>103</v>
      </c>
      <c r="AO28" s="5">
        <v>2</v>
      </c>
      <c r="AP28" s="2">
        <v>38.69</v>
      </c>
      <c r="AQ28" s="2">
        <v>0.67</v>
      </c>
      <c r="AR28" s="2">
        <v>4.58</v>
      </c>
      <c r="AS28" s="2" t="s">
        <v>103</v>
      </c>
      <c r="AT28" s="2" t="s">
        <v>104</v>
      </c>
      <c r="AU28" s="5">
        <v>61776</v>
      </c>
      <c r="AV28" s="5">
        <v>90715</v>
      </c>
      <c r="AW28" s="2" t="s">
        <v>449</v>
      </c>
      <c r="AX28" s="5">
        <v>12039</v>
      </c>
      <c r="AY28" s="2">
        <v>0.8</v>
      </c>
      <c r="AZ28" s="2" t="s">
        <v>106</v>
      </c>
      <c r="BA28" s="2" t="s">
        <v>106</v>
      </c>
      <c r="BB28" s="2" t="s">
        <v>107</v>
      </c>
      <c r="BC28" s="2" t="s">
        <v>99</v>
      </c>
      <c r="BD28" s="2" t="s">
        <v>108</v>
      </c>
      <c r="BE28" s="2">
        <v>0.86</v>
      </c>
      <c r="BF28" s="2">
        <v>390.02</v>
      </c>
      <c r="BG28" s="2">
        <v>0.17</v>
      </c>
      <c r="BH28" s="2">
        <v>62.65</v>
      </c>
      <c r="BI28" s="2" t="s">
        <v>109</v>
      </c>
      <c r="BJ28" s="2" t="s">
        <v>450</v>
      </c>
      <c r="BK28" s="2" t="s">
        <v>451</v>
      </c>
      <c r="BL28" s="2" t="s">
        <v>98</v>
      </c>
      <c r="BM28" s="2" t="s">
        <v>452</v>
      </c>
      <c r="BN28" s="2" t="s">
        <v>103</v>
      </c>
      <c r="BO28" s="2" t="s">
        <v>446</v>
      </c>
      <c r="BP28" s="2" t="s">
        <v>114</v>
      </c>
      <c r="BQ28" s="2" t="s">
        <v>453</v>
      </c>
      <c r="BR28" s="2" t="s">
        <v>203</v>
      </c>
      <c r="BS28" s="2" t="s">
        <v>454</v>
      </c>
      <c r="BT28" s="2" t="s">
        <v>103</v>
      </c>
      <c r="BU28" s="2" t="s">
        <v>103</v>
      </c>
      <c r="BV28" s="2" t="s">
        <v>103</v>
      </c>
      <c r="BW28" s="2" t="s">
        <v>103</v>
      </c>
      <c r="BX28" s="2" t="s">
        <v>103</v>
      </c>
      <c r="BY28" s="2" t="s">
        <v>103</v>
      </c>
      <c r="BZ28" s="2" t="s">
        <v>103</v>
      </c>
      <c r="CA28" s="2" t="s">
        <v>103</v>
      </c>
      <c r="CB28" s="2" t="s">
        <v>103</v>
      </c>
      <c r="CC28" s="2" t="s">
        <v>103</v>
      </c>
      <c r="CD28" s="2" t="s">
        <v>103</v>
      </c>
      <c r="CE28" s="2" t="s">
        <v>103</v>
      </c>
      <c r="CF28" s="2" t="s">
        <v>103</v>
      </c>
      <c r="CG28" s="2" t="s">
        <v>103</v>
      </c>
      <c r="CH28" s="2" t="s">
        <v>103</v>
      </c>
      <c r="CI28" s="2" t="s">
        <v>103</v>
      </c>
      <c r="CJ28" s="2" t="s">
        <v>103</v>
      </c>
    </row>
    <row r="29" ht="80" customHeight="1" spans="1:88">
      <c r="A29" s="3">
        <v>28</v>
      </c>
      <c r="B29" s="3" t="str">
        <f>_xlfn.DISPIMG("ID_67491D781E224F788469143DBD78CEA7",1)</f>
        <v>=DISPIMG("ID_67491D781E224F788469143DBD78CEA7",1)</v>
      </c>
      <c r="C29" s="2" t="s">
        <v>455</v>
      </c>
      <c r="D29" s="12" t="s">
        <v>456</v>
      </c>
      <c r="E29" s="2" t="s">
        <v>457</v>
      </c>
      <c r="F29" s="2" t="s">
        <v>90</v>
      </c>
      <c r="G29" s="2" t="s">
        <v>458</v>
      </c>
      <c r="H29" s="5">
        <v>278</v>
      </c>
      <c r="I29" s="13">
        <f t="shared" si="2"/>
        <v>0.00696166078180953</v>
      </c>
      <c r="J29" s="2">
        <v>3333.22</v>
      </c>
      <c r="K29" s="13">
        <f t="shared" si="3"/>
        <v>0.0017189877102399</v>
      </c>
      <c r="L29" s="13" t="s">
        <v>92</v>
      </c>
      <c r="M29" s="14" t="s">
        <v>302</v>
      </c>
      <c r="N29" s="13" t="s">
        <v>94</v>
      </c>
      <c r="O29" s="14">
        <v>30</v>
      </c>
      <c r="P29" s="14">
        <v>4</v>
      </c>
      <c r="Q29" s="14">
        <v>2</v>
      </c>
      <c r="R29" s="14">
        <v>2</v>
      </c>
      <c r="S29" s="2" t="s">
        <v>446</v>
      </c>
      <c r="T29" s="2" t="s">
        <v>459</v>
      </c>
      <c r="U29" s="5">
        <v>430</v>
      </c>
      <c r="V29" s="15" t="str">
        <f t="shared" si="0"/>
        <v>1-2年</v>
      </c>
      <c r="W29" s="2" t="s">
        <v>98</v>
      </c>
      <c r="X29" s="2" t="s">
        <v>98</v>
      </c>
      <c r="Y29" s="2" t="s">
        <v>98</v>
      </c>
      <c r="Z29" s="2" t="s">
        <v>98</v>
      </c>
      <c r="AA29" s="5">
        <v>105</v>
      </c>
      <c r="AB29" s="2">
        <v>4.1</v>
      </c>
      <c r="AC29" s="2" t="s">
        <v>125</v>
      </c>
      <c r="AD29" s="2" t="s">
        <v>448</v>
      </c>
      <c r="AE29" s="2" t="s">
        <v>127</v>
      </c>
      <c r="AF29" s="2">
        <v>11.99</v>
      </c>
      <c r="AG29" s="2" t="s">
        <v>98</v>
      </c>
      <c r="AH29" s="2" t="s">
        <v>103</v>
      </c>
      <c r="AI29" s="2">
        <v>11.99</v>
      </c>
      <c r="AJ29" s="16" t="str">
        <f t="shared" si="1"/>
        <v>10-20</v>
      </c>
      <c r="AK29" s="2" t="s">
        <v>103</v>
      </c>
      <c r="AL29" s="2">
        <v>6.27</v>
      </c>
      <c r="AM29" s="2">
        <v>52.29</v>
      </c>
      <c r="AN29" s="2" t="s">
        <v>103</v>
      </c>
      <c r="AO29" s="5">
        <v>6</v>
      </c>
      <c r="AP29" s="2">
        <v>37.87</v>
      </c>
      <c r="AQ29" s="2">
        <v>0.65</v>
      </c>
      <c r="AR29" s="2">
        <v>3.92</v>
      </c>
      <c r="AS29" s="2" t="s">
        <v>103</v>
      </c>
      <c r="AT29" s="2" t="s">
        <v>104</v>
      </c>
      <c r="AU29" s="5">
        <v>32678</v>
      </c>
      <c r="AV29" s="5">
        <v>96484</v>
      </c>
      <c r="AW29" s="2" t="s">
        <v>460</v>
      </c>
      <c r="AX29" s="5">
        <v>0</v>
      </c>
      <c r="AY29" s="2">
        <v>-0.25</v>
      </c>
      <c r="AZ29" s="2" t="s">
        <v>106</v>
      </c>
      <c r="BA29" s="2" t="s">
        <v>106</v>
      </c>
      <c r="BB29" s="2" t="s">
        <v>107</v>
      </c>
      <c r="BC29" s="2" t="s">
        <v>99</v>
      </c>
      <c r="BD29" s="2" t="s">
        <v>108</v>
      </c>
      <c r="BE29" s="2">
        <v>0.44</v>
      </c>
      <c r="BF29" s="2">
        <v>199.55</v>
      </c>
      <c r="BG29" s="2">
        <v>0.13</v>
      </c>
      <c r="BH29" s="2">
        <v>47.32</v>
      </c>
      <c r="BI29" s="2" t="s">
        <v>109</v>
      </c>
      <c r="BJ29" s="2" t="s">
        <v>461</v>
      </c>
      <c r="BK29" s="2" t="s">
        <v>462</v>
      </c>
      <c r="BL29" s="2" t="s">
        <v>98</v>
      </c>
      <c r="BM29" s="2" t="s">
        <v>463</v>
      </c>
      <c r="BN29" s="2" t="s">
        <v>103</v>
      </c>
      <c r="BO29" s="2" t="s">
        <v>446</v>
      </c>
      <c r="BP29" s="2" t="s">
        <v>114</v>
      </c>
      <c r="BQ29" s="2" t="s">
        <v>464</v>
      </c>
      <c r="BR29" s="2" t="s">
        <v>465</v>
      </c>
      <c r="BS29" s="2" t="s">
        <v>454</v>
      </c>
      <c r="BT29" s="2" t="s">
        <v>103</v>
      </c>
      <c r="BU29" s="2" t="s">
        <v>103</v>
      </c>
      <c r="BV29" s="2" t="s">
        <v>103</v>
      </c>
      <c r="BW29" s="2" t="s">
        <v>103</v>
      </c>
      <c r="BX29" s="2" t="s">
        <v>103</v>
      </c>
      <c r="BY29" s="2" t="s">
        <v>103</v>
      </c>
      <c r="BZ29" s="2" t="s">
        <v>103</v>
      </c>
      <c r="CA29" s="2" t="s">
        <v>103</v>
      </c>
      <c r="CB29" s="2" t="s">
        <v>103</v>
      </c>
      <c r="CC29" s="2" t="s">
        <v>103</v>
      </c>
      <c r="CD29" s="2" t="s">
        <v>103</v>
      </c>
      <c r="CE29" s="2" t="s">
        <v>103</v>
      </c>
      <c r="CF29" s="2" t="s">
        <v>103</v>
      </c>
      <c r="CG29" s="2" t="s">
        <v>103</v>
      </c>
      <c r="CH29" s="2" t="s">
        <v>103</v>
      </c>
      <c r="CI29" s="2" t="s">
        <v>103</v>
      </c>
      <c r="CJ29" s="2" t="s">
        <v>103</v>
      </c>
    </row>
    <row r="30" ht="80" hidden="1" customHeight="1" spans="1:88">
      <c r="A30" s="3">
        <v>29</v>
      </c>
      <c r="B30" s="3" t="str">
        <f>_xlfn.DISPIMG("ID_915B8C9C8ED843559B22DDD7F883288E",1)</f>
        <v>=DISPIMG("ID_915B8C9C8ED843559B22DDD7F883288E",1)</v>
      </c>
      <c r="C30" s="2" t="s">
        <v>466</v>
      </c>
      <c r="D30" s="12" t="s">
        <v>467</v>
      </c>
      <c r="E30" s="2" t="s">
        <v>468</v>
      </c>
      <c r="F30" s="2" t="s">
        <v>90</v>
      </c>
      <c r="G30" s="2" t="s">
        <v>468</v>
      </c>
      <c r="H30" s="5">
        <v>251</v>
      </c>
      <c r="I30" s="13">
        <f t="shared" si="2"/>
        <v>0.00628552825983522</v>
      </c>
      <c r="J30" s="2">
        <v>14580.59</v>
      </c>
      <c r="K30" s="13">
        <f t="shared" si="3"/>
        <v>0.00751941216542768</v>
      </c>
      <c r="L30" s="13" t="s">
        <v>92</v>
      </c>
      <c r="M30" s="14" t="s">
        <v>235</v>
      </c>
      <c r="N30" s="13" t="s">
        <v>179</v>
      </c>
      <c r="O30" s="14">
        <v>100</v>
      </c>
      <c r="P30" s="14">
        <v>3</v>
      </c>
      <c r="Q30" s="14">
        <v>4</v>
      </c>
      <c r="R30" s="14" t="s">
        <v>95</v>
      </c>
      <c r="S30" s="2" t="s">
        <v>469</v>
      </c>
      <c r="T30" s="2" t="s">
        <v>470</v>
      </c>
      <c r="U30" s="5">
        <v>348</v>
      </c>
      <c r="V30" s="15" t="str">
        <f t="shared" si="0"/>
        <v>半年-1年</v>
      </c>
      <c r="W30" s="2" t="s">
        <v>98</v>
      </c>
      <c r="X30" s="2" t="s">
        <v>98</v>
      </c>
      <c r="Y30" s="2" t="s">
        <v>98</v>
      </c>
      <c r="Z30" s="2" t="s">
        <v>98</v>
      </c>
      <c r="AA30" s="5">
        <v>155</v>
      </c>
      <c r="AB30" s="2">
        <v>4.6</v>
      </c>
      <c r="AC30" s="2" t="s">
        <v>125</v>
      </c>
      <c r="AD30" s="2" t="s">
        <v>471</v>
      </c>
      <c r="AE30" s="2" t="s">
        <v>127</v>
      </c>
      <c r="AF30" s="2">
        <v>69.99</v>
      </c>
      <c r="AG30" s="2" t="s">
        <v>99</v>
      </c>
      <c r="AH30" s="2">
        <v>11.9</v>
      </c>
      <c r="AI30" s="2">
        <v>58.09</v>
      </c>
      <c r="AJ30" s="16" t="str">
        <f t="shared" si="1"/>
        <v>50-60</v>
      </c>
      <c r="AK30" s="2">
        <v>79.99</v>
      </c>
      <c r="AL30" s="2">
        <v>44.8</v>
      </c>
      <c r="AM30" s="2">
        <v>77.12</v>
      </c>
      <c r="AN30" s="2" t="s">
        <v>103</v>
      </c>
      <c r="AO30" s="2" t="s">
        <v>103</v>
      </c>
      <c r="AP30" s="2">
        <v>45.89</v>
      </c>
      <c r="AQ30" s="2">
        <v>0.59</v>
      </c>
      <c r="AR30" s="2">
        <v>4.58</v>
      </c>
      <c r="AS30" s="2" t="s">
        <v>103</v>
      </c>
      <c r="AT30" s="2" t="s">
        <v>104</v>
      </c>
      <c r="AU30" s="5">
        <v>57544</v>
      </c>
      <c r="AV30" s="5">
        <v>48752</v>
      </c>
      <c r="AW30" s="2" t="s">
        <v>472</v>
      </c>
      <c r="AX30" s="5">
        <v>19237</v>
      </c>
      <c r="AY30" s="2">
        <v>0.02</v>
      </c>
      <c r="AZ30" s="2" t="s">
        <v>106</v>
      </c>
      <c r="BA30" s="2" t="s">
        <v>106</v>
      </c>
      <c r="BB30" s="2" t="s">
        <v>107</v>
      </c>
      <c r="BC30" s="2" t="s">
        <v>99</v>
      </c>
      <c r="BD30" s="2" t="s">
        <v>108</v>
      </c>
      <c r="BE30" s="2">
        <v>0.79</v>
      </c>
      <c r="BF30" s="2">
        <v>358.28</v>
      </c>
      <c r="BG30" s="2">
        <v>0.16</v>
      </c>
      <c r="BH30" s="2">
        <v>59.91</v>
      </c>
      <c r="BI30" s="2" t="s">
        <v>109</v>
      </c>
      <c r="BJ30" s="2" t="s">
        <v>473</v>
      </c>
      <c r="BK30" s="2" t="s">
        <v>474</v>
      </c>
      <c r="BL30" s="2" t="s">
        <v>98</v>
      </c>
      <c r="BM30" s="2" t="s">
        <v>475</v>
      </c>
      <c r="BN30" s="2" t="s">
        <v>103</v>
      </c>
      <c r="BO30" s="2" t="s">
        <v>469</v>
      </c>
      <c r="BP30" s="2" t="s">
        <v>114</v>
      </c>
      <c r="BQ30" s="2" t="s">
        <v>476</v>
      </c>
      <c r="BR30" s="2" t="s">
        <v>203</v>
      </c>
      <c r="BS30" s="2" t="s">
        <v>230</v>
      </c>
      <c r="BT30" s="2" t="s">
        <v>103</v>
      </c>
      <c r="BU30" s="2" t="s">
        <v>103</v>
      </c>
      <c r="BV30" s="2" t="s">
        <v>103</v>
      </c>
      <c r="BW30" s="2" t="s">
        <v>103</v>
      </c>
      <c r="BX30" s="2" t="s">
        <v>103</v>
      </c>
      <c r="BY30" s="2" t="s">
        <v>103</v>
      </c>
      <c r="BZ30" s="2" t="s">
        <v>103</v>
      </c>
      <c r="CA30" s="2" t="s">
        <v>103</v>
      </c>
      <c r="CB30" s="2" t="s">
        <v>103</v>
      </c>
      <c r="CC30" s="2" t="s">
        <v>103</v>
      </c>
      <c r="CD30" s="2" t="s">
        <v>103</v>
      </c>
      <c r="CE30" s="2" t="s">
        <v>103</v>
      </c>
      <c r="CF30" s="2" t="s">
        <v>103</v>
      </c>
      <c r="CG30" s="2" t="s">
        <v>103</v>
      </c>
      <c r="CH30" s="2" t="s">
        <v>103</v>
      </c>
      <c r="CI30" s="2" t="s">
        <v>103</v>
      </c>
      <c r="CJ30" s="2" t="s">
        <v>103</v>
      </c>
    </row>
    <row r="31" ht="80" hidden="1" customHeight="1" spans="1:88">
      <c r="A31" s="3">
        <v>30</v>
      </c>
      <c r="B31" s="3" t="str">
        <f>_xlfn.DISPIMG("ID_C686E1449DB149BEB6255CDA2A56CD03",1)</f>
        <v>=DISPIMG("ID_C686E1449DB149BEB6255CDA2A56CD03",1)</v>
      </c>
      <c r="C31" s="2" t="s">
        <v>477</v>
      </c>
      <c r="D31" s="12" t="s">
        <v>478</v>
      </c>
      <c r="E31" s="2" t="s">
        <v>479</v>
      </c>
      <c r="F31" s="2" t="s">
        <v>90</v>
      </c>
      <c r="G31" s="2" t="s">
        <v>480</v>
      </c>
      <c r="H31" s="5">
        <v>245</v>
      </c>
      <c r="I31" s="13">
        <f t="shared" si="2"/>
        <v>0.00613527658828538</v>
      </c>
      <c r="J31" s="2">
        <v>14697.55</v>
      </c>
      <c r="K31" s="13">
        <f t="shared" si="3"/>
        <v>0.00757973005701289</v>
      </c>
      <c r="L31" s="13" t="s">
        <v>177</v>
      </c>
      <c r="M31" s="14" t="s">
        <v>445</v>
      </c>
      <c r="N31" s="13" t="s">
        <v>179</v>
      </c>
      <c r="O31" s="14">
        <v>30</v>
      </c>
      <c r="P31" s="14">
        <v>2</v>
      </c>
      <c r="Q31" s="14">
        <v>2</v>
      </c>
      <c r="R31" s="14" t="s">
        <v>95</v>
      </c>
      <c r="S31" s="2" t="s">
        <v>481</v>
      </c>
      <c r="T31" s="2" t="s">
        <v>482</v>
      </c>
      <c r="U31" s="5">
        <v>359</v>
      </c>
      <c r="V31" s="15" t="str">
        <f t="shared" si="0"/>
        <v>半年-1年</v>
      </c>
      <c r="W31" s="2" t="s">
        <v>98</v>
      </c>
      <c r="X31" s="2" t="s">
        <v>98</v>
      </c>
      <c r="Y31" s="2" t="s">
        <v>98</v>
      </c>
      <c r="Z31" s="2" t="s">
        <v>98</v>
      </c>
      <c r="AA31" s="5">
        <v>63</v>
      </c>
      <c r="AB31" s="2">
        <v>4.1</v>
      </c>
      <c r="AC31" s="2" t="s">
        <v>125</v>
      </c>
      <c r="AD31" s="2" t="s">
        <v>483</v>
      </c>
      <c r="AE31" s="2" t="s">
        <v>127</v>
      </c>
      <c r="AF31" s="2">
        <v>59.99</v>
      </c>
      <c r="AG31" s="2" t="s">
        <v>98</v>
      </c>
      <c r="AH31" s="2" t="s">
        <v>103</v>
      </c>
      <c r="AI31" s="2">
        <v>59.99</v>
      </c>
      <c r="AJ31" s="16" t="str">
        <f t="shared" si="1"/>
        <v>50-60</v>
      </c>
      <c r="AK31" s="2" t="s">
        <v>103</v>
      </c>
      <c r="AL31" s="2">
        <v>46.41</v>
      </c>
      <c r="AM31" s="2">
        <v>77.36</v>
      </c>
      <c r="AN31" s="2" t="s">
        <v>103</v>
      </c>
      <c r="AO31" s="5">
        <v>2</v>
      </c>
      <c r="AP31" s="2">
        <v>100</v>
      </c>
      <c r="AQ31" s="2">
        <v>0.58</v>
      </c>
      <c r="AR31" s="2">
        <v>4.58</v>
      </c>
      <c r="AS31" s="2" t="s">
        <v>103</v>
      </c>
      <c r="AT31" s="2" t="s">
        <v>104</v>
      </c>
      <c r="AU31" s="5">
        <v>89438</v>
      </c>
      <c r="AV31" s="5">
        <v>79702</v>
      </c>
      <c r="AW31" s="2" t="s">
        <v>484</v>
      </c>
      <c r="AX31" s="5">
        <v>60326</v>
      </c>
      <c r="AY31" s="2">
        <v>-0.37</v>
      </c>
      <c r="AZ31" s="2" t="s">
        <v>106</v>
      </c>
      <c r="BA31" s="2" t="s">
        <v>106</v>
      </c>
      <c r="BB31" s="2" t="s">
        <v>107</v>
      </c>
      <c r="BC31" s="2" t="s">
        <v>99</v>
      </c>
      <c r="BD31" s="2" t="s">
        <v>108</v>
      </c>
      <c r="BE31" s="2">
        <v>0.86</v>
      </c>
      <c r="BF31" s="2">
        <v>390.02</v>
      </c>
      <c r="BG31" s="2">
        <v>0.16</v>
      </c>
      <c r="BH31" s="2">
        <v>58.68</v>
      </c>
      <c r="BI31" s="2" t="s">
        <v>109</v>
      </c>
      <c r="BJ31" s="2" t="s">
        <v>485</v>
      </c>
      <c r="BK31" s="2" t="s">
        <v>486</v>
      </c>
      <c r="BL31" s="2" t="s">
        <v>98</v>
      </c>
      <c r="BM31" s="2" t="s">
        <v>487</v>
      </c>
      <c r="BN31" s="2" t="s">
        <v>488</v>
      </c>
      <c r="BO31" s="2" t="s">
        <v>481</v>
      </c>
      <c r="BP31" s="2" t="s">
        <v>159</v>
      </c>
      <c r="BQ31" s="2" t="s">
        <v>489</v>
      </c>
      <c r="BR31" s="2" t="s">
        <v>427</v>
      </c>
      <c r="BS31" s="2" t="s">
        <v>490</v>
      </c>
      <c r="BT31" s="2" t="s">
        <v>103</v>
      </c>
      <c r="BU31" s="2" t="s">
        <v>103</v>
      </c>
      <c r="BV31" s="2" t="s">
        <v>103</v>
      </c>
      <c r="BW31" s="2" t="s">
        <v>103</v>
      </c>
      <c r="BX31" s="2" t="s">
        <v>103</v>
      </c>
      <c r="BY31" s="2" t="s">
        <v>103</v>
      </c>
      <c r="BZ31" s="2" t="s">
        <v>103</v>
      </c>
      <c r="CA31" s="2" t="s">
        <v>103</v>
      </c>
      <c r="CB31" s="2" t="s">
        <v>103</v>
      </c>
      <c r="CC31" s="2" t="s">
        <v>103</v>
      </c>
      <c r="CD31" s="2" t="s">
        <v>103</v>
      </c>
      <c r="CE31" s="2" t="s">
        <v>103</v>
      </c>
      <c r="CF31" s="2" t="s">
        <v>103</v>
      </c>
      <c r="CG31" s="2" t="s">
        <v>103</v>
      </c>
      <c r="CH31" s="2" t="s">
        <v>103</v>
      </c>
      <c r="CI31" s="2" t="s">
        <v>103</v>
      </c>
      <c r="CJ31" s="2" t="s">
        <v>103</v>
      </c>
    </row>
    <row r="32" ht="80" customHeight="1" spans="1:88">
      <c r="A32" s="3">
        <v>31</v>
      </c>
      <c r="B32" s="3" t="str">
        <f>_xlfn.DISPIMG("ID_61DD7D3C5BF34A93A676E8A1AC1A4E18",1)</f>
        <v>=DISPIMG("ID_61DD7D3C5BF34A93A676E8A1AC1A4E18",1)</v>
      </c>
      <c r="C32" s="2" t="s">
        <v>491</v>
      </c>
      <c r="D32" s="12" t="s">
        <v>492</v>
      </c>
      <c r="E32" s="2" t="s">
        <v>493</v>
      </c>
      <c r="F32" s="2" t="s">
        <v>90</v>
      </c>
      <c r="G32" s="2" t="s">
        <v>494</v>
      </c>
      <c r="H32" s="5">
        <v>239</v>
      </c>
      <c r="I32" s="13">
        <f t="shared" si="2"/>
        <v>0.00598502491673553</v>
      </c>
      <c r="J32" s="2">
        <v>4538.61</v>
      </c>
      <c r="K32" s="13">
        <f t="shared" si="3"/>
        <v>0.00234062402468842</v>
      </c>
      <c r="L32" s="13" t="s">
        <v>92</v>
      </c>
      <c r="M32" s="14" t="s">
        <v>140</v>
      </c>
      <c r="N32" s="13" t="s">
        <v>94</v>
      </c>
      <c r="O32" s="14">
        <v>20</v>
      </c>
      <c r="P32" s="14">
        <v>4</v>
      </c>
      <c r="Q32" s="14">
        <v>2</v>
      </c>
      <c r="R32" s="14" t="s">
        <v>95</v>
      </c>
      <c r="S32" s="2" t="s">
        <v>495</v>
      </c>
      <c r="T32" s="2" t="s">
        <v>496</v>
      </c>
      <c r="U32" s="5">
        <v>245</v>
      </c>
      <c r="V32" s="15" t="str">
        <f t="shared" si="0"/>
        <v>半年-1年</v>
      </c>
      <c r="W32" s="2" t="s">
        <v>98</v>
      </c>
      <c r="X32" s="2" t="s">
        <v>98</v>
      </c>
      <c r="Y32" s="2" t="s">
        <v>98</v>
      </c>
      <c r="Z32" s="2" t="s">
        <v>98</v>
      </c>
      <c r="AA32" s="5">
        <v>2135</v>
      </c>
      <c r="AB32" s="2">
        <v>4.5</v>
      </c>
      <c r="AC32" s="2" t="s">
        <v>125</v>
      </c>
      <c r="AD32" s="2" t="s">
        <v>497</v>
      </c>
      <c r="AE32" s="2" t="s">
        <v>127</v>
      </c>
      <c r="AF32" s="2">
        <v>18.99</v>
      </c>
      <c r="AG32" s="2" t="s">
        <v>98</v>
      </c>
      <c r="AH32" s="2" t="s">
        <v>103</v>
      </c>
      <c r="AI32" s="2">
        <v>18.99</v>
      </c>
      <c r="AJ32" s="16" t="str">
        <f t="shared" si="1"/>
        <v>10-20</v>
      </c>
      <c r="AK32" s="2">
        <v>19.99</v>
      </c>
      <c r="AL32" s="2">
        <v>12.22</v>
      </c>
      <c r="AM32" s="2">
        <v>64.35</v>
      </c>
      <c r="AN32" s="2" t="s">
        <v>103</v>
      </c>
      <c r="AO32" s="5">
        <v>2</v>
      </c>
      <c r="AP32" s="2">
        <v>50.32</v>
      </c>
      <c r="AQ32" s="2">
        <v>0.56</v>
      </c>
      <c r="AR32" s="2">
        <v>3.92</v>
      </c>
      <c r="AS32" s="2" t="s">
        <v>103</v>
      </c>
      <c r="AT32" s="2" t="s">
        <v>104</v>
      </c>
      <c r="AU32" s="5">
        <v>47322</v>
      </c>
      <c r="AV32" s="5">
        <v>50101</v>
      </c>
      <c r="AW32" s="2" t="s">
        <v>498</v>
      </c>
      <c r="AX32" s="5">
        <v>16356</v>
      </c>
      <c r="AY32" s="2">
        <v>-0.21</v>
      </c>
      <c r="AZ32" s="2" t="s">
        <v>107</v>
      </c>
      <c r="BA32" s="2" t="s">
        <v>106</v>
      </c>
      <c r="BB32" s="2" t="s">
        <v>107</v>
      </c>
      <c r="BC32" s="2" t="s">
        <v>99</v>
      </c>
      <c r="BD32" s="2" t="s">
        <v>108</v>
      </c>
      <c r="BE32" s="2">
        <v>0.37</v>
      </c>
      <c r="BF32" s="2">
        <v>167.8</v>
      </c>
      <c r="BG32" s="2">
        <v>0.12</v>
      </c>
      <c r="BH32" s="2">
        <v>43.34</v>
      </c>
      <c r="BI32" s="2" t="s">
        <v>109</v>
      </c>
      <c r="BJ32" s="2" t="s">
        <v>499</v>
      </c>
      <c r="BK32" s="2" t="s">
        <v>500</v>
      </c>
      <c r="BL32" s="2" t="s">
        <v>98</v>
      </c>
      <c r="BM32" s="2" t="s">
        <v>501</v>
      </c>
      <c r="BN32" s="2" t="s">
        <v>103</v>
      </c>
      <c r="BO32" s="2" t="s">
        <v>495</v>
      </c>
      <c r="BP32" s="2" t="s">
        <v>114</v>
      </c>
      <c r="BQ32" s="2" t="s">
        <v>115</v>
      </c>
      <c r="BR32" s="2" t="s">
        <v>203</v>
      </c>
      <c r="BS32" s="2" t="s">
        <v>134</v>
      </c>
      <c r="BT32" s="2" t="s">
        <v>216</v>
      </c>
      <c r="BU32" s="2" t="s">
        <v>103</v>
      </c>
      <c r="BV32" s="2" t="s">
        <v>103</v>
      </c>
      <c r="BW32" s="2" t="s">
        <v>103</v>
      </c>
      <c r="BX32" s="2" t="s">
        <v>103</v>
      </c>
      <c r="BY32" s="2" t="s">
        <v>103</v>
      </c>
      <c r="BZ32" s="2" t="s">
        <v>103</v>
      </c>
      <c r="CA32" s="2" t="s">
        <v>103</v>
      </c>
      <c r="CB32" s="2" t="s">
        <v>103</v>
      </c>
      <c r="CC32" s="2" t="s">
        <v>103</v>
      </c>
      <c r="CD32" s="2" t="s">
        <v>103</v>
      </c>
      <c r="CE32" s="2" t="s">
        <v>103</v>
      </c>
      <c r="CF32" s="2" t="s">
        <v>103</v>
      </c>
      <c r="CG32" s="2" t="s">
        <v>103</v>
      </c>
      <c r="CH32" s="2" t="s">
        <v>103</v>
      </c>
      <c r="CI32" s="2" t="s">
        <v>103</v>
      </c>
      <c r="CJ32" s="2" t="s">
        <v>103</v>
      </c>
    </row>
    <row r="33" ht="80" customHeight="1" spans="1:88">
      <c r="A33" s="3">
        <v>32</v>
      </c>
      <c r="B33" s="3" t="str">
        <f>_xlfn.DISPIMG("ID_3FA41A6F32FE4BFC946AF7980AE7B41C",1)</f>
        <v>=DISPIMG("ID_3FA41A6F32FE4BFC946AF7980AE7B41C",1)</v>
      </c>
      <c r="C33" s="2" t="s">
        <v>502</v>
      </c>
      <c r="D33" s="12" t="s">
        <v>503</v>
      </c>
      <c r="E33" s="2" t="s">
        <v>504</v>
      </c>
      <c r="F33" s="2" t="s">
        <v>90</v>
      </c>
      <c r="G33" s="2" t="s">
        <v>505</v>
      </c>
      <c r="H33" s="5">
        <v>236</v>
      </c>
      <c r="I33" s="13">
        <f t="shared" si="2"/>
        <v>0.00590989908096061</v>
      </c>
      <c r="J33" s="2">
        <v>5189.64</v>
      </c>
      <c r="K33" s="13">
        <f t="shared" si="3"/>
        <v>0.00267636921072399</v>
      </c>
      <c r="L33" s="13" t="s">
        <v>92</v>
      </c>
      <c r="M33" s="14" t="s">
        <v>140</v>
      </c>
      <c r="N33" s="13" t="s">
        <v>94</v>
      </c>
      <c r="O33" s="14">
        <v>99</v>
      </c>
      <c r="P33" s="14">
        <v>4</v>
      </c>
      <c r="Q33" s="14">
        <v>2</v>
      </c>
      <c r="R33" s="14">
        <v>2</v>
      </c>
      <c r="S33" s="2" t="s">
        <v>495</v>
      </c>
      <c r="T33" s="2" t="s">
        <v>506</v>
      </c>
      <c r="U33" s="5">
        <v>1732</v>
      </c>
      <c r="V33" s="15" t="str">
        <f t="shared" si="0"/>
        <v>2年+</v>
      </c>
      <c r="W33" s="2" t="s">
        <v>98</v>
      </c>
      <c r="X33" s="2" t="s">
        <v>98</v>
      </c>
      <c r="Y33" s="2" t="s">
        <v>98</v>
      </c>
      <c r="Z33" s="2" t="s">
        <v>98</v>
      </c>
      <c r="AA33" s="5">
        <v>7924</v>
      </c>
      <c r="AB33" s="2">
        <v>4.4</v>
      </c>
      <c r="AC33" s="2" t="s">
        <v>125</v>
      </c>
      <c r="AD33" s="2" t="s">
        <v>507</v>
      </c>
      <c r="AE33" s="2" t="s">
        <v>127</v>
      </c>
      <c r="AF33" s="2">
        <v>21.99</v>
      </c>
      <c r="AG33" s="2" t="s">
        <v>98</v>
      </c>
      <c r="AH33" s="2" t="s">
        <v>103</v>
      </c>
      <c r="AI33" s="2">
        <v>21.99</v>
      </c>
      <c r="AJ33" s="16" t="str">
        <f t="shared" si="1"/>
        <v>20-30</v>
      </c>
      <c r="AK33" s="2" t="s">
        <v>103</v>
      </c>
      <c r="AL33" s="2">
        <v>14.77</v>
      </c>
      <c r="AM33" s="2">
        <v>67.17</v>
      </c>
      <c r="AN33" s="2" t="s">
        <v>103</v>
      </c>
      <c r="AO33" s="5">
        <v>2</v>
      </c>
      <c r="AP33" s="2">
        <v>49.68</v>
      </c>
      <c r="AQ33" s="2">
        <v>0.56</v>
      </c>
      <c r="AR33" s="2">
        <v>3.92</v>
      </c>
      <c r="AS33" s="2" t="s">
        <v>103</v>
      </c>
      <c r="AT33" s="2" t="s">
        <v>104</v>
      </c>
      <c r="AU33" s="5">
        <v>50750</v>
      </c>
      <c r="AV33" s="5">
        <v>58443</v>
      </c>
      <c r="AW33" s="2" t="s">
        <v>508</v>
      </c>
      <c r="AX33" s="5">
        <v>15207</v>
      </c>
      <c r="AY33" s="2">
        <v>-0.23</v>
      </c>
      <c r="AZ33" s="2" t="s">
        <v>106</v>
      </c>
      <c r="BA33" s="2" t="s">
        <v>106</v>
      </c>
      <c r="BB33" s="2" t="s">
        <v>107</v>
      </c>
      <c r="BC33" s="2" t="s">
        <v>99</v>
      </c>
      <c r="BD33" s="2" t="s">
        <v>108</v>
      </c>
      <c r="BE33" s="2">
        <v>0.42</v>
      </c>
      <c r="BF33" s="2">
        <v>190.48</v>
      </c>
      <c r="BG33" s="2">
        <v>0.13</v>
      </c>
      <c r="BH33" s="2">
        <v>46.03</v>
      </c>
      <c r="BI33" s="2" t="s">
        <v>109</v>
      </c>
      <c r="BJ33" s="2" t="s">
        <v>509</v>
      </c>
      <c r="BK33" s="2" t="s">
        <v>510</v>
      </c>
      <c r="BL33" s="2" t="s">
        <v>98</v>
      </c>
      <c r="BM33" s="2" t="s">
        <v>511</v>
      </c>
      <c r="BN33" s="2" t="s">
        <v>103</v>
      </c>
      <c r="BO33" s="2" t="s">
        <v>495</v>
      </c>
      <c r="BP33" s="2" t="s">
        <v>114</v>
      </c>
      <c r="BQ33" s="2" t="s">
        <v>512</v>
      </c>
      <c r="BR33" s="2" t="s">
        <v>203</v>
      </c>
      <c r="BS33" s="2" t="s">
        <v>103</v>
      </c>
      <c r="BT33" s="2" t="s">
        <v>103</v>
      </c>
      <c r="BU33" s="2" t="s">
        <v>103</v>
      </c>
      <c r="BV33" s="2" t="s">
        <v>103</v>
      </c>
      <c r="BW33" s="2" t="s">
        <v>513</v>
      </c>
      <c r="BX33" s="2" t="s">
        <v>103</v>
      </c>
      <c r="BY33" s="2" t="s">
        <v>103</v>
      </c>
      <c r="BZ33" s="2" t="s">
        <v>103</v>
      </c>
      <c r="CA33" s="2" t="s">
        <v>103</v>
      </c>
      <c r="CB33" s="2" t="s">
        <v>103</v>
      </c>
      <c r="CC33" s="2" t="s">
        <v>103</v>
      </c>
      <c r="CD33" s="2" t="s">
        <v>103</v>
      </c>
      <c r="CE33" s="2" t="s">
        <v>103</v>
      </c>
      <c r="CF33" s="2" t="s">
        <v>103</v>
      </c>
      <c r="CG33" s="2" t="s">
        <v>103</v>
      </c>
      <c r="CH33" s="2" t="s">
        <v>103</v>
      </c>
      <c r="CI33" s="2" t="s">
        <v>103</v>
      </c>
      <c r="CJ33" s="2" t="s">
        <v>103</v>
      </c>
    </row>
    <row r="34" ht="80" hidden="1" customHeight="1" spans="1:88">
      <c r="A34" s="3">
        <v>33</v>
      </c>
      <c r="B34" s="3" t="str">
        <f>_xlfn.DISPIMG("ID_C606700714B746DC8DAA8DC69C4B2446",1)</f>
        <v>=DISPIMG("ID_C606700714B746DC8DAA8DC69C4B2446",1)</v>
      </c>
      <c r="C34" s="2" t="s">
        <v>514</v>
      </c>
      <c r="D34" s="12" t="s">
        <v>515</v>
      </c>
      <c r="E34" s="2" t="s">
        <v>516</v>
      </c>
      <c r="F34" s="2" t="s">
        <v>90</v>
      </c>
      <c r="G34" s="2" t="s">
        <v>517</v>
      </c>
      <c r="H34" s="5">
        <v>233</v>
      </c>
      <c r="I34" s="13">
        <f t="shared" si="2"/>
        <v>0.00583477324518569</v>
      </c>
      <c r="J34" s="2">
        <v>13045.67</v>
      </c>
      <c r="K34" s="13">
        <f t="shared" si="3"/>
        <v>0.00672783266686429</v>
      </c>
      <c r="L34" s="13" t="s">
        <v>92</v>
      </c>
      <c r="M34" s="14" t="s">
        <v>235</v>
      </c>
      <c r="N34" s="13" t="s">
        <v>179</v>
      </c>
      <c r="O34" s="14">
        <v>100</v>
      </c>
      <c r="P34" s="14">
        <v>3</v>
      </c>
      <c r="Q34" s="14">
        <v>4</v>
      </c>
      <c r="R34" s="14" t="s">
        <v>95</v>
      </c>
      <c r="S34" s="2" t="s">
        <v>518</v>
      </c>
      <c r="T34" s="2" t="s">
        <v>519</v>
      </c>
      <c r="U34" s="5">
        <v>573</v>
      </c>
      <c r="V34" s="15" t="str">
        <f t="shared" si="0"/>
        <v>1-2年</v>
      </c>
      <c r="W34" s="2" t="s">
        <v>98</v>
      </c>
      <c r="X34" s="2" t="s">
        <v>98</v>
      </c>
      <c r="Y34" s="2" t="s">
        <v>98</v>
      </c>
      <c r="Z34" s="2" t="s">
        <v>98</v>
      </c>
      <c r="AA34" s="5">
        <v>611</v>
      </c>
      <c r="AB34" s="2">
        <v>4.4</v>
      </c>
      <c r="AC34" s="2" t="s">
        <v>125</v>
      </c>
      <c r="AD34" s="2" t="s">
        <v>520</v>
      </c>
      <c r="AE34" s="2" t="s">
        <v>127</v>
      </c>
      <c r="AF34" s="2">
        <v>55.99</v>
      </c>
      <c r="AG34" s="2" t="s">
        <v>98</v>
      </c>
      <c r="AH34" s="2" t="s">
        <v>103</v>
      </c>
      <c r="AI34" s="2">
        <v>55.99</v>
      </c>
      <c r="AJ34" s="16" t="str">
        <f t="shared" si="1"/>
        <v>50-60</v>
      </c>
      <c r="AK34" s="2">
        <v>79.99</v>
      </c>
      <c r="AL34" s="2">
        <v>43.41</v>
      </c>
      <c r="AM34" s="2">
        <v>77.53</v>
      </c>
      <c r="AN34" s="2" t="s">
        <v>103</v>
      </c>
      <c r="AO34" s="5">
        <v>2</v>
      </c>
      <c r="AP34" s="2">
        <v>100</v>
      </c>
      <c r="AQ34" s="2">
        <v>0.55</v>
      </c>
      <c r="AR34" s="2">
        <v>4.18</v>
      </c>
      <c r="AS34" s="2" t="s">
        <v>103</v>
      </c>
      <c r="AT34" s="2" t="s">
        <v>104</v>
      </c>
      <c r="AU34" s="5">
        <v>38647</v>
      </c>
      <c r="AV34" s="5">
        <v>39340</v>
      </c>
      <c r="AW34" s="2" t="s">
        <v>521</v>
      </c>
      <c r="AX34" s="5">
        <v>-1499</v>
      </c>
      <c r="AY34" s="2">
        <v>-0.21</v>
      </c>
      <c r="AZ34" s="2" t="s">
        <v>106</v>
      </c>
      <c r="BA34" s="2" t="s">
        <v>106</v>
      </c>
      <c r="BB34" s="2" t="s">
        <v>107</v>
      </c>
      <c r="BC34" s="2" t="s">
        <v>99</v>
      </c>
      <c r="BD34" s="2" t="s">
        <v>108</v>
      </c>
      <c r="BE34" s="2">
        <v>0.68</v>
      </c>
      <c r="BF34" s="2">
        <v>308.39</v>
      </c>
      <c r="BG34" s="2">
        <v>0.16</v>
      </c>
      <c r="BH34" s="2">
        <v>57.84</v>
      </c>
      <c r="BI34" s="2" t="s">
        <v>109</v>
      </c>
      <c r="BJ34" s="2" t="s">
        <v>522</v>
      </c>
      <c r="BK34" s="2" t="s">
        <v>523</v>
      </c>
      <c r="BL34" s="2" t="s">
        <v>98</v>
      </c>
      <c r="BM34" s="2" t="s">
        <v>524</v>
      </c>
      <c r="BN34" s="2" t="s">
        <v>103</v>
      </c>
      <c r="BO34" s="2" t="s">
        <v>518</v>
      </c>
      <c r="BP34" s="2" t="s">
        <v>114</v>
      </c>
      <c r="BQ34" s="2" t="s">
        <v>270</v>
      </c>
      <c r="BR34" s="2" t="s">
        <v>203</v>
      </c>
      <c r="BS34" s="2" t="s">
        <v>525</v>
      </c>
      <c r="BT34" s="2" t="s">
        <v>103</v>
      </c>
      <c r="BU34" s="2" t="s">
        <v>103</v>
      </c>
      <c r="BV34" s="2" t="s">
        <v>103</v>
      </c>
      <c r="BW34" s="2" t="s">
        <v>103</v>
      </c>
      <c r="BX34" s="2" t="s">
        <v>103</v>
      </c>
      <c r="BY34" s="2" t="s">
        <v>103</v>
      </c>
      <c r="BZ34" s="2" t="s">
        <v>103</v>
      </c>
      <c r="CA34" s="2" t="s">
        <v>103</v>
      </c>
      <c r="CB34" s="2" t="s">
        <v>103</v>
      </c>
      <c r="CC34" s="2" t="s">
        <v>103</v>
      </c>
      <c r="CD34" s="2" t="s">
        <v>103</v>
      </c>
      <c r="CE34" s="2" t="s">
        <v>103</v>
      </c>
      <c r="CF34" s="2" t="s">
        <v>103</v>
      </c>
      <c r="CG34" s="2" t="s">
        <v>103</v>
      </c>
      <c r="CH34" s="2" t="s">
        <v>103</v>
      </c>
      <c r="CI34" s="2" t="s">
        <v>103</v>
      </c>
      <c r="CJ34" s="2" t="s">
        <v>103</v>
      </c>
    </row>
    <row r="35" ht="80" customHeight="1" spans="1:88">
      <c r="A35" s="3">
        <v>34</v>
      </c>
      <c r="B35" s="3" t="str">
        <f>_xlfn.DISPIMG("ID_1B8F8B2F5F0B42DFA04558760985454D",1)</f>
        <v>=DISPIMG("ID_1B8F8B2F5F0B42DFA04558760985454D",1)</v>
      </c>
      <c r="C35" s="2" t="s">
        <v>526</v>
      </c>
      <c r="D35" s="12" t="s">
        <v>527</v>
      </c>
      <c r="E35" s="2" t="s">
        <v>528</v>
      </c>
      <c r="F35" s="2" t="s">
        <v>90</v>
      </c>
      <c r="G35" s="2" t="s">
        <v>529</v>
      </c>
      <c r="H35" s="5">
        <v>222</v>
      </c>
      <c r="I35" s="13">
        <f t="shared" ref="I35:I63" si="4">H35/SUM(H$2:H$63)</f>
        <v>0.0055593118473443</v>
      </c>
      <c r="J35" s="2">
        <v>3793.98</v>
      </c>
      <c r="K35" s="13">
        <f t="shared" ref="K35:K63" si="5">J35/SUM(J$2:J$63)</f>
        <v>0.00195660802254156</v>
      </c>
      <c r="L35" s="13" t="s">
        <v>92</v>
      </c>
      <c r="M35" s="14" t="s">
        <v>140</v>
      </c>
      <c r="N35" s="13" t="s">
        <v>94</v>
      </c>
      <c r="O35" s="14">
        <v>20</v>
      </c>
      <c r="P35" s="14">
        <v>4</v>
      </c>
      <c r="Q35" s="14">
        <v>3</v>
      </c>
      <c r="R35" s="14">
        <v>2</v>
      </c>
      <c r="S35" s="2" t="s">
        <v>530</v>
      </c>
      <c r="T35" s="2" t="s">
        <v>531</v>
      </c>
      <c r="U35" s="5">
        <v>146</v>
      </c>
      <c r="V35" s="15" t="str">
        <f t="shared" ref="V35:V63" si="6">IF(U35&lt;=180,"半年内",IF(AND(U35&gt;180,U35&lt;=365),"半年-1年",IF(AND(U35&gt;365,U35&lt;=730),"1-2年","2年+")))</f>
        <v>半年内</v>
      </c>
      <c r="W35" s="2" t="s">
        <v>98</v>
      </c>
      <c r="X35" s="2" t="s">
        <v>98</v>
      </c>
      <c r="Y35" s="2" t="s">
        <v>98</v>
      </c>
      <c r="Z35" s="2" t="s">
        <v>98</v>
      </c>
      <c r="AA35" s="5">
        <v>51</v>
      </c>
      <c r="AB35" s="2">
        <v>4.5</v>
      </c>
      <c r="AC35" s="2" t="s">
        <v>125</v>
      </c>
      <c r="AD35" s="2" t="s">
        <v>532</v>
      </c>
      <c r="AE35" s="2" t="s">
        <v>127</v>
      </c>
      <c r="AF35" s="2">
        <v>17.09</v>
      </c>
      <c r="AG35" s="2" t="s">
        <v>98</v>
      </c>
      <c r="AH35" s="2" t="s">
        <v>103</v>
      </c>
      <c r="AI35" s="2">
        <v>17.09</v>
      </c>
      <c r="AJ35" s="16" t="str">
        <f t="shared" ref="AJ35:AJ63" si="7">IF(AI35&gt;300,"300+",FLOOR(AI35,10)&amp;"-"&amp;FLOOR(AI35,10)+10)</f>
        <v>10-20</v>
      </c>
      <c r="AK35" s="2" t="s">
        <v>103</v>
      </c>
      <c r="AL35" s="2">
        <v>10.35</v>
      </c>
      <c r="AM35" s="2">
        <v>60.56</v>
      </c>
      <c r="AN35" s="2" t="s">
        <v>103</v>
      </c>
      <c r="AO35" s="5">
        <v>6</v>
      </c>
      <c r="AP35" s="2">
        <v>100</v>
      </c>
      <c r="AQ35" s="2">
        <v>0.52</v>
      </c>
      <c r="AR35" s="2">
        <v>4.18</v>
      </c>
      <c r="AS35" s="2" t="s">
        <v>103</v>
      </c>
      <c r="AT35" s="2" t="s">
        <v>104</v>
      </c>
      <c r="AU35" s="5">
        <v>44591</v>
      </c>
      <c r="AV35" s="5">
        <v>83978</v>
      </c>
      <c r="AW35" s="2" t="s">
        <v>533</v>
      </c>
      <c r="AX35" s="5">
        <v>4860</v>
      </c>
      <c r="AY35" s="2">
        <v>-0.54</v>
      </c>
      <c r="AZ35" s="2" t="s">
        <v>107</v>
      </c>
      <c r="BA35" s="2" t="s">
        <v>106</v>
      </c>
      <c r="BB35" s="2" t="s">
        <v>107</v>
      </c>
      <c r="BC35" s="2" t="s">
        <v>99</v>
      </c>
      <c r="BD35" s="2" t="s">
        <v>108</v>
      </c>
      <c r="BE35" s="2">
        <v>0.57</v>
      </c>
      <c r="BF35" s="2">
        <v>258.5</v>
      </c>
      <c r="BG35" s="2">
        <v>0.15</v>
      </c>
      <c r="BH35" s="2">
        <v>55.65</v>
      </c>
      <c r="BI35" s="2" t="s">
        <v>109</v>
      </c>
      <c r="BJ35" s="2" t="s">
        <v>534</v>
      </c>
      <c r="BK35" s="2" t="s">
        <v>535</v>
      </c>
      <c r="BL35" s="2" t="s">
        <v>98</v>
      </c>
      <c r="BM35" s="2" t="s">
        <v>536</v>
      </c>
      <c r="BN35" s="2" t="s">
        <v>103</v>
      </c>
      <c r="BO35" s="2" t="s">
        <v>530</v>
      </c>
      <c r="BP35" s="2" t="s">
        <v>114</v>
      </c>
      <c r="BQ35" s="2" t="s">
        <v>160</v>
      </c>
      <c r="BR35" s="2" t="s">
        <v>133</v>
      </c>
      <c r="BS35" s="2" t="s">
        <v>103</v>
      </c>
      <c r="BT35" s="2" t="s">
        <v>537</v>
      </c>
      <c r="BU35" s="2" t="s">
        <v>103</v>
      </c>
      <c r="BV35" s="2" t="s">
        <v>103</v>
      </c>
      <c r="BW35" s="2" t="s">
        <v>538</v>
      </c>
      <c r="BX35" s="2" t="s">
        <v>103</v>
      </c>
      <c r="BY35" s="2" t="s">
        <v>103</v>
      </c>
      <c r="BZ35" s="2" t="s">
        <v>103</v>
      </c>
      <c r="CA35" s="2" t="s">
        <v>103</v>
      </c>
      <c r="CB35" s="2" t="s">
        <v>103</v>
      </c>
      <c r="CC35" s="2" t="s">
        <v>103</v>
      </c>
      <c r="CD35" s="2" t="s">
        <v>103</v>
      </c>
      <c r="CE35" s="2" t="s">
        <v>103</v>
      </c>
      <c r="CF35" s="2" t="s">
        <v>103</v>
      </c>
      <c r="CG35" s="2" t="s">
        <v>103</v>
      </c>
      <c r="CH35" s="2" t="s">
        <v>103</v>
      </c>
      <c r="CI35" s="2" t="s">
        <v>103</v>
      </c>
      <c r="CJ35" s="2" t="s">
        <v>103</v>
      </c>
    </row>
    <row r="36" ht="80" hidden="1" customHeight="1" spans="1:88">
      <c r="A36" s="3">
        <v>35</v>
      </c>
      <c r="B36" s="3" t="str">
        <f>_xlfn.DISPIMG("ID_9A1E1BD3385D4109AE9F6FD292A8224C",1)</f>
        <v>=DISPIMG("ID_9A1E1BD3385D4109AE9F6FD292A8224C",1)</v>
      </c>
      <c r="C36" s="2" t="s">
        <v>539</v>
      </c>
      <c r="D36" s="12" t="s">
        <v>540</v>
      </c>
      <c r="E36" s="2" t="s">
        <v>541</v>
      </c>
      <c r="F36" s="2" t="s">
        <v>90</v>
      </c>
      <c r="G36" s="2" t="s">
        <v>542</v>
      </c>
      <c r="H36" s="5">
        <v>215</v>
      </c>
      <c r="I36" s="13">
        <f t="shared" si="4"/>
        <v>0.00538401823053615</v>
      </c>
      <c r="J36" s="2">
        <v>23435</v>
      </c>
      <c r="K36" s="13">
        <f t="shared" si="5"/>
        <v>0.0120857540124781</v>
      </c>
      <c r="L36" s="13" t="s">
        <v>92</v>
      </c>
      <c r="M36" s="14" t="s">
        <v>140</v>
      </c>
      <c r="N36" s="13" t="s">
        <v>179</v>
      </c>
      <c r="O36" s="14" t="s">
        <v>222</v>
      </c>
      <c r="P36" s="14">
        <v>2</v>
      </c>
      <c r="Q36" s="14">
        <v>1</v>
      </c>
      <c r="R36" s="14" t="s">
        <v>95</v>
      </c>
      <c r="S36" s="2" t="s">
        <v>543</v>
      </c>
      <c r="T36" s="2" t="s">
        <v>544</v>
      </c>
      <c r="U36" s="5">
        <v>195</v>
      </c>
      <c r="V36" s="15" t="str">
        <f t="shared" si="6"/>
        <v>半年-1年</v>
      </c>
      <c r="W36" s="2" t="s">
        <v>99</v>
      </c>
      <c r="X36" s="2" t="s">
        <v>99</v>
      </c>
      <c r="Y36" s="2" t="s">
        <v>98</v>
      </c>
      <c r="Z36" s="2" t="s">
        <v>98</v>
      </c>
      <c r="AA36" s="5">
        <v>140</v>
      </c>
      <c r="AB36" s="2">
        <v>4</v>
      </c>
      <c r="AC36" s="2" t="s">
        <v>125</v>
      </c>
      <c r="AD36" s="2" t="s">
        <v>545</v>
      </c>
      <c r="AE36" s="2" t="s">
        <v>127</v>
      </c>
      <c r="AF36" s="2">
        <v>109</v>
      </c>
      <c r="AG36" s="2" t="s">
        <v>98</v>
      </c>
      <c r="AH36" s="2" t="s">
        <v>103</v>
      </c>
      <c r="AI36" s="2">
        <v>109</v>
      </c>
      <c r="AJ36" s="16" t="str">
        <f t="shared" si="7"/>
        <v>100-110</v>
      </c>
      <c r="AK36" s="2" t="s">
        <v>103</v>
      </c>
      <c r="AL36" s="2">
        <v>88.74</v>
      </c>
      <c r="AM36" s="2">
        <v>81.41</v>
      </c>
      <c r="AN36" s="2" t="s">
        <v>103</v>
      </c>
      <c r="AO36" s="5">
        <v>6</v>
      </c>
      <c r="AP36" s="2">
        <v>100</v>
      </c>
      <c r="AQ36" s="2">
        <v>0.51</v>
      </c>
      <c r="AR36" s="2">
        <v>3.91</v>
      </c>
      <c r="AS36" s="2" t="s">
        <v>103</v>
      </c>
      <c r="AT36" s="2" t="s">
        <v>104</v>
      </c>
      <c r="AU36" s="5">
        <v>69610</v>
      </c>
      <c r="AV36" s="5">
        <v>94359</v>
      </c>
      <c r="AW36" s="2" t="s">
        <v>546</v>
      </c>
      <c r="AX36" s="5">
        <v>26233</v>
      </c>
      <c r="AY36" s="2">
        <v>-0.21</v>
      </c>
      <c r="AZ36" s="2" t="s">
        <v>107</v>
      </c>
      <c r="BA36" s="2" t="s">
        <v>106</v>
      </c>
      <c r="BB36" s="2" t="s">
        <v>107</v>
      </c>
      <c r="BC36" s="2" t="s">
        <v>99</v>
      </c>
      <c r="BD36" s="2" t="s">
        <v>108</v>
      </c>
      <c r="BE36" s="2">
        <v>0.29</v>
      </c>
      <c r="BF36" s="2">
        <v>131.52</v>
      </c>
      <c r="BG36" s="2">
        <v>0.05</v>
      </c>
      <c r="BH36" s="2">
        <v>18.07</v>
      </c>
      <c r="BI36" s="2" t="s">
        <v>109</v>
      </c>
      <c r="BJ36" s="2" t="s">
        <v>547</v>
      </c>
      <c r="BK36" s="2" t="s">
        <v>548</v>
      </c>
      <c r="BL36" s="2" t="s">
        <v>98</v>
      </c>
      <c r="BM36" s="2" t="s">
        <v>549</v>
      </c>
      <c r="BN36" s="2" t="s">
        <v>550</v>
      </c>
      <c r="BO36" s="2" t="s">
        <v>543</v>
      </c>
      <c r="BP36" s="2" t="s">
        <v>114</v>
      </c>
      <c r="BQ36" s="2" t="s">
        <v>551</v>
      </c>
      <c r="BR36" s="2" t="s">
        <v>552</v>
      </c>
      <c r="BS36" s="2" t="s">
        <v>553</v>
      </c>
      <c r="BT36" s="2" t="s">
        <v>103</v>
      </c>
      <c r="BU36" s="2" t="s">
        <v>103</v>
      </c>
      <c r="BV36" s="2" t="s">
        <v>103</v>
      </c>
      <c r="BW36" s="2" t="s">
        <v>103</v>
      </c>
      <c r="BX36" s="2" t="s">
        <v>103</v>
      </c>
      <c r="BY36" s="2" t="s">
        <v>103</v>
      </c>
      <c r="BZ36" s="2" t="s">
        <v>103</v>
      </c>
      <c r="CA36" s="2" t="s">
        <v>103</v>
      </c>
      <c r="CB36" s="2" t="s">
        <v>103</v>
      </c>
      <c r="CC36" s="2" t="s">
        <v>103</v>
      </c>
      <c r="CD36" s="2" t="s">
        <v>103</v>
      </c>
      <c r="CE36" s="2" t="s">
        <v>103</v>
      </c>
      <c r="CF36" s="2" t="s">
        <v>103</v>
      </c>
      <c r="CG36" s="2" t="s">
        <v>103</v>
      </c>
      <c r="CH36" s="2" t="s">
        <v>103</v>
      </c>
      <c r="CI36" s="2" t="s">
        <v>103</v>
      </c>
      <c r="CJ36" s="2" t="s">
        <v>103</v>
      </c>
    </row>
    <row r="37" ht="80" customHeight="1" spans="1:88">
      <c r="A37" s="3">
        <v>36</v>
      </c>
      <c r="B37" s="3" t="str">
        <f>_xlfn.DISPIMG("ID_B3037CC7C7FB4BF6AF6AE9F4C94A3723",1)</f>
        <v>=DISPIMG("ID_B3037CC7C7FB4BF6AF6AE9F4C94A3723",1)</v>
      </c>
      <c r="C37" s="2" t="s">
        <v>554</v>
      </c>
      <c r="D37" s="12" t="s">
        <v>555</v>
      </c>
      <c r="E37" s="2" t="s">
        <v>556</v>
      </c>
      <c r="F37" s="2" t="s">
        <v>90</v>
      </c>
      <c r="G37" s="2" t="s">
        <v>556</v>
      </c>
      <c r="H37" s="5">
        <v>214</v>
      </c>
      <c r="I37" s="13">
        <f t="shared" si="4"/>
        <v>0.00535897628527784</v>
      </c>
      <c r="J37" s="2">
        <v>6203.86</v>
      </c>
      <c r="K37" s="13">
        <f t="shared" si="5"/>
        <v>0.00319941650897598</v>
      </c>
      <c r="L37" s="13" t="s">
        <v>92</v>
      </c>
      <c r="M37" s="14" t="s">
        <v>557</v>
      </c>
      <c r="N37" s="13" t="s">
        <v>94</v>
      </c>
      <c r="O37" s="14">
        <v>100</v>
      </c>
      <c r="P37" s="14">
        <v>4</v>
      </c>
      <c r="Q37" s="14">
        <v>3</v>
      </c>
      <c r="R37" s="14" t="s">
        <v>95</v>
      </c>
      <c r="S37" s="2" t="s">
        <v>180</v>
      </c>
      <c r="T37" s="2" t="s">
        <v>558</v>
      </c>
      <c r="U37" s="5">
        <v>1449</v>
      </c>
      <c r="V37" s="15" t="str">
        <f t="shared" si="6"/>
        <v>2年+</v>
      </c>
      <c r="W37" s="2" t="s">
        <v>98</v>
      </c>
      <c r="X37" s="2" t="s">
        <v>98</v>
      </c>
      <c r="Y37" s="2" t="s">
        <v>98</v>
      </c>
      <c r="Z37" s="2" t="s">
        <v>98</v>
      </c>
      <c r="AA37" s="5">
        <v>527</v>
      </c>
      <c r="AB37" s="2">
        <v>4.6</v>
      </c>
      <c r="AC37" s="2" t="s">
        <v>125</v>
      </c>
      <c r="AD37" s="2" t="s">
        <v>182</v>
      </c>
      <c r="AE37" s="2" t="s">
        <v>127</v>
      </c>
      <c r="AF37" s="2">
        <v>28.99</v>
      </c>
      <c r="AG37" s="2" t="s">
        <v>98</v>
      </c>
      <c r="AH37" s="2" t="s">
        <v>103</v>
      </c>
      <c r="AI37" s="2">
        <v>28.99</v>
      </c>
      <c r="AJ37" s="16" t="str">
        <f t="shared" si="7"/>
        <v>20-30</v>
      </c>
      <c r="AK37" s="2">
        <v>33.99</v>
      </c>
      <c r="AL37" s="2">
        <v>20.72</v>
      </c>
      <c r="AM37" s="2">
        <v>71.47</v>
      </c>
      <c r="AN37" s="2" t="s">
        <v>103</v>
      </c>
      <c r="AO37" s="2" t="s">
        <v>103</v>
      </c>
      <c r="AP37" s="2">
        <v>8.84</v>
      </c>
      <c r="AQ37" s="2">
        <v>0.5</v>
      </c>
      <c r="AR37" s="2">
        <v>3.92</v>
      </c>
      <c r="AS37" s="2" t="s">
        <v>103</v>
      </c>
      <c r="AT37" s="2" t="s">
        <v>104</v>
      </c>
      <c r="AU37" s="5">
        <v>38901</v>
      </c>
      <c r="AV37" s="5">
        <v>101545</v>
      </c>
      <c r="AW37" s="2" t="s">
        <v>559</v>
      </c>
      <c r="AX37" s="5">
        <v>14855</v>
      </c>
      <c r="AY37" s="2">
        <v>-0.55</v>
      </c>
      <c r="AZ37" s="2" t="s">
        <v>106</v>
      </c>
      <c r="BA37" s="2" t="s">
        <v>106</v>
      </c>
      <c r="BB37" s="2" t="s">
        <v>107</v>
      </c>
      <c r="BC37" s="2" t="s">
        <v>99</v>
      </c>
      <c r="BD37" s="2" t="s">
        <v>108</v>
      </c>
      <c r="BE37" s="2">
        <v>0.35</v>
      </c>
      <c r="BF37" s="2">
        <v>158.73</v>
      </c>
      <c r="BG37" s="2">
        <v>0.1</v>
      </c>
      <c r="BH37" s="2">
        <v>34.82</v>
      </c>
      <c r="BI37" s="2" t="s">
        <v>109</v>
      </c>
      <c r="BJ37" s="2" t="s">
        <v>560</v>
      </c>
      <c r="BK37" s="2" t="s">
        <v>561</v>
      </c>
      <c r="BL37" s="2" t="s">
        <v>98</v>
      </c>
      <c r="BM37" s="2" t="s">
        <v>562</v>
      </c>
      <c r="BN37" s="2" t="s">
        <v>103</v>
      </c>
      <c r="BO37" s="2" t="s">
        <v>180</v>
      </c>
      <c r="BP37" s="2" t="s">
        <v>114</v>
      </c>
      <c r="BQ37" s="2" t="s">
        <v>563</v>
      </c>
      <c r="BR37" s="2" t="s">
        <v>203</v>
      </c>
      <c r="BS37" s="2" t="s">
        <v>564</v>
      </c>
      <c r="BT37" s="2" t="s">
        <v>103</v>
      </c>
      <c r="BU37" s="2" t="s">
        <v>103</v>
      </c>
      <c r="BV37" s="2" t="s">
        <v>103</v>
      </c>
      <c r="BW37" s="2" t="s">
        <v>103</v>
      </c>
      <c r="BX37" s="2" t="s">
        <v>103</v>
      </c>
      <c r="BY37" s="2" t="s">
        <v>103</v>
      </c>
      <c r="BZ37" s="2" t="s">
        <v>103</v>
      </c>
      <c r="CA37" s="2" t="s">
        <v>103</v>
      </c>
      <c r="CB37" s="2" t="s">
        <v>103</v>
      </c>
      <c r="CC37" s="2" t="s">
        <v>103</v>
      </c>
      <c r="CD37" s="2" t="s">
        <v>103</v>
      </c>
      <c r="CE37" s="2" t="s">
        <v>103</v>
      </c>
      <c r="CF37" s="2" t="s">
        <v>103</v>
      </c>
      <c r="CG37" s="2" t="s">
        <v>103</v>
      </c>
      <c r="CH37" s="2" t="s">
        <v>103</v>
      </c>
      <c r="CI37" s="2" t="s">
        <v>103</v>
      </c>
      <c r="CJ37" s="2" t="s">
        <v>103</v>
      </c>
    </row>
    <row r="38" ht="80" customHeight="1" spans="1:88">
      <c r="A38" s="3">
        <v>37</v>
      </c>
      <c r="B38" s="3" t="str">
        <f>_xlfn.DISPIMG("ID_5798BD4C32E44850B6A81F3EA0C3F746",1)</f>
        <v>=DISPIMG("ID_5798BD4C32E44850B6A81F3EA0C3F746",1)</v>
      </c>
      <c r="C38" s="2" t="s">
        <v>565</v>
      </c>
      <c r="D38" s="12" t="s">
        <v>566</v>
      </c>
      <c r="E38" s="2" t="s">
        <v>567</v>
      </c>
      <c r="F38" s="2" t="s">
        <v>90</v>
      </c>
      <c r="G38" s="2" t="s">
        <v>568</v>
      </c>
      <c r="H38" s="5">
        <v>208</v>
      </c>
      <c r="I38" s="13">
        <f t="shared" si="4"/>
        <v>0.00520872461372799</v>
      </c>
      <c r="J38" s="2">
        <v>4157.92</v>
      </c>
      <c r="K38" s="13">
        <f t="shared" si="5"/>
        <v>0.00214429692014349</v>
      </c>
      <c r="L38" s="13" t="s">
        <v>92</v>
      </c>
      <c r="M38" s="14" t="s">
        <v>122</v>
      </c>
      <c r="N38" s="13" t="s">
        <v>94</v>
      </c>
      <c r="O38" s="14">
        <v>30</v>
      </c>
      <c r="P38" s="14">
        <v>4</v>
      </c>
      <c r="Q38" s="14">
        <v>2</v>
      </c>
      <c r="R38" s="14" t="s">
        <v>95</v>
      </c>
      <c r="S38" s="2" t="s">
        <v>569</v>
      </c>
      <c r="T38" s="2" t="s">
        <v>570</v>
      </c>
      <c r="U38" s="5">
        <v>624</v>
      </c>
      <c r="V38" s="15" t="str">
        <f t="shared" si="6"/>
        <v>1-2年</v>
      </c>
      <c r="W38" s="2" t="s">
        <v>99</v>
      </c>
      <c r="X38" s="2" t="s">
        <v>99</v>
      </c>
      <c r="Y38" s="2" t="s">
        <v>98</v>
      </c>
      <c r="Z38" s="2" t="s">
        <v>98</v>
      </c>
      <c r="AA38" s="5">
        <v>90</v>
      </c>
      <c r="AB38" s="2">
        <v>4</v>
      </c>
      <c r="AC38" s="2" t="s">
        <v>125</v>
      </c>
      <c r="AD38" s="2" t="s">
        <v>571</v>
      </c>
      <c r="AE38" s="2" t="s">
        <v>127</v>
      </c>
      <c r="AF38" s="2">
        <v>19.99</v>
      </c>
      <c r="AG38" s="2" t="s">
        <v>98</v>
      </c>
      <c r="AH38" s="2" t="s">
        <v>103</v>
      </c>
      <c r="AI38" s="2">
        <v>19.99</v>
      </c>
      <c r="AJ38" s="16" t="str">
        <f t="shared" si="7"/>
        <v>10-20</v>
      </c>
      <c r="AK38" s="2" t="s">
        <v>103</v>
      </c>
      <c r="AL38" s="2">
        <v>12.8</v>
      </c>
      <c r="AM38" s="2">
        <v>64.03</v>
      </c>
      <c r="AN38" s="2" t="s">
        <v>103</v>
      </c>
      <c r="AO38" s="5">
        <v>2</v>
      </c>
      <c r="AP38" s="2">
        <v>100</v>
      </c>
      <c r="AQ38" s="2">
        <v>0.49</v>
      </c>
      <c r="AR38" s="2">
        <v>4.19</v>
      </c>
      <c r="AS38" s="2" t="s">
        <v>103</v>
      </c>
      <c r="AT38" s="2" t="s">
        <v>104</v>
      </c>
      <c r="AU38" s="5">
        <v>142652</v>
      </c>
      <c r="AV38" s="5">
        <v>84773</v>
      </c>
      <c r="AW38" s="2" t="s">
        <v>572</v>
      </c>
      <c r="AX38" s="5">
        <v>74231</v>
      </c>
      <c r="AY38" s="2">
        <v>-0.2</v>
      </c>
      <c r="AZ38" s="2" t="s">
        <v>107</v>
      </c>
      <c r="BA38" s="2" t="s">
        <v>106</v>
      </c>
      <c r="BB38" s="2" t="s">
        <v>107</v>
      </c>
      <c r="BC38" s="2" t="s">
        <v>99</v>
      </c>
      <c r="BD38" s="2" t="s">
        <v>108</v>
      </c>
      <c r="BE38" s="2">
        <v>0.6</v>
      </c>
      <c r="BF38" s="2">
        <v>272.11</v>
      </c>
      <c r="BG38" s="2">
        <v>0.26</v>
      </c>
      <c r="BH38" s="2">
        <v>95</v>
      </c>
      <c r="BI38" s="2" t="s">
        <v>109</v>
      </c>
      <c r="BJ38" s="2" t="s">
        <v>573</v>
      </c>
      <c r="BK38" s="2" t="s">
        <v>574</v>
      </c>
      <c r="BL38" s="2" t="s">
        <v>98</v>
      </c>
      <c r="BM38" s="2" t="s">
        <v>575</v>
      </c>
      <c r="BN38" s="2" t="s">
        <v>576</v>
      </c>
      <c r="BO38" s="2" t="s">
        <v>569</v>
      </c>
      <c r="BP38" s="2" t="s">
        <v>114</v>
      </c>
      <c r="BQ38" s="2" t="s">
        <v>217</v>
      </c>
      <c r="BR38" s="2" t="s">
        <v>577</v>
      </c>
      <c r="BS38" s="2" t="s">
        <v>578</v>
      </c>
      <c r="BT38" s="2" t="s">
        <v>103</v>
      </c>
      <c r="BU38" s="2" t="s">
        <v>103</v>
      </c>
      <c r="BV38" s="2" t="s">
        <v>103</v>
      </c>
      <c r="BW38" s="2" t="s">
        <v>103</v>
      </c>
      <c r="BX38" s="2" t="s">
        <v>103</v>
      </c>
      <c r="BY38" s="2" t="s">
        <v>103</v>
      </c>
      <c r="BZ38" s="2" t="s">
        <v>103</v>
      </c>
      <c r="CA38" s="2" t="s">
        <v>103</v>
      </c>
      <c r="CB38" s="2" t="s">
        <v>103</v>
      </c>
      <c r="CC38" s="2" t="s">
        <v>103</v>
      </c>
      <c r="CD38" s="2" t="s">
        <v>103</v>
      </c>
      <c r="CE38" s="2" t="s">
        <v>103</v>
      </c>
      <c r="CF38" s="2" t="s">
        <v>103</v>
      </c>
      <c r="CG38" s="2" t="s">
        <v>103</v>
      </c>
      <c r="CH38" s="2" t="s">
        <v>103</v>
      </c>
      <c r="CI38" s="2" t="s">
        <v>103</v>
      </c>
      <c r="CJ38" s="2" t="s">
        <v>103</v>
      </c>
    </row>
    <row r="39" ht="80" customHeight="1" spans="1:88">
      <c r="A39" s="3">
        <v>38</v>
      </c>
      <c r="B39" s="3" t="str">
        <f>_xlfn.DISPIMG("ID_67A3D66EE4C64F6EA08EE3B52D847252",1)</f>
        <v>=DISPIMG("ID_67A3D66EE4C64F6EA08EE3B52D847252",1)</v>
      </c>
      <c r="C39" s="2" t="s">
        <v>579</v>
      </c>
      <c r="D39" s="12" t="s">
        <v>580</v>
      </c>
      <c r="E39" s="2" t="s">
        <v>581</v>
      </c>
      <c r="F39" s="2" t="s">
        <v>90</v>
      </c>
      <c r="G39" s="2" t="s">
        <v>582</v>
      </c>
      <c r="H39" s="5">
        <v>203</v>
      </c>
      <c r="I39" s="13">
        <f t="shared" si="4"/>
        <v>0.00508351488743646</v>
      </c>
      <c r="J39" s="2">
        <v>3651.97</v>
      </c>
      <c r="K39" s="13">
        <f t="shared" si="5"/>
        <v>0.00188337149908041</v>
      </c>
      <c r="L39" s="13" t="s">
        <v>92</v>
      </c>
      <c r="M39" s="14" t="s">
        <v>140</v>
      </c>
      <c r="N39" s="13" t="s">
        <v>94</v>
      </c>
      <c r="O39" s="14">
        <v>99</v>
      </c>
      <c r="P39" s="14">
        <v>4</v>
      </c>
      <c r="Q39" s="14">
        <v>2</v>
      </c>
      <c r="R39" s="14">
        <v>2</v>
      </c>
      <c r="S39" s="2" t="s">
        <v>583</v>
      </c>
      <c r="T39" s="2" t="s">
        <v>584</v>
      </c>
      <c r="U39" s="5">
        <v>663</v>
      </c>
      <c r="V39" s="15" t="str">
        <f t="shared" si="6"/>
        <v>1-2年</v>
      </c>
      <c r="W39" s="2" t="s">
        <v>98</v>
      </c>
      <c r="X39" s="2" t="s">
        <v>98</v>
      </c>
      <c r="Y39" s="2" t="s">
        <v>98</v>
      </c>
      <c r="Z39" s="2" t="s">
        <v>98</v>
      </c>
      <c r="AA39" s="5">
        <v>8486</v>
      </c>
      <c r="AB39" s="2">
        <v>4.3</v>
      </c>
      <c r="AC39" s="2" t="s">
        <v>125</v>
      </c>
      <c r="AD39" s="2" t="s">
        <v>585</v>
      </c>
      <c r="AE39" s="2" t="s">
        <v>127</v>
      </c>
      <c r="AF39" s="2">
        <v>17.99</v>
      </c>
      <c r="AG39" s="2" t="s">
        <v>98</v>
      </c>
      <c r="AH39" s="2" t="s">
        <v>103</v>
      </c>
      <c r="AI39" s="2">
        <v>17.99</v>
      </c>
      <c r="AJ39" s="16" t="str">
        <f t="shared" si="7"/>
        <v>10-20</v>
      </c>
      <c r="AK39" s="2" t="s">
        <v>103</v>
      </c>
      <c r="AL39" s="2">
        <v>11.37</v>
      </c>
      <c r="AM39" s="2">
        <v>63.2</v>
      </c>
      <c r="AN39" s="2" t="s">
        <v>103</v>
      </c>
      <c r="AO39" s="5">
        <v>2</v>
      </c>
      <c r="AP39" s="2">
        <v>51.13</v>
      </c>
      <c r="AQ39" s="2">
        <v>0.48</v>
      </c>
      <c r="AR39" s="2">
        <v>3.92</v>
      </c>
      <c r="AS39" s="2" t="s">
        <v>103</v>
      </c>
      <c r="AT39" s="2" t="s">
        <v>104</v>
      </c>
      <c r="AU39" s="5">
        <v>38802</v>
      </c>
      <c r="AV39" s="5">
        <v>39342</v>
      </c>
      <c r="AW39" s="2" t="s">
        <v>586</v>
      </c>
      <c r="AX39" s="5">
        <v>2996</v>
      </c>
      <c r="AY39" s="2">
        <v>0.68</v>
      </c>
      <c r="AZ39" s="2" t="s">
        <v>106</v>
      </c>
      <c r="BA39" s="2" t="s">
        <v>106</v>
      </c>
      <c r="BB39" s="2" t="s">
        <v>107</v>
      </c>
      <c r="BC39" s="2" t="s">
        <v>99</v>
      </c>
      <c r="BD39" s="2" t="s">
        <v>108</v>
      </c>
      <c r="BE39" s="2">
        <v>0.29</v>
      </c>
      <c r="BF39" s="2">
        <v>131.52</v>
      </c>
      <c r="BG39" s="2">
        <v>0.11</v>
      </c>
      <c r="BH39" s="2">
        <v>38.81</v>
      </c>
      <c r="BI39" s="2" t="s">
        <v>109</v>
      </c>
      <c r="BJ39" s="2" t="s">
        <v>587</v>
      </c>
      <c r="BK39" s="2" t="s">
        <v>588</v>
      </c>
      <c r="BL39" s="2" t="s">
        <v>98</v>
      </c>
      <c r="BM39" s="2" t="s">
        <v>589</v>
      </c>
      <c r="BN39" s="2" t="s">
        <v>103</v>
      </c>
      <c r="BO39" s="2" t="s">
        <v>583</v>
      </c>
      <c r="BP39" s="2" t="s">
        <v>114</v>
      </c>
      <c r="BQ39" s="2" t="s">
        <v>590</v>
      </c>
      <c r="BR39" s="2" t="s">
        <v>203</v>
      </c>
      <c r="BS39" s="2" t="s">
        <v>591</v>
      </c>
      <c r="BT39" s="2" t="s">
        <v>592</v>
      </c>
      <c r="BU39" s="2" t="s">
        <v>103</v>
      </c>
      <c r="BV39" s="2" t="s">
        <v>103</v>
      </c>
      <c r="BW39" s="2" t="s">
        <v>103</v>
      </c>
      <c r="BX39" s="2" t="s">
        <v>103</v>
      </c>
      <c r="BY39" s="2" t="s">
        <v>103</v>
      </c>
      <c r="BZ39" s="2" t="s">
        <v>103</v>
      </c>
      <c r="CA39" s="2" t="s">
        <v>103</v>
      </c>
      <c r="CB39" s="2" t="s">
        <v>103</v>
      </c>
      <c r="CC39" s="2" t="s">
        <v>103</v>
      </c>
      <c r="CD39" s="2" t="s">
        <v>103</v>
      </c>
      <c r="CE39" s="2" t="s">
        <v>103</v>
      </c>
      <c r="CF39" s="2" t="s">
        <v>103</v>
      </c>
      <c r="CG39" s="2" t="s">
        <v>103</v>
      </c>
      <c r="CH39" s="2" t="s">
        <v>103</v>
      </c>
      <c r="CI39" s="2" t="s">
        <v>103</v>
      </c>
      <c r="CJ39" s="2" t="s">
        <v>103</v>
      </c>
    </row>
    <row r="40" ht="80" customHeight="1" spans="1:88">
      <c r="A40" s="3">
        <v>39</v>
      </c>
      <c r="B40" s="3" t="str">
        <f>_xlfn.DISPIMG("ID_30BDB695D73A4F50BBF087855273C8B4",1)</f>
        <v>=DISPIMG("ID_30BDB695D73A4F50BBF087855273C8B4",1)</v>
      </c>
      <c r="C40" s="2" t="s">
        <v>593</v>
      </c>
      <c r="D40" s="12" t="s">
        <v>594</v>
      </c>
      <c r="E40" s="2" t="s">
        <v>595</v>
      </c>
      <c r="F40" s="2" t="s">
        <v>90</v>
      </c>
      <c r="G40" s="2" t="s">
        <v>596</v>
      </c>
      <c r="H40" s="5">
        <v>200</v>
      </c>
      <c r="I40" s="13">
        <f t="shared" si="4"/>
        <v>0.00500838905166153</v>
      </c>
      <c r="J40" s="2">
        <v>5198</v>
      </c>
      <c r="K40" s="13">
        <f t="shared" si="5"/>
        <v>0.00268068057848777</v>
      </c>
      <c r="L40" s="13" t="s">
        <v>92</v>
      </c>
      <c r="M40" s="14" t="s">
        <v>178</v>
      </c>
      <c r="N40" s="13" t="s">
        <v>94</v>
      </c>
      <c r="O40" s="14" t="s">
        <v>95</v>
      </c>
      <c r="P40" s="14">
        <v>2</v>
      </c>
      <c r="Q40" s="14">
        <v>2</v>
      </c>
      <c r="R40" s="14" t="s">
        <v>95</v>
      </c>
      <c r="S40" s="2" t="s">
        <v>180</v>
      </c>
      <c r="T40" s="2" t="s">
        <v>597</v>
      </c>
      <c r="U40" s="5">
        <v>925</v>
      </c>
      <c r="V40" s="15" t="str">
        <f t="shared" si="6"/>
        <v>2年+</v>
      </c>
      <c r="W40" s="2" t="s">
        <v>98</v>
      </c>
      <c r="X40" s="2" t="s">
        <v>98</v>
      </c>
      <c r="Y40" s="2" t="s">
        <v>98</v>
      </c>
      <c r="Z40" s="2" t="s">
        <v>98</v>
      </c>
      <c r="AA40" s="5">
        <v>221</v>
      </c>
      <c r="AB40" s="2">
        <v>4.3</v>
      </c>
      <c r="AC40" s="2" t="s">
        <v>125</v>
      </c>
      <c r="AD40" s="2" t="s">
        <v>182</v>
      </c>
      <c r="AE40" s="2" t="s">
        <v>127</v>
      </c>
      <c r="AF40" s="2">
        <v>25.99</v>
      </c>
      <c r="AG40" s="2" t="s">
        <v>98</v>
      </c>
      <c r="AH40" s="2" t="s">
        <v>103</v>
      </c>
      <c r="AI40" s="2">
        <v>25.99</v>
      </c>
      <c r="AJ40" s="16" t="str">
        <f t="shared" si="7"/>
        <v>20-30</v>
      </c>
      <c r="AK40" s="2" t="s">
        <v>103</v>
      </c>
      <c r="AL40" s="2">
        <v>18.4</v>
      </c>
      <c r="AM40" s="2">
        <v>70.8</v>
      </c>
      <c r="AN40" s="5">
        <v>1</v>
      </c>
      <c r="AO40" s="2" t="s">
        <v>103</v>
      </c>
      <c r="AP40" s="2">
        <v>8.26</v>
      </c>
      <c r="AQ40" s="2">
        <v>0.47</v>
      </c>
      <c r="AR40" s="2">
        <v>3.69</v>
      </c>
      <c r="AS40" s="2" t="s">
        <v>103</v>
      </c>
      <c r="AT40" s="2" t="s">
        <v>104</v>
      </c>
      <c r="AU40" s="5">
        <v>68861</v>
      </c>
      <c r="AV40" s="5">
        <v>60747</v>
      </c>
      <c r="AW40" s="2" t="s">
        <v>598</v>
      </c>
      <c r="AX40" s="5">
        <v>16372</v>
      </c>
      <c r="AY40" s="2">
        <v>-0.09</v>
      </c>
      <c r="AZ40" s="2" t="s">
        <v>106</v>
      </c>
      <c r="BA40" s="2" t="s">
        <v>106</v>
      </c>
      <c r="BB40" s="2" t="s">
        <v>107</v>
      </c>
      <c r="BC40" s="2" t="s">
        <v>99</v>
      </c>
      <c r="BD40" s="2" t="s">
        <v>108</v>
      </c>
      <c r="BE40" s="2">
        <v>0.2</v>
      </c>
      <c r="BF40" s="2">
        <v>90.7</v>
      </c>
      <c r="BG40" s="2">
        <v>0.05</v>
      </c>
      <c r="BH40" s="2">
        <v>16.91</v>
      </c>
      <c r="BI40" s="2" t="s">
        <v>109</v>
      </c>
      <c r="BJ40" s="2" t="s">
        <v>599</v>
      </c>
      <c r="BK40" s="2" t="s">
        <v>600</v>
      </c>
      <c r="BL40" s="2" t="s">
        <v>98</v>
      </c>
      <c r="BM40" s="2" t="s">
        <v>601</v>
      </c>
      <c r="BN40" s="2" t="s">
        <v>103</v>
      </c>
      <c r="BO40" s="2" t="s">
        <v>180</v>
      </c>
      <c r="BP40" s="2" t="s">
        <v>114</v>
      </c>
      <c r="BQ40" s="2" t="s">
        <v>132</v>
      </c>
      <c r="BR40" s="2" t="s">
        <v>133</v>
      </c>
      <c r="BS40" s="2" t="s">
        <v>103</v>
      </c>
      <c r="BT40" s="2" t="s">
        <v>602</v>
      </c>
      <c r="BU40" s="2" t="s">
        <v>103</v>
      </c>
      <c r="BV40" s="2" t="s">
        <v>103</v>
      </c>
      <c r="BW40" s="2" t="s">
        <v>603</v>
      </c>
      <c r="BX40" s="2" t="s">
        <v>103</v>
      </c>
      <c r="BY40" s="2" t="s">
        <v>103</v>
      </c>
      <c r="BZ40" s="2" t="s">
        <v>103</v>
      </c>
      <c r="CA40" s="2" t="s">
        <v>103</v>
      </c>
      <c r="CB40" s="2" t="s">
        <v>103</v>
      </c>
      <c r="CC40" s="2" t="s">
        <v>103</v>
      </c>
      <c r="CD40" s="2" t="s">
        <v>103</v>
      </c>
      <c r="CE40" s="2" t="s">
        <v>103</v>
      </c>
      <c r="CF40" s="2" t="s">
        <v>103</v>
      </c>
      <c r="CG40" s="2" t="s">
        <v>103</v>
      </c>
      <c r="CH40" s="2" t="s">
        <v>103</v>
      </c>
      <c r="CI40" s="2" t="s">
        <v>103</v>
      </c>
      <c r="CJ40" s="2" t="s">
        <v>103</v>
      </c>
    </row>
    <row r="41" ht="80" hidden="1" customHeight="1" spans="1:88">
      <c r="A41" s="3">
        <v>40</v>
      </c>
      <c r="B41" s="3" t="str">
        <f>_xlfn.DISPIMG("ID_1AF9DF5EACF04602903A252AC360A265",1)</f>
        <v>=DISPIMG("ID_1AF9DF5EACF04602903A252AC360A265",1)</v>
      </c>
      <c r="C41" s="2" t="s">
        <v>604</v>
      </c>
      <c r="D41" s="12" t="s">
        <v>605</v>
      </c>
      <c r="E41" s="2" t="s">
        <v>606</v>
      </c>
      <c r="F41" s="2" t="s">
        <v>90</v>
      </c>
      <c r="G41" s="2" t="s">
        <v>606</v>
      </c>
      <c r="H41" s="5">
        <v>199</v>
      </c>
      <c r="I41" s="13">
        <f t="shared" si="4"/>
        <v>0.00498334710640323</v>
      </c>
      <c r="J41" s="2">
        <v>17711</v>
      </c>
      <c r="K41" s="13">
        <f t="shared" si="5"/>
        <v>0.00913380795028799</v>
      </c>
      <c r="L41" s="13" t="s">
        <v>92</v>
      </c>
      <c r="M41" s="14" t="s">
        <v>93</v>
      </c>
      <c r="N41" s="13" t="s">
        <v>94</v>
      </c>
      <c r="O41" s="14" t="s">
        <v>95</v>
      </c>
      <c r="P41" s="14">
        <v>4</v>
      </c>
      <c r="Q41" s="14">
        <v>1</v>
      </c>
      <c r="R41" s="14" t="s">
        <v>95</v>
      </c>
      <c r="S41" s="2" t="s">
        <v>607</v>
      </c>
      <c r="T41" s="2" t="s">
        <v>608</v>
      </c>
      <c r="U41" s="5">
        <v>2821</v>
      </c>
      <c r="V41" s="15" t="str">
        <f t="shared" si="6"/>
        <v>2年+</v>
      </c>
      <c r="W41" s="2" t="s">
        <v>98</v>
      </c>
      <c r="X41" s="2" t="s">
        <v>98</v>
      </c>
      <c r="Y41" s="2" t="s">
        <v>98</v>
      </c>
      <c r="Z41" s="2" t="s">
        <v>98</v>
      </c>
      <c r="AA41" s="5">
        <v>597</v>
      </c>
      <c r="AB41" s="2">
        <v>4.4</v>
      </c>
      <c r="AC41" s="2" t="s">
        <v>125</v>
      </c>
      <c r="AD41" s="2" t="s">
        <v>609</v>
      </c>
      <c r="AE41" s="2" t="s">
        <v>102</v>
      </c>
      <c r="AF41" s="2">
        <v>89</v>
      </c>
      <c r="AG41" s="2" t="s">
        <v>98</v>
      </c>
      <c r="AH41" s="2" t="s">
        <v>103</v>
      </c>
      <c r="AI41" s="2">
        <v>89</v>
      </c>
      <c r="AJ41" s="16" t="str">
        <f t="shared" si="7"/>
        <v>80-90</v>
      </c>
      <c r="AK41" s="2">
        <v>95.84</v>
      </c>
      <c r="AL41" s="2">
        <v>71.04</v>
      </c>
      <c r="AM41" s="2">
        <v>79.82</v>
      </c>
      <c r="AN41" s="5">
        <v>3</v>
      </c>
      <c r="AO41" s="2" t="s">
        <v>103</v>
      </c>
      <c r="AP41" s="2">
        <v>87.28</v>
      </c>
      <c r="AQ41" s="2">
        <v>0.47</v>
      </c>
      <c r="AR41" s="2" t="s">
        <v>103</v>
      </c>
      <c r="AS41" s="2" t="s">
        <v>610</v>
      </c>
      <c r="AT41" s="2" t="s">
        <v>104</v>
      </c>
      <c r="AU41" s="5">
        <v>89187</v>
      </c>
      <c r="AV41" s="5">
        <v>80268</v>
      </c>
      <c r="AW41" s="2" t="s">
        <v>611</v>
      </c>
      <c r="AX41" s="5">
        <v>3407</v>
      </c>
      <c r="AY41" s="2">
        <v>0.74</v>
      </c>
      <c r="AZ41" s="2" t="s">
        <v>107</v>
      </c>
      <c r="BA41" s="2" t="s">
        <v>106</v>
      </c>
      <c r="BB41" s="2" t="s">
        <v>107</v>
      </c>
      <c r="BC41" s="2" t="s">
        <v>99</v>
      </c>
      <c r="BD41" s="2" t="s">
        <v>612</v>
      </c>
      <c r="BE41" s="2">
        <v>0.4</v>
      </c>
      <c r="BF41" s="2">
        <v>181.41</v>
      </c>
      <c r="BG41" s="2">
        <v>0.35</v>
      </c>
      <c r="BH41" s="2">
        <v>128.22</v>
      </c>
      <c r="BI41" s="2" t="s">
        <v>109</v>
      </c>
      <c r="BJ41" s="2" t="s">
        <v>613</v>
      </c>
      <c r="BK41" s="2" t="s">
        <v>614</v>
      </c>
      <c r="BL41" s="2" t="s">
        <v>99</v>
      </c>
      <c r="BM41" s="2" t="s">
        <v>615</v>
      </c>
      <c r="BN41" s="2" t="s">
        <v>103</v>
      </c>
      <c r="BO41" s="2" t="s">
        <v>607</v>
      </c>
      <c r="BP41" s="2" t="s">
        <v>114</v>
      </c>
      <c r="BQ41" s="2" t="s">
        <v>616</v>
      </c>
      <c r="BR41" s="2" t="s">
        <v>617</v>
      </c>
      <c r="BS41" s="2" t="s">
        <v>103</v>
      </c>
      <c r="BT41" s="2" t="s">
        <v>103</v>
      </c>
      <c r="BU41" s="2" t="s">
        <v>103</v>
      </c>
      <c r="BV41" s="2" t="s">
        <v>103</v>
      </c>
      <c r="BW41" s="2" t="s">
        <v>618</v>
      </c>
      <c r="BX41" s="2" t="s">
        <v>103</v>
      </c>
      <c r="BY41" s="2" t="s">
        <v>103</v>
      </c>
      <c r="BZ41" s="2" t="s">
        <v>103</v>
      </c>
      <c r="CA41" s="2" t="s">
        <v>103</v>
      </c>
      <c r="CB41" s="2" t="s">
        <v>103</v>
      </c>
      <c r="CC41" s="2" t="s">
        <v>103</v>
      </c>
      <c r="CD41" s="2" t="s">
        <v>103</v>
      </c>
      <c r="CE41" s="2" t="s">
        <v>103</v>
      </c>
      <c r="CF41" s="2" t="s">
        <v>103</v>
      </c>
      <c r="CG41" s="2" t="s">
        <v>103</v>
      </c>
      <c r="CH41" s="2" t="s">
        <v>103</v>
      </c>
      <c r="CI41" s="2" t="s">
        <v>103</v>
      </c>
      <c r="CJ41" s="2" t="s">
        <v>103</v>
      </c>
    </row>
    <row r="42" ht="80" hidden="1" customHeight="1" spans="1:88">
      <c r="A42" s="3">
        <v>41</v>
      </c>
      <c r="B42" s="3" t="str">
        <f>_xlfn.DISPIMG("ID_9CFC0B1B1AB842F391212ACF56FD8F5B",1)</f>
        <v>=DISPIMG("ID_9CFC0B1B1AB842F391212ACF56FD8F5B",1)</v>
      </c>
      <c r="C42" s="2" t="s">
        <v>619</v>
      </c>
      <c r="D42" s="12" t="s">
        <v>620</v>
      </c>
      <c r="E42" s="2" t="s">
        <v>621</v>
      </c>
      <c r="F42" s="2" t="s">
        <v>300</v>
      </c>
      <c r="G42" s="2" t="s">
        <v>622</v>
      </c>
      <c r="H42" s="5">
        <v>197</v>
      </c>
      <c r="I42" s="13">
        <f t="shared" si="4"/>
        <v>0.00493326321588661</v>
      </c>
      <c r="J42" s="2">
        <v>5514.03</v>
      </c>
      <c r="K42" s="13">
        <f t="shared" si="5"/>
        <v>0.00284366162566351</v>
      </c>
      <c r="L42" s="16" t="s">
        <v>177</v>
      </c>
      <c r="M42" s="14" t="s">
        <v>445</v>
      </c>
      <c r="N42" s="13" t="s">
        <v>179</v>
      </c>
      <c r="O42" s="14">
        <v>30</v>
      </c>
      <c r="P42" s="14">
        <v>2</v>
      </c>
      <c r="Q42" s="14">
        <v>2</v>
      </c>
      <c r="R42" s="14" t="s">
        <v>95</v>
      </c>
      <c r="S42" s="2" t="s">
        <v>623</v>
      </c>
      <c r="T42" s="2" t="s">
        <v>624</v>
      </c>
      <c r="U42" s="5">
        <v>117</v>
      </c>
      <c r="V42" s="15" t="str">
        <f t="shared" si="6"/>
        <v>半年内</v>
      </c>
      <c r="W42" s="2" t="s">
        <v>99</v>
      </c>
      <c r="X42" s="2" t="s">
        <v>99</v>
      </c>
      <c r="Y42" s="2" t="s">
        <v>98</v>
      </c>
      <c r="Z42" s="2" t="s">
        <v>98</v>
      </c>
      <c r="AA42" s="5">
        <v>42</v>
      </c>
      <c r="AB42" s="2">
        <v>4.6</v>
      </c>
      <c r="AC42" s="2" t="s">
        <v>125</v>
      </c>
      <c r="AD42" s="2" t="s">
        <v>625</v>
      </c>
      <c r="AE42" s="2" t="s">
        <v>127</v>
      </c>
      <c r="AF42" s="2">
        <v>27.99</v>
      </c>
      <c r="AG42" s="2" t="s">
        <v>98</v>
      </c>
      <c r="AH42" s="2" t="s">
        <v>103</v>
      </c>
      <c r="AI42" s="2">
        <v>27.99</v>
      </c>
      <c r="AJ42" s="16" t="str">
        <f t="shared" si="7"/>
        <v>20-30</v>
      </c>
      <c r="AK42" s="2" t="s">
        <v>103</v>
      </c>
      <c r="AL42" s="2">
        <v>19.21</v>
      </c>
      <c r="AM42" s="2">
        <v>68.63</v>
      </c>
      <c r="AN42" s="2" t="s">
        <v>103</v>
      </c>
      <c r="AO42" s="5">
        <v>2</v>
      </c>
      <c r="AP42" s="2">
        <v>100</v>
      </c>
      <c r="AQ42" s="2">
        <v>0.46</v>
      </c>
      <c r="AR42" s="2">
        <v>4.58</v>
      </c>
      <c r="AS42" s="2" t="s">
        <v>103</v>
      </c>
      <c r="AT42" s="2" t="s">
        <v>104</v>
      </c>
      <c r="AU42" s="5">
        <v>115931</v>
      </c>
      <c r="AV42" s="5">
        <v>84069</v>
      </c>
      <c r="AW42" s="2" t="s">
        <v>626</v>
      </c>
      <c r="AX42" s="5">
        <v>15333</v>
      </c>
      <c r="AY42" s="2">
        <v>0.57</v>
      </c>
      <c r="AZ42" s="2" t="s">
        <v>107</v>
      </c>
      <c r="BA42" s="2" t="s">
        <v>106</v>
      </c>
      <c r="BB42" s="2" t="s">
        <v>107</v>
      </c>
      <c r="BC42" s="2" t="s">
        <v>98</v>
      </c>
      <c r="BD42" s="2" t="s">
        <v>108</v>
      </c>
      <c r="BE42" s="2">
        <v>0.95</v>
      </c>
      <c r="BF42" s="2">
        <v>430.84</v>
      </c>
      <c r="BG42" s="2">
        <v>0.17</v>
      </c>
      <c r="BH42" s="2">
        <v>63.87</v>
      </c>
      <c r="BI42" s="2" t="s">
        <v>109</v>
      </c>
      <c r="BJ42" s="2" t="s">
        <v>627</v>
      </c>
      <c r="BK42" s="2" t="s">
        <v>628</v>
      </c>
      <c r="BL42" s="2" t="s">
        <v>98</v>
      </c>
      <c r="BM42" s="2" t="s">
        <v>629</v>
      </c>
      <c r="BN42" s="2" t="s">
        <v>103</v>
      </c>
      <c r="BO42" s="2" t="s">
        <v>623</v>
      </c>
      <c r="BP42" s="2" t="s">
        <v>103</v>
      </c>
      <c r="BQ42" s="2" t="s">
        <v>630</v>
      </c>
      <c r="BR42" s="2" t="s">
        <v>103</v>
      </c>
      <c r="BS42" s="2" t="s">
        <v>103</v>
      </c>
      <c r="BT42" s="2" t="s">
        <v>631</v>
      </c>
      <c r="BU42" s="2" t="s">
        <v>103</v>
      </c>
      <c r="BV42" s="2" t="s">
        <v>103</v>
      </c>
      <c r="BW42" s="2" t="s">
        <v>103</v>
      </c>
      <c r="BX42" s="2" t="s">
        <v>103</v>
      </c>
      <c r="BY42" s="2" t="s">
        <v>632</v>
      </c>
      <c r="BZ42" s="2" t="s">
        <v>103</v>
      </c>
      <c r="CA42" s="2" t="s">
        <v>103</v>
      </c>
      <c r="CB42" s="2" t="s">
        <v>633</v>
      </c>
      <c r="CC42" s="2" t="s">
        <v>133</v>
      </c>
      <c r="CD42" s="2" t="s">
        <v>103</v>
      </c>
      <c r="CE42" s="2" t="s">
        <v>103</v>
      </c>
      <c r="CF42" s="2" t="s">
        <v>103</v>
      </c>
      <c r="CG42" s="2" t="s">
        <v>103</v>
      </c>
      <c r="CH42" s="2" t="s">
        <v>103</v>
      </c>
      <c r="CI42" s="2" t="s">
        <v>103</v>
      </c>
      <c r="CJ42" s="2" t="s">
        <v>103</v>
      </c>
    </row>
    <row r="43" ht="80" hidden="1" customHeight="1" spans="1:88">
      <c r="A43" s="3">
        <v>42</v>
      </c>
      <c r="B43" s="3" t="str">
        <f>_xlfn.DISPIMG("ID_BA15E24EDF7A4E558DAE618818C38C52",1)</f>
        <v>=DISPIMG("ID_BA15E24EDF7A4E558DAE618818C38C52",1)</v>
      </c>
      <c r="C43" s="2" t="s">
        <v>634</v>
      </c>
      <c r="D43" s="12" t="s">
        <v>635</v>
      </c>
      <c r="E43" s="2" t="s">
        <v>636</v>
      </c>
      <c r="F43" s="2" t="s">
        <v>300</v>
      </c>
      <c r="G43" s="2" t="s">
        <v>637</v>
      </c>
      <c r="H43" s="5">
        <v>197</v>
      </c>
      <c r="I43" s="13">
        <f t="shared" si="4"/>
        <v>0.00493326321588661</v>
      </c>
      <c r="J43" s="2">
        <v>5908.03</v>
      </c>
      <c r="K43" s="13">
        <f t="shared" si="5"/>
        <v>0.00304685288151657</v>
      </c>
      <c r="L43" s="16" t="s">
        <v>177</v>
      </c>
      <c r="M43" s="14" t="s">
        <v>178</v>
      </c>
      <c r="N43" s="13" t="s">
        <v>179</v>
      </c>
      <c r="O43" s="14" t="s">
        <v>95</v>
      </c>
      <c r="P43" s="14">
        <v>4</v>
      </c>
      <c r="Q43" s="14">
        <v>1</v>
      </c>
      <c r="R43" s="14" t="s">
        <v>95</v>
      </c>
      <c r="S43" s="2" t="s">
        <v>638</v>
      </c>
      <c r="T43" s="2" t="s">
        <v>639</v>
      </c>
      <c r="U43" s="5">
        <v>414</v>
      </c>
      <c r="V43" s="15" t="str">
        <f t="shared" si="6"/>
        <v>1-2年</v>
      </c>
      <c r="W43" s="2" t="s">
        <v>98</v>
      </c>
      <c r="X43" s="2" t="s">
        <v>98</v>
      </c>
      <c r="Y43" s="2" t="s">
        <v>98</v>
      </c>
      <c r="Z43" s="2" t="s">
        <v>98</v>
      </c>
      <c r="AA43" s="5">
        <v>157</v>
      </c>
      <c r="AB43" s="2">
        <v>4.5</v>
      </c>
      <c r="AC43" s="2" t="s">
        <v>125</v>
      </c>
      <c r="AD43" s="2" t="s">
        <v>640</v>
      </c>
      <c r="AE43" s="2" t="s">
        <v>127</v>
      </c>
      <c r="AF43" s="2">
        <v>29.99</v>
      </c>
      <c r="AG43" s="2" t="s">
        <v>98</v>
      </c>
      <c r="AH43" s="2" t="s">
        <v>103</v>
      </c>
      <c r="AI43" s="2">
        <v>29.99</v>
      </c>
      <c r="AJ43" s="16" t="str">
        <f t="shared" si="7"/>
        <v>20-30</v>
      </c>
      <c r="AK43" s="2">
        <v>48.73</v>
      </c>
      <c r="AL43" s="2">
        <v>20.91</v>
      </c>
      <c r="AM43" s="2">
        <v>69.72</v>
      </c>
      <c r="AN43" s="2" t="s">
        <v>103</v>
      </c>
      <c r="AO43" s="5">
        <v>2</v>
      </c>
      <c r="AP43" s="2">
        <v>100</v>
      </c>
      <c r="AQ43" s="2">
        <v>0.46</v>
      </c>
      <c r="AR43" s="2">
        <v>4.58</v>
      </c>
      <c r="AS43" s="2" t="s">
        <v>103</v>
      </c>
      <c r="AT43" s="2" t="s">
        <v>104</v>
      </c>
      <c r="AU43" s="5">
        <v>53126</v>
      </c>
      <c r="AV43" s="5">
        <v>70632</v>
      </c>
      <c r="AW43" s="2" t="s">
        <v>641</v>
      </c>
      <c r="AX43" s="5">
        <v>16337</v>
      </c>
      <c r="AY43" s="2">
        <v>-0.33</v>
      </c>
      <c r="AZ43" s="2" t="s">
        <v>106</v>
      </c>
      <c r="BA43" s="2" t="s">
        <v>106</v>
      </c>
      <c r="BB43" s="2" t="s">
        <v>107</v>
      </c>
      <c r="BC43" s="2" t="s">
        <v>99</v>
      </c>
      <c r="BD43" s="2" t="s">
        <v>108</v>
      </c>
      <c r="BE43" s="2">
        <v>0.93</v>
      </c>
      <c r="BF43" s="2">
        <v>421.77</v>
      </c>
      <c r="BG43" s="2">
        <v>0.18</v>
      </c>
      <c r="BH43" s="2">
        <v>65.35</v>
      </c>
      <c r="BI43" s="2" t="s">
        <v>109</v>
      </c>
      <c r="BJ43" s="2" t="s">
        <v>642</v>
      </c>
      <c r="BK43" s="2" t="s">
        <v>643</v>
      </c>
      <c r="BL43" s="2" t="s">
        <v>98</v>
      </c>
      <c r="BM43" s="2" t="s">
        <v>644</v>
      </c>
      <c r="BN43" s="2" t="s">
        <v>103</v>
      </c>
      <c r="BO43" s="2" t="s">
        <v>638</v>
      </c>
      <c r="BP43" s="2" t="s">
        <v>103</v>
      </c>
      <c r="BQ43" s="2" t="s">
        <v>645</v>
      </c>
      <c r="BR43" s="2" t="s">
        <v>103</v>
      </c>
      <c r="BS43" s="2" t="s">
        <v>103</v>
      </c>
      <c r="BT43" s="2" t="s">
        <v>646</v>
      </c>
      <c r="BU43" s="2" t="s">
        <v>103</v>
      </c>
      <c r="BV43" s="2" t="s">
        <v>103</v>
      </c>
      <c r="BW43" s="2" t="s">
        <v>647</v>
      </c>
      <c r="BX43" s="2" t="s">
        <v>311</v>
      </c>
      <c r="BY43" s="2" t="s">
        <v>648</v>
      </c>
      <c r="BZ43" s="2" t="s">
        <v>103</v>
      </c>
      <c r="CA43" s="2" t="s">
        <v>103</v>
      </c>
      <c r="CB43" s="2" t="s">
        <v>103</v>
      </c>
      <c r="CC43" s="2" t="s">
        <v>103</v>
      </c>
      <c r="CD43" s="2" t="s">
        <v>103</v>
      </c>
      <c r="CE43" s="2" t="s">
        <v>103</v>
      </c>
      <c r="CF43" s="2" t="s">
        <v>103</v>
      </c>
      <c r="CG43" s="2" t="s">
        <v>103</v>
      </c>
      <c r="CH43" s="2" t="s">
        <v>103</v>
      </c>
      <c r="CI43" s="2" t="s">
        <v>103</v>
      </c>
      <c r="CJ43" s="2" t="s">
        <v>103</v>
      </c>
    </row>
    <row r="44" ht="80" hidden="1" customHeight="1" spans="1:88">
      <c r="A44" s="3">
        <v>43</v>
      </c>
      <c r="B44" s="3" t="str">
        <f>_xlfn.DISPIMG("ID_26DD48AE11E44CD7B075EA7563D05230",1)</f>
        <v>=DISPIMG("ID_26DD48AE11E44CD7B075EA7563D05230",1)</v>
      </c>
      <c r="C44" s="2" t="s">
        <v>649</v>
      </c>
      <c r="D44" s="12" t="s">
        <v>650</v>
      </c>
      <c r="E44" s="2" t="s">
        <v>651</v>
      </c>
      <c r="F44" s="2" t="s">
        <v>90</v>
      </c>
      <c r="G44" s="2" t="s">
        <v>651</v>
      </c>
      <c r="H44" s="5">
        <v>194</v>
      </c>
      <c r="I44" s="13">
        <f t="shared" si="4"/>
        <v>0.00485813738011169</v>
      </c>
      <c r="J44" s="2">
        <v>6982.06</v>
      </c>
      <c r="K44" s="13">
        <f t="shared" si="5"/>
        <v>0.00360074502497814</v>
      </c>
      <c r="L44" s="13" t="s">
        <v>92</v>
      </c>
      <c r="M44" s="14" t="s">
        <v>235</v>
      </c>
      <c r="N44" s="13" t="s">
        <v>179</v>
      </c>
      <c r="O44" s="14">
        <v>30</v>
      </c>
      <c r="P44" s="14">
        <v>3</v>
      </c>
      <c r="Q44" s="14">
        <v>4</v>
      </c>
      <c r="R44" s="14" t="s">
        <v>95</v>
      </c>
      <c r="S44" s="2" t="s">
        <v>583</v>
      </c>
      <c r="T44" s="2" t="s">
        <v>652</v>
      </c>
      <c r="U44" s="5">
        <v>218</v>
      </c>
      <c r="V44" s="15" t="str">
        <f t="shared" si="6"/>
        <v>半年-1年</v>
      </c>
      <c r="W44" s="2" t="s">
        <v>98</v>
      </c>
      <c r="X44" s="2" t="s">
        <v>98</v>
      </c>
      <c r="Y44" s="2" t="s">
        <v>98</v>
      </c>
      <c r="Z44" s="2" t="s">
        <v>98</v>
      </c>
      <c r="AA44" s="5">
        <v>274</v>
      </c>
      <c r="AB44" s="2">
        <v>4.3</v>
      </c>
      <c r="AC44" s="2" t="s">
        <v>125</v>
      </c>
      <c r="AD44" s="2" t="s">
        <v>585</v>
      </c>
      <c r="AE44" s="2" t="s">
        <v>127</v>
      </c>
      <c r="AF44" s="2">
        <v>35.99</v>
      </c>
      <c r="AG44" s="2" t="s">
        <v>98</v>
      </c>
      <c r="AH44" s="2" t="s">
        <v>103</v>
      </c>
      <c r="AI44" s="2">
        <v>35.99</v>
      </c>
      <c r="AJ44" s="16" t="str">
        <f t="shared" si="7"/>
        <v>30-40</v>
      </c>
      <c r="AK44" s="2">
        <v>39.99</v>
      </c>
      <c r="AL44" s="2">
        <v>26.67</v>
      </c>
      <c r="AM44" s="2">
        <v>74.1</v>
      </c>
      <c r="AN44" s="5">
        <v>1</v>
      </c>
      <c r="AO44" s="2" t="s">
        <v>103</v>
      </c>
      <c r="AP44" s="2">
        <v>48.87</v>
      </c>
      <c r="AQ44" s="2">
        <v>0.46</v>
      </c>
      <c r="AR44" s="2">
        <v>3.92</v>
      </c>
      <c r="AS44" s="2" t="s">
        <v>103</v>
      </c>
      <c r="AT44" s="2" t="s">
        <v>104</v>
      </c>
      <c r="AU44" s="5">
        <v>65006</v>
      </c>
      <c r="AV44" s="5">
        <v>90750</v>
      </c>
      <c r="AW44" s="2" t="s">
        <v>653</v>
      </c>
      <c r="AX44" s="5">
        <v>16724</v>
      </c>
      <c r="AY44" s="2">
        <v>-0.15</v>
      </c>
      <c r="AZ44" s="2" t="s">
        <v>106</v>
      </c>
      <c r="BA44" s="2" t="s">
        <v>106</v>
      </c>
      <c r="BB44" s="2" t="s">
        <v>107</v>
      </c>
      <c r="BC44" s="2" t="s">
        <v>99</v>
      </c>
      <c r="BD44" s="2" t="s">
        <v>108</v>
      </c>
      <c r="BE44" s="2">
        <v>0.35</v>
      </c>
      <c r="BF44" s="2">
        <v>158.73</v>
      </c>
      <c r="BG44" s="2">
        <v>0.1</v>
      </c>
      <c r="BH44" s="2">
        <v>36.56</v>
      </c>
      <c r="BI44" s="2" t="s">
        <v>109</v>
      </c>
      <c r="BJ44" s="2" t="s">
        <v>654</v>
      </c>
      <c r="BK44" s="2" t="s">
        <v>655</v>
      </c>
      <c r="BL44" s="2" t="s">
        <v>98</v>
      </c>
      <c r="BM44" s="2" t="s">
        <v>656</v>
      </c>
      <c r="BN44" s="2" t="s">
        <v>103</v>
      </c>
      <c r="BO44" s="2" t="s">
        <v>583</v>
      </c>
      <c r="BP44" s="2" t="s">
        <v>114</v>
      </c>
      <c r="BQ44" s="2" t="s">
        <v>115</v>
      </c>
      <c r="BR44" s="2" t="s">
        <v>203</v>
      </c>
      <c r="BS44" s="2" t="s">
        <v>657</v>
      </c>
      <c r="BT44" s="2" t="s">
        <v>103</v>
      </c>
      <c r="BU44" s="2" t="s">
        <v>103</v>
      </c>
      <c r="BV44" s="2" t="s">
        <v>103</v>
      </c>
      <c r="BW44" s="2" t="s">
        <v>103</v>
      </c>
      <c r="BX44" s="2" t="s">
        <v>103</v>
      </c>
      <c r="BY44" s="2" t="s">
        <v>103</v>
      </c>
      <c r="BZ44" s="2" t="s">
        <v>103</v>
      </c>
      <c r="CA44" s="2" t="s">
        <v>103</v>
      </c>
      <c r="CB44" s="2" t="s">
        <v>103</v>
      </c>
      <c r="CC44" s="2" t="s">
        <v>103</v>
      </c>
      <c r="CD44" s="2" t="s">
        <v>103</v>
      </c>
      <c r="CE44" s="2" t="s">
        <v>103</v>
      </c>
      <c r="CF44" s="2" t="s">
        <v>103</v>
      </c>
      <c r="CG44" s="2" t="s">
        <v>103</v>
      </c>
      <c r="CH44" s="2" t="s">
        <v>103</v>
      </c>
      <c r="CI44" s="2" t="s">
        <v>103</v>
      </c>
      <c r="CJ44" s="2" t="s">
        <v>103</v>
      </c>
    </row>
    <row r="45" ht="80" hidden="1" customHeight="1" spans="1:88">
      <c r="A45" s="3">
        <v>44</v>
      </c>
      <c r="B45" s="3" t="str">
        <f>_xlfn.DISPIMG("ID_70715A560CD0488F8709E31ECF42B3F9",1)</f>
        <v>=DISPIMG("ID_70715A560CD0488F8709E31ECF42B3F9",1)</v>
      </c>
      <c r="C45" s="2" t="s">
        <v>658</v>
      </c>
      <c r="D45" s="12" t="s">
        <v>659</v>
      </c>
      <c r="E45" s="2" t="s">
        <v>660</v>
      </c>
      <c r="F45" s="2" t="s">
        <v>300</v>
      </c>
      <c r="G45" s="2" t="s">
        <v>660</v>
      </c>
      <c r="H45" s="5">
        <v>194</v>
      </c>
      <c r="I45" s="13">
        <f t="shared" si="4"/>
        <v>0.00485813738011169</v>
      </c>
      <c r="J45" s="2">
        <v>5818.06</v>
      </c>
      <c r="K45" s="13">
        <f t="shared" si="5"/>
        <v>0.00300045410667114</v>
      </c>
      <c r="L45" s="16" t="s">
        <v>177</v>
      </c>
      <c r="M45" s="14" t="s">
        <v>302</v>
      </c>
      <c r="N45" s="13" t="s">
        <v>179</v>
      </c>
      <c r="O45" s="14" t="s">
        <v>95</v>
      </c>
      <c r="P45" s="14">
        <v>4</v>
      </c>
      <c r="Q45" s="14">
        <v>1</v>
      </c>
      <c r="R45" s="14" t="s">
        <v>95</v>
      </c>
      <c r="S45" s="2" t="s">
        <v>661</v>
      </c>
      <c r="T45" s="2" t="s">
        <v>662</v>
      </c>
      <c r="U45" s="5">
        <v>377</v>
      </c>
      <c r="V45" s="15" t="str">
        <f t="shared" si="6"/>
        <v>1-2年</v>
      </c>
      <c r="W45" s="2" t="s">
        <v>98</v>
      </c>
      <c r="X45" s="2" t="s">
        <v>98</v>
      </c>
      <c r="Y45" s="2" t="s">
        <v>98</v>
      </c>
      <c r="Z45" s="2" t="s">
        <v>98</v>
      </c>
      <c r="AA45" s="5">
        <v>94</v>
      </c>
      <c r="AB45" s="2">
        <v>4.3</v>
      </c>
      <c r="AC45" s="2" t="s">
        <v>125</v>
      </c>
      <c r="AD45" s="2" t="s">
        <v>663</v>
      </c>
      <c r="AE45" s="2" t="s">
        <v>127</v>
      </c>
      <c r="AF45" s="2">
        <v>29.99</v>
      </c>
      <c r="AG45" s="2" t="s">
        <v>98</v>
      </c>
      <c r="AH45" s="2" t="s">
        <v>103</v>
      </c>
      <c r="AI45" s="2">
        <v>29.99</v>
      </c>
      <c r="AJ45" s="16" t="str">
        <f t="shared" si="7"/>
        <v>20-30</v>
      </c>
      <c r="AK45" s="2">
        <v>34.99</v>
      </c>
      <c r="AL45" s="2">
        <v>20.91</v>
      </c>
      <c r="AM45" s="2">
        <v>69.72</v>
      </c>
      <c r="AN45" s="5">
        <v>1</v>
      </c>
      <c r="AO45" s="2" t="s">
        <v>103</v>
      </c>
      <c r="AP45" s="2">
        <v>100</v>
      </c>
      <c r="AQ45" s="2">
        <v>0.46</v>
      </c>
      <c r="AR45" s="2">
        <v>4.58</v>
      </c>
      <c r="AS45" s="2" t="s">
        <v>103</v>
      </c>
      <c r="AT45" s="2" t="s">
        <v>104</v>
      </c>
      <c r="AU45" s="5">
        <v>38369</v>
      </c>
      <c r="AV45" s="5">
        <v>87263</v>
      </c>
      <c r="AW45" s="2" t="s">
        <v>664</v>
      </c>
      <c r="AX45" s="5">
        <v>0</v>
      </c>
      <c r="AY45" s="2">
        <v>-0.27</v>
      </c>
      <c r="AZ45" s="2" t="s">
        <v>106</v>
      </c>
      <c r="BA45" s="2" t="s">
        <v>106</v>
      </c>
      <c r="BB45" s="2" t="s">
        <v>107</v>
      </c>
      <c r="BC45" s="2" t="s">
        <v>99</v>
      </c>
      <c r="BD45" s="2" t="s">
        <v>108</v>
      </c>
      <c r="BE45" s="2">
        <v>0.9</v>
      </c>
      <c r="BF45" s="2">
        <v>408.16</v>
      </c>
      <c r="BG45" s="2">
        <v>0.18</v>
      </c>
      <c r="BH45" s="2">
        <v>64.84</v>
      </c>
      <c r="BI45" s="2" t="s">
        <v>109</v>
      </c>
      <c r="BJ45" s="2" t="s">
        <v>665</v>
      </c>
      <c r="BK45" s="2" t="s">
        <v>666</v>
      </c>
      <c r="BL45" s="2" t="s">
        <v>98</v>
      </c>
      <c r="BM45" s="2" t="s">
        <v>667</v>
      </c>
      <c r="BN45" s="2" t="s">
        <v>103</v>
      </c>
      <c r="BO45" s="2" t="s">
        <v>661</v>
      </c>
      <c r="BP45" s="2" t="s">
        <v>103</v>
      </c>
      <c r="BQ45" s="2" t="s">
        <v>668</v>
      </c>
      <c r="BR45" s="2" t="s">
        <v>103</v>
      </c>
      <c r="BS45" s="2" t="s">
        <v>103</v>
      </c>
      <c r="BT45" s="2" t="s">
        <v>103</v>
      </c>
      <c r="BU45" s="2" t="s">
        <v>669</v>
      </c>
      <c r="BV45" s="2" t="s">
        <v>103</v>
      </c>
      <c r="BW45" s="2" t="s">
        <v>670</v>
      </c>
      <c r="BX45" s="2" t="s">
        <v>671</v>
      </c>
      <c r="BY45" s="2" t="s">
        <v>103</v>
      </c>
      <c r="BZ45" s="2" t="s">
        <v>103</v>
      </c>
      <c r="CA45" s="2" t="s">
        <v>103</v>
      </c>
      <c r="CB45" s="2" t="s">
        <v>103</v>
      </c>
      <c r="CC45" s="2" t="s">
        <v>103</v>
      </c>
      <c r="CD45" s="2" t="s">
        <v>103</v>
      </c>
      <c r="CE45" s="2" t="s">
        <v>103</v>
      </c>
      <c r="CF45" s="2" t="s">
        <v>103</v>
      </c>
      <c r="CG45" s="2" t="s">
        <v>103</v>
      </c>
      <c r="CH45" s="2" t="s">
        <v>103</v>
      </c>
      <c r="CI45" s="2" t="s">
        <v>103</v>
      </c>
      <c r="CJ45" s="2" t="s">
        <v>103</v>
      </c>
    </row>
    <row r="46" ht="80" hidden="1" customHeight="1" spans="1:88">
      <c r="A46" s="3">
        <v>45</v>
      </c>
      <c r="B46" s="3" t="str">
        <f>_xlfn.DISPIMG("ID_92DBA8668DA14C5AA0E93FB367B9DCDF",1)</f>
        <v>=DISPIMG("ID_92DBA8668DA14C5AA0E93FB367B9DCDF",1)</v>
      </c>
      <c r="C46" s="2" t="s">
        <v>672</v>
      </c>
      <c r="D46" s="12" t="s">
        <v>673</v>
      </c>
      <c r="E46" s="2" t="s">
        <v>674</v>
      </c>
      <c r="F46" s="2" t="s">
        <v>90</v>
      </c>
      <c r="G46" s="2" t="s">
        <v>675</v>
      </c>
      <c r="H46" s="5">
        <v>193</v>
      </c>
      <c r="I46" s="13">
        <f t="shared" si="4"/>
        <v>0.00483309543485338</v>
      </c>
      <c r="J46" s="2">
        <v>15378.24</v>
      </c>
      <c r="K46" s="13">
        <f t="shared" si="5"/>
        <v>0.00793077131576064</v>
      </c>
      <c r="L46" s="13" t="s">
        <v>92</v>
      </c>
      <c r="M46" s="14" t="s">
        <v>178</v>
      </c>
      <c r="N46" s="13" t="s">
        <v>94</v>
      </c>
      <c r="O46" s="14" t="s">
        <v>222</v>
      </c>
      <c r="P46" s="14">
        <v>3</v>
      </c>
      <c r="Q46" s="14">
        <v>1</v>
      </c>
      <c r="R46" s="14" t="s">
        <v>95</v>
      </c>
      <c r="S46" s="2" t="s">
        <v>676</v>
      </c>
      <c r="T46" s="2" t="s">
        <v>677</v>
      </c>
      <c r="U46" s="5">
        <v>3166</v>
      </c>
      <c r="V46" s="15" t="str">
        <f t="shared" si="6"/>
        <v>2年+</v>
      </c>
      <c r="W46" s="2" t="s">
        <v>98</v>
      </c>
      <c r="X46" s="2" t="s">
        <v>98</v>
      </c>
      <c r="Y46" s="2" t="s">
        <v>98</v>
      </c>
      <c r="Z46" s="2" t="s">
        <v>98</v>
      </c>
      <c r="AA46" s="5">
        <v>774</v>
      </c>
      <c r="AB46" s="2">
        <v>4.6</v>
      </c>
      <c r="AC46" s="2" t="s">
        <v>100</v>
      </c>
      <c r="AD46" s="2" t="s">
        <v>101</v>
      </c>
      <c r="AE46" s="2" t="s">
        <v>102</v>
      </c>
      <c r="AF46" s="2">
        <v>79.68</v>
      </c>
      <c r="AG46" s="2" t="s">
        <v>98</v>
      </c>
      <c r="AH46" s="2" t="s">
        <v>103</v>
      </c>
      <c r="AI46" s="2">
        <v>79.68</v>
      </c>
      <c r="AJ46" s="16" t="str">
        <f t="shared" si="7"/>
        <v>70-80</v>
      </c>
      <c r="AK46" s="2">
        <v>126</v>
      </c>
      <c r="AL46" s="2">
        <v>63.81</v>
      </c>
      <c r="AM46" s="2">
        <v>80.08</v>
      </c>
      <c r="AN46" s="5">
        <v>5</v>
      </c>
      <c r="AO46" s="2" t="s">
        <v>103</v>
      </c>
      <c r="AP46" s="2">
        <v>100</v>
      </c>
      <c r="AQ46" s="2">
        <v>0.45</v>
      </c>
      <c r="AR46" s="2">
        <v>3.92</v>
      </c>
      <c r="AS46" s="2" t="s">
        <v>103</v>
      </c>
      <c r="AT46" s="2" t="s">
        <v>104</v>
      </c>
      <c r="AU46" s="5">
        <v>68388</v>
      </c>
      <c r="AV46" s="5">
        <v>55904</v>
      </c>
      <c r="AW46" s="2" t="s">
        <v>678</v>
      </c>
      <c r="AX46" s="5">
        <v>12292</v>
      </c>
      <c r="AY46" s="2">
        <v>0.22</v>
      </c>
      <c r="AZ46" s="2" t="s">
        <v>107</v>
      </c>
      <c r="BA46" s="2" t="s">
        <v>106</v>
      </c>
      <c r="BB46" s="2" t="s">
        <v>107</v>
      </c>
      <c r="BC46" s="2" t="s">
        <v>99</v>
      </c>
      <c r="BD46" s="2" t="s">
        <v>108</v>
      </c>
      <c r="BE46" s="2">
        <v>0.33</v>
      </c>
      <c r="BF46" s="2">
        <v>149.66</v>
      </c>
      <c r="BG46" s="2">
        <v>0.1</v>
      </c>
      <c r="BH46" s="2">
        <v>38.3</v>
      </c>
      <c r="BI46" s="2" t="s">
        <v>109</v>
      </c>
      <c r="BJ46" s="2" t="s">
        <v>679</v>
      </c>
      <c r="BK46" s="2" t="s">
        <v>680</v>
      </c>
      <c r="BL46" s="2" t="s">
        <v>98</v>
      </c>
      <c r="BM46" s="2" t="s">
        <v>681</v>
      </c>
      <c r="BN46" s="2" t="s">
        <v>204</v>
      </c>
      <c r="BO46" s="2" t="s">
        <v>676</v>
      </c>
      <c r="BP46" s="2" t="s">
        <v>114</v>
      </c>
      <c r="BQ46" s="2" t="s">
        <v>160</v>
      </c>
      <c r="BR46" s="2" t="s">
        <v>133</v>
      </c>
      <c r="BS46" s="2" t="s">
        <v>230</v>
      </c>
      <c r="BT46" s="2" t="s">
        <v>103</v>
      </c>
      <c r="BU46" s="2" t="s">
        <v>103</v>
      </c>
      <c r="BV46" s="2" t="s">
        <v>103</v>
      </c>
      <c r="BW46" s="2" t="s">
        <v>103</v>
      </c>
      <c r="BX46" s="2" t="s">
        <v>103</v>
      </c>
      <c r="BY46" s="2" t="s">
        <v>103</v>
      </c>
      <c r="BZ46" s="2" t="s">
        <v>103</v>
      </c>
      <c r="CA46" s="2" t="s">
        <v>103</v>
      </c>
      <c r="CB46" s="2" t="s">
        <v>103</v>
      </c>
      <c r="CC46" s="2" t="s">
        <v>103</v>
      </c>
      <c r="CD46" s="2" t="s">
        <v>103</v>
      </c>
      <c r="CE46" s="2" t="s">
        <v>103</v>
      </c>
      <c r="CF46" s="2" t="s">
        <v>103</v>
      </c>
      <c r="CG46" s="2" t="s">
        <v>103</v>
      </c>
      <c r="CH46" s="2" t="s">
        <v>103</v>
      </c>
      <c r="CI46" s="2" t="s">
        <v>103</v>
      </c>
      <c r="CJ46" s="2" t="s">
        <v>103</v>
      </c>
    </row>
    <row r="47" ht="80" customHeight="1" spans="1:88">
      <c r="A47" s="3">
        <v>46</v>
      </c>
      <c r="B47" s="3" t="str">
        <f>_xlfn.DISPIMG("ID_C6985FD89F1E4D16BDC7F853FBBFC5B3",1)</f>
        <v>=DISPIMG("ID_C6985FD89F1E4D16BDC7F853FBBFC5B3",1)</v>
      </c>
      <c r="C47" s="2" t="s">
        <v>682</v>
      </c>
      <c r="D47" s="12" t="s">
        <v>683</v>
      </c>
      <c r="E47" s="2" t="s">
        <v>684</v>
      </c>
      <c r="F47" s="2" t="s">
        <v>90</v>
      </c>
      <c r="G47" s="2" t="s">
        <v>685</v>
      </c>
      <c r="H47" s="5">
        <v>184</v>
      </c>
      <c r="I47" s="13">
        <f t="shared" si="4"/>
        <v>0.00460771792752861</v>
      </c>
      <c r="J47" s="2">
        <v>4184.16</v>
      </c>
      <c r="K47" s="13">
        <f t="shared" si="5"/>
        <v>0.00215782925149777</v>
      </c>
      <c r="L47" s="13" t="s">
        <v>92</v>
      </c>
      <c r="M47" s="14" t="s">
        <v>371</v>
      </c>
      <c r="N47" s="13" t="s">
        <v>94</v>
      </c>
      <c r="O47" s="14">
        <v>20</v>
      </c>
      <c r="P47" s="14">
        <v>4</v>
      </c>
      <c r="Q47" s="14">
        <v>2</v>
      </c>
      <c r="R47" s="14">
        <v>2</v>
      </c>
      <c r="S47" s="2" t="s">
        <v>123</v>
      </c>
      <c r="T47" s="2" t="s">
        <v>686</v>
      </c>
      <c r="U47" s="5">
        <v>1510</v>
      </c>
      <c r="V47" s="15" t="str">
        <f t="shared" si="6"/>
        <v>2年+</v>
      </c>
      <c r="W47" s="2" t="s">
        <v>98</v>
      </c>
      <c r="X47" s="2" t="s">
        <v>98</v>
      </c>
      <c r="Y47" s="2" t="s">
        <v>98</v>
      </c>
      <c r="Z47" s="2" t="s">
        <v>98</v>
      </c>
      <c r="AA47" s="5">
        <v>802</v>
      </c>
      <c r="AB47" s="2">
        <v>4.5</v>
      </c>
      <c r="AC47" s="2" t="s">
        <v>125</v>
      </c>
      <c r="AD47" s="2" t="s">
        <v>687</v>
      </c>
      <c r="AE47" s="2" t="s">
        <v>127</v>
      </c>
      <c r="AF47" s="2">
        <v>32.49</v>
      </c>
      <c r="AG47" s="2" t="s">
        <v>99</v>
      </c>
      <c r="AH47" s="2">
        <v>9.75</v>
      </c>
      <c r="AI47" s="2">
        <v>22.74</v>
      </c>
      <c r="AJ47" s="16" t="str">
        <f t="shared" si="7"/>
        <v>20-30</v>
      </c>
      <c r="AK47" s="2" t="s">
        <v>103</v>
      </c>
      <c r="AL47" s="2">
        <v>15.41</v>
      </c>
      <c r="AM47" s="2">
        <v>67.77</v>
      </c>
      <c r="AN47" s="2" t="s">
        <v>103</v>
      </c>
      <c r="AO47" s="5">
        <v>1</v>
      </c>
      <c r="AP47" s="2">
        <v>4.83</v>
      </c>
      <c r="AQ47" s="2">
        <v>0.43</v>
      </c>
      <c r="AR47" s="2">
        <v>3.92</v>
      </c>
      <c r="AS47" s="2" t="s">
        <v>103</v>
      </c>
      <c r="AT47" s="2" t="s">
        <v>104</v>
      </c>
      <c r="AU47" s="5">
        <v>109502</v>
      </c>
      <c r="AV47" s="5">
        <v>101695</v>
      </c>
      <c r="AW47" s="2" t="s">
        <v>688</v>
      </c>
      <c r="AX47" s="5">
        <v>54305</v>
      </c>
      <c r="AY47" s="2">
        <v>0.23</v>
      </c>
      <c r="AZ47" s="2" t="s">
        <v>106</v>
      </c>
      <c r="BA47" s="2" t="s">
        <v>106</v>
      </c>
      <c r="BB47" s="2" t="s">
        <v>107</v>
      </c>
      <c r="BC47" s="2" t="s">
        <v>99</v>
      </c>
      <c r="BD47" s="2" t="s">
        <v>108</v>
      </c>
      <c r="BE47" s="2">
        <v>0.37</v>
      </c>
      <c r="BF47" s="2">
        <v>167.8</v>
      </c>
      <c r="BG47" s="2">
        <v>0.12</v>
      </c>
      <c r="BH47" s="2">
        <v>45.67</v>
      </c>
      <c r="BI47" s="2" t="s">
        <v>109</v>
      </c>
      <c r="BJ47" s="2" t="s">
        <v>689</v>
      </c>
      <c r="BK47" s="2" t="s">
        <v>690</v>
      </c>
      <c r="BL47" s="2" t="s">
        <v>98</v>
      </c>
      <c r="BM47" s="2" t="s">
        <v>691</v>
      </c>
      <c r="BN47" s="2" t="s">
        <v>103</v>
      </c>
      <c r="BO47" s="2" t="s">
        <v>123</v>
      </c>
      <c r="BP47" s="2" t="s">
        <v>114</v>
      </c>
      <c r="BQ47" s="2" t="s">
        <v>132</v>
      </c>
      <c r="BR47" s="2" t="s">
        <v>692</v>
      </c>
      <c r="BS47" s="2" t="s">
        <v>693</v>
      </c>
      <c r="BT47" s="2" t="s">
        <v>694</v>
      </c>
      <c r="BU47" s="2" t="s">
        <v>103</v>
      </c>
      <c r="BV47" s="2" t="s">
        <v>103</v>
      </c>
      <c r="BW47" s="2" t="s">
        <v>103</v>
      </c>
      <c r="BX47" s="2" t="s">
        <v>103</v>
      </c>
      <c r="BY47" s="2" t="s">
        <v>103</v>
      </c>
      <c r="BZ47" s="2" t="s">
        <v>103</v>
      </c>
      <c r="CA47" s="2" t="s">
        <v>103</v>
      </c>
      <c r="CB47" s="2" t="s">
        <v>103</v>
      </c>
      <c r="CC47" s="2" t="s">
        <v>103</v>
      </c>
      <c r="CD47" s="2" t="s">
        <v>103</v>
      </c>
      <c r="CE47" s="2" t="s">
        <v>103</v>
      </c>
      <c r="CF47" s="2" t="s">
        <v>103</v>
      </c>
      <c r="CG47" s="2" t="s">
        <v>103</v>
      </c>
      <c r="CH47" s="2" t="s">
        <v>103</v>
      </c>
      <c r="CI47" s="2" t="s">
        <v>103</v>
      </c>
      <c r="CJ47" s="2" t="s">
        <v>103</v>
      </c>
    </row>
    <row r="48" ht="80" hidden="1" customHeight="1" spans="1:88">
      <c r="A48" s="3">
        <v>47</v>
      </c>
      <c r="B48" s="3" t="str">
        <f>_xlfn.DISPIMG("ID_2F7AE05621C7402999E5F15E9CE4AEB9",1)</f>
        <v>=DISPIMG("ID_2F7AE05621C7402999E5F15E9CE4AEB9",1)</v>
      </c>
      <c r="C48" s="2" t="s">
        <v>695</v>
      </c>
      <c r="D48" s="12" t="s">
        <v>696</v>
      </c>
      <c r="E48" s="2" t="s">
        <v>697</v>
      </c>
      <c r="F48" s="2" t="s">
        <v>90</v>
      </c>
      <c r="G48" s="2" t="s">
        <v>698</v>
      </c>
      <c r="H48" s="5">
        <v>182</v>
      </c>
      <c r="I48" s="13">
        <f t="shared" si="4"/>
        <v>0.00455763403701199</v>
      </c>
      <c r="J48" s="2">
        <v>5731.18</v>
      </c>
      <c r="K48" s="13">
        <f t="shared" si="5"/>
        <v>0.002955648887614</v>
      </c>
      <c r="L48" s="13" t="s">
        <v>177</v>
      </c>
      <c r="M48" s="14" t="s">
        <v>178</v>
      </c>
      <c r="N48" s="13" t="s">
        <v>94</v>
      </c>
      <c r="O48" s="14" t="s">
        <v>95</v>
      </c>
      <c r="P48" s="14">
        <v>4</v>
      </c>
      <c r="Q48" s="14">
        <v>1</v>
      </c>
      <c r="R48" s="14" t="s">
        <v>95</v>
      </c>
      <c r="S48" s="2" t="s">
        <v>699</v>
      </c>
      <c r="T48" s="2" t="s">
        <v>700</v>
      </c>
      <c r="U48" s="5">
        <v>206</v>
      </c>
      <c r="V48" s="15" t="str">
        <f t="shared" si="6"/>
        <v>半年-1年</v>
      </c>
      <c r="W48" s="2" t="s">
        <v>98</v>
      </c>
      <c r="X48" s="2" t="s">
        <v>98</v>
      </c>
      <c r="Y48" s="2" t="s">
        <v>98</v>
      </c>
      <c r="Z48" s="2" t="s">
        <v>98</v>
      </c>
      <c r="AA48" s="5">
        <v>26</v>
      </c>
      <c r="AB48" s="2">
        <v>4</v>
      </c>
      <c r="AC48" s="2" t="s">
        <v>125</v>
      </c>
      <c r="AD48" s="2" t="s">
        <v>701</v>
      </c>
      <c r="AE48" s="2" t="s">
        <v>127</v>
      </c>
      <c r="AF48" s="2">
        <v>34.99</v>
      </c>
      <c r="AG48" s="2" t="s">
        <v>99</v>
      </c>
      <c r="AH48" s="2">
        <v>3.5</v>
      </c>
      <c r="AI48" s="2">
        <v>31.49</v>
      </c>
      <c r="AJ48" s="16" t="str">
        <f t="shared" si="7"/>
        <v>30-40</v>
      </c>
      <c r="AK48" s="2">
        <v>37.95</v>
      </c>
      <c r="AL48" s="2">
        <v>23.71</v>
      </c>
      <c r="AM48" s="2">
        <v>75.29</v>
      </c>
      <c r="AN48" s="2" t="s">
        <v>103</v>
      </c>
      <c r="AO48" s="5">
        <v>2</v>
      </c>
      <c r="AP48" s="2">
        <v>73.39</v>
      </c>
      <c r="AQ48" s="2">
        <v>0.43</v>
      </c>
      <c r="AR48" s="2">
        <v>3.06</v>
      </c>
      <c r="AS48" s="2" t="s">
        <v>103</v>
      </c>
      <c r="AT48" s="2" t="s">
        <v>104</v>
      </c>
      <c r="AU48" s="5">
        <v>113736</v>
      </c>
      <c r="AV48" s="5">
        <v>106365</v>
      </c>
      <c r="AW48" s="2" t="s">
        <v>702</v>
      </c>
      <c r="AX48" s="5">
        <v>0</v>
      </c>
      <c r="AY48" s="2">
        <v>0.25</v>
      </c>
      <c r="AZ48" s="2" t="s">
        <v>106</v>
      </c>
      <c r="BA48" s="2" t="s">
        <v>106</v>
      </c>
      <c r="BB48" s="2" t="s">
        <v>107</v>
      </c>
      <c r="BC48" s="2" t="s">
        <v>98</v>
      </c>
      <c r="BD48" s="2" t="s">
        <v>108</v>
      </c>
      <c r="BE48" s="2">
        <v>0.86</v>
      </c>
      <c r="BF48" s="2">
        <v>390.02</v>
      </c>
      <c r="BG48" s="2">
        <v>0</v>
      </c>
      <c r="BH48" s="2">
        <v>0.8</v>
      </c>
      <c r="BI48" s="2" t="s">
        <v>109</v>
      </c>
      <c r="BJ48" s="2" t="s">
        <v>703</v>
      </c>
      <c r="BK48" s="2" t="s">
        <v>704</v>
      </c>
      <c r="BL48" s="2" t="s">
        <v>98</v>
      </c>
      <c r="BM48" s="2" t="s">
        <v>705</v>
      </c>
      <c r="BN48" s="2" t="s">
        <v>103</v>
      </c>
      <c r="BO48" s="2" t="s">
        <v>699</v>
      </c>
      <c r="BP48" s="2" t="s">
        <v>114</v>
      </c>
      <c r="BQ48" s="2" t="s">
        <v>217</v>
      </c>
      <c r="BR48" s="2" t="s">
        <v>133</v>
      </c>
      <c r="BS48" s="2" t="s">
        <v>103</v>
      </c>
      <c r="BT48" s="2" t="s">
        <v>103</v>
      </c>
      <c r="BU48" s="2" t="s">
        <v>103</v>
      </c>
      <c r="BV48" s="2" t="s">
        <v>706</v>
      </c>
      <c r="BW48" s="2" t="s">
        <v>103</v>
      </c>
      <c r="BX48" s="2" t="s">
        <v>103</v>
      </c>
      <c r="BY48" s="2" t="s">
        <v>103</v>
      </c>
      <c r="BZ48" s="2" t="s">
        <v>103</v>
      </c>
      <c r="CA48" s="2" t="s">
        <v>103</v>
      </c>
      <c r="CB48" s="2" t="s">
        <v>103</v>
      </c>
      <c r="CC48" s="2" t="s">
        <v>103</v>
      </c>
      <c r="CD48" s="2" t="s">
        <v>103</v>
      </c>
      <c r="CE48" s="2" t="s">
        <v>103</v>
      </c>
      <c r="CF48" s="2" t="s">
        <v>103</v>
      </c>
      <c r="CG48" s="2" t="s">
        <v>103</v>
      </c>
      <c r="CH48" s="2" t="s">
        <v>103</v>
      </c>
      <c r="CI48" s="2" t="s">
        <v>103</v>
      </c>
      <c r="CJ48" s="2" t="s">
        <v>103</v>
      </c>
    </row>
    <row r="49" ht="80" customHeight="1" spans="1:88">
      <c r="A49" s="3">
        <v>48</v>
      </c>
      <c r="B49" s="3" t="str">
        <f>_xlfn.DISPIMG("ID_C6D981345B924B0799D04E774DC74740",1)</f>
        <v>=DISPIMG("ID_C6D981345B924B0799D04E774DC74740",1)</v>
      </c>
      <c r="C49" s="2" t="s">
        <v>707</v>
      </c>
      <c r="D49" s="12" t="s">
        <v>708</v>
      </c>
      <c r="E49" s="2" t="s">
        <v>709</v>
      </c>
      <c r="F49" s="2" t="s">
        <v>90</v>
      </c>
      <c r="G49" s="2" t="s">
        <v>710</v>
      </c>
      <c r="H49" s="5">
        <v>181</v>
      </c>
      <c r="I49" s="13">
        <f t="shared" si="4"/>
        <v>0.00453259209175369</v>
      </c>
      <c r="J49" s="2">
        <v>5428.19</v>
      </c>
      <c r="K49" s="13">
        <f t="shared" si="5"/>
        <v>0.00279939274900761</v>
      </c>
      <c r="L49" s="13" t="s">
        <v>92</v>
      </c>
      <c r="M49" s="14" t="s">
        <v>302</v>
      </c>
      <c r="N49" s="13" t="s">
        <v>94</v>
      </c>
      <c r="O49" s="14">
        <v>20</v>
      </c>
      <c r="P49" s="14">
        <v>3</v>
      </c>
      <c r="Q49" s="14">
        <v>2</v>
      </c>
      <c r="R49" s="14">
        <v>2</v>
      </c>
      <c r="S49" s="2" t="s">
        <v>711</v>
      </c>
      <c r="T49" s="2" t="s">
        <v>712</v>
      </c>
      <c r="U49" s="5">
        <v>1825</v>
      </c>
      <c r="V49" s="15" t="str">
        <f t="shared" si="6"/>
        <v>2年+</v>
      </c>
      <c r="W49" s="2" t="s">
        <v>98</v>
      </c>
      <c r="X49" s="2" t="s">
        <v>98</v>
      </c>
      <c r="Y49" s="2" t="s">
        <v>98</v>
      </c>
      <c r="Z49" s="2" t="s">
        <v>98</v>
      </c>
      <c r="AA49" s="5">
        <v>1974</v>
      </c>
      <c r="AB49" s="2">
        <v>4.4</v>
      </c>
      <c r="AC49" s="2" t="s">
        <v>125</v>
      </c>
      <c r="AD49" s="2" t="s">
        <v>713</v>
      </c>
      <c r="AE49" s="2" t="s">
        <v>127</v>
      </c>
      <c r="AF49" s="2">
        <v>29.99</v>
      </c>
      <c r="AG49" s="2" t="s">
        <v>98</v>
      </c>
      <c r="AH49" s="2" t="s">
        <v>103</v>
      </c>
      <c r="AI49" s="2">
        <v>29.99</v>
      </c>
      <c r="AJ49" s="16" t="str">
        <f t="shared" si="7"/>
        <v>20-30</v>
      </c>
      <c r="AK49" s="2" t="s">
        <v>103</v>
      </c>
      <c r="AL49" s="2">
        <v>21.58</v>
      </c>
      <c r="AM49" s="2">
        <v>71.96</v>
      </c>
      <c r="AN49" s="5">
        <v>7</v>
      </c>
      <c r="AO49" s="5">
        <v>2</v>
      </c>
      <c r="AP49" s="2">
        <v>100</v>
      </c>
      <c r="AQ49" s="2">
        <v>0.43</v>
      </c>
      <c r="AR49" s="2">
        <v>3.91</v>
      </c>
      <c r="AS49" s="2" t="s">
        <v>103</v>
      </c>
      <c r="AT49" s="2" t="s">
        <v>104</v>
      </c>
      <c r="AU49" s="5">
        <v>102974</v>
      </c>
      <c r="AV49" s="5">
        <v>71639</v>
      </c>
      <c r="AW49" s="2" t="s">
        <v>714</v>
      </c>
      <c r="AX49" s="5">
        <v>7425</v>
      </c>
      <c r="AY49" s="2">
        <v>0.11</v>
      </c>
      <c r="AZ49" s="2" t="s">
        <v>106</v>
      </c>
      <c r="BA49" s="2" t="s">
        <v>106</v>
      </c>
      <c r="BB49" s="2" t="s">
        <v>107</v>
      </c>
      <c r="BC49" s="2" t="s">
        <v>99</v>
      </c>
      <c r="BD49" s="2" t="s">
        <v>108</v>
      </c>
      <c r="BE49" s="2">
        <v>0.37</v>
      </c>
      <c r="BF49" s="2">
        <v>167.8</v>
      </c>
      <c r="BG49" s="2">
        <v>0.08</v>
      </c>
      <c r="BH49" s="2">
        <v>28.28</v>
      </c>
      <c r="BI49" s="2" t="s">
        <v>109</v>
      </c>
      <c r="BJ49" s="2" t="s">
        <v>715</v>
      </c>
      <c r="BK49" s="2" t="s">
        <v>716</v>
      </c>
      <c r="BL49" s="2" t="s">
        <v>98</v>
      </c>
      <c r="BM49" s="2" t="s">
        <v>717</v>
      </c>
      <c r="BN49" s="2" t="s">
        <v>103</v>
      </c>
      <c r="BO49" s="2" t="s">
        <v>711</v>
      </c>
      <c r="BP49" s="2" t="s">
        <v>114</v>
      </c>
      <c r="BQ49" s="2" t="s">
        <v>718</v>
      </c>
      <c r="BR49" s="2" t="s">
        <v>577</v>
      </c>
      <c r="BS49" s="2" t="s">
        <v>103</v>
      </c>
      <c r="BT49" s="2" t="s">
        <v>719</v>
      </c>
      <c r="BU49" s="2" t="s">
        <v>103</v>
      </c>
      <c r="BV49" s="2" t="s">
        <v>103</v>
      </c>
      <c r="BW49" s="2" t="s">
        <v>720</v>
      </c>
      <c r="BX49" s="2" t="s">
        <v>103</v>
      </c>
      <c r="BY49" s="2" t="s">
        <v>103</v>
      </c>
      <c r="BZ49" s="2" t="s">
        <v>103</v>
      </c>
      <c r="CA49" s="2" t="s">
        <v>103</v>
      </c>
      <c r="CB49" s="2" t="s">
        <v>103</v>
      </c>
      <c r="CC49" s="2" t="s">
        <v>103</v>
      </c>
      <c r="CD49" s="2" t="s">
        <v>103</v>
      </c>
      <c r="CE49" s="2" t="s">
        <v>103</v>
      </c>
      <c r="CF49" s="2" t="s">
        <v>103</v>
      </c>
      <c r="CG49" s="2" t="s">
        <v>103</v>
      </c>
      <c r="CH49" s="2" t="s">
        <v>103</v>
      </c>
      <c r="CI49" s="2" t="s">
        <v>103</v>
      </c>
      <c r="CJ49" s="2" t="s">
        <v>103</v>
      </c>
    </row>
    <row r="50" ht="80" customHeight="1" spans="1:88">
      <c r="A50" s="3">
        <v>49</v>
      </c>
      <c r="B50" s="3" t="str">
        <f>_xlfn.DISPIMG("ID_52CC1454243E44CAB3569B3F249456D0",1)</f>
        <v>=DISPIMG("ID_52CC1454243E44CAB3569B3F249456D0",1)</v>
      </c>
      <c r="C50" s="2" t="s">
        <v>721</v>
      </c>
      <c r="D50" s="12" t="s">
        <v>722</v>
      </c>
      <c r="E50" s="2" t="s">
        <v>723</v>
      </c>
      <c r="F50" s="2" t="s">
        <v>90</v>
      </c>
      <c r="G50" s="2" t="s">
        <v>724</v>
      </c>
      <c r="H50" s="5">
        <v>180</v>
      </c>
      <c r="I50" s="13">
        <f t="shared" si="4"/>
        <v>0.00450755014649538</v>
      </c>
      <c r="J50" s="2">
        <v>5398.2</v>
      </c>
      <c r="K50" s="13">
        <f t="shared" si="5"/>
        <v>0.0027839264907258</v>
      </c>
      <c r="L50" s="13" t="s">
        <v>92</v>
      </c>
      <c r="M50" s="14" t="s">
        <v>302</v>
      </c>
      <c r="N50" s="13" t="s">
        <v>94</v>
      </c>
      <c r="O50" s="14">
        <v>100</v>
      </c>
      <c r="P50" s="14">
        <v>4</v>
      </c>
      <c r="Q50" s="14">
        <v>1</v>
      </c>
      <c r="R50" s="14" t="s">
        <v>95</v>
      </c>
      <c r="S50" s="2" t="s">
        <v>725</v>
      </c>
      <c r="T50" s="2" t="s">
        <v>726</v>
      </c>
      <c r="U50" s="5">
        <v>298</v>
      </c>
      <c r="V50" s="15" t="str">
        <f t="shared" si="6"/>
        <v>半年-1年</v>
      </c>
      <c r="W50" s="2" t="s">
        <v>98</v>
      </c>
      <c r="X50" s="2" t="s">
        <v>98</v>
      </c>
      <c r="Y50" s="2" t="s">
        <v>98</v>
      </c>
      <c r="Z50" s="2" t="s">
        <v>98</v>
      </c>
      <c r="AA50" s="5">
        <v>521</v>
      </c>
      <c r="AB50" s="2">
        <v>4.6</v>
      </c>
      <c r="AC50" s="2" t="s">
        <v>125</v>
      </c>
      <c r="AD50" s="2" t="s">
        <v>727</v>
      </c>
      <c r="AE50" s="2" t="s">
        <v>127</v>
      </c>
      <c r="AF50" s="2">
        <v>29.99</v>
      </c>
      <c r="AG50" s="2" t="s">
        <v>98</v>
      </c>
      <c r="AH50" s="2" t="s">
        <v>103</v>
      </c>
      <c r="AI50" s="2">
        <v>29.99</v>
      </c>
      <c r="AJ50" s="16" t="str">
        <f t="shared" si="7"/>
        <v>20-30</v>
      </c>
      <c r="AK50" s="2">
        <v>29.99</v>
      </c>
      <c r="AL50" s="2">
        <v>22.7</v>
      </c>
      <c r="AM50" s="2">
        <v>75.69</v>
      </c>
      <c r="AN50" s="5">
        <v>2</v>
      </c>
      <c r="AO50" s="5">
        <v>2</v>
      </c>
      <c r="AP50" s="2">
        <v>100</v>
      </c>
      <c r="AQ50" s="2">
        <v>0.42</v>
      </c>
      <c r="AR50" s="2">
        <v>3.92</v>
      </c>
      <c r="AS50" s="2" t="s">
        <v>103</v>
      </c>
      <c r="AT50" s="2" t="s">
        <v>104</v>
      </c>
      <c r="AU50" s="5">
        <v>112455</v>
      </c>
      <c r="AV50" s="5">
        <v>78783</v>
      </c>
      <c r="AW50" s="2" t="s">
        <v>728</v>
      </c>
      <c r="AX50" s="5">
        <v>59196</v>
      </c>
      <c r="AY50" s="2">
        <v>0.22</v>
      </c>
      <c r="AZ50" s="2" t="s">
        <v>107</v>
      </c>
      <c r="BA50" s="2" t="s">
        <v>106</v>
      </c>
      <c r="BB50" s="2" t="s">
        <v>107</v>
      </c>
      <c r="BC50" s="2" t="s">
        <v>99</v>
      </c>
      <c r="BD50" s="2" t="s">
        <v>108</v>
      </c>
      <c r="BE50" s="2">
        <v>0.49</v>
      </c>
      <c r="BF50" s="2">
        <v>222.22</v>
      </c>
      <c r="BG50" s="2">
        <v>0.15</v>
      </c>
      <c r="BH50" s="2">
        <v>53.5</v>
      </c>
      <c r="BI50" s="2" t="s">
        <v>109</v>
      </c>
      <c r="BJ50" s="2" t="s">
        <v>729</v>
      </c>
      <c r="BK50" s="2" t="s">
        <v>730</v>
      </c>
      <c r="BL50" s="2" t="s">
        <v>98</v>
      </c>
      <c r="BM50" s="2" t="s">
        <v>731</v>
      </c>
      <c r="BN50" s="2" t="s">
        <v>732</v>
      </c>
      <c r="BO50" s="2" t="s">
        <v>725</v>
      </c>
      <c r="BP50" s="2" t="s">
        <v>114</v>
      </c>
      <c r="BQ50" s="2" t="s">
        <v>270</v>
      </c>
      <c r="BR50" s="2" t="s">
        <v>133</v>
      </c>
      <c r="BS50" s="2" t="s">
        <v>271</v>
      </c>
      <c r="BT50" s="2" t="s">
        <v>103</v>
      </c>
      <c r="BU50" s="2" t="s">
        <v>103</v>
      </c>
      <c r="BV50" s="2" t="s">
        <v>103</v>
      </c>
      <c r="BW50" s="2" t="s">
        <v>103</v>
      </c>
      <c r="BX50" s="2" t="s">
        <v>103</v>
      </c>
      <c r="BY50" s="2" t="s">
        <v>103</v>
      </c>
      <c r="BZ50" s="2" t="s">
        <v>103</v>
      </c>
      <c r="CA50" s="2" t="s">
        <v>103</v>
      </c>
      <c r="CB50" s="2" t="s">
        <v>103</v>
      </c>
      <c r="CC50" s="2" t="s">
        <v>103</v>
      </c>
      <c r="CD50" s="2" t="s">
        <v>103</v>
      </c>
      <c r="CE50" s="2" t="s">
        <v>103</v>
      </c>
      <c r="CF50" s="2" t="s">
        <v>103</v>
      </c>
      <c r="CG50" s="2" t="s">
        <v>103</v>
      </c>
      <c r="CH50" s="2" t="s">
        <v>103</v>
      </c>
      <c r="CI50" s="2" t="s">
        <v>103</v>
      </c>
      <c r="CJ50" s="2" t="s">
        <v>103</v>
      </c>
    </row>
    <row r="51" ht="80" customHeight="1" spans="1:88">
      <c r="A51" s="3">
        <v>50</v>
      </c>
      <c r="B51" s="3" t="str">
        <f>_xlfn.DISPIMG("ID_3303E69F6CC549759170D31582101A34",1)</f>
        <v>=DISPIMG("ID_3303E69F6CC549759170D31582101A34",1)</v>
      </c>
      <c r="C51" s="2" t="s">
        <v>733</v>
      </c>
      <c r="D51" s="12" t="s">
        <v>734</v>
      </c>
      <c r="E51" s="2" t="s">
        <v>735</v>
      </c>
      <c r="F51" s="2" t="s">
        <v>90</v>
      </c>
      <c r="G51" s="2" t="s">
        <v>736</v>
      </c>
      <c r="H51" s="5">
        <v>172</v>
      </c>
      <c r="I51" s="13">
        <f t="shared" si="4"/>
        <v>0.00430721458442892</v>
      </c>
      <c r="J51" s="2">
        <v>1890.28</v>
      </c>
      <c r="K51" s="13">
        <f t="shared" si="5"/>
        <v>0.000974843571355112</v>
      </c>
      <c r="L51" s="13" t="s">
        <v>92</v>
      </c>
      <c r="M51" s="14" t="s">
        <v>302</v>
      </c>
      <c r="N51" s="13" t="s">
        <v>94</v>
      </c>
      <c r="O51" s="14">
        <v>20</v>
      </c>
      <c r="P51" s="14">
        <v>4</v>
      </c>
      <c r="Q51" s="14">
        <v>2</v>
      </c>
      <c r="R51" s="14" t="s">
        <v>95</v>
      </c>
      <c r="S51" s="2" t="s">
        <v>446</v>
      </c>
      <c r="T51" s="2" t="s">
        <v>737</v>
      </c>
      <c r="U51" s="5">
        <v>632</v>
      </c>
      <c r="V51" s="15" t="str">
        <f t="shared" si="6"/>
        <v>1-2年</v>
      </c>
      <c r="W51" s="2" t="s">
        <v>98</v>
      </c>
      <c r="X51" s="2" t="s">
        <v>99</v>
      </c>
      <c r="Y51" s="2" t="s">
        <v>99</v>
      </c>
      <c r="Z51" s="2" t="s">
        <v>99</v>
      </c>
      <c r="AA51" s="5">
        <v>35</v>
      </c>
      <c r="AB51" s="2">
        <v>4.4</v>
      </c>
      <c r="AC51" s="2" t="s">
        <v>125</v>
      </c>
      <c r="AD51" s="2" t="s">
        <v>448</v>
      </c>
      <c r="AE51" s="2" t="s">
        <v>127</v>
      </c>
      <c r="AF51" s="2">
        <v>10.99</v>
      </c>
      <c r="AG51" s="2" t="s">
        <v>98</v>
      </c>
      <c r="AH51" s="2" t="s">
        <v>103</v>
      </c>
      <c r="AI51" s="2">
        <v>10.99</v>
      </c>
      <c r="AJ51" s="16" t="str">
        <f t="shared" si="7"/>
        <v>10-20</v>
      </c>
      <c r="AK51" s="2" t="s">
        <v>103</v>
      </c>
      <c r="AL51" s="2">
        <v>5.42</v>
      </c>
      <c r="AM51" s="2">
        <v>49.32</v>
      </c>
      <c r="AN51" s="2" t="s">
        <v>103</v>
      </c>
      <c r="AO51" s="5">
        <v>2</v>
      </c>
      <c r="AP51" s="2">
        <v>23.43</v>
      </c>
      <c r="AQ51" s="2">
        <v>0.41</v>
      </c>
      <c r="AR51" s="2">
        <v>3.92</v>
      </c>
      <c r="AS51" s="2" t="s">
        <v>103</v>
      </c>
      <c r="AT51" s="2" t="s">
        <v>104</v>
      </c>
      <c r="AU51" s="5">
        <v>166198</v>
      </c>
      <c r="AV51" s="5">
        <v>74907</v>
      </c>
      <c r="AW51" s="2" t="s">
        <v>738</v>
      </c>
      <c r="AX51" s="5">
        <v>90702</v>
      </c>
      <c r="AY51" s="2">
        <v>3.16</v>
      </c>
      <c r="AZ51" s="2" t="s">
        <v>106</v>
      </c>
      <c r="BA51" s="2" t="s">
        <v>106</v>
      </c>
      <c r="BB51" s="2" t="s">
        <v>107</v>
      </c>
      <c r="BC51" s="2" t="s">
        <v>99</v>
      </c>
      <c r="BD51" s="2" t="s">
        <v>108</v>
      </c>
      <c r="BE51" s="2">
        <v>0.44</v>
      </c>
      <c r="BF51" s="2">
        <v>199.55</v>
      </c>
      <c r="BG51" s="2">
        <v>0.12</v>
      </c>
      <c r="BH51" s="2">
        <v>42.41</v>
      </c>
      <c r="BI51" s="2" t="s">
        <v>109</v>
      </c>
      <c r="BJ51" s="2" t="s">
        <v>739</v>
      </c>
      <c r="BK51" s="2" t="s">
        <v>740</v>
      </c>
      <c r="BL51" s="2" t="s">
        <v>98</v>
      </c>
      <c r="BM51" s="2" t="s">
        <v>741</v>
      </c>
      <c r="BN51" s="2" t="s">
        <v>103</v>
      </c>
      <c r="BO51" s="2" t="s">
        <v>446</v>
      </c>
      <c r="BP51" s="2" t="s">
        <v>114</v>
      </c>
      <c r="BQ51" s="2" t="s">
        <v>742</v>
      </c>
      <c r="BR51" s="2" t="s">
        <v>577</v>
      </c>
      <c r="BS51" s="2" t="s">
        <v>103</v>
      </c>
      <c r="BT51" s="2" t="s">
        <v>103</v>
      </c>
      <c r="BU51" s="2" t="s">
        <v>103</v>
      </c>
      <c r="BV51" s="2" t="s">
        <v>103</v>
      </c>
      <c r="BW51" s="2" t="s">
        <v>743</v>
      </c>
      <c r="BX51" s="2" t="s">
        <v>103</v>
      </c>
      <c r="BY51" s="2" t="s">
        <v>103</v>
      </c>
      <c r="BZ51" s="2" t="s">
        <v>103</v>
      </c>
      <c r="CA51" s="2" t="s">
        <v>103</v>
      </c>
      <c r="CB51" s="2" t="s">
        <v>103</v>
      </c>
      <c r="CC51" s="2" t="s">
        <v>103</v>
      </c>
      <c r="CD51" s="2" t="s">
        <v>103</v>
      </c>
      <c r="CE51" s="2" t="s">
        <v>103</v>
      </c>
      <c r="CF51" s="2" t="s">
        <v>103</v>
      </c>
      <c r="CG51" s="2" t="s">
        <v>103</v>
      </c>
      <c r="CH51" s="2" t="s">
        <v>103</v>
      </c>
      <c r="CI51" s="2" t="s">
        <v>103</v>
      </c>
      <c r="CJ51" s="2" t="s">
        <v>103</v>
      </c>
    </row>
    <row r="52" ht="80" hidden="1" customHeight="1" spans="1:88">
      <c r="A52" s="3">
        <v>51</v>
      </c>
      <c r="B52" s="3" t="str">
        <f>_xlfn.DISPIMG("ID_8A1304ACEF804556B099E32C51BBC5D3",1)</f>
        <v>=DISPIMG("ID_8A1304ACEF804556B099E32C51BBC5D3",1)</v>
      </c>
      <c r="C52" s="2" t="s">
        <v>744</v>
      </c>
      <c r="D52" s="12" t="s">
        <v>745</v>
      </c>
      <c r="E52" s="2" t="s">
        <v>746</v>
      </c>
      <c r="F52" s="2" t="s">
        <v>300</v>
      </c>
      <c r="G52" s="2" t="s">
        <v>747</v>
      </c>
      <c r="H52" s="5">
        <v>170</v>
      </c>
      <c r="I52" s="13">
        <f t="shared" si="4"/>
        <v>0.0042571306939123</v>
      </c>
      <c r="J52" s="2">
        <v>4928.3</v>
      </c>
      <c r="K52" s="13">
        <f t="shared" si="5"/>
        <v>0.00254159255385943</v>
      </c>
      <c r="L52" s="16" t="s">
        <v>177</v>
      </c>
      <c r="M52" s="14" t="s">
        <v>302</v>
      </c>
      <c r="N52" s="13" t="s">
        <v>179</v>
      </c>
      <c r="O52" s="13" t="s">
        <v>95</v>
      </c>
      <c r="P52" s="14">
        <v>2</v>
      </c>
      <c r="Q52" s="14">
        <v>2</v>
      </c>
      <c r="R52" s="14" t="s">
        <v>95</v>
      </c>
      <c r="S52" s="2" t="s">
        <v>748</v>
      </c>
      <c r="T52" s="2" t="s">
        <v>749</v>
      </c>
      <c r="U52" s="5">
        <v>205</v>
      </c>
      <c r="V52" s="15" t="str">
        <f t="shared" si="6"/>
        <v>半年-1年</v>
      </c>
      <c r="W52" s="2" t="s">
        <v>98</v>
      </c>
      <c r="X52" s="2" t="s">
        <v>98</v>
      </c>
      <c r="Y52" s="2" t="s">
        <v>98</v>
      </c>
      <c r="Z52" s="2" t="s">
        <v>98</v>
      </c>
      <c r="AA52" s="5">
        <v>120</v>
      </c>
      <c r="AB52" s="2">
        <v>4.3</v>
      </c>
      <c r="AC52" s="2" t="s">
        <v>125</v>
      </c>
      <c r="AD52" s="2" t="s">
        <v>750</v>
      </c>
      <c r="AE52" s="2" t="s">
        <v>127</v>
      </c>
      <c r="AF52" s="2">
        <v>28.99</v>
      </c>
      <c r="AG52" s="2" t="s">
        <v>98</v>
      </c>
      <c r="AH52" s="2" t="s">
        <v>103</v>
      </c>
      <c r="AI52" s="2">
        <v>28.99</v>
      </c>
      <c r="AJ52" s="16" t="str">
        <f t="shared" si="7"/>
        <v>20-30</v>
      </c>
      <c r="AK52" s="2" t="s">
        <v>103</v>
      </c>
      <c r="AL52" s="2">
        <v>20.06</v>
      </c>
      <c r="AM52" s="2">
        <v>69.2</v>
      </c>
      <c r="AN52" s="2" t="s">
        <v>103</v>
      </c>
      <c r="AO52" s="2" t="s">
        <v>103</v>
      </c>
      <c r="AP52" s="2">
        <v>100</v>
      </c>
      <c r="AQ52" s="2">
        <v>0.4</v>
      </c>
      <c r="AR52" s="2">
        <v>4.58</v>
      </c>
      <c r="AS52" s="2" t="s">
        <v>103</v>
      </c>
      <c r="AT52" s="2" t="s">
        <v>104</v>
      </c>
      <c r="AU52" s="5">
        <v>123451</v>
      </c>
      <c r="AV52" s="5">
        <v>59232</v>
      </c>
      <c r="AW52" s="2" t="s">
        <v>751</v>
      </c>
      <c r="AX52" s="5">
        <v>13283</v>
      </c>
      <c r="AY52" s="2">
        <v>2.5</v>
      </c>
      <c r="AZ52" s="2" t="s">
        <v>107</v>
      </c>
      <c r="BA52" s="2" t="s">
        <v>106</v>
      </c>
      <c r="BB52" s="2" t="s">
        <v>107</v>
      </c>
      <c r="BC52" s="2" t="s">
        <v>98</v>
      </c>
      <c r="BD52" s="2" t="s">
        <v>108</v>
      </c>
      <c r="BE52" s="2">
        <v>0.85</v>
      </c>
      <c r="BF52" s="2">
        <v>385.49</v>
      </c>
      <c r="BG52" s="2">
        <v>0.17</v>
      </c>
      <c r="BH52" s="2">
        <v>61.29</v>
      </c>
      <c r="BI52" s="2" t="s">
        <v>109</v>
      </c>
      <c r="BJ52" s="2" t="s">
        <v>752</v>
      </c>
      <c r="BK52" s="2" t="s">
        <v>753</v>
      </c>
      <c r="BL52" s="2" t="s">
        <v>98</v>
      </c>
      <c r="BM52" s="2" t="s">
        <v>754</v>
      </c>
      <c r="BN52" s="2" t="s">
        <v>103</v>
      </c>
      <c r="BO52" s="2" t="s">
        <v>748</v>
      </c>
      <c r="BP52" s="2" t="s">
        <v>103</v>
      </c>
      <c r="BQ52" s="2" t="s">
        <v>630</v>
      </c>
      <c r="BR52" s="2" t="s">
        <v>103</v>
      </c>
      <c r="BS52" s="2" t="s">
        <v>103</v>
      </c>
      <c r="BT52" s="2" t="s">
        <v>755</v>
      </c>
      <c r="BU52" s="2" t="s">
        <v>103</v>
      </c>
      <c r="BV52" s="2" t="s">
        <v>103</v>
      </c>
      <c r="BW52" s="2" t="s">
        <v>103</v>
      </c>
      <c r="BX52" s="2" t="s">
        <v>103</v>
      </c>
      <c r="BY52" s="2" t="s">
        <v>756</v>
      </c>
      <c r="BZ52" s="2" t="s">
        <v>103</v>
      </c>
      <c r="CA52" s="2" t="s">
        <v>103</v>
      </c>
      <c r="CB52" s="2" t="s">
        <v>103</v>
      </c>
      <c r="CC52" s="2" t="s">
        <v>757</v>
      </c>
      <c r="CD52" s="2" t="s">
        <v>758</v>
      </c>
      <c r="CE52" s="2" t="s">
        <v>103</v>
      </c>
      <c r="CF52" s="2" t="s">
        <v>103</v>
      </c>
      <c r="CG52" s="2" t="s">
        <v>103</v>
      </c>
      <c r="CH52" s="2" t="s">
        <v>103</v>
      </c>
      <c r="CI52" s="2" t="s">
        <v>103</v>
      </c>
      <c r="CJ52" s="2" t="s">
        <v>103</v>
      </c>
    </row>
    <row r="53" ht="80" hidden="1" customHeight="1" spans="1:88">
      <c r="A53" s="3">
        <v>52</v>
      </c>
      <c r="B53" s="3" t="str">
        <f>_xlfn.DISPIMG("ID_838399C0BE5D4BF7898B67EEFAA8EB3C",1)</f>
        <v>=DISPIMG("ID_838399C0BE5D4BF7898B67EEFAA8EB3C",1)</v>
      </c>
      <c r="C53" s="2" t="s">
        <v>759</v>
      </c>
      <c r="D53" s="12" t="s">
        <v>760</v>
      </c>
      <c r="E53" s="2" t="s">
        <v>761</v>
      </c>
      <c r="F53" s="2" t="s">
        <v>90</v>
      </c>
      <c r="G53" s="2" t="s">
        <v>762</v>
      </c>
      <c r="H53" s="5">
        <v>170</v>
      </c>
      <c r="I53" s="13">
        <f t="shared" si="4"/>
        <v>0.0042571306939123</v>
      </c>
      <c r="J53" s="2">
        <v>9518.3</v>
      </c>
      <c r="K53" s="13">
        <f t="shared" si="5"/>
        <v>0.00490871911316279</v>
      </c>
      <c r="L53" s="13" t="s">
        <v>92</v>
      </c>
      <c r="M53" s="14" t="s">
        <v>445</v>
      </c>
      <c r="N53" s="13" t="s">
        <v>179</v>
      </c>
      <c r="O53" s="14">
        <v>100</v>
      </c>
      <c r="P53" s="14">
        <v>4</v>
      </c>
      <c r="Q53" s="14">
        <v>4</v>
      </c>
      <c r="R53" s="14" t="s">
        <v>95</v>
      </c>
      <c r="S53" s="2" t="s">
        <v>262</v>
      </c>
      <c r="T53" s="2" t="s">
        <v>763</v>
      </c>
      <c r="U53" s="5">
        <v>775</v>
      </c>
      <c r="V53" s="15" t="str">
        <f t="shared" si="6"/>
        <v>2年+</v>
      </c>
      <c r="W53" s="2" t="s">
        <v>99</v>
      </c>
      <c r="X53" s="2" t="s">
        <v>99</v>
      </c>
      <c r="Y53" s="2" t="s">
        <v>99</v>
      </c>
      <c r="Z53" s="2" t="s">
        <v>99</v>
      </c>
      <c r="AA53" s="5">
        <v>453</v>
      </c>
      <c r="AB53" s="2">
        <v>4.3</v>
      </c>
      <c r="AC53" s="2" t="s">
        <v>125</v>
      </c>
      <c r="AD53" s="2" t="s">
        <v>262</v>
      </c>
      <c r="AE53" s="2" t="s">
        <v>127</v>
      </c>
      <c r="AF53" s="2">
        <v>55.99</v>
      </c>
      <c r="AG53" s="2" t="s">
        <v>98</v>
      </c>
      <c r="AH53" s="2" t="s">
        <v>103</v>
      </c>
      <c r="AI53" s="2">
        <v>55.99</v>
      </c>
      <c r="AJ53" s="16" t="str">
        <f t="shared" si="7"/>
        <v>50-60</v>
      </c>
      <c r="AK53" s="2" t="s">
        <v>103</v>
      </c>
      <c r="AL53" s="2">
        <v>43.42</v>
      </c>
      <c r="AM53" s="2">
        <v>77.55</v>
      </c>
      <c r="AN53" s="5">
        <v>4</v>
      </c>
      <c r="AO53" s="5">
        <v>2</v>
      </c>
      <c r="AP53" s="2">
        <v>12.81</v>
      </c>
      <c r="AQ53" s="2">
        <v>0.4</v>
      </c>
      <c r="AR53" s="2">
        <v>4.17</v>
      </c>
      <c r="AS53" s="2" t="s">
        <v>103</v>
      </c>
      <c r="AT53" s="2" t="s">
        <v>104</v>
      </c>
      <c r="AU53" s="5">
        <v>188504</v>
      </c>
      <c r="AV53" s="5">
        <v>107723</v>
      </c>
      <c r="AW53" s="2" t="s">
        <v>764</v>
      </c>
      <c r="AX53" s="5">
        <v>56012</v>
      </c>
      <c r="AY53" s="2">
        <v>1.18</v>
      </c>
      <c r="AZ53" s="2" t="s">
        <v>106</v>
      </c>
      <c r="BA53" s="2" t="s">
        <v>106</v>
      </c>
      <c r="BB53" s="2" t="s">
        <v>107</v>
      </c>
      <c r="BC53" s="2" t="s">
        <v>99</v>
      </c>
      <c r="BD53" s="2" t="s">
        <v>108</v>
      </c>
      <c r="BE53" s="2">
        <v>0.71</v>
      </c>
      <c r="BF53" s="2">
        <v>322</v>
      </c>
      <c r="BG53" s="2">
        <v>0.14</v>
      </c>
      <c r="BH53" s="2">
        <v>52.82</v>
      </c>
      <c r="BI53" s="2" t="s">
        <v>109</v>
      </c>
      <c r="BJ53" s="2" t="s">
        <v>765</v>
      </c>
      <c r="BK53" s="2" t="s">
        <v>766</v>
      </c>
      <c r="BL53" s="2" t="s">
        <v>98</v>
      </c>
      <c r="BM53" s="2" t="s">
        <v>767</v>
      </c>
      <c r="BN53" s="2" t="s">
        <v>768</v>
      </c>
      <c r="BO53" s="2" t="s">
        <v>262</v>
      </c>
      <c r="BP53" s="2" t="s">
        <v>114</v>
      </c>
      <c r="BQ53" s="2" t="s">
        <v>270</v>
      </c>
      <c r="BR53" s="2" t="s">
        <v>133</v>
      </c>
      <c r="BS53" s="2" t="s">
        <v>103</v>
      </c>
      <c r="BT53" s="2" t="s">
        <v>103</v>
      </c>
      <c r="BU53" s="2" t="s">
        <v>103</v>
      </c>
      <c r="BV53" s="2" t="s">
        <v>103</v>
      </c>
      <c r="BW53" s="2" t="s">
        <v>769</v>
      </c>
      <c r="BX53" s="2" t="s">
        <v>103</v>
      </c>
      <c r="BY53" s="2" t="s">
        <v>103</v>
      </c>
      <c r="BZ53" s="2" t="s">
        <v>103</v>
      </c>
      <c r="CA53" s="2" t="s">
        <v>103</v>
      </c>
      <c r="CB53" s="2" t="s">
        <v>103</v>
      </c>
      <c r="CC53" s="2" t="s">
        <v>103</v>
      </c>
      <c r="CD53" s="2" t="s">
        <v>103</v>
      </c>
      <c r="CE53" s="2" t="s">
        <v>103</v>
      </c>
      <c r="CF53" s="2" t="s">
        <v>103</v>
      </c>
      <c r="CG53" s="2" t="s">
        <v>103</v>
      </c>
      <c r="CH53" s="2" t="s">
        <v>103</v>
      </c>
      <c r="CI53" s="2" t="s">
        <v>103</v>
      </c>
      <c r="CJ53" s="2" t="s">
        <v>103</v>
      </c>
    </row>
    <row r="54" ht="80" hidden="1" customHeight="1" spans="1:88">
      <c r="A54" s="3">
        <v>53</v>
      </c>
      <c r="B54" s="3" t="str">
        <f>_xlfn.DISPIMG("ID_51F497C50C054E08A20BA6363D3728F5",1)</f>
        <v>=DISPIMG("ID_51F497C50C054E08A20BA6363D3728F5",1)</v>
      </c>
      <c r="C54" s="2" t="s">
        <v>770</v>
      </c>
      <c r="D54" s="12" t="s">
        <v>771</v>
      </c>
      <c r="E54" s="2" t="s">
        <v>772</v>
      </c>
      <c r="F54" s="2" t="s">
        <v>773</v>
      </c>
      <c r="G54" s="2" t="s">
        <v>772</v>
      </c>
      <c r="H54" s="5">
        <v>168</v>
      </c>
      <c r="I54" s="13">
        <f t="shared" si="4"/>
        <v>0.00420704680339569</v>
      </c>
      <c r="J54" s="2">
        <v>2350.32</v>
      </c>
      <c r="K54" s="13">
        <f t="shared" si="5"/>
        <v>0.00121209256968668</v>
      </c>
      <c r="L54" s="13" t="s">
        <v>395</v>
      </c>
      <c r="M54" s="14" t="s">
        <v>95</v>
      </c>
      <c r="N54" s="13" t="s">
        <v>95</v>
      </c>
      <c r="O54" s="13" t="s">
        <v>95</v>
      </c>
      <c r="P54" s="13" t="s">
        <v>95</v>
      </c>
      <c r="Q54" s="13" t="s">
        <v>95</v>
      </c>
      <c r="R54" s="13" t="s">
        <v>95</v>
      </c>
      <c r="S54" s="2" t="s">
        <v>774</v>
      </c>
      <c r="T54" s="2" t="s">
        <v>775</v>
      </c>
      <c r="U54" s="5">
        <v>533</v>
      </c>
      <c r="V54" s="15" t="str">
        <f t="shared" si="6"/>
        <v>1-2年</v>
      </c>
      <c r="W54" s="2" t="s">
        <v>98</v>
      </c>
      <c r="X54" s="2" t="s">
        <v>98</v>
      </c>
      <c r="Y54" s="2" t="s">
        <v>98</v>
      </c>
      <c r="Z54" s="2" t="s">
        <v>98</v>
      </c>
      <c r="AA54" s="5">
        <v>91</v>
      </c>
      <c r="AB54" s="2">
        <v>4.8</v>
      </c>
      <c r="AC54" s="2" t="s">
        <v>125</v>
      </c>
      <c r="AD54" s="2" t="s">
        <v>776</v>
      </c>
      <c r="AE54" s="2" t="s">
        <v>197</v>
      </c>
      <c r="AF54" s="2">
        <v>13.99</v>
      </c>
      <c r="AG54" s="2" t="s">
        <v>98</v>
      </c>
      <c r="AH54" s="2" t="s">
        <v>103</v>
      </c>
      <c r="AI54" s="2">
        <v>13.99</v>
      </c>
      <c r="AJ54" s="16" t="str">
        <f t="shared" si="7"/>
        <v>10-20</v>
      </c>
      <c r="AK54" s="2" t="s">
        <v>103</v>
      </c>
      <c r="AL54" s="2">
        <v>8.2</v>
      </c>
      <c r="AM54" s="2">
        <v>58.61</v>
      </c>
      <c r="AN54" s="5">
        <v>1</v>
      </c>
      <c r="AO54" s="2" t="s">
        <v>103</v>
      </c>
      <c r="AP54" s="2">
        <v>65.37</v>
      </c>
      <c r="AQ54" s="2">
        <v>0.4</v>
      </c>
      <c r="AR54" s="2">
        <v>3.69</v>
      </c>
      <c r="AS54" s="2" t="s">
        <v>103</v>
      </c>
      <c r="AT54" s="2" t="s">
        <v>104</v>
      </c>
      <c r="AU54" s="5">
        <v>73182</v>
      </c>
      <c r="AV54" s="5">
        <v>51429</v>
      </c>
      <c r="AW54" s="2" t="s">
        <v>777</v>
      </c>
      <c r="AX54" s="5">
        <v>-7777</v>
      </c>
      <c r="AY54" s="2">
        <v>0.38</v>
      </c>
      <c r="AZ54" s="2" t="s">
        <v>107</v>
      </c>
      <c r="BA54" s="2" t="s">
        <v>106</v>
      </c>
      <c r="BB54" s="2" t="s">
        <v>107</v>
      </c>
      <c r="BC54" s="2" t="s">
        <v>99</v>
      </c>
      <c r="BD54" s="2" t="s">
        <v>108</v>
      </c>
      <c r="BE54" s="2">
        <v>0.17</v>
      </c>
      <c r="BF54" s="2">
        <v>77.1</v>
      </c>
      <c r="BG54" s="2">
        <v>0.09</v>
      </c>
      <c r="BH54" s="2">
        <v>32.73</v>
      </c>
      <c r="BI54" s="2" t="s">
        <v>109</v>
      </c>
      <c r="BJ54" s="2" t="s">
        <v>778</v>
      </c>
      <c r="BK54" s="2" t="s">
        <v>779</v>
      </c>
      <c r="BL54" s="2" t="s">
        <v>99</v>
      </c>
      <c r="BM54" s="2" t="s">
        <v>780</v>
      </c>
      <c r="BN54" s="2" t="s">
        <v>103</v>
      </c>
      <c r="BO54" s="2" t="s">
        <v>774</v>
      </c>
      <c r="BP54" s="2" t="s">
        <v>103</v>
      </c>
      <c r="BQ54" s="2" t="s">
        <v>115</v>
      </c>
      <c r="BR54" s="2" t="s">
        <v>103</v>
      </c>
      <c r="BS54" s="2" t="s">
        <v>103</v>
      </c>
      <c r="BT54" s="2" t="s">
        <v>103</v>
      </c>
      <c r="BU54" s="2" t="s">
        <v>103</v>
      </c>
      <c r="BV54" s="2" t="s">
        <v>103</v>
      </c>
      <c r="BW54" s="2" t="s">
        <v>103</v>
      </c>
      <c r="BX54" s="2" t="s">
        <v>103</v>
      </c>
      <c r="BY54" s="2" t="s">
        <v>103</v>
      </c>
      <c r="BZ54" s="2" t="s">
        <v>103</v>
      </c>
      <c r="CA54" s="2" t="s">
        <v>103</v>
      </c>
      <c r="CB54" s="2" t="s">
        <v>103</v>
      </c>
      <c r="CC54" s="2" t="s">
        <v>103</v>
      </c>
      <c r="CD54" s="2" t="s">
        <v>103</v>
      </c>
      <c r="CE54" s="2" t="s">
        <v>781</v>
      </c>
      <c r="CF54" s="2" t="s">
        <v>782</v>
      </c>
      <c r="CG54" s="2" t="s">
        <v>783</v>
      </c>
      <c r="CH54" s="2" t="s">
        <v>103</v>
      </c>
      <c r="CI54" s="2" t="s">
        <v>103</v>
      </c>
      <c r="CJ54" s="2" t="s">
        <v>103</v>
      </c>
    </row>
    <row r="55" ht="80" hidden="1" customHeight="1" spans="1:88">
      <c r="A55" s="3">
        <v>54</v>
      </c>
      <c r="B55" s="3" t="str">
        <f>_xlfn.DISPIMG("ID_D72565CBA5A743D99F06F99B0E38CC8B",1)</f>
        <v>=DISPIMG("ID_D72565CBA5A743D99F06F99B0E38CC8B",1)</v>
      </c>
      <c r="C55" s="2" t="s">
        <v>784</v>
      </c>
      <c r="D55" s="12" t="s">
        <v>785</v>
      </c>
      <c r="E55" s="2" t="s">
        <v>786</v>
      </c>
      <c r="F55" s="2" t="s">
        <v>90</v>
      </c>
      <c r="G55" s="2" t="s">
        <v>787</v>
      </c>
      <c r="H55" s="5">
        <v>159</v>
      </c>
      <c r="I55" s="13">
        <f t="shared" si="4"/>
        <v>0.00398166929607092</v>
      </c>
      <c r="J55" s="2">
        <v>10015.41</v>
      </c>
      <c r="K55" s="13">
        <f t="shared" si="5"/>
        <v>0.00516508562381536</v>
      </c>
      <c r="L55" s="13" t="s">
        <v>92</v>
      </c>
      <c r="M55" s="14" t="s">
        <v>235</v>
      </c>
      <c r="N55" s="13" t="s">
        <v>179</v>
      </c>
      <c r="O55" s="14">
        <v>100</v>
      </c>
      <c r="P55" s="14">
        <v>3</v>
      </c>
      <c r="Q55" s="14">
        <v>4</v>
      </c>
      <c r="R55" s="14" t="s">
        <v>95</v>
      </c>
      <c r="S55" s="2" t="s">
        <v>469</v>
      </c>
      <c r="T55" s="2" t="s">
        <v>788</v>
      </c>
      <c r="U55" s="5">
        <v>818</v>
      </c>
      <c r="V55" s="15" t="str">
        <f t="shared" si="6"/>
        <v>2年+</v>
      </c>
      <c r="W55" s="2" t="s">
        <v>98</v>
      </c>
      <c r="X55" s="2" t="s">
        <v>98</v>
      </c>
      <c r="Y55" s="2" t="s">
        <v>98</v>
      </c>
      <c r="Z55" s="2" t="s">
        <v>98</v>
      </c>
      <c r="AA55" s="5">
        <v>426</v>
      </c>
      <c r="AB55" s="2">
        <v>4.6</v>
      </c>
      <c r="AC55" s="2" t="s">
        <v>125</v>
      </c>
      <c r="AD55" s="2" t="s">
        <v>789</v>
      </c>
      <c r="AE55" s="2" t="s">
        <v>127</v>
      </c>
      <c r="AF55" s="2">
        <v>69.99</v>
      </c>
      <c r="AG55" s="2" t="s">
        <v>99</v>
      </c>
      <c r="AH55" s="2">
        <v>7</v>
      </c>
      <c r="AI55" s="2">
        <v>62.99</v>
      </c>
      <c r="AJ55" s="16" t="str">
        <f t="shared" si="7"/>
        <v>60-70</v>
      </c>
      <c r="AK55" s="2">
        <v>79.99</v>
      </c>
      <c r="AL55" s="2">
        <v>48.96</v>
      </c>
      <c r="AM55" s="2">
        <v>77.73</v>
      </c>
      <c r="AN55" s="2" t="s">
        <v>103</v>
      </c>
      <c r="AO55" s="5">
        <v>2</v>
      </c>
      <c r="AP55" s="2">
        <v>29.07</v>
      </c>
      <c r="AQ55" s="2">
        <v>0.37</v>
      </c>
      <c r="AR55" s="2">
        <v>4.58</v>
      </c>
      <c r="AS55" s="2" t="s">
        <v>103</v>
      </c>
      <c r="AT55" s="2" t="s">
        <v>104</v>
      </c>
      <c r="AU55" s="5">
        <v>58733</v>
      </c>
      <c r="AV55" s="5">
        <v>63000</v>
      </c>
      <c r="AW55" s="2" t="s">
        <v>790</v>
      </c>
      <c r="AX55" s="5">
        <v>0</v>
      </c>
      <c r="AY55" s="2">
        <v>-0.34</v>
      </c>
      <c r="AZ55" s="2" t="s">
        <v>106</v>
      </c>
      <c r="BA55" s="2" t="s">
        <v>106</v>
      </c>
      <c r="BB55" s="2" t="s">
        <v>107</v>
      </c>
      <c r="BC55" s="2" t="s">
        <v>99</v>
      </c>
      <c r="BD55" s="2" t="s">
        <v>108</v>
      </c>
      <c r="BE55" s="2">
        <v>0.79</v>
      </c>
      <c r="BF55" s="2">
        <v>358.28</v>
      </c>
      <c r="BG55" s="2">
        <v>0.18</v>
      </c>
      <c r="BH55" s="2">
        <v>65.7</v>
      </c>
      <c r="BI55" s="2" t="s">
        <v>109</v>
      </c>
      <c r="BJ55" s="2" t="s">
        <v>791</v>
      </c>
      <c r="BK55" s="2" t="s">
        <v>792</v>
      </c>
      <c r="BL55" s="2" t="s">
        <v>98</v>
      </c>
      <c r="BM55" s="2" t="s">
        <v>793</v>
      </c>
      <c r="BN55" s="2" t="s">
        <v>103</v>
      </c>
      <c r="BO55" s="2" t="s">
        <v>469</v>
      </c>
      <c r="BP55" s="2" t="s">
        <v>114</v>
      </c>
      <c r="BQ55" s="2" t="s">
        <v>794</v>
      </c>
      <c r="BR55" s="2" t="s">
        <v>795</v>
      </c>
      <c r="BS55" s="2" t="s">
        <v>796</v>
      </c>
      <c r="BT55" s="2" t="s">
        <v>103</v>
      </c>
      <c r="BU55" s="2" t="s">
        <v>103</v>
      </c>
      <c r="BV55" s="2" t="s">
        <v>103</v>
      </c>
      <c r="BW55" s="2" t="s">
        <v>103</v>
      </c>
      <c r="BX55" s="2" t="s">
        <v>103</v>
      </c>
      <c r="BY55" s="2" t="s">
        <v>103</v>
      </c>
      <c r="BZ55" s="2" t="s">
        <v>103</v>
      </c>
      <c r="CA55" s="2" t="s">
        <v>103</v>
      </c>
      <c r="CB55" s="2" t="s">
        <v>103</v>
      </c>
      <c r="CC55" s="2" t="s">
        <v>103</v>
      </c>
      <c r="CD55" s="2" t="s">
        <v>103</v>
      </c>
      <c r="CE55" s="2" t="s">
        <v>103</v>
      </c>
      <c r="CF55" s="2" t="s">
        <v>103</v>
      </c>
      <c r="CG55" s="2" t="s">
        <v>103</v>
      </c>
      <c r="CH55" s="2" t="s">
        <v>103</v>
      </c>
      <c r="CI55" s="2" t="s">
        <v>103</v>
      </c>
      <c r="CJ55" s="2" t="s">
        <v>103</v>
      </c>
    </row>
    <row r="56" ht="80" hidden="1" customHeight="1" spans="1:88">
      <c r="A56" s="3">
        <v>55</v>
      </c>
      <c r="B56" s="3" t="str">
        <f>_xlfn.DISPIMG("ID_C4F547E12959419990C37ADFCE32423B",1)</f>
        <v>=DISPIMG("ID_C4F547E12959419990C37ADFCE32423B",1)</v>
      </c>
      <c r="C56" s="2" t="s">
        <v>797</v>
      </c>
      <c r="D56" s="12" t="s">
        <v>798</v>
      </c>
      <c r="E56" s="2" t="s">
        <v>799</v>
      </c>
      <c r="F56" s="2" t="s">
        <v>90</v>
      </c>
      <c r="G56" s="2" t="s">
        <v>799</v>
      </c>
      <c r="H56" s="5">
        <v>145</v>
      </c>
      <c r="I56" s="13">
        <f t="shared" si="4"/>
        <v>0.00363108206245461</v>
      </c>
      <c r="J56" s="2">
        <v>4348.55</v>
      </c>
      <c r="K56" s="13">
        <f t="shared" si="5"/>
        <v>0.00224260745086245</v>
      </c>
      <c r="L56" s="13" t="s">
        <v>177</v>
      </c>
      <c r="M56" s="14" t="s">
        <v>302</v>
      </c>
      <c r="N56" s="13" t="s">
        <v>179</v>
      </c>
      <c r="O56" s="13" t="s">
        <v>95</v>
      </c>
      <c r="P56" s="14">
        <v>4</v>
      </c>
      <c r="Q56" s="14">
        <v>1</v>
      </c>
      <c r="R56" s="14" t="s">
        <v>95</v>
      </c>
      <c r="S56" s="2" t="s">
        <v>303</v>
      </c>
      <c r="T56" s="2" t="s">
        <v>800</v>
      </c>
      <c r="U56" s="5">
        <v>405</v>
      </c>
      <c r="V56" s="15" t="str">
        <f t="shared" si="6"/>
        <v>1-2年</v>
      </c>
      <c r="W56" s="2" t="s">
        <v>98</v>
      </c>
      <c r="X56" s="2" t="s">
        <v>98</v>
      </c>
      <c r="Y56" s="2" t="s">
        <v>98</v>
      </c>
      <c r="Z56" s="2" t="s">
        <v>98</v>
      </c>
      <c r="AA56" s="5">
        <v>54</v>
      </c>
      <c r="AB56" s="2">
        <v>4.2</v>
      </c>
      <c r="AC56" s="2" t="s">
        <v>125</v>
      </c>
      <c r="AD56" s="2" t="s">
        <v>305</v>
      </c>
      <c r="AE56" s="2" t="s">
        <v>127</v>
      </c>
      <c r="AF56" s="2">
        <v>29.99</v>
      </c>
      <c r="AG56" s="2" t="s">
        <v>98</v>
      </c>
      <c r="AH56" s="2" t="s">
        <v>103</v>
      </c>
      <c r="AI56" s="2">
        <v>29.99</v>
      </c>
      <c r="AJ56" s="16" t="str">
        <f t="shared" si="7"/>
        <v>20-30</v>
      </c>
      <c r="AK56" s="2">
        <v>49.99</v>
      </c>
      <c r="AL56" s="2">
        <v>20.91</v>
      </c>
      <c r="AM56" s="2">
        <v>69.72</v>
      </c>
      <c r="AN56" s="5">
        <v>2</v>
      </c>
      <c r="AO56" s="2" t="s">
        <v>103</v>
      </c>
      <c r="AP56" s="2">
        <v>16.67</v>
      </c>
      <c r="AQ56" s="2">
        <v>0.34</v>
      </c>
      <c r="AR56" s="2">
        <v>4.58</v>
      </c>
      <c r="AS56" s="2" t="s">
        <v>103</v>
      </c>
      <c r="AT56" s="2" t="s">
        <v>104</v>
      </c>
      <c r="AU56" s="5">
        <v>118500</v>
      </c>
      <c r="AV56" s="5">
        <v>102524</v>
      </c>
      <c r="AW56" s="2" t="s">
        <v>801</v>
      </c>
      <c r="AX56" s="5">
        <v>85039</v>
      </c>
      <c r="AY56" s="2">
        <v>0.17</v>
      </c>
      <c r="AZ56" s="2" t="s">
        <v>106</v>
      </c>
      <c r="BA56" s="2" t="s">
        <v>106</v>
      </c>
      <c r="BB56" s="2" t="s">
        <v>107</v>
      </c>
      <c r="BC56" s="2" t="s">
        <v>99</v>
      </c>
      <c r="BD56" s="2" t="s">
        <v>108</v>
      </c>
      <c r="BE56" s="2">
        <v>0.88</v>
      </c>
      <c r="BF56" s="2">
        <v>399.09</v>
      </c>
      <c r="BG56" s="2">
        <v>0.18</v>
      </c>
      <c r="BH56" s="2">
        <v>65.24</v>
      </c>
      <c r="BI56" s="2" t="s">
        <v>109</v>
      </c>
      <c r="BJ56" s="2" t="s">
        <v>802</v>
      </c>
      <c r="BK56" s="2" t="s">
        <v>803</v>
      </c>
      <c r="BL56" s="2" t="s">
        <v>98</v>
      </c>
      <c r="BM56" s="2" t="s">
        <v>804</v>
      </c>
      <c r="BN56" s="2" t="s">
        <v>103</v>
      </c>
      <c r="BO56" s="2" t="s">
        <v>303</v>
      </c>
      <c r="BP56" s="2" t="s">
        <v>114</v>
      </c>
      <c r="BQ56" s="2" t="s">
        <v>805</v>
      </c>
      <c r="BR56" s="2" t="s">
        <v>313</v>
      </c>
      <c r="BS56" s="2" t="s">
        <v>95</v>
      </c>
      <c r="BT56" s="2" t="s">
        <v>103</v>
      </c>
      <c r="BU56" s="2" t="s">
        <v>103</v>
      </c>
      <c r="BV56" s="2" t="s">
        <v>103</v>
      </c>
      <c r="BW56" s="2" t="s">
        <v>103</v>
      </c>
      <c r="BX56" s="2" t="s">
        <v>103</v>
      </c>
      <c r="BY56" s="2" t="s">
        <v>103</v>
      </c>
      <c r="BZ56" s="2" t="s">
        <v>103</v>
      </c>
      <c r="CA56" s="2" t="s">
        <v>103</v>
      </c>
      <c r="CB56" s="2" t="s">
        <v>103</v>
      </c>
      <c r="CC56" s="2" t="s">
        <v>103</v>
      </c>
      <c r="CD56" s="2" t="s">
        <v>103</v>
      </c>
      <c r="CE56" s="2" t="s">
        <v>103</v>
      </c>
      <c r="CF56" s="2" t="s">
        <v>103</v>
      </c>
      <c r="CG56" s="2" t="s">
        <v>103</v>
      </c>
      <c r="CH56" s="2" t="s">
        <v>103</v>
      </c>
      <c r="CI56" s="2" t="s">
        <v>103</v>
      </c>
      <c r="CJ56" s="2" t="s">
        <v>103</v>
      </c>
    </row>
    <row r="57" ht="80" customHeight="1" spans="1:88">
      <c r="A57" s="3">
        <v>56</v>
      </c>
      <c r="B57" s="3" t="str">
        <f>_xlfn.DISPIMG("ID_048826AA1F2F4431A0ADEE9F8001AEA0",1)</f>
        <v>=DISPIMG("ID_048826AA1F2F4431A0ADEE9F8001AEA0",1)</v>
      </c>
      <c r="C57" s="2" t="s">
        <v>806</v>
      </c>
      <c r="D57" s="12" t="s">
        <v>807</v>
      </c>
      <c r="E57" s="2" t="s">
        <v>808</v>
      </c>
      <c r="F57" s="2" t="s">
        <v>90</v>
      </c>
      <c r="G57" s="2" t="s">
        <v>809</v>
      </c>
      <c r="H57" s="5">
        <v>142</v>
      </c>
      <c r="I57" s="13">
        <f t="shared" si="4"/>
        <v>0.00355595622667969</v>
      </c>
      <c r="J57" s="2">
        <v>2270.58</v>
      </c>
      <c r="K57" s="13">
        <f t="shared" si="5"/>
        <v>0.00117096954749957</v>
      </c>
      <c r="L57" s="13" t="s">
        <v>92</v>
      </c>
      <c r="M57" s="14" t="s">
        <v>140</v>
      </c>
      <c r="N57" s="13" t="s">
        <v>94</v>
      </c>
      <c r="O57" s="14">
        <v>99</v>
      </c>
      <c r="P57" s="14">
        <v>4</v>
      </c>
      <c r="Q57" s="14">
        <v>2</v>
      </c>
      <c r="R57" s="14">
        <v>2</v>
      </c>
      <c r="S57" s="2" t="s">
        <v>810</v>
      </c>
      <c r="T57" s="2" t="s">
        <v>811</v>
      </c>
      <c r="U57" s="5">
        <v>867</v>
      </c>
      <c r="V57" s="15" t="str">
        <f t="shared" si="6"/>
        <v>2年+</v>
      </c>
      <c r="W57" s="2" t="s">
        <v>98</v>
      </c>
      <c r="X57" s="2" t="s">
        <v>98</v>
      </c>
      <c r="Y57" s="2" t="s">
        <v>98</v>
      </c>
      <c r="Z57" s="2" t="s">
        <v>98</v>
      </c>
      <c r="AA57" s="5">
        <v>1088</v>
      </c>
      <c r="AB57" s="2">
        <v>4.4</v>
      </c>
      <c r="AC57" s="2" t="s">
        <v>125</v>
      </c>
      <c r="AD57" s="2" t="s">
        <v>812</v>
      </c>
      <c r="AE57" s="2" t="s">
        <v>127</v>
      </c>
      <c r="AF57" s="2">
        <v>15.99</v>
      </c>
      <c r="AG57" s="2" t="s">
        <v>98</v>
      </c>
      <c r="AH57" s="2" t="s">
        <v>103</v>
      </c>
      <c r="AI57" s="2">
        <v>15.99</v>
      </c>
      <c r="AJ57" s="16" t="str">
        <f t="shared" si="7"/>
        <v>10-20</v>
      </c>
      <c r="AK57" s="2" t="s">
        <v>103</v>
      </c>
      <c r="AL57" s="2">
        <v>9.67</v>
      </c>
      <c r="AM57" s="2">
        <v>60.48</v>
      </c>
      <c r="AN57" s="2" t="s">
        <v>103</v>
      </c>
      <c r="AO57" s="5">
        <v>2</v>
      </c>
      <c r="AP57" s="2">
        <v>100</v>
      </c>
      <c r="AQ57" s="2">
        <v>0.33</v>
      </c>
      <c r="AR57" s="2">
        <v>3.92</v>
      </c>
      <c r="AS57" s="2" t="s">
        <v>103</v>
      </c>
      <c r="AT57" s="2" t="s">
        <v>104</v>
      </c>
      <c r="AU57" s="5">
        <v>108817</v>
      </c>
      <c r="AV57" s="5">
        <v>100331</v>
      </c>
      <c r="AW57" s="2" t="s">
        <v>813</v>
      </c>
      <c r="AX57" s="5">
        <v>0</v>
      </c>
      <c r="AY57" s="2">
        <v>-0.18</v>
      </c>
      <c r="AZ57" s="2" t="s">
        <v>106</v>
      </c>
      <c r="BA57" s="2" t="s">
        <v>106</v>
      </c>
      <c r="BB57" s="2" t="s">
        <v>107</v>
      </c>
      <c r="BC57" s="2" t="s">
        <v>98</v>
      </c>
      <c r="BD57" s="2" t="s">
        <v>108</v>
      </c>
      <c r="BE57" s="2">
        <v>0.49</v>
      </c>
      <c r="BF57" s="2">
        <v>222.22</v>
      </c>
      <c r="BG57" s="2">
        <v>0.12</v>
      </c>
      <c r="BH57" s="2">
        <v>43.83</v>
      </c>
      <c r="BI57" s="2" t="s">
        <v>109</v>
      </c>
      <c r="BJ57" s="2" t="s">
        <v>814</v>
      </c>
      <c r="BK57" s="2" t="s">
        <v>815</v>
      </c>
      <c r="BL57" s="2" t="s">
        <v>98</v>
      </c>
      <c r="BM57" s="2" t="s">
        <v>816</v>
      </c>
      <c r="BN57" s="2" t="s">
        <v>817</v>
      </c>
      <c r="BO57" s="2" t="s">
        <v>810</v>
      </c>
      <c r="BP57" s="2" t="s">
        <v>114</v>
      </c>
      <c r="BQ57" s="2" t="s">
        <v>115</v>
      </c>
      <c r="BR57" s="2" t="s">
        <v>133</v>
      </c>
      <c r="BS57" s="2" t="s">
        <v>818</v>
      </c>
      <c r="BT57" s="2" t="s">
        <v>103</v>
      </c>
      <c r="BU57" s="2" t="s">
        <v>103</v>
      </c>
      <c r="BV57" s="2" t="s">
        <v>103</v>
      </c>
      <c r="BW57" s="2" t="s">
        <v>103</v>
      </c>
      <c r="BX57" s="2" t="s">
        <v>103</v>
      </c>
      <c r="BY57" s="2" t="s">
        <v>103</v>
      </c>
      <c r="BZ57" s="2" t="s">
        <v>103</v>
      </c>
      <c r="CA57" s="2" t="s">
        <v>103</v>
      </c>
      <c r="CB57" s="2" t="s">
        <v>103</v>
      </c>
      <c r="CC57" s="2" t="s">
        <v>103</v>
      </c>
      <c r="CD57" s="2" t="s">
        <v>103</v>
      </c>
      <c r="CE57" s="2" t="s">
        <v>103</v>
      </c>
      <c r="CF57" s="2" t="s">
        <v>103</v>
      </c>
      <c r="CG57" s="2" t="s">
        <v>103</v>
      </c>
      <c r="CH57" s="2" t="s">
        <v>103</v>
      </c>
      <c r="CI57" s="2" t="s">
        <v>103</v>
      </c>
      <c r="CJ57" s="2" t="s">
        <v>103</v>
      </c>
    </row>
    <row r="58" ht="80" hidden="1" customHeight="1" spans="1:88">
      <c r="A58" s="3">
        <v>57</v>
      </c>
      <c r="B58" s="3" t="str">
        <f>_xlfn.DISPIMG("ID_D3EBC5D8ABFA4BA28E3354FF77A84824",1)</f>
        <v>=DISPIMG("ID_D3EBC5D8ABFA4BA28E3354FF77A84824",1)</v>
      </c>
      <c r="C58" s="2" t="s">
        <v>819</v>
      </c>
      <c r="D58" s="12" t="s">
        <v>820</v>
      </c>
      <c r="E58" s="2" t="s">
        <v>821</v>
      </c>
      <c r="F58" s="2" t="s">
        <v>90</v>
      </c>
      <c r="G58" s="2" t="s">
        <v>821</v>
      </c>
      <c r="H58" s="5">
        <v>137</v>
      </c>
      <c r="I58" s="13">
        <f t="shared" si="4"/>
        <v>0.00343074650038815</v>
      </c>
      <c r="J58" s="2">
        <v>66308</v>
      </c>
      <c r="K58" s="13">
        <f t="shared" si="5"/>
        <v>0.0341959537896051</v>
      </c>
      <c r="L58" s="13" t="s">
        <v>92</v>
      </c>
      <c r="M58" s="14" t="s">
        <v>246</v>
      </c>
      <c r="N58" s="13" t="s">
        <v>179</v>
      </c>
      <c r="O58" s="14" t="s">
        <v>222</v>
      </c>
      <c r="P58" s="14">
        <v>4</v>
      </c>
      <c r="Q58" s="14">
        <v>1</v>
      </c>
      <c r="R58" s="14" t="s">
        <v>95</v>
      </c>
      <c r="S58" s="2" t="s">
        <v>372</v>
      </c>
      <c r="T58" s="2" t="s">
        <v>822</v>
      </c>
      <c r="U58" s="5">
        <v>465</v>
      </c>
      <c r="V58" s="15" t="str">
        <f t="shared" si="6"/>
        <v>1-2年</v>
      </c>
      <c r="W58" s="2" t="s">
        <v>98</v>
      </c>
      <c r="X58" s="2" t="s">
        <v>99</v>
      </c>
      <c r="Y58" s="2" t="s">
        <v>98</v>
      </c>
      <c r="Z58" s="2" t="s">
        <v>98</v>
      </c>
      <c r="AA58" s="5">
        <v>22</v>
      </c>
      <c r="AB58" s="2">
        <v>4.2</v>
      </c>
      <c r="AC58" s="2" t="s">
        <v>100</v>
      </c>
      <c r="AD58" s="2" t="s">
        <v>101</v>
      </c>
      <c r="AE58" s="2" t="s">
        <v>102</v>
      </c>
      <c r="AF58" s="2">
        <v>484</v>
      </c>
      <c r="AG58" s="2" t="s">
        <v>98</v>
      </c>
      <c r="AH58" s="2" t="s">
        <v>103</v>
      </c>
      <c r="AI58" s="2">
        <v>484</v>
      </c>
      <c r="AJ58" s="16" t="str">
        <f t="shared" si="7"/>
        <v>300+</v>
      </c>
      <c r="AK58" s="2">
        <v>590</v>
      </c>
      <c r="AL58" s="2">
        <v>406.36</v>
      </c>
      <c r="AM58" s="2">
        <v>83.96</v>
      </c>
      <c r="AN58" s="5">
        <v>9</v>
      </c>
      <c r="AO58" s="2" t="s">
        <v>103</v>
      </c>
      <c r="AP58" s="2">
        <v>19.63</v>
      </c>
      <c r="AQ58" s="2">
        <v>0.32</v>
      </c>
      <c r="AR58" s="2">
        <v>5.04</v>
      </c>
      <c r="AS58" s="2" t="s">
        <v>103</v>
      </c>
      <c r="AT58" s="2" t="s">
        <v>104</v>
      </c>
      <c r="AU58" s="5">
        <v>78010</v>
      </c>
      <c r="AV58" s="5">
        <v>103520</v>
      </c>
      <c r="AW58" s="2" t="s">
        <v>823</v>
      </c>
      <c r="AX58" s="5">
        <v>-506</v>
      </c>
      <c r="AY58" s="2">
        <v>-0.24</v>
      </c>
      <c r="AZ58" s="2" t="s">
        <v>107</v>
      </c>
      <c r="BA58" s="2" t="s">
        <v>107</v>
      </c>
      <c r="BB58" s="2" t="s">
        <v>107</v>
      </c>
      <c r="BC58" s="2" t="s">
        <v>99</v>
      </c>
      <c r="BD58" s="2" t="s">
        <v>108</v>
      </c>
      <c r="BE58" s="2">
        <v>1.01</v>
      </c>
      <c r="BF58" s="2">
        <v>458.05</v>
      </c>
      <c r="BG58" s="2">
        <v>0.33</v>
      </c>
      <c r="BH58" s="2">
        <v>120.45</v>
      </c>
      <c r="BI58" s="2" t="s">
        <v>109</v>
      </c>
      <c r="BJ58" s="2" t="s">
        <v>824</v>
      </c>
      <c r="BK58" s="2" t="s">
        <v>825</v>
      </c>
      <c r="BL58" s="2" t="s">
        <v>98</v>
      </c>
      <c r="BM58" s="2" t="s">
        <v>826</v>
      </c>
      <c r="BN58" s="2" t="s">
        <v>103</v>
      </c>
      <c r="BO58" s="2" t="s">
        <v>372</v>
      </c>
      <c r="BP58" s="2" t="s">
        <v>114</v>
      </c>
      <c r="BQ58" s="2" t="s">
        <v>160</v>
      </c>
      <c r="BR58" s="2" t="s">
        <v>133</v>
      </c>
      <c r="BS58" s="2" t="s">
        <v>827</v>
      </c>
      <c r="BT58" s="2" t="s">
        <v>103</v>
      </c>
      <c r="BU58" s="2" t="s">
        <v>103</v>
      </c>
      <c r="BV58" s="2" t="s">
        <v>103</v>
      </c>
      <c r="BW58" s="2" t="s">
        <v>103</v>
      </c>
      <c r="BX58" s="2" t="s">
        <v>103</v>
      </c>
      <c r="BY58" s="2" t="s">
        <v>103</v>
      </c>
      <c r="BZ58" s="2" t="s">
        <v>103</v>
      </c>
      <c r="CA58" s="2" t="s">
        <v>103</v>
      </c>
      <c r="CB58" s="2" t="s">
        <v>103</v>
      </c>
      <c r="CC58" s="2" t="s">
        <v>103</v>
      </c>
      <c r="CD58" s="2" t="s">
        <v>103</v>
      </c>
      <c r="CE58" s="2" t="s">
        <v>103</v>
      </c>
      <c r="CF58" s="2" t="s">
        <v>103</v>
      </c>
      <c r="CG58" s="2" t="s">
        <v>103</v>
      </c>
      <c r="CH58" s="2" t="s">
        <v>103</v>
      </c>
      <c r="CI58" s="2" t="s">
        <v>103</v>
      </c>
      <c r="CJ58" s="2" t="s">
        <v>103</v>
      </c>
    </row>
    <row r="59" ht="80" hidden="1" customHeight="1" spans="1:88">
      <c r="A59" s="3">
        <v>58</v>
      </c>
      <c r="B59" s="3" t="str">
        <f>_xlfn.DISPIMG("ID_C2C79A4B061F4C07A7D73C36C27FCE42",1)</f>
        <v>=DISPIMG("ID_C2C79A4B061F4C07A7D73C36C27FCE42",1)</v>
      </c>
      <c r="C59" s="2" t="s">
        <v>828</v>
      </c>
      <c r="D59" s="12" t="s">
        <v>829</v>
      </c>
      <c r="E59" s="2" t="s">
        <v>830</v>
      </c>
      <c r="F59" s="2" t="s">
        <v>90</v>
      </c>
      <c r="G59" s="2" t="s">
        <v>831</v>
      </c>
      <c r="H59" s="5">
        <v>132</v>
      </c>
      <c r="I59" s="13">
        <f t="shared" si="4"/>
        <v>0.00330553677409661</v>
      </c>
      <c r="J59" s="2">
        <v>6202.68</v>
      </c>
      <c r="K59" s="13">
        <f t="shared" si="5"/>
        <v>0.00319880796663612</v>
      </c>
      <c r="L59" s="13" t="s">
        <v>92</v>
      </c>
      <c r="M59" s="14" t="s">
        <v>371</v>
      </c>
      <c r="N59" s="13" t="s">
        <v>94</v>
      </c>
      <c r="O59" s="14">
        <v>50</v>
      </c>
      <c r="P59" s="14">
        <v>4</v>
      </c>
      <c r="Q59" s="14">
        <v>1</v>
      </c>
      <c r="R59" s="14" t="s">
        <v>95</v>
      </c>
      <c r="S59" s="2" t="s">
        <v>123</v>
      </c>
      <c r="T59" s="2" t="s">
        <v>832</v>
      </c>
      <c r="U59" s="5">
        <v>1013</v>
      </c>
      <c r="V59" s="15" t="str">
        <f t="shared" si="6"/>
        <v>2年+</v>
      </c>
      <c r="W59" s="2" t="s">
        <v>98</v>
      </c>
      <c r="X59" s="2" t="s">
        <v>98</v>
      </c>
      <c r="Y59" s="2" t="s">
        <v>98</v>
      </c>
      <c r="Z59" s="2" t="s">
        <v>98</v>
      </c>
      <c r="AA59" s="5">
        <v>197</v>
      </c>
      <c r="AB59" s="2">
        <v>4.4</v>
      </c>
      <c r="AC59" s="2" t="s">
        <v>125</v>
      </c>
      <c r="AD59" s="2" t="s">
        <v>687</v>
      </c>
      <c r="AE59" s="2" t="s">
        <v>127</v>
      </c>
      <c r="AF59" s="2">
        <v>46.99</v>
      </c>
      <c r="AG59" s="2" t="s">
        <v>98</v>
      </c>
      <c r="AH59" s="2" t="s">
        <v>103</v>
      </c>
      <c r="AI59" s="2">
        <v>46.99</v>
      </c>
      <c r="AJ59" s="16" t="str">
        <f t="shared" si="7"/>
        <v>40-50</v>
      </c>
      <c r="AK59" s="2" t="s">
        <v>103</v>
      </c>
      <c r="AL59" s="2">
        <v>35.77</v>
      </c>
      <c r="AM59" s="2">
        <v>76.12</v>
      </c>
      <c r="AN59" s="5">
        <v>1</v>
      </c>
      <c r="AO59" s="5">
        <v>2</v>
      </c>
      <c r="AP59" s="2">
        <v>3.47</v>
      </c>
      <c r="AQ59" s="2">
        <v>0.31</v>
      </c>
      <c r="AR59" s="2">
        <v>4.17</v>
      </c>
      <c r="AS59" s="2" t="s">
        <v>103</v>
      </c>
      <c r="AT59" s="2" t="s">
        <v>104</v>
      </c>
      <c r="AU59" s="5">
        <v>171352</v>
      </c>
      <c r="AV59" s="5">
        <v>148231</v>
      </c>
      <c r="AW59" s="2" t="s">
        <v>833</v>
      </c>
      <c r="AX59" s="5">
        <v>20167</v>
      </c>
      <c r="AY59" s="2">
        <v>0.45</v>
      </c>
      <c r="AZ59" s="2" t="s">
        <v>106</v>
      </c>
      <c r="BA59" s="2" t="s">
        <v>106</v>
      </c>
      <c r="BB59" s="2" t="s">
        <v>107</v>
      </c>
      <c r="BC59" s="2" t="s">
        <v>99</v>
      </c>
      <c r="BD59" s="2" t="s">
        <v>108</v>
      </c>
      <c r="BE59" s="2">
        <v>0.53</v>
      </c>
      <c r="BF59" s="2">
        <v>240.36</v>
      </c>
      <c r="BG59" s="2">
        <v>0.15</v>
      </c>
      <c r="BH59" s="2">
        <v>53.88</v>
      </c>
      <c r="BI59" s="2" t="s">
        <v>109</v>
      </c>
      <c r="BJ59" s="2" t="s">
        <v>834</v>
      </c>
      <c r="BK59" s="2" t="s">
        <v>835</v>
      </c>
      <c r="BL59" s="2" t="s">
        <v>98</v>
      </c>
      <c r="BM59" s="2" t="s">
        <v>836</v>
      </c>
      <c r="BN59" s="2" t="s">
        <v>103</v>
      </c>
      <c r="BO59" s="2" t="s">
        <v>123</v>
      </c>
      <c r="BP59" s="2" t="s">
        <v>159</v>
      </c>
      <c r="BQ59" s="2" t="s">
        <v>837</v>
      </c>
      <c r="BR59" s="2" t="s">
        <v>203</v>
      </c>
      <c r="BS59" s="2" t="s">
        <v>103</v>
      </c>
      <c r="BT59" s="2" t="s">
        <v>838</v>
      </c>
      <c r="BU59" s="2" t="s">
        <v>839</v>
      </c>
      <c r="BV59" s="2" t="s">
        <v>103</v>
      </c>
      <c r="BW59" s="2" t="s">
        <v>103</v>
      </c>
      <c r="BX59" s="2" t="s">
        <v>103</v>
      </c>
      <c r="BY59" s="2" t="s">
        <v>103</v>
      </c>
      <c r="BZ59" s="2" t="s">
        <v>103</v>
      </c>
      <c r="CA59" s="2" t="s">
        <v>103</v>
      </c>
      <c r="CB59" s="2" t="s">
        <v>103</v>
      </c>
      <c r="CC59" s="2" t="s">
        <v>103</v>
      </c>
      <c r="CD59" s="2" t="s">
        <v>103</v>
      </c>
      <c r="CE59" s="2" t="s">
        <v>103</v>
      </c>
      <c r="CF59" s="2" t="s">
        <v>103</v>
      </c>
      <c r="CG59" s="2" t="s">
        <v>103</v>
      </c>
      <c r="CH59" s="2" t="s">
        <v>103</v>
      </c>
      <c r="CI59" s="2" t="s">
        <v>103</v>
      </c>
      <c r="CJ59" s="2" t="s">
        <v>103</v>
      </c>
    </row>
    <row r="60" ht="80" customHeight="1" spans="1:88">
      <c r="A60" s="3">
        <v>59</v>
      </c>
      <c r="B60" s="3" t="str">
        <f>_xlfn.DISPIMG("ID_F94B7661CD464E1F8AFAD71466A1EECA",1)</f>
        <v>=DISPIMG("ID_F94B7661CD464E1F8AFAD71466A1EECA",1)</v>
      </c>
      <c r="C60" s="2" t="s">
        <v>840</v>
      </c>
      <c r="D60" s="12" t="s">
        <v>841</v>
      </c>
      <c r="E60" s="2" t="s">
        <v>842</v>
      </c>
      <c r="F60" s="2" t="s">
        <v>90</v>
      </c>
      <c r="G60" s="2" t="s">
        <v>843</v>
      </c>
      <c r="H60" s="5">
        <v>128</v>
      </c>
      <c r="I60" s="13">
        <f t="shared" si="4"/>
        <v>0.00320536899306338</v>
      </c>
      <c r="J60" s="2">
        <v>1662.72</v>
      </c>
      <c r="K60" s="13">
        <f t="shared" si="5"/>
        <v>0.000857487728253788</v>
      </c>
      <c r="L60" s="13" t="s">
        <v>92</v>
      </c>
      <c r="M60" s="14" t="s">
        <v>178</v>
      </c>
      <c r="N60" s="13" t="s">
        <v>94</v>
      </c>
      <c r="O60" s="14">
        <v>50</v>
      </c>
      <c r="P60" s="14">
        <v>3</v>
      </c>
      <c r="Q60" s="14">
        <v>2</v>
      </c>
      <c r="R60" s="14">
        <v>1</v>
      </c>
      <c r="S60" s="2" t="s">
        <v>844</v>
      </c>
      <c r="T60" s="2" t="s">
        <v>845</v>
      </c>
      <c r="U60" s="5">
        <v>1304</v>
      </c>
      <c r="V60" s="15" t="str">
        <f t="shared" si="6"/>
        <v>2年+</v>
      </c>
      <c r="W60" s="2" t="s">
        <v>98</v>
      </c>
      <c r="X60" s="2" t="s">
        <v>99</v>
      </c>
      <c r="Y60" s="2" t="s">
        <v>98</v>
      </c>
      <c r="Z60" s="2" t="s">
        <v>98</v>
      </c>
      <c r="AA60" s="5">
        <v>314</v>
      </c>
      <c r="AB60" s="2">
        <v>4.5</v>
      </c>
      <c r="AC60" s="2" t="s">
        <v>125</v>
      </c>
      <c r="AD60" s="2" t="s">
        <v>846</v>
      </c>
      <c r="AE60" s="2" t="s">
        <v>127</v>
      </c>
      <c r="AF60" s="2">
        <v>12.99</v>
      </c>
      <c r="AG60" s="2" t="s">
        <v>98</v>
      </c>
      <c r="AH60" s="2" t="s">
        <v>103</v>
      </c>
      <c r="AI60" s="2">
        <v>12.99</v>
      </c>
      <c r="AJ60" s="16" t="str">
        <f t="shared" si="7"/>
        <v>10-20</v>
      </c>
      <c r="AK60" s="2" t="s">
        <v>103</v>
      </c>
      <c r="AL60" s="2">
        <v>7.12</v>
      </c>
      <c r="AM60" s="2">
        <v>54.81</v>
      </c>
      <c r="AN60" s="2" t="s">
        <v>103</v>
      </c>
      <c r="AO60" s="5">
        <v>3</v>
      </c>
      <c r="AP60" s="2">
        <v>71.51</v>
      </c>
      <c r="AQ60" s="2">
        <v>0.3</v>
      </c>
      <c r="AR60" s="2">
        <v>3.92</v>
      </c>
      <c r="AS60" s="2" t="s">
        <v>103</v>
      </c>
      <c r="AT60" s="2" t="s">
        <v>104</v>
      </c>
      <c r="AU60" s="5">
        <v>91902</v>
      </c>
      <c r="AV60" s="5">
        <v>125163</v>
      </c>
      <c r="AW60" s="2" t="s">
        <v>847</v>
      </c>
      <c r="AX60" s="5">
        <v>0</v>
      </c>
      <c r="AY60" s="2">
        <v>-0.34</v>
      </c>
      <c r="AZ60" s="2" t="s">
        <v>107</v>
      </c>
      <c r="BA60" s="2" t="s">
        <v>106</v>
      </c>
      <c r="BB60" s="2" t="s">
        <v>107</v>
      </c>
      <c r="BC60" s="2" t="s">
        <v>99</v>
      </c>
      <c r="BD60" s="2" t="s">
        <v>108</v>
      </c>
      <c r="BE60" s="2">
        <v>0.4</v>
      </c>
      <c r="BF60" s="2">
        <v>181.41</v>
      </c>
      <c r="BG60" s="2">
        <v>0.13</v>
      </c>
      <c r="BH60" s="2">
        <v>45.82</v>
      </c>
      <c r="BI60" s="2" t="s">
        <v>109</v>
      </c>
      <c r="BJ60" s="2" t="s">
        <v>848</v>
      </c>
      <c r="BK60" s="2" t="s">
        <v>849</v>
      </c>
      <c r="BL60" s="2" t="s">
        <v>98</v>
      </c>
      <c r="BM60" s="2" t="s">
        <v>850</v>
      </c>
      <c r="BN60" s="2" t="s">
        <v>103</v>
      </c>
      <c r="BO60" s="2" t="s">
        <v>844</v>
      </c>
      <c r="BP60" s="2" t="s">
        <v>114</v>
      </c>
      <c r="BQ60" s="2" t="s">
        <v>851</v>
      </c>
      <c r="BR60" s="2" t="s">
        <v>133</v>
      </c>
      <c r="BS60" s="2" t="s">
        <v>852</v>
      </c>
      <c r="BT60" s="2" t="s">
        <v>103</v>
      </c>
      <c r="BU60" s="2" t="s">
        <v>103</v>
      </c>
      <c r="BV60" s="2" t="s">
        <v>103</v>
      </c>
      <c r="BW60" s="2" t="s">
        <v>103</v>
      </c>
      <c r="BX60" s="2" t="s">
        <v>103</v>
      </c>
      <c r="BY60" s="2" t="s">
        <v>103</v>
      </c>
      <c r="BZ60" s="2" t="s">
        <v>103</v>
      </c>
      <c r="CA60" s="2" t="s">
        <v>103</v>
      </c>
      <c r="CB60" s="2" t="s">
        <v>103</v>
      </c>
      <c r="CC60" s="2" t="s">
        <v>103</v>
      </c>
      <c r="CD60" s="2" t="s">
        <v>103</v>
      </c>
      <c r="CE60" s="2" t="s">
        <v>103</v>
      </c>
      <c r="CF60" s="2" t="s">
        <v>103</v>
      </c>
      <c r="CG60" s="2" t="s">
        <v>103</v>
      </c>
      <c r="CH60" s="2" t="s">
        <v>103</v>
      </c>
      <c r="CI60" s="2" t="s">
        <v>103</v>
      </c>
      <c r="CJ60" s="2" t="s">
        <v>103</v>
      </c>
    </row>
    <row r="61" ht="80" customHeight="1" spans="1:88">
      <c r="A61" s="3">
        <v>60</v>
      </c>
      <c r="B61" s="3" t="str">
        <f>_xlfn.DISPIMG("ID_06DF8A4C24AB4EA8BFAA413BDF119C11",1)</f>
        <v>=DISPIMG("ID_06DF8A4C24AB4EA8BFAA413BDF119C11",1)</v>
      </c>
      <c r="C61" s="2" t="s">
        <v>853</v>
      </c>
      <c r="D61" s="12" t="s">
        <v>854</v>
      </c>
      <c r="E61" s="2" t="s">
        <v>855</v>
      </c>
      <c r="F61" s="2" t="s">
        <v>90</v>
      </c>
      <c r="G61" s="2" t="s">
        <v>856</v>
      </c>
      <c r="H61" s="5">
        <v>120</v>
      </c>
      <c r="I61" s="13">
        <f t="shared" si="4"/>
        <v>0.00300503343099692</v>
      </c>
      <c r="J61" s="2">
        <v>3598.8</v>
      </c>
      <c r="K61" s="13">
        <f t="shared" si="5"/>
        <v>0.0018559509938172</v>
      </c>
      <c r="L61" s="13" t="s">
        <v>92</v>
      </c>
      <c r="M61" s="14" t="s">
        <v>302</v>
      </c>
      <c r="N61" s="13" t="s">
        <v>94</v>
      </c>
      <c r="O61" s="14">
        <v>99</v>
      </c>
      <c r="P61" s="14">
        <v>4</v>
      </c>
      <c r="Q61" s="14">
        <v>1</v>
      </c>
      <c r="R61" s="14">
        <v>2</v>
      </c>
      <c r="S61" s="2" t="s">
        <v>857</v>
      </c>
      <c r="T61" s="2" t="s">
        <v>858</v>
      </c>
      <c r="U61" s="5">
        <v>698</v>
      </c>
      <c r="V61" s="15" t="str">
        <f t="shared" si="6"/>
        <v>1-2年</v>
      </c>
      <c r="W61" s="2" t="s">
        <v>99</v>
      </c>
      <c r="X61" s="2" t="s">
        <v>99</v>
      </c>
      <c r="Y61" s="2" t="s">
        <v>99</v>
      </c>
      <c r="Z61" s="2" t="s">
        <v>99</v>
      </c>
      <c r="AA61" s="5">
        <v>778</v>
      </c>
      <c r="AB61" s="2">
        <v>4.5</v>
      </c>
      <c r="AC61" s="2" t="s">
        <v>125</v>
      </c>
      <c r="AD61" s="2" t="s">
        <v>859</v>
      </c>
      <c r="AE61" s="2" t="s">
        <v>127</v>
      </c>
      <c r="AF61" s="2">
        <v>29.99</v>
      </c>
      <c r="AG61" s="2" t="s">
        <v>98</v>
      </c>
      <c r="AH61" s="2" t="s">
        <v>103</v>
      </c>
      <c r="AI61" s="2">
        <v>29.99</v>
      </c>
      <c r="AJ61" s="16" t="str">
        <f t="shared" si="7"/>
        <v>20-30</v>
      </c>
      <c r="AK61" s="2" t="s">
        <v>103</v>
      </c>
      <c r="AL61" s="2">
        <v>26.07</v>
      </c>
      <c r="AM61" s="2">
        <v>86.93</v>
      </c>
      <c r="AN61" s="2" t="s">
        <v>103</v>
      </c>
      <c r="AO61" s="5">
        <v>1</v>
      </c>
      <c r="AP61" s="2">
        <v>100</v>
      </c>
      <c r="AQ61" s="2">
        <v>0.28</v>
      </c>
      <c r="AR61" s="2">
        <v>3.92</v>
      </c>
      <c r="AS61" s="2" t="s">
        <v>103</v>
      </c>
      <c r="AT61" s="2" t="s">
        <v>104</v>
      </c>
      <c r="AU61" s="5">
        <v>71824</v>
      </c>
      <c r="AV61" s="5">
        <v>17969</v>
      </c>
      <c r="AW61" s="2" t="s">
        <v>860</v>
      </c>
      <c r="AX61" s="5">
        <v>-5309</v>
      </c>
      <c r="AY61" s="2">
        <v>0.94</v>
      </c>
      <c r="AZ61" s="2" t="s">
        <v>106</v>
      </c>
      <c r="BA61" s="2" t="s">
        <v>106</v>
      </c>
      <c r="BB61" s="2" t="s">
        <v>107</v>
      </c>
      <c r="BC61" s="2" t="s">
        <v>99</v>
      </c>
      <c r="BD61" s="2" t="s">
        <v>108</v>
      </c>
      <c r="BE61" s="2">
        <v>0.37</v>
      </c>
      <c r="BF61" s="2">
        <v>167.8</v>
      </c>
      <c r="BG61" s="2">
        <v>0.12</v>
      </c>
      <c r="BH61" s="2">
        <v>42.29</v>
      </c>
      <c r="BI61" s="2" t="s">
        <v>109</v>
      </c>
      <c r="BJ61" s="2" t="s">
        <v>861</v>
      </c>
      <c r="BK61" s="2" t="s">
        <v>862</v>
      </c>
      <c r="BL61" s="2" t="s">
        <v>98</v>
      </c>
      <c r="BM61" s="2" t="s">
        <v>863</v>
      </c>
      <c r="BN61" s="2" t="s">
        <v>103</v>
      </c>
      <c r="BO61" s="2" t="s">
        <v>857</v>
      </c>
      <c r="BP61" s="2" t="s">
        <v>114</v>
      </c>
      <c r="BQ61" s="2" t="s">
        <v>718</v>
      </c>
      <c r="BR61" s="2" t="s">
        <v>203</v>
      </c>
      <c r="BS61" s="2" t="s">
        <v>218</v>
      </c>
      <c r="BT61" s="2" t="s">
        <v>103</v>
      </c>
      <c r="BU61" s="2" t="s">
        <v>103</v>
      </c>
      <c r="BV61" s="2" t="s">
        <v>103</v>
      </c>
      <c r="BW61" s="2" t="s">
        <v>103</v>
      </c>
      <c r="BX61" s="2" t="s">
        <v>103</v>
      </c>
      <c r="BY61" s="2" t="s">
        <v>103</v>
      </c>
      <c r="BZ61" s="2" t="s">
        <v>103</v>
      </c>
      <c r="CA61" s="2" t="s">
        <v>103</v>
      </c>
      <c r="CB61" s="2" t="s">
        <v>103</v>
      </c>
      <c r="CC61" s="2" t="s">
        <v>103</v>
      </c>
      <c r="CD61" s="2" t="s">
        <v>103</v>
      </c>
      <c r="CE61" s="2" t="s">
        <v>103</v>
      </c>
      <c r="CF61" s="2" t="s">
        <v>103</v>
      </c>
      <c r="CG61" s="2" t="s">
        <v>103</v>
      </c>
      <c r="CH61" s="2" t="s">
        <v>103</v>
      </c>
      <c r="CI61" s="2" t="s">
        <v>103</v>
      </c>
      <c r="CJ61" s="2" t="s">
        <v>103</v>
      </c>
    </row>
    <row r="62" ht="80" hidden="1" customHeight="1" spans="1:88">
      <c r="A62" s="3">
        <v>61</v>
      </c>
      <c r="B62" s="3" t="str">
        <f>_xlfn.DISPIMG("ID_15652CFDA17045A6A788F8C2FAF5FB24",1)</f>
        <v>=DISPIMG("ID_15652CFDA17045A6A788F8C2FAF5FB24",1)</v>
      </c>
      <c r="C62" s="2" t="s">
        <v>864</v>
      </c>
      <c r="D62" s="12" t="s">
        <v>865</v>
      </c>
      <c r="E62" s="2" t="s">
        <v>866</v>
      </c>
      <c r="F62" s="2" t="s">
        <v>90</v>
      </c>
      <c r="G62" s="2" t="s">
        <v>867</v>
      </c>
      <c r="H62" s="5">
        <v>116</v>
      </c>
      <c r="I62" s="13">
        <f t="shared" si="4"/>
        <v>0.00290486564996369</v>
      </c>
      <c r="J62" s="2">
        <v>4638.84</v>
      </c>
      <c r="K62" s="13">
        <f t="shared" si="5"/>
        <v>0.00239231402360759</v>
      </c>
      <c r="L62" s="13" t="s">
        <v>92</v>
      </c>
      <c r="M62" s="14" t="s">
        <v>246</v>
      </c>
      <c r="N62" s="13" t="s">
        <v>179</v>
      </c>
      <c r="O62" s="14">
        <v>100</v>
      </c>
      <c r="P62" s="14">
        <v>3</v>
      </c>
      <c r="Q62" s="14">
        <v>4</v>
      </c>
      <c r="R62" s="14" t="s">
        <v>95</v>
      </c>
      <c r="S62" s="2" t="s">
        <v>303</v>
      </c>
      <c r="T62" s="2" t="s">
        <v>868</v>
      </c>
      <c r="U62" s="5">
        <v>361</v>
      </c>
      <c r="V62" s="15" t="str">
        <f t="shared" si="6"/>
        <v>半年-1年</v>
      </c>
      <c r="W62" s="2" t="s">
        <v>98</v>
      </c>
      <c r="X62" s="2" t="s">
        <v>98</v>
      </c>
      <c r="Y62" s="2" t="s">
        <v>98</v>
      </c>
      <c r="Z62" s="2" t="s">
        <v>98</v>
      </c>
      <c r="AA62" s="5">
        <v>35</v>
      </c>
      <c r="AB62" s="2">
        <v>4.2</v>
      </c>
      <c r="AC62" s="2" t="s">
        <v>125</v>
      </c>
      <c r="AD62" s="2" t="s">
        <v>869</v>
      </c>
      <c r="AE62" s="2" t="s">
        <v>127</v>
      </c>
      <c r="AF62" s="2">
        <v>39.99</v>
      </c>
      <c r="AG62" s="2" t="s">
        <v>98</v>
      </c>
      <c r="AH62" s="2" t="s">
        <v>103</v>
      </c>
      <c r="AI62" s="2">
        <v>39.99</v>
      </c>
      <c r="AJ62" s="16" t="str">
        <f t="shared" si="7"/>
        <v>30-40</v>
      </c>
      <c r="AK62" s="2">
        <v>59.99</v>
      </c>
      <c r="AL62" s="2">
        <v>29.81</v>
      </c>
      <c r="AM62" s="2">
        <v>74.54</v>
      </c>
      <c r="AN62" s="2" t="s">
        <v>103</v>
      </c>
      <c r="AO62" s="5">
        <v>2</v>
      </c>
      <c r="AP62" s="2">
        <v>13.33</v>
      </c>
      <c r="AQ62" s="2">
        <v>0.27</v>
      </c>
      <c r="AR62" s="2">
        <v>4.18</v>
      </c>
      <c r="AS62" s="2" t="s">
        <v>103</v>
      </c>
      <c r="AT62" s="2" t="s">
        <v>104</v>
      </c>
      <c r="AU62" s="5">
        <v>196380</v>
      </c>
      <c r="AV62" s="5">
        <v>142419</v>
      </c>
      <c r="AW62" s="2" t="s">
        <v>870</v>
      </c>
      <c r="AX62" s="5">
        <v>121306</v>
      </c>
      <c r="AY62" s="2">
        <v>1.05</v>
      </c>
      <c r="AZ62" s="2" t="s">
        <v>106</v>
      </c>
      <c r="BA62" s="2" t="s">
        <v>106</v>
      </c>
      <c r="BB62" s="2" t="s">
        <v>107</v>
      </c>
      <c r="BC62" s="2" t="s">
        <v>99</v>
      </c>
      <c r="BD62" s="2" t="s">
        <v>108</v>
      </c>
      <c r="BE62" s="2">
        <v>0.75</v>
      </c>
      <c r="BF62" s="2">
        <v>340.14</v>
      </c>
      <c r="BG62" s="2">
        <v>0.17</v>
      </c>
      <c r="BH62" s="2">
        <v>62.99</v>
      </c>
      <c r="BI62" s="2" t="s">
        <v>109</v>
      </c>
      <c r="BJ62" s="2" t="s">
        <v>871</v>
      </c>
      <c r="BK62" s="2" t="s">
        <v>872</v>
      </c>
      <c r="BL62" s="2" t="s">
        <v>98</v>
      </c>
      <c r="BM62" s="2" t="s">
        <v>873</v>
      </c>
      <c r="BN62" s="2" t="s">
        <v>103</v>
      </c>
      <c r="BO62" s="2" t="s">
        <v>303</v>
      </c>
      <c r="BP62" s="2" t="s">
        <v>159</v>
      </c>
      <c r="BQ62" s="2" t="s">
        <v>324</v>
      </c>
      <c r="BR62" s="2" t="s">
        <v>203</v>
      </c>
      <c r="BS62" s="2" t="s">
        <v>230</v>
      </c>
      <c r="BT62" s="2" t="s">
        <v>874</v>
      </c>
      <c r="BU62" s="2" t="s">
        <v>103</v>
      </c>
      <c r="BV62" s="2" t="s">
        <v>103</v>
      </c>
      <c r="BW62" s="2" t="s">
        <v>103</v>
      </c>
      <c r="BX62" s="2" t="s">
        <v>103</v>
      </c>
      <c r="BY62" s="2" t="s">
        <v>103</v>
      </c>
      <c r="BZ62" s="2" t="s">
        <v>103</v>
      </c>
      <c r="CA62" s="2" t="s">
        <v>103</v>
      </c>
      <c r="CB62" s="2" t="s">
        <v>103</v>
      </c>
      <c r="CC62" s="2" t="s">
        <v>103</v>
      </c>
      <c r="CD62" s="2" t="s">
        <v>103</v>
      </c>
      <c r="CE62" s="2" t="s">
        <v>103</v>
      </c>
      <c r="CF62" s="2" t="s">
        <v>103</v>
      </c>
      <c r="CG62" s="2" t="s">
        <v>103</v>
      </c>
      <c r="CH62" s="2" t="s">
        <v>103</v>
      </c>
      <c r="CI62" s="2" t="s">
        <v>103</v>
      </c>
      <c r="CJ62" s="2" t="s">
        <v>103</v>
      </c>
    </row>
    <row r="63" ht="80" hidden="1" customHeight="1" spans="1:88">
      <c r="A63" s="3">
        <v>62</v>
      </c>
      <c r="B63" s="3" t="str">
        <f>_xlfn.DISPIMG("ID_AD07A4618BB347FBB2CD754C8C87BA2C",1)</f>
        <v>=DISPIMG("ID_AD07A4618BB347FBB2CD754C8C87BA2C",1)</v>
      </c>
      <c r="C63" s="2" t="s">
        <v>875</v>
      </c>
      <c r="D63" s="12" t="s">
        <v>876</v>
      </c>
      <c r="E63" s="2" t="s">
        <v>877</v>
      </c>
      <c r="F63" s="2" t="s">
        <v>90</v>
      </c>
      <c r="G63" s="2" t="s">
        <v>878</v>
      </c>
      <c r="H63" s="5">
        <v>114</v>
      </c>
      <c r="I63" s="13">
        <f t="shared" si="4"/>
        <v>0.00285478175944707</v>
      </c>
      <c r="J63" s="2">
        <v>4558.86</v>
      </c>
      <c r="K63" s="13">
        <f t="shared" si="5"/>
        <v>0.00235106723009711</v>
      </c>
      <c r="L63" s="13" t="s">
        <v>92</v>
      </c>
      <c r="M63" s="14" t="s">
        <v>371</v>
      </c>
      <c r="N63" s="13" t="s">
        <v>94</v>
      </c>
      <c r="O63" s="14">
        <v>100</v>
      </c>
      <c r="P63" s="14">
        <v>4</v>
      </c>
      <c r="Q63" s="14">
        <v>2</v>
      </c>
      <c r="R63" s="14">
        <v>2</v>
      </c>
      <c r="S63" s="2" t="s">
        <v>879</v>
      </c>
      <c r="T63" s="2" t="s">
        <v>880</v>
      </c>
      <c r="U63" s="5">
        <v>132</v>
      </c>
      <c r="V63" s="15" t="str">
        <f t="shared" si="6"/>
        <v>半年内</v>
      </c>
      <c r="W63" s="2" t="s">
        <v>99</v>
      </c>
      <c r="X63" s="2" t="s">
        <v>99</v>
      </c>
      <c r="Y63" s="2" t="s">
        <v>98</v>
      </c>
      <c r="Z63" s="2" t="s">
        <v>98</v>
      </c>
      <c r="AA63" s="5">
        <v>205</v>
      </c>
      <c r="AB63" s="2">
        <v>4.2</v>
      </c>
      <c r="AC63" s="2" t="s">
        <v>125</v>
      </c>
      <c r="AD63" s="2" t="s">
        <v>881</v>
      </c>
      <c r="AE63" s="2" t="s">
        <v>127</v>
      </c>
      <c r="AF63" s="2">
        <v>39.99</v>
      </c>
      <c r="AG63" s="2" t="s">
        <v>98</v>
      </c>
      <c r="AH63" s="2" t="s">
        <v>103</v>
      </c>
      <c r="AI63" s="2">
        <v>39.99</v>
      </c>
      <c r="AJ63" s="16" t="str">
        <f t="shared" si="7"/>
        <v>30-40</v>
      </c>
      <c r="AK63" s="2" t="s">
        <v>103</v>
      </c>
      <c r="AL63" s="2">
        <v>30.07</v>
      </c>
      <c r="AM63" s="2">
        <v>75.19</v>
      </c>
      <c r="AN63" s="2" t="s">
        <v>103</v>
      </c>
      <c r="AO63" s="5">
        <v>3</v>
      </c>
      <c r="AP63" s="2">
        <v>100</v>
      </c>
      <c r="AQ63" s="2">
        <v>0.27</v>
      </c>
      <c r="AR63" s="2">
        <v>3.92</v>
      </c>
      <c r="AS63" s="2" t="s">
        <v>103</v>
      </c>
      <c r="AT63" s="2" t="s">
        <v>104</v>
      </c>
      <c r="AU63" s="5">
        <v>157892</v>
      </c>
      <c r="AV63" s="5">
        <v>116221</v>
      </c>
      <c r="AW63" s="2" t="s">
        <v>882</v>
      </c>
      <c r="AX63" s="5">
        <v>5699</v>
      </c>
      <c r="AY63" s="2">
        <v>0.55</v>
      </c>
      <c r="AZ63" s="2" t="s">
        <v>106</v>
      </c>
      <c r="BA63" s="2" t="s">
        <v>106</v>
      </c>
      <c r="BB63" s="2" t="s">
        <v>107</v>
      </c>
      <c r="BC63" s="2" t="s">
        <v>99</v>
      </c>
      <c r="BD63" s="2" t="s">
        <v>108</v>
      </c>
      <c r="BE63" s="2">
        <v>0.44</v>
      </c>
      <c r="BF63" s="2">
        <v>199.55</v>
      </c>
      <c r="BG63" s="2">
        <v>0.11</v>
      </c>
      <c r="BH63" s="2">
        <v>39.91</v>
      </c>
      <c r="BI63" s="2" t="s">
        <v>109</v>
      </c>
      <c r="BJ63" s="2" t="s">
        <v>883</v>
      </c>
      <c r="BK63" s="2" t="s">
        <v>884</v>
      </c>
      <c r="BL63" s="2" t="s">
        <v>98</v>
      </c>
      <c r="BM63" s="2" t="s">
        <v>885</v>
      </c>
      <c r="BN63" s="2" t="s">
        <v>103</v>
      </c>
      <c r="BO63" s="2" t="s">
        <v>879</v>
      </c>
      <c r="BP63" s="2" t="s">
        <v>114</v>
      </c>
      <c r="BQ63" s="2" t="s">
        <v>718</v>
      </c>
      <c r="BR63" s="2" t="s">
        <v>133</v>
      </c>
      <c r="BS63" s="2" t="s">
        <v>218</v>
      </c>
      <c r="BT63" s="2" t="s">
        <v>886</v>
      </c>
      <c r="BU63" s="2" t="s">
        <v>103</v>
      </c>
      <c r="BV63" s="2" t="s">
        <v>103</v>
      </c>
      <c r="BW63" s="2" t="s">
        <v>103</v>
      </c>
      <c r="BX63" s="2" t="s">
        <v>103</v>
      </c>
      <c r="BY63" s="2" t="s">
        <v>103</v>
      </c>
      <c r="BZ63" s="2" t="s">
        <v>103</v>
      </c>
      <c r="CA63" s="2" t="s">
        <v>103</v>
      </c>
      <c r="CB63" s="2" t="s">
        <v>103</v>
      </c>
      <c r="CC63" s="2" t="s">
        <v>103</v>
      </c>
      <c r="CD63" s="2" t="s">
        <v>103</v>
      </c>
      <c r="CE63" s="2" t="s">
        <v>103</v>
      </c>
      <c r="CF63" s="2" t="s">
        <v>103</v>
      </c>
      <c r="CG63" s="2" t="s">
        <v>103</v>
      </c>
      <c r="CH63" s="2" t="s">
        <v>103</v>
      </c>
      <c r="CI63" s="2" t="s">
        <v>103</v>
      </c>
      <c r="CJ63" s="2" t="s">
        <v>103</v>
      </c>
    </row>
    <row r="64" ht="30" customHeight="1"/>
  </sheetData>
  <autoFilter xmlns:etc="http://www.wps.cn/officeDocument/2017/etCustomData" ref="A1:CJ63" etc:filterBottomFollowUsedRange="0">
    <filterColumn colId="13">
      <customFilters>
        <customFilter operator="equal" val="干电池"/>
      </customFilters>
    </filterColumn>
    <filterColumn colId="35">
      <customFilters>
        <customFilter operator="equal" val="10-20"/>
        <customFilter operator="equal" val="20-30"/>
      </customFilters>
    </filterColumn>
    <extLst/>
  </autoFilter>
  <hyperlinks>
    <hyperlink ref="D2" r:id="rId1" display="https://www.amazon.com/dp/B0C76CPGC7?psc=1"/>
    <hyperlink ref="D3" r:id="rId2" display="https://www.amazon.com/dp/B085NX87K3?psc=1"/>
    <hyperlink ref="D4" r:id="rId3" display="https://www.amazon.com/dp/B0863RK1KX?psc=1"/>
    <hyperlink ref="D5" r:id="rId4" display="https://www.amazon.com/dp/B076C3TB8P?psc=1"/>
    <hyperlink ref="D6" r:id="rId5" display="https://www.amazon.com/dp/B0931YY9LZ?psc=1"/>
    <hyperlink ref="D7" r:id="rId6" display="https://www.amazon.com/dp/B08C4VPHB4?psc=1"/>
    <hyperlink ref="D8" r:id="rId7" display="https://www.amazon.com/dp/B0D48ZPFXP?psc=1"/>
    <hyperlink ref="D9" r:id="rId8" display="https://www.amazon.com/dp/B0C819NRYP?psc=1"/>
    <hyperlink ref="D10" r:id="rId9" display="https://www.amazon.com/dp/B09156YD8P?psc=1"/>
    <hyperlink ref="D11" r:id="rId10" display="https://www.amazon.com/dp/B07BNSYP4M?psc=1"/>
    <hyperlink ref="D12" r:id="rId11" display="https://www.amazon.com/dp/B0D45LML8B?psc=1"/>
    <hyperlink ref="D13" r:id="rId12" display="https://www.amazon.com/dp/B0DFB24MBS?psc=1"/>
    <hyperlink ref="D14" r:id="rId13" display="https://www.amazon.com/dp/B08YRJGVKF?psc=1"/>
    <hyperlink ref="D15" r:id="rId14" display="https://www.amazon.com/dp/B09VJS94G3?psc=1"/>
    <hyperlink ref="D16" r:id="rId15" display="https://www.amazon.com/dp/B0BHPKKF57?psc=1"/>
    <hyperlink ref="D17" r:id="rId16" display="https://www.amazon.com/dp/B0D4DR6361?psc=1"/>
    <hyperlink ref="D18" r:id="rId17" display="https://www.amazon.com/dp/B0CHYKCFZZ?psc=1"/>
    <hyperlink ref="D19" r:id="rId18" display="https://www.amazon.com/dp/B0943VQG4J?psc=1"/>
    <hyperlink ref="D20" r:id="rId19" display="https://www.amazon.com/dp/B0D44S6F4Y?psc=1"/>
    <hyperlink ref="D21" r:id="rId20" display="https://www.amazon.com/dp/B0DK1QLWQW?psc=1"/>
    <hyperlink ref="D22" r:id="rId21" display="https://www.amazon.com/dp/B01D8HNPSK?psc=1"/>
    <hyperlink ref="D23" r:id="rId22" display="https://www.amazon.com/dp/B0CPT39MQN?psc=1"/>
    <hyperlink ref="D24" r:id="rId23" display="https://www.amazon.com/dp/B00P6V7TO8?psc=1"/>
    <hyperlink ref="D25" r:id="rId24" display="https://www.amazon.com/dp/B0F8VQVS28?psc=1"/>
    <hyperlink ref="D26" r:id="rId25" display="https://www.amazon.com/dp/B0BVY9J5C6?psc=1"/>
    <hyperlink ref="D27" r:id="rId26" display="https://www.amazon.com/dp/B0B9SNZMBZ?psc=1"/>
    <hyperlink ref="D28" r:id="rId27" display="https://www.amazon.com/dp/B0D5CXPGBW?psc=1"/>
    <hyperlink ref="D29" r:id="rId28" display="https://www.amazon.com/dp/B0D2D4WD3W?psc=1"/>
    <hyperlink ref="D30" r:id="rId29" display="https://www.amazon.com/dp/B0DC6KZB66?psc=1"/>
    <hyperlink ref="D31" r:id="rId30" display="https://www.amazon.com/dp/B0DBCSM3PS?psc=1"/>
    <hyperlink ref="D32" r:id="rId31" display="https://www.amazon.com/dp/B0DHGJ6YVH?psc=1"/>
    <hyperlink ref="D33" r:id="rId32" display="https://www.amazon.com/dp/B08G892B9W?psc=1"/>
    <hyperlink ref="D34" r:id="rId33" display="https://www.amazon.com/dp/B0CQYL2XWF?psc=1"/>
    <hyperlink ref="D35" r:id="rId34" display="https://www.amazon.com/dp/B0DN1BPM2J?psc=1"/>
    <hyperlink ref="D36" r:id="rId35" display="https://www.amazon.com/dp/B0DP6D6QR5?psc=1"/>
    <hyperlink ref="D37" r:id="rId36" display="https://www.amazon.com/dp/B0967SJTBG?psc=1"/>
    <hyperlink ref="D38" r:id="rId37" display="https://www.amazon.com/dp/B0CHXZCZFZ?psc=1"/>
    <hyperlink ref="D39" r:id="rId38" display="https://www.amazon.com/dp/B0CB8BH6CR?psc=1"/>
    <hyperlink ref="D40" r:id="rId39" display="https://www.amazon.com/dp/B0B12KHDBH?psc=1"/>
    <hyperlink ref="D41" r:id="rId40" display="https://www.amazon.com/dp/B076P96DKY?psc=1"/>
    <hyperlink ref="D42" r:id="rId41" display="https://www.amazon.com/dp/B0DSBV8CYX?psc=1"/>
    <hyperlink ref="D43" r:id="rId42" display="https://www.amazon.com/dp/B0D421XPSJ?psc=1"/>
    <hyperlink ref="D44" r:id="rId43" display="https://www.amazon.com/dp/B0DQDGJ9L3?psc=1"/>
    <hyperlink ref="D45" r:id="rId44" display="https://www.amazon.com/dp/B0D7PYLVXR?psc=1"/>
    <hyperlink ref="D46" r:id="rId45" display="https://www.amazon.com/dp/B01M5CW7CT?psc=1"/>
    <hyperlink ref="D47" r:id="rId46" display="https://www.amazon.com/dp/B093B4G41H?psc=1"/>
    <hyperlink ref="D48" r:id="rId47" display="https://www.amazon.com/dp/B0DRJP2P8T?psc=1"/>
    <hyperlink ref="D49" r:id="rId48" display="https://www.amazon.com/dp/B08DFXC28L?psc=1"/>
    <hyperlink ref="D50" r:id="rId49" display="https://www.amazon.com/dp/B0DB5BLLSB?psc=1"/>
    <hyperlink ref="D51" r:id="rId50" display="https://www.amazon.com/dp/B0CJNKS2TH?psc=1"/>
    <hyperlink ref="D52" r:id="rId51" display="https://www.amazon.com/dp/B0DLNG9Z3X?psc=1"/>
    <hyperlink ref="D53" r:id="rId52" display="https://www.amazon.com/dp/B0C1RWW961?psc=1"/>
    <hyperlink ref="D54" r:id="rId53" display="https://www.amazon.com/dp/B0CTB8DQ16?psc=1"/>
    <hyperlink ref="D55" r:id="rId54" display="https://www.amazon.com/dp/B0C3G83SL1?psc=1"/>
    <hyperlink ref="D56" r:id="rId55" display="https://www.amazon.com/dp/B0D6GLDG15?psc=1"/>
    <hyperlink ref="D57" r:id="rId56" display="https://www.amazon.com/dp/B0BRRJJT18?psc=1"/>
    <hyperlink ref="D58" r:id="rId57" display="https://www.amazon.com/dp/B0CRHT6LNF?psc=1"/>
    <hyperlink ref="D59" r:id="rId58" display="https://www.amazon.com/dp/B0BHZ1SWL2?psc=1"/>
    <hyperlink ref="D60" r:id="rId59" display="https://www.amazon.com/dp/B09L14S46B?psc=1"/>
    <hyperlink ref="D61" r:id="rId60" display="https://www.amazon.com/dp/B0CF25L9V8?psc=1"/>
    <hyperlink ref="D62" r:id="rId61" display="https://www.amazon.com/dp/B0D82WTRZX?psc=1"/>
    <hyperlink ref="D63" r:id="rId62" display="https://www.amazon.com/dp/B0DR274Y89?psc=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102"/>
  <sheetViews>
    <sheetView topLeftCell="A95" workbookViewId="0">
      <selection activeCell="A101" sqref="A101"/>
    </sheetView>
  </sheetViews>
  <sheetFormatPr defaultColWidth="9" defaultRowHeight="13.5"/>
  <cols>
    <col min="1" max="1" width="22" customWidth="1"/>
    <col min="2" max="2" width="13" customWidth="1"/>
    <col min="3" max="77" width="22" customWidth="1"/>
  </cols>
  <sheetData>
    <row r="1" ht="30" customHeight="1" spans="1:77">
      <c r="A1" s="1" t="s">
        <v>0</v>
      </c>
      <c r="B1" s="1" t="s">
        <v>1</v>
      </c>
      <c r="C1" s="1" t="s">
        <v>2</v>
      </c>
      <c r="D1" s="1" t="s">
        <v>3</v>
      </c>
      <c r="E1" s="1" t="s">
        <v>4</v>
      </c>
      <c r="F1" s="1" t="s">
        <v>5</v>
      </c>
      <c r="G1" s="1" t="s">
        <v>6</v>
      </c>
      <c r="H1" s="1" t="s">
        <v>7</v>
      </c>
      <c r="I1" s="1" t="s">
        <v>9</v>
      </c>
      <c r="J1" s="1" t="s">
        <v>17</v>
      </c>
      <c r="K1" s="1" t="s">
        <v>18</v>
      </c>
      <c r="L1" s="1" t="s">
        <v>19</v>
      </c>
      <c r="M1" s="1" t="s">
        <v>21</v>
      </c>
      <c r="N1" s="1" t="s">
        <v>22</v>
      </c>
      <c r="O1" s="1" t="s">
        <v>23</v>
      </c>
      <c r="P1" s="1" t="s">
        <v>24</v>
      </c>
      <c r="Q1" s="1" t="s">
        <v>25</v>
      </c>
      <c r="R1" s="1" t="s">
        <v>26</v>
      </c>
      <c r="S1" s="1" t="s">
        <v>27</v>
      </c>
      <c r="T1" s="1" t="s">
        <v>28</v>
      </c>
      <c r="U1" s="1" t="s">
        <v>29</v>
      </c>
      <c r="V1" s="1" t="s">
        <v>30</v>
      </c>
      <c r="W1" s="1" t="s">
        <v>31</v>
      </c>
      <c r="X1" s="1" t="s">
        <v>32</v>
      </c>
      <c r="Y1" s="1" t="s">
        <v>33</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c r="AS1" s="1" t="s">
        <v>54</v>
      </c>
      <c r="AT1" s="1" t="s">
        <v>55</v>
      </c>
      <c r="AU1" s="1" t="s">
        <v>56</v>
      </c>
      <c r="AV1" s="1" t="s">
        <v>57</v>
      </c>
      <c r="AW1" s="1" t="s">
        <v>58</v>
      </c>
      <c r="AX1" s="1" t="s">
        <v>59</v>
      </c>
      <c r="AY1" s="1" t="s">
        <v>60</v>
      </c>
      <c r="AZ1" s="1" t="s">
        <v>61</v>
      </c>
      <c r="BA1" s="1" t="s">
        <v>62</v>
      </c>
      <c r="BB1" s="1" t="s">
        <v>63</v>
      </c>
      <c r="BC1" s="1" t="s">
        <v>64</v>
      </c>
      <c r="BD1" s="1" t="s">
        <v>65</v>
      </c>
      <c r="BE1" s="1" t="s">
        <v>66</v>
      </c>
      <c r="BF1" s="1" t="s">
        <v>67</v>
      </c>
      <c r="BG1" s="1" t="s">
        <v>68</v>
      </c>
      <c r="BH1" s="1" t="s">
        <v>69</v>
      </c>
      <c r="BI1" s="1" t="s">
        <v>70</v>
      </c>
      <c r="BJ1" s="1" t="s">
        <v>71</v>
      </c>
      <c r="BK1" s="1" t="s">
        <v>72</v>
      </c>
      <c r="BL1" s="1" t="s">
        <v>73</v>
      </c>
      <c r="BM1" s="1" t="s">
        <v>74</v>
      </c>
      <c r="BN1" s="1" t="s">
        <v>75</v>
      </c>
      <c r="BO1" s="1" t="s">
        <v>76</v>
      </c>
      <c r="BP1" s="1" t="s">
        <v>77</v>
      </c>
      <c r="BQ1" s="1" t="s">
        <v>78</v>
      </c>
      <c r="BR1" s="1" t="s">
        <v>79</v>
      </c>
      <c r="BS1" s="1" t="s">
        <v>80</v>
      </c>
      <c r="BT1" s="1" t="s">
        <v>81</v>
      </c>
      <c r="BU1" s="1" t="s">
        <v>82</v>
      </c>
      <c r="BV1" s="1" t="s">
        <v>83</v>
      </c>
      <c r="BW1" s="1" t="s">
        <v>84</v>
      </c>
      <c r="BX1" s="1" t="s">
        <v>85</v>
      </c>
      <c r="BY1" s="1" t="s">
        <v>86</v>
      </c>
    </row>
    <row r="2" ht="80" customHeight="1" spans="1:77">
      <c r="A2" s="2" t="s">
        <v>887</v>
      </c>
      <c r="B2" s="3" t="str">
        <f>_xlfn.DISPIMG("ID_095F0FE5919C48E385FA193A5677A44B",1)</f>
        <v>=DISPIMG("ID_095F0FE5919C48E385FA193A5677A44B",1)</v>
      </c>
      <c r="C2" s="2" t="s">
        <v>87</v>
      </c>
      <c r="D2" s="4" t="s">
        <v>88</v>
      </c>
      <c r="E2" s="2" t="s">
        <v>89</v>
      </c>
      <c r="F2" s="2" t="s">
        <v>90</v>
      </c>
      <c r="G2" s="2" t="s">
        <v>91</v>
      </c>
      <c r="H2" s="5">
        <v>9137</v>
      </c>
      <c r="I2" s="2">
        <v>319703.63</v>
      </c>
      <c r="J2" s="2" t="s">
        <v>96</v>
      </c>
      <c r="K2" s="2" t="s">
        <v>97</v>
      </c>
      <c r="L2" s="5">
        <v>747</v>
      </c>
      <c r="M2" s="2" t="s">
        <v>98</v>
      </c>
      <c r="N2" s="2" t="s">
        <v>99</v>
      </c>
      <c r="O2" s="2" t="s">
        <v>98</v>
      </c>
      <c r="P2" s="2" t="s">
        <v>98</v>
      </c>
      <c r="Q2" s="5">
        <v>16517</v>
      </c>
      <c r="R2" s="2">
        <v>4.7</v>
      </c>
      <c r="S2" s="2" t="s">
        <v>100</v>
      </c>
      <c r="T2" s="2" t="s">
        <v>101</v>
      </c>
      <c r="U2" s="2" t="s">
        <v>102</v>
      </c>
      <c r="V2" s="2">
        <v>34.99</v>
      </c>
      <c r="W2" s="2" t="s">
        <v>98</v>
      </c>
      <c r="X2" s="2" t="s">
        <v>103</v>
      </c>
      <c r="Y2" s="2">
        <v>34.99</v>
      </c>
      <c r="Z2" s="2">
        <v>49.99</v>
      </c>
      <c r="AA2" s="2">
        <v>25.83</v>
      </c>
      <c r="AB2" s="2">
        <v>73.82</v>
      </c>
      <c r="AC2" s="5">
        <v>10</v>
      </c>
      <c r="AD2" s="2" t="s">
        <v>103</v>
      </c>
      <c r="AE2" s="2">
        <v>61.57</v>
      </c>
      <c r="AF2" s="2">
        <v>21.52</v>
      </c>
      <c r="AG2" s="2">
        <v>3.91</v>
      </c>
      <c r="AH2" s="2" t="s">
        <v>103</v>
      </c>
      <c r="AI2" s="2" t="s">
        <v>104</v>
      </c>
      <c r="AJ2" s="5">
        <v>452</v>
      </c>
      <c r="AK2" s="5">
        <v>701</v>
      </c>
      <c r="AL2" s="2" t="s">
        <v>105</v>
      </c>
      <c r="AM2" s="5">
        <v>-118</v>
      </c>
      <c r="AN2" s="2">
        <v>0.16</v>
      </c>
      <c r="AO2" s="2" t="s">
        <v>106</v>
      </c>
      <c r="AP2" s="2" t="s">
        <v>106</v>
      </c>
      <c r="AQ2" s="2" t="s">
        <v>107</v>
      </c>
      <c r="AR2" s="2" t="s">
        <v>99</v>
      </c>
      <c r="AS2" s="2" t="s">
        <v>108</v>
      </c>
      <c r="AT2" s="2">
        <v>0.31</v>
      </c>
      <c r="AU2" s="2">
        <v>140.59</v>
      </c>
      <c r="AV2" s="2">
        <v>0.09</v>
      </c>
      <c r="AW2" s="2">
        <v>31.97</v>
      </c>
      <c r="AX2" s="2" t="s">
        <v>109</v>
      </c>
      <c r="AY2" s="2" t="s">
        <v>110</v>
      </c>
      <c r="AZ2" s="2" t="s">
        <v>111</v>
      </c>
      <c r="BA2" s="2" t="s">
        <v>98</v>
      </c>
      <c r="BB2" s="2" t="s">
        <v>112</v>
      </c>
      <c r="BC2" s="2" t="s">
        <v>113</v>
      </c>
      <c r="BD2" s="2" t="s">
        <v>96</v>
      </c>
      <c r="BE2" s="2" t="s">
        <v>114</v>
      </c>
      <c r="BF2" s="2" t="s">
        <v>115</v>
      </c>
      <c r="BG2" s="2" t="s">
        <v>116</v>
      </c>
      <c r="BH2" s="2" t="s">
        <v>117</v>
      </c>
      <c r="BI2" s="2" t="s">
        <v>103</v>
      </c>
      <c r="BJ2" s="2" t="s">
        <v>103</v>
      </c>
      <c r="BK2" s="2" t="s">
        <v>103</v>
      </c>
      <c r="BL2" s="2" t="s">
        <v>103</v>
      </c>
      <c r="BM2" s="2" t="s">
        <v>103</v>
      </c>
      <c r="BN2" s="2" t="s">
        <v>103</v>
      </c>
      <c r="BO2" s="2" t="s">
        <v>103</v>
      </c>
      <c r="BP2" s="2" t="s">
        <v>103</v>
      </c>
      <c r="BQ2" s="2" t="s">
        <v>103</v>
      </c>
      <c r="BR2" s="2" t="s">
        <v>103</v>
      </c>
      <c r="BS2" s="2" t="s">
        <v>103</v>
      </c>
      <c r="BT2" s="2" t="s">
        <v>103</v>
      </c>
      <c r="BU2" s="2" t="s">
        <v>103</v>
      </c>
      <c r="BV2" s="2" t="s">
        <v>103</v>
      </c>
      <c r="BW2" s="2" t="s">
        <v>103</v>
      </c>
      <c r="BX2" s="2" t="s">
        <v>103</v>
      </c>
      <c r="BY2" s="2" t="s">
        <v>103</v>
      </c>
    </row>
    <row r="3" ht="80" customHeight="1" spans="1:77">
      <c r="A3" s="2" t="s">
        <v>888</v>
      </c>
      <c r="B3" s="3" t="str">
        <f>_xlfn.DISPIMG("ID_30F41FD741D844449868D5C9EB0D0C20",1)</f>
        <v>=DISPIMG("ID_30F41FD741D844449868D5C9EB0D0C20",1)</v>
      </c>
      <c r="C3" s="2" t="s">
        <v>118</v>
      </c>
      <c r="D3" s="4" t="s">
        <v>119</v>
      </c>
      <c r="E3" s="2" t="s">
        <v>120</v>
      </c>
      <c r="F3" s="2" t="s">
        <v>90</v>
      </c>
      <c r="G3" s="2" t="s">
        <v>121</v>
      </c>
      <c r="H3" s="5">
        <v>3101</v>
      </c>
      <c r="I3" s="2">
        <v>75819.45</v>
      </c>
      <c r="J3" s="2" t="s">
        <v>123</v>
      </c>
      <c r="K3" s="2" t="s">
        <v>124</v>
      </c>
      <c r="L3" s="5">
        <v>1475</v>
      </c>
      <c r="M3" s="2" t="s">
        <v>98</v>
      </c>
      <c r="N3" s="2" t="s">
        <v>98</v>
      </c>
      <c r="O3" s="2" t="s">
        <v>98</v>
      </c>
      <c r="P3" s="2" t="s">
        <v>98</v>
      </c>
      <c r="Q3" s="5">
        <v>7943</v>
      </c>
      <c r="R3" s="2">
        <v>4.5</v>
      </c>
      <c r="S3" s="2" t="s">
        <v>125</v>
      </c>
      <c r="T3" s="2" t="s">
        <v>126</v>
      </c>
      <c r="U3" s="2" t="s">
        <v>127</v>
      </c>
      <c r="V3" s="2">
        <v>30.56</v>
      </c>
      <c r="W3" s="2" t="s">
        <v>99</v>
      </c>
      <c r="X3" s="2">
        <v>6.11</v>
      </c>
      <c r="Y3" s="2">
        <v>24.45</v>
      </c>
      <c r="Z3" s="2" t="s">
        <v>103</v>
      </c>
      <c r="AA3" s="2">
        <v>16.86</v>
      </c>
      <c r="AB3" s="2">
        <v>68.96</v>
      </c>
      <c r="AC3" s="2" t="s">
        <v>103</v>
      </c>
      <c r="AD3" s="5">
        <v>2</v>
      </c>
      <c r="AE3" s="2">
        <v>81.43</v>
      </c>
      <c r="AF3" s="2">
        <v>7.3</v>
      </c>
      <c r="AG3" s="2">
        <v>3.92</v>
      </c>
      <c r="AH3" s="2" t="s">
        <v>103</v>
      </c>
      <c r="AI3" s="2" t="s">
        <v>104</v>
      </c>
      <c r="AJ3" s="5">
        <v>3127</v>
      </c>
      <c r="AK3" s="5">
        <v>2246</v>
      </c>
      <c r="AL3" s="2" t="s">
        <v>128</v>
      </c>
      <c r="AM3" s="5">
        <v>991</v>
      </c>
      <c r="AN3" s="2">
        <v>0.44</v>
      </c>
      <c r="AO3" s="2" t="s">
        <v>106</v>
      </c>
      <c r="AP3" s="2" t="s">
        <v>106</v>
      </c>
      <c r="AQ3" s="2" t="s">
        <v>106</v>
      </c>
      <c r="AR3" s="2" t="s">
        <v>99</v>
      </c>
      <c r="AS3" s="2" t="s">
        <v>108</v>
      </c>
      <c r="AT3" s="2">
        <v>0.42</v>
      </c>
      <c r="AU3" s="2">
        <v>190.48</v>
      </c>
      <c r="AV3" s="2">
        <v>0.12</v>
      </c>
      <c r="AW3" s="2">
        <v>44.92</v>
      </c>
      <c r="AX3" s="2" t="s">
        <v>109</v>
      </c>
      <c r="AY3" s="2" t="s">
        <v>129</v>
      </c>
      <c r="AZ3" s="2" t="s">
        <v>130</v>
      </c>
      <c r="BA3" s="2" t="s">
        <v>98</v>
      </c>
      <c r="BB3" s="2" t="s">
        <v>131</v>
      </c>
      <c r="BC3" s="2" t="s">
        <v>103</v>
      </c>
      <c r="BD3" s="2" t="s">
        <v>123</v>
      </c>
      <c r="BE3" s="2" t="s">
        <v>114</v>
      </c>
      <c r="BF3" s="2" t="s">
        <v>132</v>
      </c>
      <c r="BG3" s="2" t="s">
        <v>133</v>
      </c>
      <c r="BH3" s="2" t="s">
        <v>134</v>
      </c>
      <c r="BI3" s="2" t="s">
        <v>135</v>
      </c>
      <c r="BJ3" s="2" t="s">
        <v>103</v>
      </c>
      <c r="BK3" s="2" t="s">
        <v>103</v>
      </c>
      <c r="BL3" s="2" t="s">
        <v>103</v>
      </c>
      <c r="BM3" s="2" t="s">
        <v>103</v>
      </c>
      <c r="BN3" s="2" t="s">
        <v>103</v>
      </c>
      <c r="BO3" s="2" t="s">
        <v>103</v>
      </c>
      <c r="BP3" s="2" t="s">
        <v>103</v>
      </c>
      <c r="BQ3" s="2" t="s">
        <v>103</v>
      </c>
      <c r="BR3" s="2" t="s">
        <v>103</v>
      </c>
      <c r="BS3" s="2" t="s">
        <v>103</v>
      </c>
      <c r="BT3" s="2" t="s">
        <v>103</v>
      </c>
      <c r="BU3" s="2" t="s">
        <v>103</v>
      </c>
      <c r="BV3" s="2" t="s">
        <v>103</v>
      </c>
      <c r="BW3" s="2" t="s">
        <v>103</v>
      </c>
      <c r="BX3" s="2" t="s">
        <v>103</v>
      </c>
      <c r="BY3" s="2" t="s">
        <v>103</v>
      </c>
    </row>
    <row r="4" ht="80" customHeight="1" spans="1:77">
      <c r="A4" s="2" t="s">
        <v>889</v>
      </c>
      <c r="B4" s="3" t="str">
        <f>_xlfn.DISPIMG("ID_2DE43F0046F14F9794578A8AF9C869CD",1)</f>
        <v>=DISPIMG("ID_2DE43F0046F14F9794578A8AF9C869CD",1)</v>
      </c>
      <c r="C4" s="2" t="s">
        <v>136</v>
      </c>
      <c r="D4" s="4" t="s">
        <v>137</v>
      </c>
      <c r="E4" s="2" t="s">
        <v>138</v>
      </c>
      <c r="F4" s="2" t="s">
        <v>90</v>
      </c>
      <c r="G4" s="2" t="s">
        <v>139</v>
      </c>
      <c r="H4" s="5">
        <v>2827</v>
      </c>
      <c r="I4" s="2">
        <v>56511.73</v>
      </c>
      <c r="J4" s="2" t="s">
        <v>141</v>
      </c>
      <c r="K4" s="2" t="s">
        <v>142</v>
      </c>
      <c r="L4" s="5">
        <v>1892</v>
      </c>
      <c r="M4" s="2" t="s">
        <v>98</v>
      </c>
      <c r="N4" s="2" t="s">
        <v>98</v>
      </c>
      <c r="O4" s="2" t="s">
        <v>98</v>
      </c>
      <c r="P4" s="2" t="s">
        <v>98</v>
      </c>
      <c r="Q4" s="5">
        <v>26094</v>
      </c>
      <c r="R4" s="2">
        <v>4.4</v>
      </c>
      <c r="S4" s="2" t="s">
        <v>125</v>
      </c>
      <c r="T4" s="2" t="s">
        <v>143</v>
      </c>
      <c r="U4" s="2" t="s">
        <v>127</v>
      </c>
      <c r="V4" s="2">
        <v>19.99</v>
      </c>
      <c r="W4" s="2" t="s">
        <v>98</v>
      </c>
      <c r="X4" s="2" t="s">
        <v>103</v>
      </c>
      <c r="Y4" s="2">
        <v>19.99</v>
      </c>
      <c r="Z4" s="2" t="s">
        <v>103</v>
      </c>
      <c r="AA4" s="2">
        <v>13.07</v>
      </c>
      <c r="AB4" s="2">
        <v>65.38</v>
      </c>
      <c r="AC4" s="5">
        <v>1</v>
      </c>
      <c r="AD4" s="5">
        <v>2</v>
      </c>
      <c r="AE4" s="2">
        <v>100</v>
      </c>
      <c r="AF4" s="2">
        <v>6.66</v>
      </c>
      <c r="AG4" s="2">
        <v>3.92</v>
      </c>
      <c r="AH4" s="2" t="s">
        <v>103</v>
      </c>
      <c r="AI4" s="2" t="s">
        <v>104</v>
      </c>
      <c r="AJ4" s="5">
        <v>2699</v>
      </c>
      <c r="AK4" s="5">
        <v>2583</v>
      </c>
      <c r="AL4" s="2" t="s">
        <v>144</v>
      </c>
      <c r="AM4" s="5">
        <v>343</v>
      </c>
      <c r="AN4" s="2">
        <v>0.09</v>
      </c>
      <c r="AO4" s="2" t="s">
        <v>107</v>
      </c>
      <c r="AP4" s="2" t="s">
        <v>106</v>
      </c>
      <c r="AQ4" s="2" t="s">
        <v>107</v>
      </c>
      <c r="AR4" s="2" t="s">
        <v>99</v>
      </c>
      <c r="AS4" s="2" t="s">
        <v>108</v>
      </c>
      <c r="AT4" s="2">
        <v>0.37</v>
      </c>
      <c r="AU4" s="2">
        <v>167.8</v>
      </c>
      <c r="AV4" s="2">
        <v>0.1</v>
      </c>
      <c r="AW4" s="2">
        <v>37.31</v>
      </c>
      <c r="AX4" s="2" t="s">
        <v>109</v>
      </c>
      <c r="AY4" s="2" t="s">
        <v>145</v>
      </c>
      <c r="AZ4" s="2" t="s">
        <v>146</v>
      </c>
      <c r="BA4" s="2" t="s">
        <v>98</v>
      </c>
      <c r="BB4" s="2" t="s">
        <v>147</v>
      </c>
      <c r="BC4" s="2" t="s">
        <v>103</v>
      </c>
      <c r="BD4" s="2" t="s">
        <v>141</v>
      </c>
      <c r="BE4" s="2" t="s">
        <v>114</v>
      </c>
      <c r="BF4" s="2" t="s">
        <v>148</v>
      </c>
      <c r="BG4" s="2" t="s">
        <v>133</v>
      </c>
      <c r="BH4" s="2" t="s">
        <v>149</v>
      </c>
      <c r="BI4" s="2" t="s">
        <v>150</v>
      </c>
      <c r="BJ4" s="2" t="s">
        <v>103</v>
      </c>
      <c r="BK4" s="2" t="s">
        <v>103</v>
      </c>
      <c r="BL4" s="2" t="s">
        <v>103</v>
      </c>
      <c r="BM4" s="2" t="s">
        <v>103</v>
      </c>
      <c r="BN4" s="2" t="s">
        <v>103</v>
      </c>
      <c r="BO4" s="2" t="s">
        <v>103</v>
      </c>
      <c r="BP4" s="2" t="s">
        <v>103</v>
      </c>
      <c r="BQ4" s="2" t="s">
        <v>103</v>
      </c>
      <c r="BR4" s="2" t="s">
        <v>103</v>
      </c>
      <c r="BS4" s="2" t="s">
        <v>103</v>
      </c>
      <c r="BT4" s="2" t="s">
        <v>103</v>
      </c>
      <c r="BU4" s="2" t="s">
        <v>103</v>
      </c>
      <c r="BV4" s="2" t="s">
        <v>103</v>
      </c>
      <c r="BW4" s="2" t="s">
        <v>103</v>
      </c>
      <c r="BX4" s="2" t="s">
        <v>103</v>
      </c>
      <c r="BY4" s="2" t="s">
        <v>103</v>
      </c>
    </row>
    <row r="5" ht="80" customHeight="1" spans="1:77">
      <c r="A5" s="2" t="s">
        <v>890</v>
      </c>
      <c r="B5" s="3" t="str">
        <f>_xlfn.DISPIMG("ID_242751FBB62648469876E2835C9939B7",1)</f>
        <v>=DISPIMG("ID_242751FBB62648469876E2835C9939B7",1)</v>
      </c>
      <c r="C5" s="2" t="s">
        <v>151</v>
      </c>
      <c r="D5" s="4" t="s">
        <v>152</v>
      </c>
      <c r="E5" s="2" t="s">
        <v>153</v>
      </c>
      <c r="F5" s="2" t="s">
        <v>90</v>
      </c>
      <c r="G5" s="2" t="s">
        <v>153</v>
      </c>
      <c r="H5" s="5">
        <v>2517</v>
      </c>
      <c r="I5" s="2">
        <v>139668.33</v>
      </c>
      <c r="J5" s="2" t="s">
        <v>96</v>
      </c>
      <c r="K5" s="2" t="s">
        <v>154</v>
      </c>
      <c r="L5" s="5">
        <v>2820</v>
      </c>
      <c r="M5" s="2" t="s">
        <v>98</v>
      </c>
      <c r="N5" s="2" t="s">
        <v>99</v>
      </c>
      <c r="O5" s="2" t="s">
        <v>98</v>
      </c>
      <c r="P5" s="2" t="s">
        <v>98</v>
      </c>
      <c r="Q5" s="5">
        <v>5557</v>
      </c>
      <c r="R5" s="2">
        <v>4.7</v>
      </c>
      <c r="S5" s="2" t="s">
        <v>100</v>
      </c>
      <c r="T5" s="2" t="s">
        <v>101</v>
      </c>
      <c r="U5" s="2" t="s">
        <v>102</v>
      </c>
      <c r="V5" s="2">
        <v>55.49</v>
      </c>
      <c r="W5" s="2" t="s">
        <v>98</v>
      </c>
      <c r="X5" s="2" t="s">
        <v>103</v>
      </c>
      <c r="Y5" s="2">
        <v>55.49</v>
      </c>
      <c r="Z5" s="2">
        <v>89.99</v>
      </c>
      <c r="AA5" s="2">
        <v>40.92</v>
      </c>
      <c r="AB5" s="2">
        <v>73.74</v>
      </c>
      <c r="AC5" s="5">
        <v>18</v>
      </c>
      <c r="AD5" s="2" t="s">
        <v>103</v>
      </c>
      <c r="AE5" s="2">
        <v>16.96</v>
      </c>
      <c r="AF5" s="2">
        <v>5.93</v>
      </c>
      <c r="AG5" s="2">
        <v>6.25</v>
      </c>
      <c r="AH5" s="2" t="s">
        <v>103</v>
      </c>
      <c r="AI5" s="2" t="s">
        <v>104</v>
      </c>
      <c r="AJ5" s="5">
        <v>3452</v>
      </c>
      <c r="AK5" s="5">
        <v>5308</v>
      </c>
      <c r="AL5" s="2" t="s">
        <v>155</v>
      </c>
      <c r="AM5" s="5">
        <v>-244</v>
      </c>
      <c r="AN5" s="2">
        <v>0.06</v>
      </c>
      <c r="AO5" s="2" t="s">
        <v>106</v>
      </c>
      <c r="AP5" s="2" t="s">
        <v>106</v>
      </c>
      <c r="AQ5" s="2" t="s">
        <v>107</v>
      </c>
      <c r="AR5" s="2" t="s">
        <v>99</v>
      </c>
      <c r="AS5" s="2" t="s">
        <v>108</v>
      </c>
      <c r="AT5" s="2">
        <v>2.56</v>
      </c>
      <c r="AU5" s="2">
        <v>1161</v>
      </c>
      <c r="AV5" s="2">
        <v>0.23</v>
      </c>
      <c r="AW5" s="2">
        <v>84.62</v>
      </c>
      <c r="AX5" s="2" t="s">
        <v>109</v>
      </c>
      <c r="AY5" s="2" t="s">
        <v>156</v>
      </c>
      <c r="AZ5" s="2" t="s">
        <v>157</v>
      </c>
      <c r="BA5" s="2" t="s">
        <v>98</v>
      </c>
      <c r="BB5" s="2" t="s">
        <v>158</v>
      </c>
      <c r="BC5" s="2" t="s">
        <v>103</v>
      </c>
      <c r="BD5" s="2" t="s">
        <v>96</v>
      </c>
      <c r="BE5" s="2" t="s">
        <v>159</v>
      </c>
      <c r="BF5" s="2" t="s">
        <v>160</v>
      </c>
      <c r="BG5" s="2" t="s">
        <v>133</v>
      </c>
      <c r="BH5" s="2" t="s">
        <v>161</v>
      </c>
      <c r="BI5" s="2" t="s">
        <v>103</v>
      </c>
      <c r="BJ5" s="2" t="s">
        <v>103</v>
      </c>
      <c r="BK5" s="2" t="s">
        <v>103</v>
      </c>
      <c r="BL5" s="2" t="s">
        <v>103</v>
      </c>
      <c r="BM5" s="2" t="s">
        <v>103</v>
      </c>
      <c r="BN5" s="2" t="s">
        <v>103</v>
      </c>
      <c r="BO5" s="2" t="s">
        <v>103</v>
      </c>
      <c r="BP5" s="2" t="s">
        <v>103</v>
      </c>
      <c r="BQ5" s="2" t="s">
        <v>103</v>
      </c>
      <c r="BR5" s="2" t="s">
        <v>103</v>
      </c>
      <c r="BS5" s="2" t="s">
        <v>103</v>
      </c>
      <c r="BT5" s="2" t="s">
        <v>103</v>
      </c>
      <c r="BU5" s="2" t="s">
        <v>103</v>
      </c>
      <c r="BV5" s="2" t="s">
        <v>103</v>
      </c>
      <c r="BW5" s="2" t="s">
        <v>103</v>
      </c>
      <c r="BX5" s="2" t="s">
        <v>103</v>
      </c>
      <c r="BY5" s="2" t="s">
        <v>103</v>
      </c>
    </row>
    <row r="6" ht="80" customHeight="1" spans="1:77">
      <c r="A6" s="2" t="s">
        <v>891</v>
      </c>
      <c r="B6" s="3" t="str">
        <f>_xlfn.DISPIMG("ID_17009A42DA664813BB967EC020A5C9E9",1)</f>
        <v>=DISPIMG("ID_17009A42DA664813BB967EC020A5C9E9",1)</v>
      </c>
      <c r="C6" s="2" t="s">
        <v>162</v>
      </c>
      <c r="D6" s="4" t="s">
        <v>163</v>
      </c>
      <c r="E6" s="2" t="s">
        <v>164</v>
      </c>
      <c r="F6" s="2" t="s">
        <v>90</v>
      </c>
      <c r="G6" s="2" t="s">
        <v>165</v>
      </c>
      <c r="H6" s="5">
        <v>1837</v>
      </c>
      <c r="I6" s="2">
        <v>173541.39</v>
      </c>
      <c r="J6" s="2" t="s">
        <v>96</v>
      </c>
      <c r="K6" s="2" t="s">
        <v>166</v>
      </c>
      <c r="L6" s="5">
        <v>1543</v>
      </c>
      <c r="M6" s="2" t="s">
        <v>98</v>
      </c>
      <c r="N6" s="2" t="s">
        <v>99</v>
      </c>
      <c r="O6" s="2" t="s">
        <v>98</v>
      </c>
      <c r="P6" s="2" t="s">
        <v>98</v>
      </c>
      <c r="Q6" s="5">
        <v>1355</v>
      </c>
      <c r="R6" s="2">
        <v>4.6</v>
      </c>
      <c r="S6" s="2" t="s">
        <v>100</v>
      </c>
      <c r="T6" s="2" t="s">
        <v>101</v>
      </c>
      <c r="U6" s="2" t="s">
        <v>102</v>
      </c>
      <c r="V6" s="2">
        <v>94.47</v>
      </c>
      <c r="W6" s="2" t="s">
        <v>98</v>
      </c>
      <c r="X6" s="2" t="s">
        <v>103</v>
      </c>
      <c r="Y6" s="2">
        <v>94.47</v>
      </c>
      <c r="Z6" s="2">
        <v>139</v>
      </c>
      <c r="AA6" s="2">
        <v>75.69</v>
      </c>
      <c r="AB6" s="2">
        <v>80.12</v>
      </c>
      <c r="AC6" s="5">
        <v>6</v>
      </c>
      <c r="AD6" s="5">
        <v>2</v>
      </c>
      <c r="AE6" s="2">
        <v>12.38</v>
      </c>
      <c r="AF6" s="2">
        <v>4.33</v>
      </c>
      <c r="AG6" s="2">
        <v>4.61</v>
      </c>
      <c r="AH6" s="2" t="s">
        <v>103</v>
      </c>
      <c r="AI6" s="2" t="s">
        <v>104</v>
      </c>
      <c r="AJ6" s="5">
        <v>5007</v>
      </c>
      <c r="AK6" s="5">
        <v>6020</v>
      </c>
      <c r="AL6" s="2" t="s">
        <v>167</v>
      </c>
      <c r="AM6" s="5">
        <v>2126</v>
      </c>
      <c r="AN6" s="2">
        <v>-0.23</v>
      </c>
      <c r="AO6" s="2" t="s">
        <v>106</v>
      </c>
      <c r="AP6" s="2" t="s">
        <v>106</v>
      </c>
      <c r="AQ6" s="2" t="s">
        <v>107</v>
      </c>
      <c r="AR6" s="2" t="s">
        <v>99</v>
      </c>
      <c r="AS6" s="2" t="s">
        <v>108</v>
      </c>
      <c r="AT6" s="2">
        <v>0.88</v>
      </c>
      <c r="AU6" s="2">
        <v>399.09</v>
      </c>
      <c r="AV6" s="2">
        <v>0.34</v>
      </c>
      <c r="AW6" s="2">
        <v>125.67</v>
      </c>
      <c r="AX6" s="2" t="s">
        <v>109</v>
      </c>
      <c r="AY6" s="2" t="s">
        <v>168</v>
      </c>
      <c r="AZ6" s="2" t="s">
        <v>169</v>
      </c>
      <c r="BA6" s="2" t="s">
        <v>98</v>
      </c>
      <c r="BB6" s="2" t="s">
        <v>170</v>
      </c>
      <c r="BC6" s="2" t="s">
        <v>171</v>
      </c>
      <c r="BD6" s="2" t="s">
        <v>96</v>
      </c>
      <c r="BE6" s="2" t="s">
        <v>114</v>
      </c>
      <c r="BF6" s="2" t="s">
        <v>172</v>
      </c>
      <c r="BG6" s="2" t="s">
        <v>173</v>
      </c>
      <c r="BH6" s="2" t="s">
        <v>117</v>
      </c>
      <c r="BI6" s="2" t="s">
        <v>103</v>
      </c>
      <c r="BJ6" s="2" t="s">
        <v>103</v>
      </c>
      <c r="BK6" s="2" t="s">
        <v>103</v>
      </c>
      <c r="BL6" s="2" t="s">
        <v>103</v>
      </c>
      <c r="BM6" s="2" t="s">
        <v>103</v>
      </c>
      <c r="BN6" s="2" t="s">
        <v>103</v>
      </c>
      <c r="BO6" s="2" t="s">
        <v>103</v>
      </c>
      <c r="BP6" s="2" t="s">
        <v>103</v>
      </c>
      <c r="BQ6" s="2" t="s">
        <v>103</v>
      </c>
      <c r="BR6" s="2" t="s">
        <v>103</v>
      </c>
      <c r="BS6" s="2" t="s">
        <v>103</v>
      </c>
      <c r="BT6" s="2" t="s">
        <v>103</v>
      </c>
      <c r="BU6" s="2" t="s">
        <v>103</v>
      </c>
      <c r="BV6" s="2" t="s">
        <v>103</v>
      </c>
      <c r="BW6" s="2" t="s">
        <v>103</v>
      </c>
      <c r="BX6" s="2" t="s">
        <v>103</v>
      </c>
      <c r="BY6" s="2" t="s">
        <v>103</v>
      </c>
    </row>
    <row r="7" ht="80" customHeight="1" spans="1:77">
      <c r="A7" s="2" t="s">
        <v>892</v>
      </c>
      <c r="B7" s="3" t="str">
        <f>_xlfn.DISPIMG("ID_F5D7713D10C348199DD2AC259846E564",1)</f>
        <v>=DISPIMG("ID_F5D7713D10C348199DD2AC259846E564",1)</v>
      </c>
      <c r="C7" s="2" t="s">
        <v>174</v>
      </c>
      <c r="D7" s="4" t="s">
        <v>175</v>
      </c>
      <c r="E7" s="2" t="s">
        <v>176</v>
      </c>
      <c r="F7" s="2" t="s">
        <v>90</v>
      </c>
      <c r="G7" s="2" t="s">
        <v>176</v>
      </c>
      <c r="H7" s="5">
        <v>1756</v>
      </c>
      <c r="I7" s="2">
        <v>87782.44</v>
      </c>
      <c r="J7" s="2" t="s">
        <v>180</v>
      </c>
      <c r="K7" s="2" t="s">
        <v>181</v>
      </c>
      <c r="L7" s="5">
        <v>1792</v>
      </c>
      <c r="M7" s="2" t="s">
        <v>98</v>
      </c>
      <c r="N7" s="2" t="s">
        <v>98</v>
      </c>
      <c r="O7" s="2" t="s">
        <v>98</v>
      </c>
      <c r="P7" s="2" t="s">
        <v>98</v>
      </c>
      <c r="Q7" s="5">
        <v>3327</v>
      </c>
      <c r="R7" s="2">
        <v>4.4</v>
      </c>
      <c r="S7" s="2" t="s">
        <v>125</v>
      </c>
      <c r="T7" s="2" t="s">
        <v>182</v>
      </c>
      <c r="U7" s="2" t="s">
        <v>127</v>
      </c>
      <c r="V7" s="2">
        <v>49.99</v>
      </c>
      <c r="W7" s="2" t="s">
        <v>98</v>
      </c>
      <c r="X7" s="2" t="s">
        <v>103</v>
      </c>
      <c r="Y7" s="2">
        <v>49.99</v>
      </c>
      <c r="Z7" s="2">
        <v>65.99</v>
      </c>
      <c r="AA7" s="2">
        <v>37.47</v>
      </c>
      <c r="AB7" s="2">
        <v>74.95</v>
      </c>
      <c r="AC7" s="5">
        <v>1</v>
      </c>
      <c r="AD7" s="2" t="s">
        <v>103</v>
      </c>
      <c r="AE7" s="2">
        <v>72.5</v>
      </c>
      <c r="AF7" s="2">
        <v>4.14</v>
      </c>
      <c r="AG7" s="2">
        <v>5.02</v>
      </c>
      <c r="AH7" s="2" t="s">
        <v>103</v>
      </c>
      <c r="AI7" s="2" t="s">
        <v>104</v>
      </c>
      <c r="AJ7" s="5">
        <v>6574</v>
      </c>
      <c r="AK7" s="5">
        <v>11116</v>
      </c>
      <c r="AL7" s="2" t="s">
        <v>183</v>
      </c>
      <c r="AM7" s="5">
        <v>2306</v>
      </c>
      <c r="AN7" s="2">
        <v>0.43</v>
      </c>
      <c r="AO7" s="2" t="s">
        <v>106</v>
      </c>
      <c r="AP7" s="2" t="s">
        <v>106</v>
      </c>
      <c r="AQ7" s="2" t="s">
        <v>107</v>
      </c>
      <c r="AR7" s="2" t="s">
        <v>99</v>
      </c>
      <c r="AS7" s="2" t="s">
        <v>108</v>
      </c>
      <c r="AT7" s="2">
        <v>1.07</v>
      </c>
      <c r="AU7" s="2">
        <v>485.26</v>
      </c>
      <c r="AV7" s="2">
        <v>0.19</v>
      </c>
      <c r="AW7" s="2">
        <v>68.92</v>
      </c>
      <c r="AX7" s="2" t="s">
        <v>109</v>
      </c>
      <c r="AY7" s="2" t="s">
        <v>184</v>
      </c>
      <c r="AZ7" s="2" t="s">
        <v>185</v>
      </c>
      <c r="BA7" s="2" t="s">
        <v>98</v>
      </c>
      <c r="BB7" s="2" t="s">
        <v>186</v>
      </c>
      <c r="BC7" s="2" t="s">
        <v>103</v>
      </c>
      <c r="BD7" s="2" t="s">
        <v>180</v>
      </c>
      <c r="BE7" s="2" t="s">
        <v>159</v>
      </c>
      <c r="BF7" s="2" t="s">
        <v>187</v>
      </c>
      <c r="BG7" s="2" t="s">
        <v>103</v>
      </c>
      <c r="BH7" s="2" t="s">
        <v>103</v>
      </c>
      <c r="BI7" s="2" t="s">
        <v>103</v>
      </c>
      <c r="BJ7" s="2" t="s">
        <v>188</v>
      </c>
      <c r="BK7" s="2" t="s">
        <v>189</v>
      </c>
      <c r="BL7" s="2" t="s">
        <v>103</v>
      </c>
      <c r="BM7" s="2" t="s">
        <v>103</v>
      </c>
      <c r="BN7" s="2" t="s">
        <v>103</v>
      </c>
      <c r="BO7" s="2" t="s">
        <v>103</v>
      </c>
      <c r="BP7" s="2" t="s">
        <v>103</v>
      </c>
      <c r="BQ7" s="2" t="s">
        <v>103</v>
      </c>
      <c r="BR7" s="2" t="s">
        <v>103</v>
      </c>
      <c r="BS7" s="2" t="s">
        <v>103</v>
      </c>
      <c r="BT7" s="2" t="s">
        <v>103</v>
      </c>
      <c r="BU7" s="2" t="s">
        <v>103</v>
      </c>
      <c r="BV7" s="2" t="s">
        <v>103</v>
      </c>
      <c r="BW7" s="2" t="s">
        <v>103</v>
      </c>
      <c r="BX7" s="2" t="s">
        <v>103</v>
      </c>
      <c r="BY7" s="2" t="s">
        <v>103</v>
      </c>
    </row>
    <row r="8" ht="80" customHeight="1" spans="1:77">
      <c r="A8" s="2" t="s">
        <v>893</v>
      </c>
      <c r="B8" s="3" t="str">
        <f>_xlfn.DISPIMG("ID_77AADBE64EB94B0DBC62781E7D7E1E5B",1)</f>
        <v>=DISPIMG("ID_77AADBE64EB94B0DBC62781E7D7E1E5B",1)</v>
      </c>
      <c r="C8" s="2" t="s">
        <v>190</v>
      </c>
      <c r="D8" s="4" t="s">
        <v>191</v>
      </c>
      <c r="E8" s="2" t="s">
        <v>192</v>
      </c>
      <c r="F8" s="2" t="s">
        <v>90</v>
      </c>
      <c r="G8" s="2" t="s">
        <v>193</v>
      </c>
      <c r="H8" s="5">
        <v>1277</v>
      </c>
      <c r="I8" s="2">
        <v>25527.23</v>
      </c>
      <c r="J8" s="2" t="s">
        <v>194</v>
      </c>
      <c r="K8" s="2" t="s">
        <v>195</v>
      </c>
      <c r="L8" s="5">
        <v>424</v>
      </c>
      <c r="M8" s="2" t="s">
        <v>98</v>
      </c>
      <c r="N8" s="2" t="s">
        <v>98</v>
      </c>
      <c r="O8" s="2" t="s">
        <v>98</v>
      </c>
      <c r="P8" s="2" t="s">
        <v>98</v>
      </c>
      <c r="Q8" s="5">
        <v>4479</v>
      </c>
      <c r="R8" s="2">
        <v>4.5</v>
      </c>
      <c r="S8" s="2" t="s">
        <v>125</v>
      </c>
      <c r="T8" s="2" t="s">
        <v>196</v>
      </c>
      <c r="U8" s="2" t="s">
        <v>197</v>
      </c>
      <c r="V8" s="2">
        <v>19.99</v>
      </c>
      <c r="W8" s="2" t="s">
        <v>98</v>
      </c>
      <c r="X8" s="2" t="s">
        <v>103</v>
      </c>
      <c r="Y8" s="2">
        <v>19.99</v>
      </c>
      <c r="Z8" s="2">
        <v>26.99</v>
      </c>
      <c r="AA8" s="2">
        <v>13.07</v>
      </c>
      <c r="AB8" s="2">
        <v>65.38</v>
      </c>
      <c r="AC8" s="5">
        <v>1</v>
      </c>
      <c r="AD8" s="5">
        <v>3</v>
      </c>
      <c r="AE8" s="2">
        <v>100</v>
      </c>
      <c r="AF8" s="2">
        <v>3.01</v>
      </c>
      <c r="AG8" s="2">
        <v>3.92</v>
      </c>
      <c r="AH8" s="2" t="s">
        <v>103</v>
      </c>
      <c r="AI8" s="2" t="s">
        <v>104</v>
      </c>
      <c r="AJ8" s="5">
        <v>10214</v>
      </c>
      <c r="AK8" s="5">
        <v>6895</v>
      </c>
      <c r="AL8" s="2" t="s">
        <v>198</v>
      </c>
      <c r="AM8" s="5">
        <v>866</v>
      </c>
      <c r="AN8" s="2">
        <v>0.88</v>
      </c>
      <c r="AO8" s="2" t="s">
        <v>106</v>
      </c>
      <c r="AP8" s="2" t="s">
        <v>106</v>
      </c>
      <c r="AQ8" s="2" t="s">
        <v>106</v>
      </c>
      <c r="AR8" s="2" t="s">
        <v>99</v>
      </c>
      <c r="AS8" s="2" t="s">
        <v>108</v>
      </c>
      <c r="AT8" s="2">
        <v>0.44</v>
      </c>
      <c r="AU8" s="2">
        <v>199.55</v>
      </c>
      <c r="AV8" s="2">
        <v>0.13</v>
      </c>
      <c r="AW8" s="2">
        <v>45.78</v>
      </c>
      <c r="AX8" s="2" t="s">
        <v>109</v>
      </c>
      <c r="AY8" s="2" t="s">
        <v>199</v>
      </c>
      <c r="AZ8" s="2" t="s">
        <v>200</v>
      </c>
      <c r="BA8" s="2" t="s">
        <v>98</v>
      </c>
      <c r="BB8" s="2" t="s">
        <v>201</v>
      </c>
      <c r="BC8" s="2" t="s">
        <v>103</v>
      </c>
      <c r="BD8" s="2" t="s">
        <v>194</v>
      </c>
      <c r="BE8" s="2" t="s">
        <v>114</v>
      </c>
      <c r="BF8" s="2" t="s">
        <v>202</v>
      </c>
      <c r="BG8" s="2" t="s">
        <v>203</v>
      </c>
      <c r="BH8" s="2" t="s">
        <v>204</v>
      </c>
      <c r="BI8" s="2" t="s">
        <v>202</v>
      </c>
      <c r="BJ8" s="2" t="s">
        <v>103</v>
      </c>
      <c r="BK8" s="2" t="s">
        <v>103</v>
      </c>
      <c r="BL8" s="2" t="s">
        <v>103</v>
      </c>
      <c r="BM8" s="2" t="s">
        <v>103</v>
      </c>
      <c r="BN8" s="2" t="s">
        <v>103</v>
      </c>
      <c r="BO8" s="2" t="s">
        <v>103</v>
      </c>
      <c r="BP8" s="2" t="s">
        <v>103</v>
      </c>
      <c r="BQ8" s="2" t="s">
        <v>103</v>
      </c>
      <c r="BR8" s="2" t="s">
        <v>103</v>
      </c>
      <c r="BS8" s="2" t="s">
        <v>103</v>
      </c>
      <c r="BT8" s="2" t="s">
        <v>103</v>
      </c>
      <c r="BU8" s="2" t="s">
        <v>103</v>
      </c>
      <c r="BV8" s="2" t="s">
        <v>103</v>
      </c>
      <c r="BW8" s="2" t="s">
        <v>103</v>
      </c>
      <c r="BX8" s="2" t="s">
        <v>103</v>
      </c>
      <c r="BY8" s="2" t="s">
        <v>103</v>
      </c>
    </row>
    <row r="9" ht="80" customHeight="1" spans="1:77">
      <c r="A9" s="2" t="s">
        <v>894</v>
      </c>
      <c r="B9" s="3" t="str">
        <f>_xlfn.DISPIMG("ID_32D92A5C920E46F4AB79FF445476118F",1)</f>
        <v>=DISPIMG("ID_32D92A5C920E46F4AB79FF445476118F",1)</v>
      </c>
      <c r="C9" s="2" t="s">
        <v>205</v>
      </c>
      <c r="D9" s="4" t="s">
        <v>206</v>
      </c>
      <c r="E9" s="2" t="s">
        <v>207</v>
      </c>
      <c r="F9" s="2" t="s">
        <v>90</v>
      </c>
      <c r="G9" s="2" t="s">
        <v>208</v>
      </c>
      <c r="H9" s="5">
        <v>1111</v>
      </c>
      <c r="I9" s="2">
        <v>9432.39</v>
      </c>
      <c r="J9" s="2" t="s">
        <v>209</v>
      </c>
      <c r="K9" s="2" t="s">
        <v>210</v>
      </c>
      <c r="L9" s="5">
        <v>689</v>
      </c>
      <c r="M9" s="2" t="s">
        <v>98</v>
      </c>
      <c r="N9" s="2" t="s">
        <v>98</v>
      </c>
      <c r="O9" s="2" t="s">
        <v>98</v>
      </c>
      <c r="P9" s="2" t="s">
        <v>98</v>
      </c>
      <c r="Q9" s="5">
        <v>811</v>
      </c>
      <c r="R9" s="2">
        <v>4.3</v>
      </c>
      <c r="S9" s="2" t="s">
        <v>125</v>
      </c>
      <c r="T9" s="2" t="s">
        <v>211</v>
      </c>
      <c r="U9" s="2" t="s">
        <v>127</v>
      </c>
      <c r="V9" s="2">
        <v>8.49</v>
      </c>
      <c r="W9" s="2" t="s">
        <v>98</v>
      </c>
      <c r="X9" s="2" t="s">
        <v>103</v>
      </c>
      <c r="Y9" s="2">
        <v>8.49</v>
      </c>
      <c r="Z9" s="2">
        <v>16.99</v>
      </c>
      <c r="AA9" s="2">
        <v>3.3</v>
      </c>
      <c r="AB9" s="2">
        <v>38.87</v>
      </c>
      <c r="AC9" s="2" t="s">
        <v>103</v>
      </c>
      <c r="AD9" s="5">
        <v>2</v>
      </c>
      <c r="AE9" s="2">
        <v>92.89</v>
      </c>
      <c r="AF9" s="2">
        <v>2.62</v>
      </c>
      <c r="AG9" s="2">
        <v>3.92</v>
      </c>
      <c r="AH9" s="2" t="s">
        <v>103</v>
      </c>
      <c r="AI9" s="2" t="s">
        <v>104</v>
      </c>
      <c r="AJ9" s="5">
        <v>5171</v>
      </c>
      <c r="AK9" s="5">
        <v>52128</v>
      </c>
      <c r="AL9" s="2" t="s">
        <v>212</v>
      </c>
      <c r="AM9" s="5">
        <v>0</v>
      </c>
      <c r="AN9" s="2">
        <v>-0.93</v>
      </c>
      <c r="AO9" s="2" t="s">
        <v>107</v>
      </c>
      <c r="AP9" s="2" t="s">
        <v>106</v>
      </c>
      <c r="AQ9" s="2" t="s">
        <v>107</v>
      </c>
      <c r="AR9" s="2" t="s">
        <v>98</v>
      </c>
      <c r="AS9" s="2" t="s">
        <v>108</v>
      </c>
      <c r="AT9" s="2">
        <v>0.37</v>
      </c>
      <c r="AU9" s="2">
        <v>167.8</v>
      </c>
      <c r="AV9" s="2">
        <v>0.11</v>
      </c>
      <c r="AW9" s="2">
        <v>41.44</v>
      </c>
      <c r="AX9" s="2" t="s">
        <v>109</v>
      </c>
      <c r="AY9" s="2" t="s">
        <v>213</v>
      </c>
      <c r="AZ9" s="2" t="s">
        <v>214</v>
      </c>
      <c r="BA9" s="2" t="s">
        <v>98</v>
      </c>
      <c r="BB9" s="2" t="s">
        <v>215</v>
      </c>
      <c r="BC9" s="2" t="s">
        <v>216</v>
      </c>
      <c r="BD9" s="2" t="s">
        <v>209</v>
      </c>
      <c r="BE9" s="2" t="s">
        <v>114</v>
      </c>
      <c r="BF9" s="2" t="s">
        <v>217</v>
      </c>
      <c r="BG9" s="2" t="s">
        <v>203</v>
      </c>
      <c r="BH9" s="2" t="s">
        <v>218</v>
      </c>
      <c r="BI9" s="2" t="s">
        <v>103</v>
      </c>
      <c r="BJ9" s="2" t="s">
        <v>103</v>
      </c>
      <c r="BK9" s="2" t="s">
        <v>103</v>
      </c>
      <c r="BL9" s="2" t="s">
        <v>103</v>
      </c>
      <c r="BM9" s="2" t="s">
        <v>103</v>
      </c>
      <c r="BN9" s="2" t="s">
        <v>103</v>
      </c>
      <c r="BO9" s="2" t="s">
        <v>103</v>
      </c>
      <c r="BP9" s="2" t="s">
        <v>103</v>
      </c>
      <c r="BQ9" s="2" t="s">
        <v>103</v>
      </c>
      <c r="BR9" s="2" t="s">
        <v>103</v>
      </c>
      <c r="BS9" s="2" t="s">
        <v>103</v>
      </c>
      <c r="BT9" s="2" t="s">
        <v>103</v>
      </c>
      <c r="BU9" s="2" t="s">
        <v>103</v>
      </c>
      <c r="BV9" s="2" t="s">
        <v>103</v>
      </c>
      <c r="BW9" s="2" t="s">
        <v>103</v>
      </c>
      <c r="BX9" s="2" t="s">
        <v>103</v>
      </c>
      <c r="BY9" s="2" t="s">
        <v>103</v>
      </c>
    </row>
    <row r="10" ht="80" customHeight="1" spans="1:77">
      <c r="A10" s="2" t="s">
        <v>895</v>
      </c>
      <c r="B10" s="3" t="str">
        <f>_xlfn.DISPIMG("ID_7D26673341D942C89E4607AF9F8F579E",1)</f>
        <v>=DISPIMG("ID_7D26673341D942C89E4607AF9F8F579E",1)</v>
      </c>
      <c r="C10" s="2" t="s">
        <v>219</v>
      </c>
      <c r="D10" s="4" t="s">
        <v>220</v>
      </c>
      <c r="E10" s="2" t="s">
        <v>221</v>
      </c>
      <c r="F10" s="2" t="s">
        <v>90</v>
      </c>
      <c r="G10" s="2" t="s">
        <v>221</v>
      </c>
      <c r="H10" s="5">
        <v>895</v>
      </c>
      <c r="I10" s="2">
        <v>29526.05</v>
      </c>
      <c r="J10" s="2" t="s">
        <v>223</v>
      </c>
      <c r="K10" s="2" t="s">
        <v>224</v>
      </c>
      <c r="L10" s="5">
        <v>917</v>
      </c>
      <c r="M10" s="2" t="s">
        <v>98</v>
      </c>
      <c r="N10" s="2" t="s">
        <v>98</v>
      </c>
      <c r="O10" s="2" t="s">
        <v>98</v>
      </c>
      <c r="P10" s="2" t="s">
        <v>98</v>
      </c>
      <c r="Q10" s="5">
        <v>1505</v>
      </c>
      <c r="R10" s="2">
        <v>4.2</v>
      </c>
      <c r="S10" s="2" t="s">
        <v>125</v>
      </c>
      <c r="T10" s="2" t="s">
        <v>225</v>
      </c>
      <c r="U10" s="2" t="s">
        <v>197</v>
      </c>
      <c r="V10" s="2">
        <v>32.99</v>
      </c>
      <c r="W10" s="2" t="s">
        <v>98</v>
      </c>
      <c r="X10" s="2" t="s">
        <v>103</v>
      </c>
      <c r="Y10" s="2">
        <v>32.99</v>
      </c>
      <c r="Z10" s="2">
        <v>49.99</v>
      </c>
      <c r="AA10" s="2">
        <v>24.35</v>
      </c>
      <c r="AB10" s="2">
        <v>73.81</v>
      </c>
      <c r="AC10" s="5">
        <v>1</v>
      </c>
      <c r="AD10" s="2" t="s">
        <v>103</v>
      </c>
      <c r="AE10" s="2">
        <v>90.4</v>
      </c>
      <c r="AF10" s="2">
        <v>2.11</v>
      </c>
      <c r="AG10" s="2">
        <v>3.69</v>
      </c>
      <c r="AH10" s="2" t="s">
        <v>103</v>
      </c>
      <c r="AI10" s="2" t="s">
        <v>104</v>
      </c>
      <c r="AJ10" s="5">
        <v>16932</v>
      </c>
      <c r="AK10" s="5">
        <v>12951</v>
      </c>
      <c r="AL10" s="2" t="s">
        <v>226</v>
      </c>
      <c r="AM10" s="5">
        <v>11245</v>
      </c>
      <c r="AN10" s="2">
        <v>0.99</v>
      </c>
      <c r="AO10" s="2" t="s">
        <v>106</v>
      </c>
      <c r="AP10" s="2" t="s">
        <v>106</v>
      </c>
      <c r="AQ10" s="2" t="s">
        <v>107</v>
      </c>
      <c r="AR10" s="2" t="s">
        <v>99</v>
      </c>
      <c r="AS10" s="2" t="s">
        <v>108</v>
      </c>
      <c r="AT10" s="2">
        <v>0.15</v>
      </c>
      <c r="AU10" s="2">
        <v>68.03</v>
      </c>
      <c r="AV10" s="2">
        <v>0.04</v>
      </c>
      <c r="AW10" s="2">
        <v>14.06</v>
      </c>
      <c r="AX10" s="2" t="s">
        <v>109</v>
      </c>
      <c r="AY10" s="2" t="s">
        <v>227</v>
      </c>
      <c r="AZ10" s="2" t="s">
        <v>228</v>
      </c>
      <c r="BA10" s="2" t="s">
        <v>98</v>
      </c>
      <c r="BB10" s="2" t="s">
        <v>229</v>
      </c>
      <c r="BC10" s="2" t="s">
        <v>103</v>
      </c>
      <c r="BD10" s="2" t="s">
        <v>223</v>
      </c>
      <c r="BE10" s="2" t="s">
        <v>114</v>
      </c>
      <c r="BF10" s="2" t="s">
        <v>132</v>
      </c>
      <c r="BG10" s="2" t="s">
        <v>116</v>
      </c>
      <c r="BH10" s="2" t="s">
        <v>230</v>
      </c>
      <c r="BI10" s="2" t="s">
        <v>103</v>
      </c>
      <c r="BJ10" s="2" t="s">
        <v>103</v>
      </c>
      <c r="BK10" s="2" t="s">
        <v>103</v>
      </c>
      <c r="BL10" s="2" t="s">
        <v>103</v>
      </c>
      <c r="BM10" s="2" t="s">
        <v>103</v>
      </c>
      <c r="BN10" s="2" t="s">
        <v>103</v>
      </c>
      <c r="BO10" s="2" t="s">
        <v>103</v>
      </c>
      <c r="BP10" s="2" t="s">
        <v>103</v>
      </c>
      <c r="BQ10" s="2" t="s">
        <v>103</v>
      </c>
      <c r="BR10" s="2" t="s">
        <v>103</v>
      </c>
      <c r="BS10" s="2" t="s">
        <v>103</v>
      </c>
      <c r="BT10" s="2" t="s">
        <v>103</v>
      </c>
      <c r="BU10" s="2" t="s">
        <v>103</v>
      </c>
      <c r="BV10" s="2" t="s">
        <v>103</v>
      </c>
      <c r="BW10" s="2" t="s">
        <v>103</v>
      </c>
      <c r="BX10" s="2" t="s">
        <v>103</v>
      </c>
      <c r="BY10" s="2" t="s">
        <v>103</v>
      </c>
    </row>
    <row r="11" ht="80" customHeight="1" spans="1:77">
      <c r="A11" s="2" t="s">
        <v>896</v>
      </c>
      <c r="B11" s="3" t="str">
        <f>_xlfn.DISPIMG("ID_C485BB43AF7B4B01B06D4A88BAFADFBC",1)</f>
        <v>=DISPIMG("ID_C485BB43AF7B4B01B06D4A88BAFADFBC",1)</v>
      </c>
      <c r="C11" s="2" t="s">
        <v>231</v>
      </c>
      <c r="D11" s="4" t="s">
        <v>232</v>
      </c>
      <c r="E11" s="2" t="s">
        <v>233</v>
      </c>
      <c r="F11" s="2" t="s">
        <v>90</v>
      </c>
      <c r="G11" s="2" t="s">
        <v>234</v>
      </c>
      <c r="H11" s="5">
        <v>874</v>
      </c>
      <c r="I11" s="2">
        <v>191406</v>
      </c>
      <c r="J11" s="2" t="s">
        <v>96</v>
      </c>
      <c r="K11" s="2" t="s">
        <v>236</v>
      </c>
      <c r="L11" s="5">
        <v>2633</v>
      </c>
      <c r="M11" s="2" t="s">
        <v>99</v>
      </c>
      <c r="N11" s="2" t="s">
        <v>99</v>
      </c>
      <c r="O11" s="2" t="s">
        <v>98</v>
      </c>
      <c r="P11" s="2" t="s">
        <v>98</v>
      </c>
      <c r="Q11" s="5">
        <v>1331</v>
      </c>
      <c r="R11" s="2">
        <v>4.5</v>
      </c>
      <c r="S11" s="2" t="s">
        <v>100</v>
      </c>
      <c r="T11" s="2" t="s">
        <v>101</v>
      </c>
      <c r="U11" s="2" t="s">
        <v>102</v>
      </c>
      <c r="V11" s="2">
        <v>219</v>
      </c>
      <c r="W11" s="2" t="s">
        <v>98</v>
      </c>
      <c r="X11" s="2" t="s">
        <v>103</v>
      </c>
      <c r="Y11" s="2">
        <v>219</v>
      </c>
      <c r="Z11" s="2">
        <v>299.99</v>
      </c>
      <c r="AA11" s="2">
        <v>180.7</v>
      </c>
      <c r="AB11" s="2">
        <v>82.51</v>
      </c>
      <c r="AC11" s="5">
        <v>16</v>
      </c>
      <c r="AD11" s="5">
        <v>2</v>
      </c>
      <c r="AE11" s="2">
        <v>5.89</v>
      </c>
      <c r="AF11" s="2">
        <v>2.06</v>
      </c>
      <c r="AG11" s="2">
        <v>5.45</v>
      </c>
      <c r="AH11" s="2" t="s">
        <v>103</v>
      </c>
      <c r="AI11" s="2" t="s">
        <v>104</v>
      </c>
      <c r="AJ11" s="5">
        <v>11218</v>
      </c>
      <c r="AK11" s="5">
        <v>15033</v>
      </c>
      <c r="AL11" s="2" t="s">
        <v>237</v>
      </c>
      <c r="AM11" s="5">
        <v>4275</v>
      </c>
      <c r="AN11" s="2">
        <v>-0.17</v>
      </c>
      <c r="AO11" s="2" t="s">
        <v>106</v>
      </c>
      <c r="AP11" s="2" t="s">
        <v>106</v>
      </c>
      <c r="AQ11" s="2" t="s">
        <v>107</v>
      </c>
      <c r="AR11" s="2" t="s">
        <v>99</v>
      </c>
      <c r="AS11" s="2" t="s">
        <v>108</v>
      </c>
      <c r="AT11" s="2">
        <v>1.32</v>
      </c>
      <c r="AU11" s="2">
        <v>598.64</v>
      </c>
      <c r="AV11" s="2">
        <v>0.46</v>
      </c>
      <c r="AW11" s="2">
        <v>169.26</v>
      </c>
      <c r="AX11" s="2" t="s">
        <v>109</v>
      </c>
      <c r="AY11" s="2" t="s">
        <v>238</v>
      </c>
      <c r="AZ11" s="2" t="s">
        <v>239</v>
      </c>
      <c r="BA11" s="2" t="s">
        <v>98</v>
      </c>
      <c r="BB11" s="2" t="s">
        <v>240</v>
      </c>
      <c r="BC11" s="2" t="s">
        <v>241</v>
      </c>
      <c r="BD11" s="2" t="s">
        <v>96</v>
      </c>
      <c r="BE11" s="2" t="s">
        <v>114</v>
      </c>
      <c r="BF11" s="2" t="s">
        <v>115</v>
      </c>
      <c r="BG11" s="2" t="s">
        <v>133</v>
      </c>
      <c r="BH11" s="2" t="s">
        <v>117</v>
      </c>
      <c r="BI11" s="2" t="s">
        <v>103</v>
      </c>
      <c r="BJ11" s="2" t="s">
        <v>103</v>
      </c>
      <c r="BK11" s="2" t="s">
        <v>103</v>
      </c>
      <c r="BL11" s="2" t="s">
        <v>103</v>
      </c>
      <c r="BM11" s="2" t="s">
        <v>103</v>
      </c>
      <c r="BN11" s="2" t="s">
        <v>103</v>
      </c>
      <c r="BO11" s="2" t="s">
        <v>103</v>
      </c>
      <c r="BP11" s="2" t="s">
        <v>103</v>
      </c>
      <c r="BQ11" s="2" t="s">
        <v>103</v>
      </c>
      <c r="BR11" s="2" t="s">
        <v>103</v>
      </c>
      <c r="BS11" s="2" t="s">
        <v>103</v>
      </c>
      <c r="BT11" s="2" t="s">
        <v>103</v>
      </c>
      <c r="BU11" s="2" t="s">
        <v>103</v>
      </c>
      <c r="BV11" s="2" t="s">
        <v>103</v>
      </c>
      <c r="BW11" s="2" t="s">
        <v>103</v>
      </c>
      <c r="BX11" s="2" t="s">
        <v>103</v>
      </c>
      <c r="BY11" s="2" t="s">
        <v>103</v>
      </c>
    </row>
    <row r="12" ht="80" customHeight="1" spans="1:77">
      <c r="A12" s="2" t="s">
        <v>897</v>
      </c>
      <c r="B12" s="3" t="str">
        <f>_xlfn.DISPIMG("ID_CA29E8A9B85B496DA75F26F6798179EE",1)</f>
        <v>=DISPIMG("ID_CA29E8A9B85B496DA75F26F6798179EE",1)</v>
      </c>
      <c r="C12" s="2" t="s">
        <v>242</v>
      </c>
      <c r="D12" s="4" t="s">
        <v>243</v>
      </c>
      <c r="E12" s="2" t="s">
        <v>244</v>
      </c>
      <c r="F12" s="2" t="s">
        <v>90</v>
      </c>
      <c r="G12" s="2" t="s">
        <v>245</v>
      </c>
      <c r="H12" s="5">
        <v>724</v>
      </c>
      <c r="I12" s="2">
        <v>57912.76</v>
      </c>
      <c r="J12" s="2" t="s">
        <v>247</v>
      </c>
      <c r="K12" s="2" t="s">
        <v>248</v>
      </c>
      <c r="L12" s="5">
        <v>360</v>
      </c>
      <c r="M12" s="2" t="s">
        <v>98</v>
      </c>
      <c r="N12" s="2" t="s">
        <v>98</v>
      </c>
      <c r="O12" s="2" t="s">
        <v>98</v>
      </c>
      <c r="P12" s="2" t="s">
        <v>98</v>
      </c>
      <c r="Q12" s="5">
        <v>636</v>
      </c>
      <c r="R12" s="2">
        <v>4.5</v>
      </c>
      <c r="S12" s="2" t="s">
        <v>125</v>
      </c>
      <c r="T12" s="2" t="s">
        <v>249</v>
      </c>
      <c r="U12" s="2" t="s">
        <v>127</v>
      </c>
      <c r="V12" s="2">
        <v>79.99</v>
      </c>
      <c r="W12" s="2" t="s">
        <v>98</v>
      </c>
      <c r="X12" s="2" t="s">
        <v>103</v>
      </c>
      <c r="Y12" s="2">
        <v>79.99</v>
      </c>
      <c r="Z12" s="2">
        <v>109.99</v>
      </c>
      <c r="AA12" s="2">
        <v>63.81</v>
      </c>
      <c r="AB12" s="2">
        <v>79.77</v>
      </c>
      <c r="AC12" s="2" t="s">
        <v>103</v>
      </c>
      <c r="AD12" s="5">
        <v>3</v>
      </c>
      <c r="AE12" s="2">
        <v>41.49</v>
      </c>
      <c r="AF12" s="2">
        <v>1.7</v>
      </c>
      <c r="AG12" s="2">
        <v>4.18</v>
      </c>
      <c r="AH12" s="2" t="s">
        <v>103</v>
      </c>
      <c r="AI12" s="2" t="s">
        <v>104</v>
      </c>
      <c r="AJ12" s="5">
        <v>10709</v>
      </c>
      <c r="AK12" s="5">
        <v>21419</v>
      </c>
      <c r="AL12" s="2" t="s">
        <v>250</v>
      </c>
      <c r="AM12" s="5">
        <v>302</v>
      </c>
      <c r="AN12" s="2">
        <v>0.03</v>
      </c>
      <c r="AO12" s="2" t="s">
        <v>106</v>
      </c>
      <c r="AP12" s="2" t="s">
        <v>106</v>
      </c>
      <c r="AQ12" s="2" t="s">
        <v>107</v>
      </c>
      <c r="AR12" s="2" t="s">
        <v>99</v>
      </c>
      <c r="AS12" s="2" t="s">
        <v>108</v>
      </c>
      <c r="AT12" s="2">
        <v>0.75</v>
      </c>
      <c r="AU12" s="2">
        <v>340.14</v>
      </c>
      <c r="AV12" s="2">
        <v>0.18</v>
      </c>
      <c r="AW12" s="2">
        <v>64.61</v>
      </c>
      <c r="AX12" s="2" t="s">
        <v>109</v>
      </c>
      <c r="AY12" s="2" t="s">
        <v>251</v>
      </c>
      <c r="AZ12" s="2" t="s">
        <v>252</v>
      </c>
      <c r="BA12" s="2" t="s">
        <v>98</v>
      </c>
      <c r="BB12" s="2" t="s">
        <v>253</v>
      </c>
      <c r="BC12" s="2" t="s">
        <v>254</v>
      </c>
      <c r="BD12" s="2" t="s">
        <v>247</v>
      </c>
      <c r="BE12" s="2" t="s">
        <v>159</v>
      </c>
      <c r="BF12" s="2" t="s">
        <v>255</v>
      </c>
      <c r="BG12" s="2" t="s">
        <v>256</v>
      </c>
      <c r="BH12" s="2" t="s">
        <v>257</v>
      </c>
      <c r="BI12" s="2" t="s">
        <v>103</v>
      </c>
      <c r="BJ12" s="2" t="s">
        <v>103</v>
      </c>
      <c r="BK12" s="2" t="s">
        <v>103</v>
      </c>
      <c r="BL12" s="2" t="s">
        <v>103</v>
      </c>
      <c r="BM12" s="2" t="s">
        <v>103</v>
      </c>
      <c r="BN12" s="2" t="s">
        <v>103</v>
      </c>
      <c r="BO12" s="2" t="s">
        <v>103</v>
      </c>
      <c r="BP12" s="2" t="s">
        <v>103</v>
      </c>
      <c r="BQ12" s="2" t="s">
        <v>103</v>
      </c>
      <c r="BR12" s="2" t="s">
        <v>103</v>
      </c>
      <c r="BS12" s="2" t="s">
        <v>103</v>
      </c>
      <c r="BT12" s="2" t="s">
        <v>103</v>
      </c>
      <c r="BU12" s="2" t="s">
        <v>103</v>
      </c>
      <c r="BV12" s="2" t="s">
        <v>103</v>
      </c>
      <c r="BW12" s="2" t="s">
        <v>103</v>
      </c>
      <c r="BX12" s="2" t="s">
        <v>103</v>
      </c>
      <c r="BY12" s="2" t="s">
        <v>103</v>
      </c>
    </row>
    <row r="13" ht="80" customHeight="1" spans="1:77">
      <c r="A13" s="2" t="s">
        <v>898</v>
      </c>
      <c r="B13" s="3" t="str">
        <f>_xlfn.DISPIMG("ID_DD6395792F1840848DEE77E84228420D",1)</f>
        <v>=DISPIMG("ID_DD6395792F1840848DEE77E84228420D",1)</v>
      </c>
      <c r="C13" s="2" t="s">
        <v>258</v>
      </c>
      <c r="D13" s="4" t="s">
        <v>259</v>
      </c>
      <c r="E13" s="2" t="s">
        <v>260</v>
      </c>
      <c r="F13" s="2" t="s">
        <v>90</v>
      </c>
      <c r="G13" s="2" t="s">
        <v>261</v>
      </c>
      <c r="H13" s="5">
        <v>711</v>
      </c>
      <c r="I13" s="2">
        <v>17056.89</v>
      </c>
      <c r="J13" s="2" t="s">
        <v>262</v>
      </c>
      <c r="K13" s="2" t="s">
        <v>263</v>
      </c>
      <c r="L13" s="5">
        <v>279</v>
      </c>
      <c r="M13" s="2" t="s">
        <v>98</v>
      </c>
      <c r="N13" s="2" t="s">
        <v>98</v>
      </c>
      <c r="O13" s="2" t="s">
        <v>98</v>
      </c>
      <c r="P13" s="2" t="s">
        <v>98</v>
      </c>
      <c r="Q13" s="5">
        <v>443</v>
      </c>
      <c r="R13" s="2">
        <v>4.3</v>
      </c>
      <c r="S13" s="2" t="s">
        <v>125</v>
      </c>
      <c r="T13" s="2" t="s">
        <v>264</v>
      </c>
      <c r="U13" s="2" t="s">
        <v>102</v>
      </c>
      <c r="V13" s="2">
        <v>23.99</v>
      </c>
      <c r="W13" s="2" t="s">
        <v>98</v>
      </c>
      <c r="X13" s="2" t="s">
        <v>103</v>
      </c>
      <c r="Y13" s="2">
        <v>23.99</v>
      </c>
      <c r="Z13" s="2">
        <v>29.99</v>
      </c>
      <c r="AA13" s="2">
        <v>15.81</v>
      </c>
      <c r="AB13" s="2">
        <v>65.9</v>
      </c>
      <c r="AC13" s="5">
        <v>2</v>
      </c>
      <c r="AD13" s="2" t="s">
        <v>103</v>
      </c>
      <c r="AE13" s="2">
        <v>53.58</v>
      </c>
      <c r="AF13" s="2">
        <v>1.67</v>
      </c>
      <c r="AG13" s="2">
        <v>4.58</v>
      </c>
      <c r="AH13" s="2" t="s">
        <v>103</v>
      </c>
      <c r="AI13" s="2" t="s">
        <v>104</v>
      </c>
      <c r="AJ13" s="5">
        <v>10826</v>
      </c>
      <c r="AK13" s="5">
        <v>13975</v>
      </c>
      <c r="AL13" s="2" t="s">
        <v>265</v>
      </c>
      <c r="AM13" s="5">
        <v>-4025</v>
      </c>
      <c r="AN13" s="2">
        <v>-0.19</v>
      </c>
      <c r="AO13" s="2" t="s">
        <v>106</v>
      </c>
      <c r="AP13" s="2" t="s">
        <v>106</v>
      </c>
      <c r="AQ13" s="2" t="s">
        <v>107</v>
      </c>
      <c r="AR13" s="2" t="s">
        <v>99</v>
      </c>
      <c r="AS13" s="2" t="s">
        <v>108</v>
      </c>
      <c r="AT13" s="2">
        <v>0.82</v>
      </c>
      <c r="AU13" s="2">
        <v>371.88</v>
      </c>
      <c r="AV13" s="2">
        <v>0.16</v>
      </c>
      <c r="AW13" s="2">
        <v>57.34</v>
      </c>
      <c r="AX13" s="2" t="s">
        <v>109</v>
      </c>
      <c r="AY13" s="2" t="s">
        <v>266</v>
      </c>
      <c r="AZ13" s="2" t="s">
        <v>267</v>
      </c>
      <c r="BA13" s="2" t="s">
        <v>98</v>
      </c>
      <c r="BB13" s="2" t="s">
        <v>268</v>
      </c>
      <c r="BC13" s="2" t="s">
        <v>269</v>
      </c>
      <c r="BD13" s="2" t="s">
        <v>262</v>
      </c>
      <c r="BE13" s="2" t="s">
        <v>114</v>
      </c>
      <c r="BF13" s="2" t="s">
        <v>270</v>
      </c>
      <c r="BG13" s="2" t="s">
        <v>133</v>
      </c>
      <c r="BH13" s="2" t="s">
        <v>271</v>
      </c>
      <c r="BI13" s="2" t="s">
        <v>103</v>
      </c>
      <c r="BJ13" s="2" t="s">
        <v>103</v>
      </c>
      <c r="BK13" s="2" t="s">
        <v>103</v>
      </c>
      <c r="BL13" s="2" t="s">
        <v>103</v>
      </c>
      <c r="BM13" s="2" t="s">
        <v>103</v>
      </c>
      <c r="BN13" s="2" t="s">
        <v>103</v>
      </c>
      <c r="BO13" s="2" t="s">
        <v>103</v>
      </c>
      <c r="BP13" s="2" t="s">
        <v>103</v>
      </c>
      <c r="BQ13" s="2" t="s">
        <v>103</v>
      </c>
      <c r="BR13" s="2" t="s">
        <v>103</v>
      </c>
      <c r="BS13" s="2" t="s">
        <v>103</v>
      </c>
      <c r="BT13" s="2" t="s">
        <v>103</v>
      </c>
      <c r="BU13" s="2" t="s">
        <v>103</v>
      </c>
      <c r="BV13" s="2" t="s">
        <v>103</v>
      </c>
      <c r="BW13" s="2" t="s">
        <v>103</v>
      </c>
      <c r="BX13" s="2" t="s">
        <v>103</v>
      </c>
      <c r="BY13" s="2" t="s">
        <v>103</v>
      </c>
    </row>
    <row r="14" ht="80" customHeight="1" spans="1:77">
      <c r="A14" s="2" t="s">
        <v>899</v>
      </c>
      <c r="B14" s="3" t="str">
        <f>_xlfn.DISPIMG("ID_2A494D2256D54C408C91F373ADE2D62F",1)</f>
        <v>=DISPIMG("ID_2A494D2256D54C408C91F373ADE2D62F",1)</v>
      </c>
      <c r="C14" s="2" t="s">
        <v>272</v>
      </c>
      <c r="D14" s="4" t="s">
        <v>273</v>
      </c>
      <c r="E14" s="2" t="s">
        <v>274</v>
      </c>
      <c r="F14" s="2" t="s">
        <v>90</v>
      </c>
      <c r="G14" s="2" t="s">
        <v>275</v>
      </c>
      <c r="H14" s="5">
        <v>669</v>
      </c>
      <c r="I14" s="2">
        <v>13373.31</v>
      </c>
      <c r="J14" s="2" t="s">
        <v>276</v>
      </c>
      <c r="K14" s="2" t="s">
        <v>277</v>
      </c>
      <c r="L14" s="5">
        <v>1497</v>
      </c>
      <c r="M14" s="2" t="s">
        <v>98</v>
      </c>
      <c r="N14" s="2" t="s">
        <v>98</v>
      </c>
      <c r="O14" s="2" t="s">
        <v>98</v>
      </c>
      <c r="P14" s="2" t="s">
        <v>98</v>
      </c>
      <c r="Q14" s="5">
        <v>2489</v>
      </c>
      <c r="R14" s="2">
        <v>4.4</v>
      </c>
      <c r="S14" s="2" t="s">
        <v>125</v>
      </c>
      <c r="T14" s="2" t="s">
        <v>276</v>
      </c>
      <c r="U14" s="2" t="s">
        <v>127</v>
      </c>
      <c r="V14" s="2">
        <v>19.99</v>
      </c>
      <c r="W14" s="2" t="s">
        <v>98</v>
      </c>
      <c r="X14" s="2" t="s">
        <v>103</v>
      </c>
      <c r="Y14" s="2">
        <v>19.99</v>
      </c>
      <c r="Z14" s="2">
        <v>29.99</v>
      </c>
      <c r="AA14" s="2">
        <v>13.07</v>
      </c>
      <c r="AB14" s="2">
        <v>65.38</v>
      </c>
      <c r="AC14" s="2" t="s">
        <v>103</v>
      </c>
      <c r="AD14" s="5">
        <v>2</v>
      </c>
      <c r="AE14" s="2">
        <v>50.64</v>
      </c>
      <c r="AF14" s="2">
        <v>1.58</v>
      </c>
      <c r="AG14" s="2">
        <v>3.92</v>
      </c>
      <c r="AH14" s="2" t="s">
        <v>103</v>
      </c>
      <c r="AI14" s="2" t="s">
        <v>104</v>
      </c>
      <c r="AJ14" s="5">
        <v>17440</v>
      </c>
      <c r="AK14" s="5">
        <v>28882</v>
      </c>
      <c r="AL14" s="2" t="s">
        <v>278</v>
      </c>
      <c r="AM14" s="5">
        <v>3858</v>
      </c>
      <c r="AN14" s="2">
        <v>-0.26</v>
      </c>
      <c r="AO14" s="2" t="s">
        <v>106</v>
      </c>
      <c r="AP14" s="2" t="s">
        <v>106</v>
      </c>
      <c r="AQ14" s="2" t="s">
        <v>106</v>
      </c>
      <c r="AR14" s="2" t="s">
        <v>99</v>
      </c>
      <c r="AS14" s="2" t="s">
        <v>108</v>
      </c>
      <c r="AT14" s="2">
        <v>0.37</v>
      </c>
      <c r="AU14" s="2">
        <v>167.8</v>
      </c>
      <c r="AV14" s="2">
        <v>0.12</v>
      </c>
      <c r="AW14" s="2">
        <v>42.36</v>
      </c>
      <c r="AX14" s="2" t="s">
        <v>109</v>
      </c>
      <c r="AY14" s="2" t="s">
        <v>279</v>
      </c>
      <c r="AZ14" s="2" t="s">
        <v>280</v>
      </c>
      <c r="BA14" s="2" t="s">
        <v>98</v>
      </c>
      <c r="BB14" s="2" t="s">
        <v>281</v>
      </c>
      <c r="BC14" s="2" t="s">
        <v>103</v>
      </c>
      <c r="BD14" s="2" t="s">
        <v>276</v>
      </c>
      <c r="BE14" s="2" t="s">
        <v>114</v>
      </c>
      <c r="BF14" s="2" t="s">
        <v>148</v>
      </c>
      <c r="BG14" s="2" t="s">
        <v>133</v>
      </c>
      <c r="BH14" s="2" t="s">
        <v>103</v>
      </c>
      <c r="BI14" s="2" t="s">
        <v>282</v>
      </c>
      <c r="BJ14" s="2" t="s">
        <v>103</v>
      </c>
      <c r="BK14" s="2" t="s">
        <v>103</v>
      </c>
      <c r="BL14" s="2" t="s">
        <v>283</v>
      </c>
      <c r="BM14" s="2" t="s">
        <v>103</v>
      </c>
      <c r="BN14" s="2" t="s">
        <v>103</v>
      </c>
      <c r="BO14" s="2" t="s">
        <v>103</v>
      </c>
      <c r="BP14" s="2" t="s">
        <v>103</v>
      </c>
      <c r="BQ14" s="2" t="s">
        <v>103</v>
      </c>
      <c r="BR14" s="2" t="s">
        <v>103</v>
      </c>
      <c r="BS14" s="2" t="s">
        <v>103</v>
      </c>
      <c r="BT14" s="2" t="s">
        <v>103</v>
      </c>
      <c r="BU14" s="2" t="s">
        <v>103</v>
      </c>
      <c r="BV14" s="2" t="s">
        <v>103</v>
      </c>
      <c r="BW14" s="2" t="s">
        <v>103</v>
      </c>
      <c r="BX14" s="2" t="s">
        <v>103</v>
      </c>
      <c r="BY14" s="2" t="s">
        <v>103</v>
      </c>
    </row>
    <row r="15" ht="80" customHeight="1" spans="1:77">
      <c r="A15" s="2" t="s">
        <v>900</v>
      </c>
      <c r="B15" s="3" t="str">
        <f>_xlfn.DISPIMG("ID_F402177E24BE4822B5568635666F6161",1)</f>
        <v>=DISPIMG("ID_F402177E24BE4822B5568635666F6161",1)</v>
      </c>
      <c r="C15" s="2" t="s">
        <v>284</v>
      </c>
      <c r="D15" s="4" t="s">
        <v>285</v>
      </c>
      <c r="E15" s="2" t="s">
        <v>286</v>
      </c>
      <c r="F15" s="2" t="s">
        <v>90</v>
      </c>
      <c r="G15" s="2" t="s">
        <v>287</v>
      </c>
      <c r="H15" s="5">
        <v>664</v>
      </c>
      <c r="I15" s="2">
        <v>26546.72</v>
      </c>
      <c r="J15" s="2" t="s">
        <v>288</v>
      </c>
      <c r="K15" s="2" t="s">
        <v>289</v>
      </c>
      <c r="L15" s="5">
        <v>1215</v>
      </c>
      <c r="M15" s="2" t="s">
        <v>98</v>
      </c>
      <c r="N15" s="2" t="s">
        <v>98</v>
      </c>
      <c r="O15" s="2" t="s">
        <v>98</v>
      </c>
      <c r="P15" s="2" t="s">
        <v>98</v>
      </c>
      <c r="Q15" s="5">
        <v>845</v>
      </c>
      <c r="R15" s="2">
        <v>4.5</v>
      </c>
      <c r="S15" s="2" t="s">
        <v>100</v>
      </c>
      <c r="T15" s="2" t="s">
        <v>101</v>
      </c>
      <c r="U15" s="2" t="s">
        <v>102</v>
      </c>
      <c r="V15" s="2">
        <v>39.98</v>
      </c>
      <c r="W15" s="2" t="s">
        <v>98</v>
      </c>
      <c r="X15" s="2" t="s">
        <v>103</v>
      </c>
      <c r="Y15" s="2">
        <v>39.98</v>
      </c>
      <c r="Z15" s="2" t="s">
        <v>103</v>
      </c>
      <c r="AA15" s="2">
        <v>31.42</v>
      </c>
      <c r="AB15" s="2">
        <v>78.59</v>
      </c>
      <c r="AC15" s="5">
        <v>9</v>
      </c>
      <c r="AD15" s="5">
        <v>2</v>
      </c>
      <c r="AE15" s="2">
        <v>100</v>
      </c>
      <c r="AF15" s="2">
        <v>1.56</v>
      </c>
      <c r="AG15" s="2">
        <v>3.92</v>
      </c>
      <c r="AH15" s="2" t="s">
        <v>103</v>
      </c>
      <c r="AI15" s="2" t="s">
        <v>104</v>
      </c>
      <c r="AJ15" s="5">
        <v>15113</v>
      </c>
      <c r="AK15" s="5">
        <v>8346</v>
      </c>
      <c r="AL15" s="2" t="s">
        <v>290</v>
      </c>
      <c r="AM15" s="5">
        <v>-5856</v>
      </c>
      <c r="AN15" s="2">
        <v>0.2</v>
      </c>
      <c r="AO15" s="2" t="s">
        <v>106</v>
      </c>
      <c r="AP15" s="2" t="s">
        <v>106</v>
      </c>
      <c r="AQ15" s="2" t="s">
        <v>107</v>
      </c>
      <c r="AR15" s="2" t="s">
        <v>99</v>
      </c>
      <c r="AS15" s="2" t="s">
        <v>108</v>
      </c>
      <c r="AT15" s="2">
        <v>0.26</v>
      </c>
      <c r="AU15" s="2">
        <v>117.91</v>
      </c>
      <c r="AV15" s="2">
        <v>0.11</v>
      </c>
      <c r="AW15" s="2">
        <v>41.48</v>
      </c>
      <c r="AX15" s="2" t="s">
        <v>109</v>
      </c>
      <c r="AY15" s="2" t="s">
        <v>291</v>
      </c>
      <c r="AZ15" s="2" t="s">
        <v>292</v>
      </c>
      <c r="BA15" s="2" t="s">
        <v>98</v>
      </c>
      <c r="BB15" s="2" t="s">
        <v>293</v>
      </c>
      <c r="BC15" s="2" t="s">
        <v>294</v>
      </c>
      <c r="BD15" s="2" t="s">
        <v>288</v>
      </c>
      <c r="BE15" s="2" t="s">
        <v>114</v>
      </c>
      <c r="BF15" s="2" t="s">
        <v>132</v>
      </c>
      <c r="BG15" s="2" t="s">
        <v>295</v>
      </c>
      <c r="BH15" s="2" t="s">
        <v>296</v>
      </c>
      <c r="BI15" s="2" t="s">
        <v>103</v>
      </c>
      <c r="BJ15" s="2" t="s">
        <v>103</v>
      </c>
      <c r="BK15" s="2" t="s">
        <v>103</v>
      </c>
      <c r="BL15" s="2" t="s">
        <v>103</v>
      </c>
      <c r="BM15" s="2" t="s">
        <v>103</v>
      </c>
      <c r="BN15" s="2" t="s">
        <v>103</v>
      </c>
      <c r="BO15" s="2" t="s">
        <v>103</v>
      </c>
      <c r="BP15" s="2" t="s">
        <v>103</v>
      </c>
      <c r="BQ15" s="2" t="s">
        <v>103</v>
      </c>
      <c r="BR15" s="2" t="s">
        <v>103</v>
      </c>
      <c r="BS15" s="2" t="s">
        <v>103</v>
      </c>
      <c r="BT15" s="2" t="s">
        <v>103</v>
      </c>
      <c r="BU15" s="2" t="s">
        <v>103</v>
      </c>
      <c r="BV15" s="2" t="s">
        <v>103</v>
      </c>
      <c r="BW15" s="2" t="s">
        <v>103</v>
      </c>
      <c r="BX15" s="2" t="s">
        <v>103</v>
      </c>
      <c r="BY15" s="2" t="s">
        <v>103</v>
      </c>
    </row>
    <row r="16" ht="80" customHeight="1" spans="1:77">
      <c r="A16" s="2" t="s">
        <v>901</v>
      </c>
      <c r="B16" s="3" t="str">
        <f>_xlfn.DISPIMG("ID_7E2473C9FC2840D9BA5EFB65F6553CEA",1)</f>
        <v>=DISPIMG("ID_7E2473C9FC2840D9BA5EFB65F6553CEA",1)</v>
      </c>
      <c r="C16" s="2" t="s">
        <v>297</v>
      </c>
      <c r="D16" s="4" t="s">
        <v>298</v>
      </c>
      <c r="E16" s="2" t="s">
        <v>299</v>
      </c>
      <c r="F16" s="2" t="s">
        <v>300</v>
      </c>
      <c r="G16" s="2" t="s">
        <v>301</v>
      </c>
      <c r="H16" s="5">
        <v>609</v>
      </c>
      <c r="I16" s="2">
        <v>23129.82</v>
      </c>
      <c r="J16" s="2" t="s">
        <v>303</v>
      </c>
      <c r="K16" s="2" t="s">
        <v>304</v>
      </c>
      <c r="L16" s="5">
        <v>683</v>
      </c>
      <c r="M16" s="2" t="s">
        <v>98</v>
      </c>
      <c r="N16" s="2" t="s">
        <v>98</v>
      </c>
      <c r="O16" s="2" t="s">
        <v>98</v>
      </c>
      <c r="P16" s="2" t="s">
        <v>98</v>
      </c>
      <c r="Q16" s="5">
        <v>304</v>
      </c>
      <c r="R16" s="2">
        <v>4.4</v>
      </c>
      <c r="S16" s="2" t="s">
        <v>125</v>
      </c>
      <c r="T16" s="2" t="s">
        <v>305</v>
      </c>
      <c r="U16" s="2" t="s">
        <v>127</v>
      </c>
      <c r="V16" s="2">
        <v>47.48</v>
      </c>
      <c r="W16" s="2" t="s">
        <v>99</v>
      </c>
      <c r="X16" s="2">
        <v>9.5</v>
      </c>
      <c r="Y16" s="2">
        <v>37.98</v>
      </c>
      <c r="Z16" s="2" t="s">
        <v>103</v>
      </c>
      <c r="AA16" s="2">
        <v>27.7</v>
      </c>
      <c r="AB16" s="2">
        <v>72.93</v>
      </c>
      <c r="AC16" s="2" t="s">
        <v>103</v>
      </c>
      <c r="AD16" s="2" t="s">
        <v>103</v>
      </c>
      <c r="AE16" s="2">
        <v>70</v>
      </c>
      <c r="AF16" s="2">
        <v>1.43</v>
      </c>
      <c r="AG16" s="2">
        <v>4.58</v>
      </c>
      <c r="AH16" s="2" t="s">
        <v>103</v>
      </c>
      <c r="AI16" s="2" t="s">
        <v>104</v>
      </c>
      <c r="AJ16" s="5">
        <v>7970</v>
      </c>
      <c r="AK16" s="5">
        <v>11086</v>
      </c>
      <c r="AL16" s="2" t="s">
        <v>306</v>
      </c>
      <c r="AM16" s="5">
        <v>0</v>
      </c>
      <c r="AN16" s="2">
        <v>0.49</v>
      </c>
      <c r="AO16" s="2" t="s">
        <v>106</v>
      </c>
      <c r="AP16" s="2" t="s">
        <v>106</v>
      </c>
      <c r="AQ16" s="2" t="s">
        <v>107</v>
      </c>
      <c r="AR16" s="2" t="s">
        <v>99</v>
      </c>
      <c r="AS16" s="2" t="s">
        <v>108</v>
      </c>
      <c r="AT16" s="2">
        <v>0.9</v>
      </c>
      <c r="AU16" s="2">
        <v>408.16</v>
      </c>
      <c r="AV16" s="2">
        <v>0.18</v>
      </c>
      <c r="AW16" s="2">
        <v>65.14</v>
      </c>
      <c r="AX16" s="2" t="s">
        <v>109</v>
      </c>
      <c r="AY16" s="2" t="s">
        <v>307</v>
      </c>
      <c r="AZ16" s="2" t="s">
        <v>308</v>
      </c>
      <c r="BA16" s="2" t="s">
        <v>98</v>
      </c>
      <c r="BB16" s="2" t="s">
        <v>309</v>
      </c>
      <c r="BC16" s="2" t="s">
        <v>103</v>
      </c>
      <c r="BD16" s="2" t="s">
        <v>303</v>
      </c>
      <c r="BE16" s="2" t="s">
        <v>103</v>
      </c>
      <c r="BF16" s="2" t="s">
        <v>310</v>
      </c>
      <c r="BG16" s="2" t="s">
        <v>103</v>
      </c>
      <c r="BH16" s="2" t="s">
        <v>103</v>
      </c>
      <c r="BI16" s="2" t="s">
        <v>103</v>
      </c>
      <c r="BJ16" s="2" t="s">
        <v>103</v>
      </c>
      <c r="BK16" s="2" t="s">
        <v>103</v>
      </c>
      <c r="BL16" s="2" t="s">
        <v>103</v>
      </c>
      <c r="BM16" s="2" t="s">
        <v>311</v>
      </c>
      <c r="BN16" s="2" t="s">
        <v>312</v>
      </c>
      <c r="BO16" s="2" t="s">
        <v>313</v>
      </c>
      <c r="BP16" s="2" t="s">
        <v>103</v>
      </c>
      <c r="BQ16" s="2" t="s">
        <v>103</v>
      </c>
      <c r="BR16" s="2" t="s">
        <v>103</v>
      </c>
      <c r="BS16" s="2" t="s">
        <v>103</v>
      </c>
      <c r="BT16" s="2" t="s">
        <v>103</v>
      </c>
      <c r="BU16" s="2" t="s">
        <v>103</v>
      </c>
      <c r="BV16" s="2" t="s">
        <v>103</v>
      </c>
      <c r="BW16" s="2" t="s">
        <v>103</v>
      </c>
      <c r="BX16" s="2" t="s">
        <v>103</v>
      </c>
      <c r="BY16" s="2" t="s">
        <v>103</v>
      </c>
    </row>
    <row r="17" ht="80" customHeight="1" spans="1:77">
      <c r="A17" s="2" t="s">
        <v>902</v>
      </c>
      <c r="B17" s="3" t="str">
        <f>_xlfn.DISPIMG("ID_1DC66D0DF6A0403F9C560BE5ADB0793F",1)</f>
        <v>=DISPIMG("ID_1DC66D0DF6A0403F9C560BE5ADB0793F",1)</v>
      </c>
      <c r="C17" s="2" t="s">
        <v>314</v>
      </c>
      <c r="D17" s="4" t="s">
        <v>315</v>
      </c>
      <c r="E17" s="2" t="s">
        <v>316</v>
      </c>
      <c r="F17" s="2" t="s">
        <v>90</v>
      </c>
      <c r="G17" s="2" t="s">
        <v>317</v>
      </c>
      <c r="H17" s="5">
        <v>520</v>
      </c>
      <c r="I17" s="2">
        <v>15594.8</v>
      </c>
      <c r="J17" s="2" t="s">
        <v>247</v>
      </c>
      <c r="K17" s="2" t="s">
        <v>318</v>
      </c>
      <c r="L17" s="5">
        <v>355</v>
      </c>
      <c r="M17" s="2" t="s">
        <v>98</v>
      </c>
      <c r="N17" s="2" t="s">
        <v>98</v>
      </c>
      <c r="O17" s="2" t="s">
        <v>98</v>
      </c>
      <c r="P17" s="2" t="s">
        <v>98</v>
      </c>
      <c r="Q17" s="5">
        <v>233</v>
      </c>
      <c r="R17" s="2">
        <v>4.4</v>
      </c>
      <c r="S17" s="2" t="s">
        <v>125</v>
      </c>
      <c r="T17" s="2" t="s">
        <v>319</v>
      </c>
      <c r="U17" s="2" t="s">
        <v>127</v>
      </c>
      <c r="V17" s="2">
        <v>39.99</v>
      </c>
      <c r="W17" s="2" t="s">
        <v>99</v>
      </c>
      <c r="X17" s="2">
        <v>10</v>
      </c>
      <c r="Y17" s="2">
        <v>29.99</v>
      </c>
      <c r="Z17" s="2" t="s">
        <v>103</v>
      </c>
      <c r="AA17" s="2">
        <v>21.32</v>
      </c>
      <c r="AB17" s="2">
        <v>71.09</v>
      </c>
      <c r="AC17" s="5">
        <v>1</v>
      </c>
      <c r="AD17" s="5">
        <v>3</v>
      </c>
      <c r="AE17" s="2">
        <v>29.8</v>
      </c>
      <c r="AF17" s="2">
        <v>1.22</v>
      </c>
      <c r="AG17" s="2">
        <v>4.17</v>
      </c>
      <c r="AH17" s="2" t="s">
        <v>103</v>
      </c>
      <c r="AI17" s="2" t="s">
        <v>104</v>
      </c>
      <c r="AJ17" s="5">
        <v>23863</v>
      </c>
      <c r="AK17" s="5">
        <v>23833</v>
      </c>
      <c r="AL17" s="2" t="s">
        <v>320</v>
      </c>
      <c r="AM17" s="5">
        <v>3120</v>
      </c>
      <c r="AN17" s="2">
        <v>0.02</v>
      </c>
      <c r="AO17" s="2" t="s">
        <v>106</v>
      </c>
      <c r="AP17" s="2" t="s">
        <v>106</v>
      </c>
      <c r="AQ17" s="2" t="s">
        <v>107</v>
      </c>
      <c r="AR17" s="2" t="s">
        <v>99</v>
      </c>
      <c r="AS17" s="2" t="s">
        <v>108</v>
      </c>
      <c r="AT17" s="2">
        <v>0.6</v>
      </c>
      <c r="AU17" s="2">
        <v>272.11</v>
      </c>
      <c r="AV17" s="2">
        <v>0.14</v>
      </c>
      <c r="AW17" s="2">
        <v>52.31</v>
      </c>
      <c r="AX17" s="2" t="s">
        <v>109</v>
      </c>
      <c r="AY17" s="2" t="s">
        <v>321</v>
      </c>
      <c r="AZ17" s="2" t="s">
        <v>322</v>
      </c>
      <c r="BA17" s="2" t="s">
        <v>98</v>
      </c>
      <c r="BB17" s="2" t="s">
        <v>323</v>
      </c>
      <c r="BC17" s="2" t="s">
        <v>103</v>
      </c>
      <c r="BD17" s="2" t="s">
        <v>247</v>
      </c>
      <c r="BE17" s="2" t="s">
        <v>114</v>
      </c>
      <c r="BF17" s="2" t="s">
        <v>324</v>
      </c>
      <c r="BG17" s="2" t="s">
        <v>325</v>
      </c>
      <c r="BH17" s="2" t="s">
        <v>159</v>
      </c>
      <c r="BI17" s="2" t="s">
        <v>326</v>
      </c>
      <c r="BJ17" s="2" t="s">
        <v>103</v>
      </c>
      <c r="BK17" s="2" t="s">
        <v>103</v>
      </c>
      <c r="BL17" s="2" t="s">
        <v>103</v>
      </c>
      <c r="BM17" s="2" t="s">
        <v>103</v>
      </c>
      <c r="BN17" s="2" t="s">
        <v>103</v>
      </c>
      <c r="BO17" s="2" t="s">
        <v>103</v>
      </c>
      <c r="BP17" s="2" t="s">
        <v>103</v>
      </c>
      <c r="BQ17" s="2" t="s">
        <v>103</v>
      </c>
      <c r="BR17" s="2" t="s">
        <v>103</v>
      </c>
      <c r="BS17" s="2" t="s">
        <v>103</v>
      </c>
      <c r="BT17" s="2" t="s">
        <v>103</v>
      </c>
      <c r="BU17" s="2" t="s">
        <v>103</v>
      </c>
      <c r="BV17" s="2" t="s">
        <v>103</v>
      </c>
      <c r="BW17" s="2" t="s">
        <v>103</v>
      </c>
      <c r="BX17" s="2" t="s">
        <v>103</v>
      </c>
      <c r="BY17" s="2" t="s">
        <v>103</v>
      </c>
    </row>
    <row r="18" ht="80" customHeight="1" spans="1:77">
      <c r="A18" s="2" t="s">
        <v>903</v>
      </c>
      <c r="B18" s="3" t="str">
        <f>_xlfn.DISPIMG("ID_1477D753A287467FBAEC6356374F73FC",1)</f>
        <v>=DISPIMG("ID_1477D753A287467FBAEC6356374F73FC",1)</v>
      </c>
      <c r="C18" s="2" t="s">
        <v>327</v>
      </c>
      <c r="D18" s="4" t="s">
        <v>328</v>
      </c>
      <c r="E18" s="2" t="s">
        <v>329</v>
      </c>
      <c r="F18" s="2" t="s">
        <v>90</v>
      </c>
      <c r="G18" s="2" t="s">
        <v>329</v>
      </c>
      <c r="H18" s="5">
        <v>488</v>
      </c>
      <c r="I18" s="2">
        <v>9755.12</v>
      </c>
      <c r="J18" s="2" t="s">
        <v>330</v>
      </c>
      <c r="K18" s="2" t="s">
        <v>331</v>
      </c>
      <c r="L18" s="5">
        <v>496</v>
      </c>
      <c r="M18" s="2" t="s">
        <v>99</v>
      </c>
      <c r="N18" s="2" t="s">
        <v>99</v>
      </c>
      <c r="O18" s="2" t="s">
        <v>98</v>
      </c>
      <c r="P18" s="2" t="s">
        <v>99</v>
      </c>
      <c r="Q18" s="5">
        <v>356</v>
      </c>
      <c r="R18" s="2">
        <v>4.4</v>
      </c>
      <c r="S18" s="2" t="s">
        <v>125</v>
      </c>
      <c r="T18" s="2" t="s">
        <v>332</v>
      </c>
      <c r="U18" s="2" t="s">
        <v>127</v>
      </c>
      <c r="V18" s="2">
        <v>19.99</v>
      </c>
      <c r="W18" s="2" t="s">
        <v>98</v>
      </c>
      <c r="X18" s="2" t="s">
        <v>103</v>
      </c>
      <c r="Y18" s="2">
        <v>19.99</v>
      </c>
      <c r="Z18" s="2" t="s">
        <v>103</v>
      </c>
      <c r="AA18" s="2">
        <v>12.82</v>
      </c>
      <c r="AB18" s="2">
        <v>64.13</v>
      </c>
      <c r="AC18" s="2" t="s">
        <v>103</v>
      </c>
      <c r="AD18" s="2" t="s">
        <v>103</v>
      </c>
      <c r="AE18" s="2">
        <v>100</v>
      </c>
      <c r="AF18" s="2">
        <v>1.15</v>
      </c>
      <c r="AG18" s="2">
        <v>4.17</v>
      </c>
      <c r="AH18" s="2" t="s">
        <v>103</v>
      </c>
      <c r="AI18" s="2" t="s">
        <v>104</v>
      </c>
      <c r="AJ18" s="5">
        <v>145037</v>
      </c>
      <c r="AK18" s="5">
        <v>77667</v>
      </c>
      <c r="AL18" s="2" t="s">
        <v>333</v>
      </c>
      <c r="AM18" s="5">
        <v>56654</v>
      </c>
      <c r="AN18" s="2">
        <v>26.98</v>
      </c>
      <c r="AO18" s="2" t="s">
        <v>107</v>
      </c>
      <c r="AP18" s="2" t="s">
        <v>106</v>
      </c>
      <c r="AQ18" s="2" t="s">
        <v>107</v>
      </c>
      <c r="AR18" s="2" t="s">
        <v>98</v>
      </c>
      <c r="AS18" s="2" t="s">
        <v>108</v>
      </c>
      <c r="AT18" s="2">
        <v>0.51</v>
      </c>
      <c r="AU18" s="2">
        <v>231.29</v>
      </c>
      <c r="AV18" s="2">
        <v>0.14</v>
      </c>
      <c r="AW18" s="2">
        <v>49.77</v>
      </c>
      <c r="AX18" s="2" t="s">
        <v>109</v>
      </c>
      <c r="AY18" s="2" t="s">
        <v>334</v>
      </c>
      <c r="AZ18" s="2" t="s">
        <v>335</v>
      </c>
      <c r="BA18" s="2" t="s">
        <v>98</v>
      </c>
      <c r="BB18" s="2" t="s">
        <v>336</v>
      </c>
      <c r="BC18" s="2" t="s">
        <v>103</v>
      </c>
      <c r="BD18" s="2" t="s">
        <v>330</v>
      </c>
      <c r="BE18" s="2" t="s">
        <v>114</v>
      </c>
      <c r="BF18" s="2" t="s">
        <v>337</v>
      </c>
      <c r="BG18" s="2" t="s">
        <v>203</v>
      </c>
      <c r="BH18" s="2" t="s">
        <v>218</v>
      </c>
      <c r="BI18" s="2" t="s">
        <v>103</v>
      </c>
      <c r="BJ18" s="2" t="s">
        <v>103</v>
      </c>
      <c r="BK18" s="2" t="s">
        <v>103</v>
      </c>
      <c r="BL18" s="2" t="s">
        <v>103</v>
      </c>
      <c r="BM18" s="2" t="s">
        <v>103</v>
      </c>
      <c r="BN18" s="2" t="s">
        <v>103</v>
      </c>
      <c r="BO18" s="2" t="s">
        <v>103</v>
      </c>
      <c r="BP18" s="2" t="s">
        <v>103</v>
      </c>
      <c r="BQ18" s="2" t="s">
        <v>103</v>
      </c>
      <c r="BR18" s="2" t="s">
        <v>103</v>
      </c>
      <c r="BS18" s="2" t="s">
        <v>103</v>
      </c>
      <c r="BT18" s="2" t="s">
        <v>103</v>
      </c>
      <c r="BU18" s="2" t="s">
        <v>103</v>
      </c>
      <c r="BV18" s="2" t="s">
        <v>103</v>
      </c>
      <c r="BW18" s="2" t="s">
        <v>103</v>
      </c>
      <c r="BX18" s="2" t="s">
        <v>103</v>
      </c>
      <c r="BY18" s="2" t="s">
        <v>103</v>
      </c>
    </row>
    <row r="19" ht="80" customHeight="1" spans="1:77">
      <c r="A19" s="2" t="s">
        <v>904</v>
      </c>
      <c r="B19" s="3" t="str">
        <f>_xlfn.DISPIMG("ID_7D1F42F238224695A1A88D2FA9CB7E0F",1)</f>
        <v>=DISPIMG("ID_7D1F42F238224695A1A88D2FA9CB7E0F",1)</v>
      </c>
      <c r="C19" s="2" t="s">
        <v>338</v>
      </c>
      <c r="D19" s="4" t="s">
        <v>339</v>
      </c>
      <c r="E19" s="2" t="s">
        <v>340</v>
      </c>
      <c r="F19" s="2" t="s">
        <v>90</v>
      </c>
      <c r="G19" s="2" t="s">
        <v>340</v>
      </c>
      <c r="H19" s="5">
        <v>476</v>
      </c>
      <c r="I19" s="2">
        <v>75684</v>
      </c>
      <c r="J19" s="2" t="s">
        <v>96</v>
      </c>
      <c r="K19" s="2" t="s">
        <v>341</v>
      </c>
      <c r="L19" s="5">
        <v>1498</v>
      </c>
      <c r="M19" s="2" t="s">
        <v>99</v>
      </c>
      <c r="N19" s="2" t="s">
        <v>99</v>
      </c>
      <c r="O19" s="2" t="s">
        <v>98</v>
      </c>
      <c r="P19" s="2" t="s">
        <v>98</v>
      </c>
      <c r="Q19" s="5">
        <v>406</v>
      </c>
      <c r="R19" s="2">
        <v>4.3</v>
      </c>
      <c r="S19" s="2" t="s">
        <v>100</v>
      </c>
      <c r="T19" s="2" t="s">
        <v>101</v>
      </c>
      <c r="U19" s="2" t="s">
        <v>102</v>
      </c>
      <c r="V19" s="2">
        <v>159</v>
      </c>
      <c r="W19" s="2" t="s">
        <v>98</v>
      </c>
      <c r="X19" s="2" t="s">
        <v>103</v>
      </c>
      <c r="Y19" s="2">
        <v>159</v>
      </c>
      <c r="Z19" s="2">
        <v>199</v>
      </c>
      <c r="AA19" s="2">
        <v>130.56</v>
      </c>
      <c r="AB19" s="2">
        <v>82.11</v>
      </c>
      <c r="AC19" s="5">
        <v>4</v>
      </c>
      <c r="AD19" s="2" t="s">
        <v>103</v>
      </c>
      <c r="AE19" s="2">
        <v>3.21</v>
      </c>
      <c r="AF19" s="2">
        <v>1.12</v>
      </c>
      <c r="AG19" s="2">
        <v>4.59</v>
      </c>
      <c r="AH19" s="2" t="s">
        <v>103</v>
      </c>
      <c r="AI19" s="2" t="s">
        <v>104</v>
      </c>
      <c r="AJ19" s="5">
        <v>19752</v>
      </c>
      <c r="AK19" s="5">
        <v>23576</v>
      </c>
      <c r="AL19" s="2" t="s">
        <v>342</v>
      </c>
      <c r="AM19" s="5">
        <v>-4383</v>
      </c>
      <c r="AN19" s="2">
        <v>-0.15</v>
      </c>
      <c r="AO19" s="2" t="s">
        <v>106</v>
      </c>
      <c r="AP19" s="2" t="s">
        <v>106</v>
      </c>
      <c r="AQ19" s="2" t="s">
        <v>107</v>
      </c>
      <c r="AR19" s="2" t="s">
        <v>99</v>
      </c>
      <c r="AS19" s="2" t="s">
        <v>108</v>
      </c>
      <c r="AT19" s="2">
        <v>0.79</v>
      </c>
      <c r="AU19" s="2">
        <v>358.28</v>
      </c>
      <c r="AV19" s="2">
        <v>0.22</v>
      </c>
      <c r="AW19" s="2">
        <v>78.96</v>
      </c>
      <c r="AX19" s="2" t="s">
        <v>109</v>
      </c>
      <c r="AY19" s="2" t="s">
        <v>343</v>
      </c>
      <c r="AZ19" s="2" t="s">
        <v>344</v>
      </c>
      <c r="BA19" s="2" t="s">
        <v>98</v>
      </c>
      <c r="BB19" s="2" t="s">
        <v>345</v>
      </c>
      <c r="BC19" s="2" t="s">
        <v>103</v>
      </c>
      <c r="BD19" s="2" t="s">
        <v>96</v>
      </c>
      <c r="BE19" s="2" t="s">
        <v>114</v>
      </c>
      <c r="BF19" s="2" t="s">
        <v>115</v>
      </c>
      <c r="BG19" s="2" t="s">
        <v>116</v>
      </c>
      <c r="BH19" s="2" t="s">
        <v>117</v>
      </c>
      <c r="BI19" s="2" t="s">
        <v>103</v>
      </c>
      <c r="BJ19" s="2" t="s">
        <v>103</v>
      </c>
      <c r="BK19" s="2" t="s">
        <v>103</v>
      </c>
      <c r="BL19" s="2" t="s">
        <v>103</v>
      </c>
      <c r="BM19" s="2" t="s">
        <v>103</v>
      </c>
      <c r="BN19" s="2" t="s">
        <v>103</v>
      </c>
      <c r="BO19" s="2" t="s">
        <v>103</v>
      </c>
      <c r="BP19" s="2" t="s">
        <v>103</v>
      </c>
      <c r="BQ19" s="2" t="s">
        <v>103</v>
      </c>
      <c r="BR19" s="2" t="s">
        <v>103</v>
      </c>
      <c r="BS19" s="2" t="s">
        <v>103</v>
      </c>
      <c r="BT19" s="2" t="s">
        <v>103</v>
      </c>
      <c r="BU19" s="2" t="s">
        <v>103</v>
      </c>
      <c r="BV19" s="2" t="s">
        <v>103</v>
      </c>
      <c r="BW19" s="2" t="s">
        <v>103</v>
      </c>
      <c r="BX19" s="2" t="s">
        <v>103</v>
      </c>
      <c r="BY19" s="2" t="s">
        <v>103</v>
      </c>
    </row>
    <row r="20" ht="80" customHeight="1" spans="1:77">
      <c r="A20" s="2" t="s">
        <v>905</v>
      </c>
      <c r="B20" s="3" t="str">
        <f>_xlfn.DISPIMG("ID_C72527F878884E04A772CD327A8E718D",1)</f>
        <v>=DISPIMG("ID_C72527F878884E04A772CD327A8E718D",1)</v>
      </c>
      <c r="C20" s="2" t="s">
        <v>346</v>
      </c>
      <c r="D20" s="4" t="s">
        <v>347</v>
      </c>
      <c r="E20" s="2" t="s">
        <v>348</v>
      </c>
      <c r="F20" s="2" t="s">
        <v>90</v>
      </c>
      <c r="G20" s="2" t="s">
        <v>349</v>
      </c>
      <c r="H20" s="5">
        <v>472</v>
      </c>
      <c r="I20" s="2">
        <v>37755.28</v>
      </c>
      <c r="J20" s="2" t="s">
        <v>247</v>
      </c>
      <c r="K20" s="2" t="s">
        <v>350</v>
      </c>
      <c r="L20" s="5">
        <v>349</v>
      </c>
      <c r="M20" s="2" t="s">
        <v>98</v>
      </c>
      <c r="N20" s="2" t="s">
        <v>98</v>
      </c>
      <c r="O20" s="2" t="s">
        <v>98</v>
      </c>
      <c r="P20" s="2" t="s">
        <v>98</v>
      </c>
      <c r="Q20" s="5">
        <v>122</v>
      </c>
      <c r="R20" s="2">
        <v>4.3</v>
      </c>
      <c r="S20" s="2" t="s">
        <v>125</v>
      </c>
      <c r="T20" s="2" t="s">
        <v>319</v>
      </c>
      <c r="U20" s="2" t="s">
        <v>127</v>
      </c>
      <c r="V20" s="2">
        <v>79.99</v>
      </c>
      <c r="W20" s="2" t="s">
        <v>98</v>
      </c>
      <c r="X20" s="2" t="s">
        <v>103</v>
      </c>
      <c r="Y20" s="2">
        <v>79.99</v>
      </c>
      <c r="Z20" s="2">
        <v>79.99</v>
      </c>
      <c r="AA20" s="2">
        <v>65.01</v>
      </c>
      <c r="AB20" s="2">
        <v>81.27</v>
      </c>
      <c r="AC20" s="2" t="s">
        <v>103</v>
      </c>
      <c r="AD20" s="5">
        <v>2</v>
      </c>
      <c r="AE20" s="2">
        <v>27.05</v>
      </c>
      <c r="AF20" s="2">
        <v>1.11</v>
      </c>
      <c r="AG20" s="2">
        <v>4.18</v>
      </c>
      <c r="AH20" s="2" t="s">
        <v>103</v>
      </c>
      <c r="AI20" s="2" t="s">
        <v>104</v>
      </c>
      <c r="AJ20" s="5">
        <v>27072</v>
      </c>
      <c r="AK20" s="5">
        <v>25215</v>
      </c>
      <c r="AL20" s="2" t="s">
        <v>351</v>
      </c>
      <c r="AM20" s="5">
        <v>3805</v>
      </c>
      <c r="AN20" s="2">
        <v>0.16</v>
      </c>
      <c r="AO20" s="2" t="s">
        <v>106</v>
      </c>
      <c r="AP20" s="2" t="s">
        <v>106</v>
      </c>
      <c r="AQ20" s="2" t="s">
        <v>107</v>
      </c>
      <c r="AR20" s="2" t="s">
        <v>99</v>
      </c>
      <c r="AS20" s="2" t="s">
        <v>108</v>
      </c>
      <c r="AT20" s="2">
        <v>0.75</v>
      </c>
      <c r="AU20" s="2">
        <v>340.14</v>
      </c>
      <c r="AV20" s="2">
        <v>0.17</v>
      </c>
      <c r="AW20" s="2">
        <v>63.57</v>
      </c>
      <c r="AX20" s="2" t="s">
        <v>109</v>
      </c>
      <c r="AY20" s="2" t="s">
        <v>352</v>
      </c>
      <c r="AZ20" s="2" t="s">
        <v>353</v>
      </c>
      <c r="BA20" s="2" t="s">
        <v>98</v>
      </c>
      <c r="BB20" s="2" t="s">
        <v>354</v>
      </c>
      <c r="BC20" s="2" t="s">
        <v>103</v>
      </c>
      <c r="BD20" s="2" t="s">
        <v>247</v>
      </c>
      <c r="BE20" s="2" t="s">
        <v>159</v>
      </c>
      <c r="BF20" s="2" t="s">
        <v>355</v>
      </c>
      <c r="BG20" s="2" t="s">
        <v>325</v>
      </c>
      <c r="BH20" s="2" t="s">
        <v>356</v>
      </c>
      <c r="BI20" s="2" t="s">
        <v>357</v>
      </c>
      <c r="BJ20" s="2" t="s">
        <v>103</v>
      </c>
      <c r="BK20" s="2" t="s">
        <v>103</v>
      </c>
      <c r="BL20" s="2" t="s">
        <v>103</v>
      </c>
      <c r="BM20" s="2" t="s">
        <v>103</v>
      </c>
      <c r="BN20" s="2" t="s">
        <v>103</v>
      </c>
      <c r="BO20" s="2" t="s">
        <v>103</v>
      </c>
      <c r="BP20" s="2" t="s">
        <v>103</v>
      </c>
      <c r="BQ20" s="2" t="s">
        <v>103</v>
      </c>
      <c r="BR20" s="2" t="s">
        <v>103</v>
      </c>
      <c r="BS20" s="2" t="s">
        <v>103</v>
      </c>
      <c r="BT20" s="2" t="s">
        <v>103</v>
      </c>
      <c r="BU20" s="2" t="s">
        <v>103</v>
      </c>
      <c r="BV20" s="2" t="s">
        <v>103</v>
      </c>
      <c r="BW20" s="2" t="s">
        <v>103</v>
      </c>
      <c r="BX20" s="2" t="s">
        <v>103</v>
      </c>
      <c r="BY20" s="2" t="s">
        <v>103</v>
      </c>
    </row>
    <row r="21" ht="80" customHeight="1" spans="1:77">
      <c r="A21" s="2" t="s">
        <v>906</v>
      </c>
      <c r="B21" s="3" t="str">
        <f>_xlfn.DISPIMG("ID_E85746EF4ED44272AD14D99A33AECC0D",1)</f>
        <v>=DISPIMG("ID_E85746EF4ED44272AD14D99A33AECC0D",1)</v>
      </c>
      <c r="C21" s="2" t="s">
        <v>358</v>
      </c>
      <c r="D21" s="4" t="s">
        <v>359</v>
      </c>
      <c r="E21" s="2" t="s">
        <v>360</v>
      </c>
      <c r="F21" s="2" t="s">
        <v>90</v>
      </c>
      <c r="G21" s="2" t="s">
        <v>361</v>
      </c>
      <c r="H21" s="5">
        <v>446</v>
      </c>
      <c r="I21" s="2">
        <v>21180.54</v>
      </c>
      <c r="J21" s="2" t="s">
        <v>262</v>
      </c>
      <c r="K21" s="2" t="s">
        <v>362</v>
      </c>
      <c r="L21" s="5">
        <v>205</v>
      </c>
      <c r="M21" s="2" t="s">
        <v>98</v>
      </c>
      <c r="N21" s="2" t="s">
        <v>98</v>
      </c>
      <c r="O21" s="2" t="s">
        <v>98</v>
      </c>
      <c r="P21" s="2" t="s">
        <v>98</v>
      </c>
      <c r="Q21" s="5">
        <v>544</v>
      </c>
      <c r="R21" s="2">
        <v>4.5</v>
      </c>
      <c r="S21" s="2" t="s">
        <v>125</v>
      </c>
      <c r="T21" s="2" t="s">
        <v>262</v>
      </c>
      <c r="U21" s="2" t="s">
        <v>127</v>
      </c>
      <c r="V21" s="2">
        <v>47.49</v>
      </c>
      <c r="W21" s="2" t="s">
        <v>98</v>
      </c>
      <c r="X21" s="2" t="s">
        <v>103</v>
      </c>
      <c r="Y21" s="2">
        <v>47.49</v>
      </c>
      <c r="Z21" s="2">
        <v>49.99</v>
      </c>
      <c r="AA21" s="2">
        <v>37.6</v>
      </c>
      <c r="AB21" s="2">
        <v>79.17</v>
      </c>
      <c r="AC21" s="5">
        <v>2</v>
      </c>
      <c r="AD21" s="5">
        <v>2</v>
      </c>
      <c r="AE21" s="2">
        <v>33.61</v>
      </c>
      <c r="AF21" s="2">
        <v>1.05</v>
      </c>
      <c r="AG21" s="2">
        <v>4.19</v>
      </c>
      <c r="AH21" s="2" t="s">
        <v>103</v>
      </c>
      <c r="AI21" s="2" t="s">
        <v>104</v>
      </c>
      <c r="AJ21" s="5">
        <v>29259</v>
      </c>
      <c r="AK21" s="5">
        <v>21505</v>
      </c>
      <c r="AL21" s="2" t="s">
        <v>363</v>
      </c>
      <c r="AM21" s="5">
        <v>-1826</v>
      </c>
      <c r="AN21" s="2">
        <v>0.41</v>
      </c>
      <c r="AO21" s="2" t="s">
        <v>107</v>
      </c>
      <c r="AP21" s="2" t="s">
        <v>106</v>
      </c>
      <c r="AQ21" s="2" t="s">
        <v>107</v>
      </c>
      <c r="AR21" s="2" t="s">
        <v>99</v>
      </c>
      <c r="AS21" s="2" t="s">
        <v>108</v>
      </c>
      <c r="AT21" s="2">
        <v>0.68</v>
      </c>
      <c r="AU21" s="2">
        <v>308.39</v>
      </c>
      <c r="AV21" s="2">
        <v>0.24</v>
      </c>
      <c r="AW21" s="2">
        <v>89.35</v>
      </c>
      <c r="AX21" s="2" t="s">
        <v>109</v>
      </c>
      <c r="AY21" s="2" t="s">
        <v>364</v>
      </c>
      <c r="AZ21" s="2" t="s">
        <v>365</v>
      </c>
      <c r="BA21" s="2" t="s">
        <v>98</v>
      </c>
      <c r="BB21" s="2" t="s">
        <v>366</v>
      </c>
      <c r="BC21" s="2" t="s">
        <v>367</v>
      </c>
      <c r="BD21" s="2" t="s">
        <v>262</v>
      </c>
      <c r="BE21" s="2" t="s">
        <v>114</v>
      </c>
      <c r="BF21" s="2" t="s">
        <v>270</v>
      </c>
      <c r="BG21" s="2" t="s">
        <v>133</v>
      </c>
      <c r="BH21" s="2" t="s">
        <v>271</v>
      </c>
      <c r="BI21" s="2" t="s">
        <v>103</v>
      </c>
      <c r="BJ21" s="2" t="s">
        <v>103</v>
      </c>
      <c r="BK21" s="2" t="s">
        <v>103</v>
      </c>
      <c r="BL21" s="2" t="s">
        <v>103</v>
      </c>
      <c r="BM21" s="2" t="s">
        <v>103</v>
      </c>
      <c r="BN21" s="2" t="s">
        <v>103</v>
      </c>
      <c r="BO21" s="2" t="s">
        <v>103</v>
      </c>
      <c r="BP21" s="2" t="s">
        <v>103</v>
      </c>
      <c r="BQ21" s="2" t="s">
        <v>103</v>
      </c>
      <c r="BR21" s="2" t="s">
        <v>103</v>
      </c>
      <c r="BS21" s="2" t="s">
        <v>103</v>
      </c>
      <c r="BT21" s="2" t="s">
        <v>103</v>
      </c>
      <c r="BU21" s="2" t="s">
        <v>103</v>
      </c>
      <c r="BV21" s="2" t="s">
        <v>103</v>
      </c>
      <c r="BW21" s="2" t="s">
        <v>103</v>
      </c>
      <c r="BX21" s="2" t="s">
        <v>103</v>
      </c>
      <c r="BY21" s="2" t="s">
        <v>103</v>
      </c>
    </row>
    <row r="22" ht="80" customHeight="1" spans="1:77">
      <c r="A22" s="2" t="s">
        <v>907</v>
      </c>
      <c r="B22" s="3" t="str">
        <f>_xlfn.DISPIMG("ID_CB50108393DC4F4A908C770B4566B7AE",1)</f>
        <v>=DISPIMG("ID_CB50108393DC4F4A908C770B4566B7AE",1)</v>
      </c>
      <c r="C22" s="2" t="s">
        <v>368</v>
      </c>
      <c r="D22" s="4" t="s">
        <v>369</v>
      </c>
      <c r="E22" s="2" t="s">
        <v>370</v>
      </c>
      <c r="F22" s="2" t="s">
        <v>90</v>
      </c>
      <c r="G22" s="2" t="s">
        <v>370</v>
      </c>
      <c r="H22" s="5">
        <v>382</v>
      </c>
      <c r="I22" s="2">
        <v>69176.38</v>
      </c>
      <c r="J22" s="2" t="s">
        <v>372</v>
      </c>
      <c r="K22" s="2" t="s">
        <v>373</v>
      </c>
      <c r="L22" s="5">
        <v>3394</v>
      </c>
      <c r="M22" s="2" t="s">
        <v>99</v>
      </c>
      <c r="N22" s="2" t="s">
        <v>99</v>
      </c>
      <c r="O22" s="2" t="s">
        <v>98</v>
      </c>
      <c r="P22" s="2" t="s">
        <v>98</v>
      </c>
      <c r="Q22" s="5">
        <v>2173</v>
      </c>
      <c r="R22" s="2">
        <v>4.7</v>
      </c>
      <c r="S22" s="2" t="s">
        <v>125</v>
      </c>
      <c r="T22" s="2" t="s">
        <v>374</v>
      </c>
      <c r="U22" s="2" t="s">
        <v>102</v>
      </c>
      <c r="V22" s="2">
        <v>181.09</v>
      </c>
      <c r="W22" s="2" t="s">
        <v>98</v>
      </c>
      <c r="X22" s="2" t="s">
        <v>103</v>
      </c>
      <c r="Y22" s="2">
        <v>181.09</v>
      </c>
      <c r="Z22" s="2">
        <v>245</v>
      </c>
      <c r="AA22" s="2">
        <v>149.74</v>
      </c>
      <c r="AB22" s="2">
        <v>82.69</v>
      </c>
      <c r="AC22" s="5">
        <v>11</v>
      </c>
      <c r="AD22" s="2" t="s">
        <v>103</v>
      </c>
      <c r="AE22" s="2">
        <v>54.73</v>
      </c>
      <c r="AF22" s="2">
        <v>0.9</v>
      </c>
      <c r="AG22" s="2">
        <v>4.19</v>
      </c>
      <c r="AH22" s="2" t="s">
        <v>103</v>
      </c>
      <c r="AI22" s="2" t="s">
        <v>104</v>
      </c>
      <c r="AJ22" s="5">
        <v>38705</v>
      </c>
      <c r="AK22" s="5">
        <v>26146</v>
      </c>
      <c r="AL22" s="2" t="s">
        <v>375</v>
      </c>
      <c r="AM22" s="5">
        <v>7771</v>
      </c>
      <c r="AN22" s="2">
        <v>0.14</v>
      </c>
      <c r="AO22" s="2" t="s">
        <v>106</v>
      </c>
      <c r="AP22" s="2" t="s">
        <v>106</v>
      </c>
      <c r="AQ22" s="2" t="s">
        <v>107</v>
      </c>
      <c r="AR22" s="2" t="s">
        <v>99</v>
      </c>
      <c r="AS22" s="2" t="s">
        <v>108</v>
      </c>
      <c r="AT22" s="2">
        <v>0.57</v>
      </c>
      <c r="AU22" s="2">
        <v>258.5</v>
      </c>
      <c r="AV22" s="2">
        <v>0.25</v>
      </c>
      <c r="AW22" s="2">
        <v>90.8</v>
      </c>
      <c r="AX22" s="2" t="s">
        <v>109</v>
      </c>
      <c r="AY22" s="2" t="s">
        <v>376</v>
      </c>
      <c r="AZ22" s="2" t="s">
        <v>377</v>
      </c>
      <c r="BA22" s="2" t="s">
        <v>98</v>
      </c>
      <c r="BB22" s="2" t="s">
        <v>378</v>
      </c>
      <c r="BC22" s="2" t="s">
        <v>103</v>
      </c>
      <c r="BD22" s="2" t="s">
        <v>372</v>
      </c>
      <c r="BE22" s="2" t="s">
        <v>114</v>
      </c>
      <c r="BF22" s="2" t="s">
        <v>379</v>
      </c>
      <c r="BG22" s="2" t="s">
        <v>133</v>
      </c>
      <c r="BH22" s="2" t="s">
        <v>230</v>
      </c>
      <c r="BI22" s="2" t="s">
        <v>103</v>
      </c>
      <c r="BJ22" s="2" t="s">
        <v>103</v>
      </c>
      <c r="BK22" s="2" t="s">
        <v>103</v>
      </c>
      <c r="BL22" s="2" t="s">
        <v>103</v>
      </c>
      <c r="BM22" s="2" t="s">
        <v>103</v>
      </c>
      <c r="BN22" s="2" t="s">
        <v>103</v>
      </c>
      <c r="BO22" s="2" t="s">
        <v>103</v>
      </c>
      <c r="BP22" s="2" t="s">
        <v>103</v>
      </c>
      <c r="BQ22" s="2" t="s">
        <v>103</v>
      </c>
      <c r="BR22" s="2" t="s">
        <v>103</v>
      </c>
      <c r="BS22" s="2" t="s">
        <v>103</v>
      </c>
      <c r="BT22" s="2" t="s">
        <v>103</v>
      </c>
      <c r="BU22" s="2" t="s">
        <v>103</v>
      </c>
      <c r="BV22" s="2" t="s">
        <v>103</v>
      </c>
      <c r="BW22" s="2" t="s">
        <v>103</v>
      </c>
      <c r="BX22" s="2" t="s">
        <v>103</v>
      </c>
      <c r="BY22" s="2" t="s">
        <v>103</v>
      </c>
    </row>
    <row r="23" ht="80" customHeight="1" spans="1:77">
      <c r="A23" s="2" t="s">
        <v>908</v>
      </c>
      <c r="B23" s="3" t="str">
        <f>_xlfn.DISPIMG("ID_5D4436BDE81A4F3799671C7E8122E371",1)</f>
        <v>=DISPIMG("ID_5D4436BDE81A4F3799671C7E8122E371",1)</v>
      </c>
      <c r="C23" s="2" t="s">
        <v>380</v>
      </c>
      <c r="D23" s="4" t="s">
        <v>381</v>
      </c>
      <c r="E23" s="2" t="s">
        <v>382</v>
      </c>
      <c r="F23" s="2" t="s">
        <v>300</v>
      </c>
      <c r="G23" s="2" t="s">
        <v>383</v>
      </c>
      <c r="H23" s="5">
        <v>359</v>
      </c>
      <c r="I23" s="2">
        <v>25126.41</v>
      </c>
      <c r="J23" s="2" t="s">
        <v>276</v>
      </c>
      <c r="K23" s="2" t="s">
        <v>384</v>
      </c>
      <c r="L23" s="5">
        <v>523</v>
      </c>
      <c r="M23" s="2" t="s">
        <v>98</v>
      </c>
      <c r="N23" s="2" t="s">
        <v>98</v>
      </c>
      <c r="O23" s="2" t="s">
        <v>98</v>
      </c>
      <c r="P23" s="2" t="s">
        <v>98</v>
      </c>
      <c r="Q23" s="5">
        <v>82</v>
      </c>
      <c r="R23" s="2">
        <v>4.2</v>
      </c>
      <c r="S23" s="2" t="s">
        <v>125</v>
      </c>
      <c r="T23" s="2" t="s">
        <v>276</v>
      </c>
      <c r="U23" s="2" t="s">
        <v>127</v>
      </c>
      <c r="V23" s="2">
        <v>69.99</v>
      </c>
      <c r="W23" s="2" t="s">
        <v>98</v>
      </c>
      <c r="X23" s="2" t="s">
        <v>103</v>
      </c>
      <c r="Y23" s="2">
        <v>69.99</v>
      </c>
      <c r="Z23" s="2" t="s">
        <v>103</v>
      </c>
      <c r="AA23" s="2">
        <v>54.9</v>
      </c>
      <c r="AB23" s="2">
        <v>78.44</v>
      </c>
      <c r="AC23" s="2" t="s">
        <v>103</v>
      </c>
      <c r="AD23" s="5">
        <v>2</v>
      </c>
      <c r="AE23" s="2">
        <v>27.18</v>
      </c>
      <c r="AF23" s="2">
        <v>0.85</v>
      </c>
      <c r="AG23" s="2">
        <v>4.59</v>
      </c>
      <c r="AH23" s="2" t="s">
        <v>103</v>
      </c>
      <c r="AI23" s="2" t="s">
        <v>104</v>
      </c>
      <c r="AJ23" s="5">
        <v>89314</v>
      </c>
      <c r="AK23" s="5">
        <v>101906</v>
      </c>
      <c r="AL23" s="2" t="s">
        <v>385</v>
      </c>
      <c r="AM23" s="5">
        <v>39301</v>
      </c>
      <c r="AN23" s="2">
        <v>2.01</v>
      </c>
      <c r="AO23" s="2" t="s">
        <v>106</v>
      </c>
      <c r="AP23" s="2" t="s">
        <v>106</v>
      </c>
      <c r="AQ23" s="2" t="s">
        <v>107</v>
      </c>
      <c r="AR23" s="2" t="s">
        <v>99</v>
      </c>
      <c r="AS23" s="2" t="s">
        <v>108</v>
      </c>
      <c r="AT23" s="2">
        <v>0.9</v>
      </c>
      <c r="AU23" s="2">
        <v>408.16</v>
      </c>
      <c r="AV23" s="2">
        <v>0.23</v>
      </c>
      <c r="AW23" s="2">
        <v>82.83</v>
      </c>
      <c r="AX23" s="2" t="s">
        <v>109</v>
      </c>
      <c r="AY23" s="2" t="s">
        <v>386</v>
      </c>
      <c r="AZ23" s="2" t="s">
        <v>387</v>
      </c>
      <c r="BA23" s="2" t="s">
        <v>98</v>
      </c>
      <c r="BB23" s="2" t="s">
        <v>388</v>
      </c>
      <c r="BC23" s="2" t="s">
        <v>389</v>
      </c>
      <c r="BD23" s="2" t="s">
        <v>276</v>
      </c>
      <c r="BE23" s="2" t="s">
        <v>103</v>
      </c>
      <c r="BF23" s="2" t="s">
        <v>389</v>
      </c>
      <c r="BG23" s="2" t="s">
        <v>103</v>
      </c>
      <c r="BH23" s="2" t="s">
        <v>103</v>
      </c>
      <c r="BI23" s="2" t="s">
        <v>103</v>
      </c>
      <c r="BJ23" s="2" t="s">
        <v>103</v>
      </c>
      <c r="BK23" s="2" t="s">
        <v>103</v>
      </c>
      <c r="BL23" s="2" t="s">
        <v>390</v>
      </c>
      <c r="BM23" s="2" t="s">
        <v>311</v>
      </c>
      <c r="BN23" s="2" t="s">
        <v>391</v>
      </c>
      <c r="BO23" s="2" t="s">
        <v>103</v>
      </c>
      <c r="BP23" s="2" t="s">
        <v>103</v>
      </c>
      <c r="BQ23" s="2" t="s">
        <v>103</v>
      </c>
      <c r="BR23" s="2" t="s">
        <v>103</v>
      </c>
      <c r="BS23" s="2" t="s">
        <v>103</v>
      </c>
      <c r="BT23" s="2" t="s">
        <v>103</v>
      </c>
      <c r="BU23" s="2" t="s">
        <v>103</v>
      </c>
      <c r="BV23" s="2" t="s">
        <v>103</v>
      </c>
      <c r="BW23" s="2" t="s">
        <v>103</v>
      </c>
      <c r="BX23" s="2" t="s">
        <v>103</v>
      </c>
      <c r="BY23" s="2" t="s">
        <v>103</v>
      </c>
    </row>
    <row r="24" ht="80" customHeight="1" spans="1:77">
      <c r="A24" s="2" t="s">
        <v>909</v>
      </c>
      <c r="B24" s="3" t="str">
        <f>_xlfn.DISPIMG("ID_78517A176DA04EF28DC94858DF289C4A",1)</f>
        <v>=DISPIMG("ID_78517A176DA04EF28DC94858DF289C4A",1)</v>
      </c>
      <c r="C24" s="2" t="s">
        <v>392</v>
      </c>
      <c r="D24" s="4" t="s">
        <v>393</v>
      </c>
      <c r="E24" s="2" t="s">
        <v>394</v>
      </c>
      <c r="F24" s="2" t="s">
        <v>90</v>
      </c>
      <c r="G24" s="2" t="s">
        <v>394</v>
      </c>
      <c r="H24" s="5">
        <v>348</v>
      </c>
      <c r="I24" s="2">
        <v>37932</v>
      </c>
      <c r="J24" s="2" t="s">
        <v>396</v>
      </c>
      <c r="K24" s="2" t="s">
        <v>397</v>
      </c>
      <c r="L24" s="5">
        <v>3348</v>
      </c>
      <c r="M24" s="2" t="s">
        <v>98</v>
      </c>
      <c r="N24" s="2" t="s">
        <v>98</v>
      </c>
      <c r="O24" s="2" t="s">
        <v>98</v>
      </c>
      <c r="P24" s="2" t="s">
        <v>98</v>
      </c>
      <c r="Q24" s="5">
        <v>971</v>
      </c>
      <c r="R24" s="2">
        <v>4.7</v>
      </c>
      <c r="S24" s="2" t="s">
        <v>125</v>
      </c>
      <c r="T24" s="2" t="s">
        <v>398</v>
      </c>
      <c r="U24" s="2" t="s">
        <v>102</v>
      </c>
      <c r="V24" s="2">
        <v>109</v>
      </c>
      <c r="W24" s="2" t="s">
        <v>98</v>
      </c>
      <c r="X24" s="2" t="s">
        <v>103</v>
      </c>
      <c r="Y24" s="2">
        <v>109</v>
      </c>
      <c r="Z24" s="2" t="s">
        <v>103</v>
      </c>
      <c r="AA24" s="2">
        <v>87.16</v>
      </c>
      <c r="AB24" s="2">
        <v>79.96</v>
      </c>
      <c r="AC24" s="5">
        <v>7</v>
      </c>
      <c r="AD24" s="2" t="s">
        <v>103</v>
      </c>
      <c r="AE24" s="2">
        <v>100</v>
      </c>
      <c r="AF24" s="2">
        <v>0.82</v>
      </c>
      <c r="AG24" s="2">
        <v>3.91</v>
      </c>
      <c r="AH24" s="2" t="s">
        <v>103</v>
      </c>
      <c r="AI24" s="2" t="s">
        <v>104</v>
      </c>
      <c r="AJ24" s="5">
        <v>34193</v>
      </c>
      <c r="AK24" s="5">
        <v>33585</v>
      </c>
      <c r="AL24" s="2" t="s">
        <v>399</v>
      </c>
      <c r="AM24" s="5">
        <v>-1733</v>
      </c>
      <c r="AN24" s="2">
        <v>0.01</v>
      </c>
      <c r="AO24" s="2" t="s">
        <v>107</v>
      </c>
      <c r="AP24" s="2" t="s">
        <v>107</v>
      </c>
      <c r="AQ24" s="2" t="s">
        <v>107</v>
      </c>
      <c r="AR24" s="2" t="s">
        <v>98</v>
      </c>
      <c r="AS24" s="2" t="s">
        <v>108</v>
      </c>
      <c r="AT24" s="2">
        <v>0.35</v>
      </c>
      <c r="AU24" s="2">
        <v>158.73</v>
      </c>
      <c r="AV24" s="2">
        <v>0.09</v>
      </c>
      <c r="AW24" s="2">
        <v>33.2</v>
      </c>
      <c r="AX24" s="2" t="s">
        <v>109</v>
      </c>
      <c r="AY24" s="2" t="s">
        <v>400</v>
      </c>
      <c r="AZ24" s="2" t="s">
        <v>401</v>
      </c>
      <c r="BA24" s="2" t="s">
        <v>98</v>
      </c>
      <c r="BB24" s="2" t="s">
        <v>402</v>
      </c>
      <c r="BC24" s="2" t="s">
        <v>103</v>
      </c>
      <c r="BD24" s="2" t="s">
        <v>396</v>
      </c>
      <c r="BE24" s="2" t="s">
        <v>114</v>
      </c>
      <c r="BF24" s="2" t="s">
        <v>103</v>
      </c>
      <c r="BG24" s="2" t="s">
        <v>133</v>
      </c>
      <c r="BH24" s="2" t="s">
        <v>103</v>
      </c>
      <c r="BI24" s="2" t="s">
        <v>103</v>
      </c>
      <c r="BJ24" s="2" t="s">
        <v>403</v>
      </c>
      <c r="BK24" s="2" t="s">
        <v>103</v>
      </c>
      <c r="BL24" s="2" t="s">
        <v>404</v>
      </c>
      <c r="BM24" s="2" t="s">
        <v>103</v>
      </c>
      <c r="BN24" s="2" t="s">
        <v>103</v>
      </c>
      <c r="BO24" s="2" t="s">
        <v>103</v>
      </c>
      <c r="BP24" s="2" t="s">
        <v>103</v>
      </c>
      <c r="BQ24" s="2" t="s">
        <v>103</v>
      </c>
      <c r="BR24" s="2" t="s">
        <v>103</v>
      </c>
      <c r="BS24" s="2" t="s">
        <v>103</v>
      </c>
      <c r="BT24" s="2" t="s">
        <v>103</v>
      </c>
      <c r="BU24" s="2" t="s">
        <v>103</v>
      </c>
      <c r="BV24" s="2" t="s">
        <v>103</v>
      </c>
      <c r="BW24" s="2" t="s">
        <v>103</v>
      </c>
      <c r="BX24" s="2" t="s">
        <v>103</v>
      </c>
      <c r="BY24" s="2" t="s">
        <v>103</v>
      </c>
    </row>
    <row r="25" ht="80" customHeight="1" spans="1:77">
      <c r="A25" s="2" t="s">
        <v>910</v>
      </c>
      <c r="B25" s="3" t="str">
        <f>_xlfn.DISPIMG("ID_5B97D1D07D9744239E5BAEB3C4AC1A12",1)</f>
        <v>=DISPIMG("ID_5B97D1D07D9744239E5BAEB3C4AC1A12",1)</v>
      </c>
      <c r="C25" s="2" t="s">
        <v>405</v>
      </c>
      <c r="D25" s="4" t="s">
        <v>406</v>
      </c>
      <c r="E25" s="2" t="s">
        <v>407</v>
      </c>
      <c r="F25" s="2" t="s">
        <v>90</v>
      </c>
      <c r="G25" s="2" t="s">
        <v>407</v>
      </c>
      <c r="H25" s="5">
        <v>334</v>
      </c>
      <c r="I25" s="2">
        <v>30056.66</v>
      </c>
      <c r="J25" s="2" t="s">
        <v>408</v>
      </c>
      <c r="K25" s="2" t="s">
        <v>409</v>
      </c>
      <c r="L25" s="5">
        <v>60</v>
      </c>
      <c r="M25" s="2" t="s">
        <v>98</v>
      </c>
      <c r="N25" s="2" t="s">
        <v>98</v>
      </c>
      <c r="O25" s="2" t="s">
        <v>98</v>
      </c>
      <c r="P25" s="2" t="s">
        <v>98</v>
      </c>
      <c r="Q25" s="5">
        <v>21</v>
      </c>
      <c r="R25" s="2">
        <v>4.9</v>
      </c>
      <c r="S25" s="2" t="s">
        <v>125</v>
      </c>
      <c r="T25" s="2" t="s">
        <v>410</v>
      </c>
      <c r="U25" s="2" t="s">
        <v>127</v>
      </c>
      <c r="V25" s="2">
        <v>119.99</v>
      </c>
      <c r="W25" s="2" t="s">
        <v>99</v>
      </c>
      <c r="X25" s="2">
        <v>30</v>
      </c>
      <c r="Y25" s="2">
        <v>89.99</v>
      </c>
      <c r="Z25" s="2" t="s">
        <v>103</v>
      </c>
      <c r="AA25" s="2">
        <v>72.21</v>
      </c>
      <c r="AB25" s="2">
        <v>80.24</v>
      </c>
      <c r="AC25" s="2" t="s">
        <v>103</v>
      </c>
      <c r="AD25" s="2" t="s">
        <v>103</v>
      </c>
      <c r="AE25" s="2">
        <v>100</v>
      </c>
      <c r="AF25" s="2">
        <v>0.79</v>
      </c>
      <c r="AG25" s="2">
        <v>4.28</v>
      </c>
      <c r="AH25" s="2" t="s">
        <v>103</v>
      </c>
      <c r="AI25" s="2" t="s">
        <v>104</v>
      </c>
      <c r="AJ25" s="5">
        <v>14136</v>
      </c>
      <c r="AK25" s="5">
        <v>47839</v>
      </c>
      <c r="AL25" s="2" t="s">
        <v>411</v>
      </c>
      <c r="AM25" s="5">
        <v>-5624</v>
      </c>
      <c r="AN25" s="2">
        <v>-0.89</v>
      </c>
      <c r="AO25" s="2" t="s">
        <v>106</v>
      </c>
      <c r="AP25" s="2" t="s">
        <v>106</v>
      </c>
      <c r="AQ25" s="2" t="s">
        <v>107</v>
      </c>
      <c r="AR25" s="2" t="s">
        <v>99</v>
      </c>
      <c r="AS25" s="2" t="s">
        <v>108</v>
      </c>
      <c r="AT25" s="2">
        <v>0.73</v>
      </c>
      <c r="AU25" s="2">
        <v>331.07</v>
      </c>
      <c r="AV25" s="2">
        <v>0.13</v>
      </c>
      <c r="AW25" s="2">
        <v>48.7</v>
      </c>
      <c r="AX25" s="2" t="s">
        <v>109</v>
      </c>
      <c r="AY25" s="2" t="s">
        <v>412</v>
      </c>
      <c r="AZ25" s="2" t="s">
        <v>413</v>
      </c>
      <c r="BA25" s="2" t="s">
        <v>98</v>
      </c>
      <c r="BB25" s="2" t="s">
        <v>414</v>
      </c>
      <c r="BC25" s="2" t="s">
        <v>103</v>
      </c>
      <c r="BD25" s="2" t="s">
        <v>408</v>
      </c>
      <c r="BE25" s="2" t="s">
        <v>114</v>
      </c>
      <c r="BF25" s="2" t="s">
        <v>132</v>
      </c>
      <c r="BG25" s="2" t="s">
        <v>103</v>
      </c>
      <c r="BH25" s="2" t="s">
        <v>103</v>
      </c>
      <c r="BI25" s="2" t="s">
        <v>103</v>
      </c>
      <c r="BJ25" s="2" t="s">
        <v>103</v>
      </c>
      <c r="BK25" s="2" t="s">
        <v>189</v>
      </c>
      <c r="BL25" s="2" t="s">
        <v>103</v>
      </c>
      <c r="BM25" s="2" t="s">
        <v>103</v>
      </c>
      <c r="BN25" s="2" t="s">
        <v>103</v>
      </c>
      <c r="BO25" s="2" t="s">
        <v>103</v>
      </c>
      <c r="BP25" s="2" t="s">
        <v>415</v>
      </c>
      <c r="BQ25" s="2" t="s">
        <v>103</v>
      </c>
      <c r="BR25" s="2" t="s">
        <v>103</v>
      </c>
      <c r="BS25" s="2" t="s">
        <v>103</v>
      </c>
      <c r="BT25" s="2" t="s">
        <v>103</v>
      </c>
      <c r="BU25" s="2" t="s">
        <v>103</v>
      </c>
      <c r="BV25" s="2" t="s">
        <v>103</v>
      </c>
      <c r="BW25" s="2" t="s">
        <v>103</v>
      </c>
      <c r="BX25" s="2" t="s">
        <v>103</v>
      </c>
      <c r="BY25" s="2" t="s">
        <v>103</v>
      </c>
    </row>
    <row r="26" ht="80" customHeight="1" spans="1:77">
      <c r="A26" s="2" t="s">
        <v>911</v>
      </c>
      <c r="B26" s="3" t="str">
        <f>_xlfn.DISPIMG("ID_8090230FD69241629FC3194450DF250C",1)</f>
        <v>=DISPIMG("ID_8090230FD69241629FC3194450DF250C",1)</v>
      </c>
      <c r="C26" s="2" t="s">
        <v>416</v>
      </c>
      <c r="D26" s="4" t="s">
        <v>417</v>
      </c>
      <c r="E26" s="2" t="s">
        <v>418</v>
      </c>
      <c r="F26" s="2" t="s">
        <v>90</v>
      </c>
      <c r="G26" s="2" t="s">
        <v>419</v>
      </c>
      <c r="H26" s="5">
        <v>304</v>
      </c>
      <c r="I26" s="2">
        <v>51676.96</v>
      </c>
      <c r="J26" s="2" t="s">
        <v>123</v>
      </c>
      <c r="K26" s="2" t="s">
        <v>420</v>
      </c>
      <c r="L26" s="5">
        <v>880</v>
      </c>
      <c r="M26" s="2" t="s">
        <v>98</v>
      </c>
      <c r="N26" s="2" t="s">
        <v>98</v>
      </c>
      <c r="O26" s="2" t="s">
        <v>98</v>
      </c>
      <c r="P26" s="2" t="s">
        <v>98</v>
      </c>
      <c r="Q26" s="5">
        <v>5801</v>
      </c>
      <c r="R26" s="2">
        <v>4.4</v>
      </c>
      <c r="S26" s="2" t="s">
        <v>125</v>
      </c>
      <c r="T26" s="2" t="s">
        <v>126</v>
      </c>
      <c r="U26" s="2" t="s">
        <v>127</v>
      </c>
      <c r="V26" s="2">
        <v>169.99</v>
      </c>
      <c r="W26" s="2" t="s">
        <v>98</v>
      </c>
      <c r="X26" s="2" t="s">
        <v>103</v>
      </c>
      <c r="Y26" s="2">
        <v>169.99</v>
      </c>
      <c r="Z26" s="2">
        <v>199.99</v>
      </c>
      <c r="AA26" s="2">
        <v>140.32</v>
      </c>
      <c r="AB26" s="2">
        <v>82.55</v>
      </c>
      <c r="AC26" s="5">
        <v>1</v>
      </c>
      <c r="AD26" s="5">
        <v>2</v>
      </c>
      <c r="AE26" s="2">
        <v>7.98</v>
      </c>
      <c r="AF26" s="2">
        <v>0.72</v>
      </c>
      <c r="AG26" s="2">
        <v>4.17</v>
      </c>
      <c r="AH26" s="2" t="s">
        <v>103</v>
      </c>
      <c r="AI26" s="2" t="s">
        <v>104</v>
      </c>
      <c r="AJ26" s="5">
        <v>36229</v>
      </c>
      <c r="AK26" s="5">
        <v>41394</v>
      </c>
      <c r="AL26" s="2" t="s">
        <v>421</v>
      </c>
      <c r="AM26" s="5">
        <v>3045</v>
      </c>
      <c r="AN26" s="2">
        <v>-0.22</v>
      </c>
      <c r="AO26" s="2" t="s">
        <v>106</v>
      </c>
      <c r="AP26" s="2" t="s">
        <v>106</v>
      </c>
      <c r="AQ26" s="2" t="s">
        <v>106</v>
      </c>
      <c r="AR26" s="2" t="s">
        <v>99</v>
      </c>
      <c r="AS26" s="2" t="s">
        <v>108</v>
      </c>
      <c r="AT26" s="2">
        <v>0.73</v>
      </c>
      <c r="AU26" s="2">
        <v>331.07</v>
      </c>
      <c r="AV26" s="2">
        <v>0.15</v>
      </c>
      <c r="AW26" s="2">
        <v>53.2</v>
      </c>
      <c r="AX26" s="2" t="s">
        <v>109</v>
      </c>
      <c r="AY26" s="2" t="s">
        <v>422</v>
      </c>
      <c r="AZ26" s="2" t="s">
        <v>423</v>
      </c>
      <c r="BA26" s="2" t="s">
        <v>98</v>
      </c>
      <c r="BB26" s="2" t="s">
        <v>424</v>
      </c>
      <c r="BC26" s="2" t="s">
        <v>425</v>
      </c>
      <c r="BD26" s="2" t="s">
        <v>123</v>
      </c>
      <c r="BE26" s="2" t="s">
        <v>114</v>
      </c>
      <c r="BF26" s="2" t="s">
        <v>426</v>
      </c>
      <c r="BG26" s="2" t="s">
        <v>427</v>
      </c>
      <c r="BH26" s="2" t="s">
        <v>428</v>
      </c>
      <c r="BI26" s="2" t="s">
        <v>103</v>
      </c>
      <c r="BJ26" s="2" t="s">
        <v>103</v>
      </c>
      <c r="BK26" s="2" t="s">
        <v>103</v>
      </c>
      <c r="BL26" s="2" t="s">
        <v>103</v>
      </c>
      <c r="BM26" s="2" t="s">
        <v>103</v>
      </c>
      <c r="BN26" s="2" t="s">
        <v>103</v>
      </c>
      <c r="BO26" s="2" t="s">
        <v>103</v>
      </c>
      <c r="BP26" s="2" t="s">
        <v>103</v>
      </c>
      <c r="BQ26" s="2" t="s">
        <v>103</v>
      </c>
      <c r="BR26" s="2" t="s">
        <v>103</v>
      </c>
      <c r="BS26" s="2" t="s">
        <v>103</v>
      </c>
      <c r="BT26" s="2" t="s">
        <v>103</v>
      </c>
      <c r="BU26" s="2" t="s">
        <v>103</v>
      </c>
      <c r="BV26" s="2" t="s">
        <v>103</v>
      </c>
      <c r="BW26" s="2" t="s">
        <v>103</v>
      </c>
      <c r="BX26" s="2" t="s">
        <v>103</v>
      </c>
      <c r="BY26" s="2" t="s">
        <v>103</v>
      </c>
    </row>
    <row r="27" ht="80" customHeight="1" spans="1:77">
      <c r="A27" s="2" t="s">
        <v>912</v>
      </c>
      <c r="B27" s="3" t="str">
        <f>_xlfn.DISPIMG("ID_DF539CA7169D42ED9EA26E1AAB0CB4D9",1)</f>
        <v>=DISPIMG("ID_DF539CA7169D42ED9EA26E1AAB0CB4D9",1)</v>
      </c>
      <c r="C27" s="2" t="s">
        <v>429</v>
      </c>
      <c r="D27" s="4" t="s">
        <v>430</v>
      </c>
      <c r="E27" s="2" t="s">
        <v>431</v>
      </c>
      <c r="F27" s="2" t="s">
        <v>90</v>
      </c>
      <c r="G27" s="2" t="s">
        <v>432</v>
      </c>
      <c r="H27" s="5">
        <v>293</v>
      </c>
      <c r="I27" s="2">
        <v>8347.57</v>
      </c>
      <c r="J27" s="2" t="s">
        <v>276</v>
      </c>
      <c r="K27" s="2" t="s">
        <v>433</v>
      </c>
      <c r="L27" s="5">
        <v>1042</v>
      </c>
      <c r="M27" s="2" t="s">
        <v>98</v>
      </c>
      <c r="N27" s="2" t="s">
        <v>98</v>
      </c>
      <c r="O27" s="2" t="s">
        <v>98</v>
      </c>
      <c r="P27" s="2" t="s">
        <v>98</v>
      </c>
      <c r="Q27" s="5">
        <v>341</v>
      </c>
      <c r="R27" s="2">
        <v>4.4</v>
      </c>
      <c r="S27" s="2" t="s">
        <v>125</v>
      </c>
      <c r="T27" s="2" t="s">
        <v>276</v>
      </c>
      <c r="U27" s="2" t="s">
        <v>127</v>
      </c>
      <c r="V27" s="2">
        <v>28.49</v>
      </c>
      <c r="W27" s="2" t="s">
        <v>98</v>
      </c>
      <c r="X27" s="2" t="s">
        <v>103</v>
      </c>
      <c r="Y27" s="2">
        <v>28.49</v>
      </c>
      <c r="Z27" s="2">
        <v>39.99</v>
      </c>
      <c r="AA27" s="2">
        <v>20.3</v>
      </c>
      <c r="AB27" s="2">
        <v>71.25</v>
      </c>
      <c r="AC27" s="5">
        <v>1</v>
      </c>
      <c r="AD27" s="2" t="s">
        <v>103</v>
      </c>
      <c r="AE27" s="2">
        <v>22.18</v>
      </c>
      <c r="AF27" s="2">
        <v>0.69</v>
      </c>
      <c r="AG27" s="2">
        <v>3.92</v>
      </c>
      <c r="AH27" s="2" t="s">
        <v>103</v>
      </c>
      <c r="AI27" s="2" t="s">
        <v>104</v>
      </c>
      <c r="AJ27" s="5">
        <v>35925</v>
      </c>
      <c r="AK27" s="5">
        <v>62732</v>
      </c>
      <c r="AL27" s="2" t="s">
        <v>434</v>
      </c>
      <c r="AM27" s="5">
        <v>1404</v>
      </c>
      <c r="AN27" s="2">
        <v>-0.22</v>
      </c>
      <c r="AO27" s="2" t="s">
        <v>106</v>
      </c>
      <c r="AP27" s="2" t="s">
        <v>106</v>
      </c>
      <c r="AQ27" s="2" t="s">
        <v>107</v>
      </c>
      <c r="AR27" s="2" t="s">
        <v>99</v>
      </c>
      <c r="AS27" s="2" t="s">
        <v>108</v>
      </c>
      <c r="AT27" s="2">
        <v>0.4</v>
      </c>
      <c r="AU27" s="2">
        <v>181.41</v>
      </c>
      <c r="AV27" s="2">
        <v>0.11</v>
      </c>
      <c r="AW27" s="2">
        <v>41.42</v>
      </c>
      <c r="AX27" s="2" t="s">
        <v>109</v>
      </c>
      <c r="AY27" s="2" t="s">
        <v>435</v>
      </c>
      <c r="AZ27" s="2" t="s">
        <v>436</v>
      </c>
      <c r="BA27" s="2" t="s">
        <v>98</v>
      </c>
      <c r="BB27" s="2" t="s">
        <v>437</v>
      </c>
      <c r="BC27" s="2" t="s">
        <v>103</v>
      </c>
      <c r="BD27" s="2" t="s">
        <v>276</v>
      </c>
      <c r="BE27" s="2" t="s">
        <v>114</v>
      </c>
      <c r="BF27" s="2" t="s">
        <v>438</v>
      </c>
      <c r="BG27" s="2" t="s">
        <v>133</v>
      </c>
      <c r="BH27" s="2" t="s">
        <v>103</v>
      </c>
      <c r="BI27" s="2" t="s">
        <v>439</v>
      </c>
      <c r="BJ27" s="2" t="s">
        <v>103</v>
      </c>
      <c r="BK27" s="2" t="s">
        <v>103</v>
      </c>
      <c r="BL27" s="2" t="s">
        <v>440</v>
      </c>
      <c r="BM27" s="2" t="s">
        <v>103</v>
      </c>
      <c r="BN27" s="2" t="s">
        <v>103</v>
      </c>
      <c r="BO27" s="2" t="s">
        <v>103</v>
      </c>
      <c r="BP27" s="2" t="s">
        <v>103</v>
      </c>
      <c r="BQ27" s="2" t="s">
        <v>103</v>
      </c>
      <c r="BR27" s="2" t="s">
        <v>103</v>
      </c>
      <c r="BS27" s="2" t="s">
        <v>103</v>
      </c>
      <c r="BT27" s="2" t="s">
        <v>103</v>
      </c>
      <c r="BU27" s="2" t="s">
        <v>103</v>
      </c>
      <c r="BV27" s="2" t="s">
        <v>103</v>
      </c>
      <c r="BW27" s="2" t="s">
        <v>103</v>
      </c>
      <c r="BX27" s="2" t="s">
        <v>103</v>
      </c>
      <c r="BY27" s="2" t="s">
        <v>103</v>
      </c>
    </row>
    <row r="28" ht="80" customHeight="1" spans="1:77">
      <c r="A28" s="2" t="s">
        <v>913</v>
      </c>
      <c r="B28" s="3" t="str">
        <f>_xlfn.DISPIMG("ID_A7624C8305604B5EBBDAE1014606FD02",1)</f>
        <v>=DISPIMG("ID_A7624C8305604B5EBBDAE1014606FD02",1)</v>
      </c>
      <c r="C28" s="2" t="s">
        <v>441</v>
      </c>
      <c r="D28" s="4" t="s">
        <v>442</v>
      </c>
      <c r="E28" s="2" t="s">
        <v>443</v>
      </c>
      <c r="F28" s="2" t="s">
        <v>90</v>
      </c>
      <c r="G28" s="2" t="s">
        <v>444</v>
      </c>
      <c r="H28" s="5">
        <v>284</v>
      </c>
      <c r="I28" s="2">
        <v>7665.16</v>
      </c>
      <c r="J28" s="2" t="s">
        <v>446</v>
      </c>
      <c r="K28" s="2" t="s">
        <v>447</v>
      </c>
      <c r="L28" s="5">
        <v>398</v>
      </c>
      <c r="M28" s="2" t="s">
        <v>98</v>
      </c>
      <c r="N28" s="2" t="s">
        <v>99</v>
      </c>
      <c r="O28" s="2" t="s">
        <v>98</v>
      </c>
      <c r="P28" s="2" t="s">
        <v>98</v>
      </c>
      <c r="Q28" s="5">
        <v>49</v>
      </c>
      <c r="R28" s="2">
        <v>4.4</v>
      </c>
      <c r="S28" s="2" t="s">
        <v>125</v>
      </c>
      <c r="T28" s="2" t="s">
        <v>448</v>
      </c>
      <c r="U28" s="2" t="s">
        <v>127</v>
      </c>
      <c r="V28" s="2">
        <v>26.99</v>
      </c>
      <c r="W28" s="2" t="s">
        <v>98</v>
      </c>
      <c r="X28" s="2" t="s">
        <v>103</v>
      </c>
      <c r="Y28" s="2">
        <v>26.99</v>
      </c>
      <c r="Z28" s="2" t="s">
        <v>103</v>
      </c>
      <c r="AA28" s="2">
        <v>18.36</v>
      </c>
      <c r="AB28" s="2">
        <v>68.03</v>
      </c>
      <c r="AC28" s="2" t="s">
        <v>103</v>
      </c>
      <c r="AD28" s="5">
        <v>2</v>
      </c>
      <c r="AE28" s="2">
        <v>38.69</v>
      </c>
      <c r="AF28" s="2">
        <v>0.67</v>
      </c>
      <c r="AG28" s="2">
        <v>4.58</v>
      </c>
      <c r="AH28" s="2" t="s">
        <v>103</v>
      </c>
      <c r="AI28" s="2" t="s">
        <v>104</v>
      </c>
      <c r="AJ28" s="5">
        <v>61776</v>
      </c>
      <c r="AK28" s="5">
        <v>90715</v>
      </c>
      <c r="AL28" s="2" t="s">
        <v>449</v>
      </c>
      <c r="AM28" s="5">
        <v>12039</v>
      </c>
      <c r="AN28" s="2">
        <v>0.8</v>
      </c>
      <c r="AO28" s="2" t="s">
        <v>106</v>
      </c>
      <c r="AP28" s="2" t="s">
        <v>106</v>
      </c>
      <c r="AQ28" s="2" t="s">
        <v>107</v>
      </c>
      <c r="AR28" s="2" t="s">
        <v>99</v>
      </c>
      <c r="AS28" s="2" t="s">
        <v>108</v>
      </c>
      <c r="AT28" s="2">
        <v>0.86</v>
      </c>
      <c r="AU28" s="2">
        <v>390.02</v>
      </c>
      <c r="AV28" s="2">
        <v>0.17</v>
      </c>
      <c r="AW28" s="2">
        <v>62.65</v>
      </c>
      <c r="AX28" s="2" t="s">
        <v>109</v>
      </c>
      <c r="AY28" s="2" t="s">
        <v>450</v>
      </c>
      <c r="AZ28" s="2" t="s">
        <v>451</v>
      </c>
      <c r="BA28" s="2" t="s">
        <v>98</v>
      </c>
      <c r="BB28" s="2" t="s">
        <v>452</v>
      </c>
      <c r="BC28" s="2" t="s">
        <v>103</v>
      </c>
      <c r="BD28" s="2" t="s">
        <v>446</v>
      </c>
      <c r="BE28" s="2" t="s">
        <v>114</v>
      </c>
      <c r="BF28" s="2" t="s">
        <v>453</v>
      </c>
      <c r="BG28" s="2" t="s">
        <v>203</v>
      </c>
      <c r="BH28" s="2" t="s">
        <v>454</v>
      </c>
      <c r="BI28" s="2" t="s">
        <v>103</v>
      </c>
      <c r="BJ28" s="2" t="s">
        <v>103</v>
      </c>
      <c r="BK28" s="2" t="s">
        <v>103</v>
      </c>
      <c r="BL28" s="2" t="s">
        <v>103</v>
      </c>
      <c r="BM28" s="2" t="s">
        <v>103</v>
      </c>
      <c r="BN28" s="2" t="s">
        <v>103</v>
      </c>
      <c r="BO28" s="2" t="s">
        <v>103</v>
      </c>
      <c r="BP28" s="2" t="s">
        <v>103</v>
      </c>
      <c r="BQ28" s="2" t="s">
        <v>103</v>
      </c>
      <c r="BR28" s="2" t="s">
        <v>103</v>
      </c>
      <c r="BS28" s="2" t="s">
        <v>103</v>
      </c>
      <c r="BT28" s="2" t="s">
        <v>103</v>
      </c>
      <c r="BU28" s="2" t="s">
        <v>103</v>
      </c>
      <c r="BV28" s="2" t="s">
        <v>103</v>
      </c>
      <c r="BW28" s="2" t="s">
        <v>103</v>
      </c>
      <c r="BX28" s="2" t="s">
        <v>103</v>
      </c>
      <c r="BY28" s="2" t="s">
        <v>103</v>
      </c>
    </row>
    <row r="29" ht="80" customHeight="1" spans="1:77">
      <c r="A29" s="2" t="s">
        <v>914</v>
      </c>
      <c r="B29" s="3" t="str">
        <f>_xlfn.DISPIMG("ID_67491D781E224F788469143DBD78CEA7",1)</f>
        <v>=DISPIMG("ID_67491D781E224F788469143DBD78CEA7",1)</v>
      </c>
      <c r="C29" s="2" t="s">
        <v>455</v>
      </c>
      <c r="D29" s="4" t="s">
        <v>456</v>
      </c>
      <c r="E29" s="2" t="s">
        <v>457</v>
      </c>
      <c r="F29" s="2" t="s">
        <v>90</v>
      </c>
      <c r="G29" s="2" t="s">
        <v>458</v>
      </c>
      <c r="H29" s="5">
        <v>278</v>
      </c>
      <c r="I29" s="2">
        <v>3333.22</v>
      </c>
      <c r="J29" s="2" t="s">
        <v>446</v>
      </c>
      <c r="K29" s="2" t="s">
        <v>459</v>
      </c>
      <c r="L29" s="5">
        <v>430</v>
      </c>
      <c r="M29" s="2" t="s">
        <v>98</v>
      </c>
      <c r="N29" s="2" t="s">
        <v>98</v>
      </c>
      <c r="O29" s="2" t="s">
        <v>98</v>
      </c>
      <c r="P29" s="2" t="s">
        <v>98</v>
      </c>
      <c r="Q29" s="5">
        <v>105</v>
      </c>
      <c r="R29" s="2">
        <v>4.1</v>
      </c>
      <c r="S29" s="2" t="s">
        <v>125</v>
      </c>
      <c r="T29" s="2" t="s">
        <v>448</v>
      </c>
      <c r="U29" s="2" t="s">
        <v>127</v>
      </c>
      <c r="V29" s="2">
        <v>11.99</v>
      </c>
      <c r="W29" s="2" t="s">
        <v>98</v>
      </c>
      <c r="X29" s="2" t="s">
        <v>103</v>
      </c>
      <c r="Y29" s="2">
        <v>11.99</v>
      </c>
      <c r="Z29" s="2" t="s">
        <v>103</v>
      </c>
      <c r="AA29" s="2">
        <v>6.27</v>
      </c>
      <c r="AB29" s="2">
        <v>52.29</v>
      </c>
      <c r="AC29" s="2" t="s">
        <v>103</v>
      </c>
      <c r="AD29" s="5">
        <v>6</v>
      </c>
      <c r="AE29" s="2">
        <v>37.87</v>
      </c>
      <c r="AF29" s="2">
        <v>0.65</v>
      </c>
      <c r="AG29" s="2">
        <v>3.92</v>
      </c>
      <c r="AH29" s="2" t="s">
        <v>103</v>
      </c>
      <c r="AI29" s="2" t="s">
        <v>104</v>
      </c>
      <c r="AJ29" s="5">
        <v>32678</v>
      </c>
      <c r="AK29" s="5">
        <v>96484</v>
      </c>
      <c r="AL29" s="2" t="s">
        <v>460</v>
      </c>
      <c r="AM29" s="5">
        <v>0</v>
      </c>
      <c r="AN29" s="2">
        <v>-0.25</v>
      </c>
      <c r="AO29" s="2" t="s">
        <v>106</v>
      </c>
      <c r="AP29" s="2" t="s">
        <v>106</v>
      </c>
      <c r="AQ29" s="2" t="s">
        <v>107</v>
      </c>
      <c r="AR29" s="2" t="s">
        <v>99</v>
      </c>
      <c r="AS29" s="2" t="s">
        <v>108</v>
      </c>
      <c r="AT29" s="2">
        <v>0.44</v>
      </c>
      <c r="AU29" s="2">
        <v>199.55</v>
      </c>
      <c r="AV29" s="2">
        <v>0.13</v>
      </c>
      <c r="AW29" s="2">
        <v>47.32</v>
      </c>
      <c r="AX29" s="2" t="s">
        <v>109</v>
      </c>
      <c r="AY29" s="2" t="s">
        <v>461</v>
      </c>
      <c r="AZ29" s="2" t="s">
        <v>462</v>
      </c>
      <c r="BA29" s="2" t="s">
        <v>98</v>
      </c>
      <c r="BB29" s="2" t="s">
        <v>463</v>
      </c>
      <c r="BC29" s="2" t="s">
        <v>103</v>
      </c>
      <c r="BD29" s="2" t="s">
        <v>446</v>
      </c>
      <c r="BE29" s="2" t="s">
        <v>114</v>
      </c>
      <c r="BF29" s="2" t="s">
        <v>464</v>
      </c>
      <c r="BG29" s="2" t="s">
        <v>465</v>
      </c>
      <c r="BH29" s="2" t="s">
        <v>454</v>
      </c>
      <c r="BI29" s="2" t="s">
        <v>103</v>
      </c>
      <c r="BJ29" s="2" t="s">
        <v>103</v>
      </c>
      <c r="BK29" s="2" t="s">
        <v>103</v>
      </c>
      <c r="BL29" s="2" t="s">
        <v>103</v>
      </c>
      <c r="BM29" s="2" t="s">
        <v>103</v>
      </c>
      <c r="BN29" s="2" t="s">
        <v>103</v>
      </c>
      <c r="BO29" s="2" t="s">
        <v>103</v>
      </c>
      <c r="BP29" s="2" t="s">
        <v>103</v>
      </c>
      <c r="BQ29" s="2" t="s">
        <v>103</v>
      </c>
      <c r="BR29" s="2" t="s">
        <v>103</v>
      </c>
      <c r="BS29" s="2" t="s">
        <v>103</v>
      </c>
      <c r="BT29" s="2" t="s">
        <v>103</v>
      </c>
      <c r="BU29" s="2" t="s">
        <v>103</v>
      </c>
      <c r="BV29" s="2" t="s">
        <v>103</v>
      </c>
      <c r="BW29" s="2" t="s">
        <v>103</v>
      </c>
      <c r="BX29" s="2" t="s">
        <v>103</v>
      </c>
      <c r="BY29" s="2" t="s">
        <v>103</v>
      </c>
    </row>
    <row r="30" ht="80" customHeight="1" spans="1:77">
      <c r="A30" s="2" t="s">
        <v>915</v>
      </c>
      <c r="B30" s="3" t="str">
        <f>_xlfn.DISPIMG("ID_915B8C9C8ED843559B22DDD7F883288E",1)</f>
        <v>=DISPIMG("ID_915B8C9C8ED843559B22DDD7F883288E",1)</v>
      </c>
      <c r="C30" s="2" t="s">
        <v>466</v>
      </c>
      <c r="D30" s="4" t="s">
        <v>467</v>
      </c>
      <c r="E30" s="2" t="s">
        <v>468</v>
      </c>
      <c r="F30" s="2" t="s">
        <v>90</v>
      </c>
      <c r="G30" s="2" t="s">
        <v>468</v>
      </c>
      <c r="H30" s="5">
        <v>251</v>
      </c>
      <c r="I30" s="2">
        <v>14580.59</v>
      </c>
      <c r="J30" s="2" t="s">
        <v>469</v>
      </c>
      <c r="K30" s="2" t="s">
        <v>470</v>
      </c>
      <c r="L30" s="5">
        <v>348</v>
      </c>
      <c r="M30" s="2" t="s">
        <v>98</v>
      </c>
      <c r="N30" s="2" t="s">
        <v>98</v>
      </c>
      <c r="O30" s="2" t="s">
        <v>98</v>
      </c>
      <c r="P30" s="2" t="s">
        <v>98</v>
      </c>
      <c r="Q30" s="5">
        <v>155</v>
      </c>
      <c r="R30" s="2">
        <v>4.6</v>
      </c>
      <c r="S30" s="2" t="s">
        <v>125</v>
      </c>
      <c r="T30" s="2" t="s">
        <v>471</v>
      </c>
      <c r="U30" s="2" t="s">
        <v>127</v>
      </c>
      <c r="V30" s="2">
        <v>69.99</v>
      </c>
      <c r="W30" s="2" t="s">
        <v>99</v>
      </c>
      <c r="X30" s="2">
        <v>11.9</v>
      </c>
      <c r="Y30" s="2">
        <v>58.09</v>
      </c>
      <c r="Z30" s="2">
        <v>79.99</v>
      </c>
      <c r="AA30" s="2">
        <v>44.8</v>
      </c>
      <c r="AB30" s="2">
        <v>77.12</v>
      </c>
      <c r="AC30" s="2" t="s">
        <v>103</v>
      </c>
      <c r="AD30" s="2" t="s">
        <v>103</v>
      </c>
      <c r="AE30" s="2">
        <v>45.89</v>
      </c>
      <c r="AF30" s="2">
        <v>0.59</v>
      </c>
      <c r="AG30" s="2">
        <v>4.58</v>
      </c>
      <c r="AH30" s="2" t="s">
        <v>103</v>
      </c>
      <c r="AI30" s="2" t="s">
        <v>104</v>
      </c>
      <c r="AJ30" s="5">
        <v>57544</v>
      </c>
      <c r="AK30" s="5">
        <v>48752</v>
      </c>
      <c r="AL30" s="2" t="s">
        <v>472</v>
      </c>
      <c r="AM30" s="5">
        <v>19237</v>
      </c>
      <c r="AN30" s="2">
        <v>0.02</v>
      </c>
      <c r="AO30" s="2" t="s">
        <v>106</v>
      </c>
      <c r="AP30" s="2" t="s">
        <v>106</v>
      </c>
      <c r="AQ30" s="2" t="s">
        <v>107</v>
      </c>
      <c r="AR30" s="2" t="s">
        <v>99</v>
      </c>
      <c r="AS30" s="2" t="s">
        <v>108</v>
      </c>
      <c r="AT30" s="2">
        <v>0.79</v>
      </c>
      <c r="AU30" s="2">
        <v>358.28</v>
      </c>
      <c r="AV30" s="2">
        <v>0.16</v>
      </c>
      <c r="AW30" s="2">
        <v>59.91</v>
      </c>
      <c r="AX30" s="2" t="s">
        <v>109</v>
      </c>
      <c r="AY30" s="2" t="s">
        <v>473</v>
      </c>
      <c r="AZ30" s="2" t="s">
        <v>474</v>
      </c>
      <c r="BA30" s="2" t="s">
        <v>98</v>
      </c>
      <c r="BB30" s="2" t="s">
        <v>475</v>
      </c>
      <c r="BC30" s="2" t="s">
        <v>103</v>
      </c>
      <c r="BD30" s="2" t="s">
        <v>469</v>
      </c>
      <c r="BE30" s="2" t="s">
        <v>114</v>
      </c>
      <c r="BF30" s="2" t="s">
        <v>476</v>
      </c>
      <c r="BG30" s="2" t="s">
        <v>203</v>
      </c>
      <c r="BH30" s="2" t="s">
        <v>230</v>
      </c>
      <c r="BI30" s="2" t="s">
        <v>103</v>
      </c>
      <c r="BJ30" s="2" t="s">
        <v>103</v>
      </c>
      <c r="BK30" s="2" t="s">
        <v>103</v>
      </c>
      <c r="BL30" s="2" t="s">
        <v>103</v>
      </c>
      <c r="BM30" s="2" t="s">
        <v>103</v>
      </c>
      <c r="BN30" s="2" t="s">
        <v>103</v>
      </c>
      <c r="BO30" s="2" t="s">
        <v>103</v>
      </c>
      <c r="BP30" s="2" t="s">
        <v>103</v>
      </c>
      <c r="BQ30" s="2" t="s">
        <v>103</v>
      </c>
      <c r="BR30" s="2" t="s">
        <v>103</v>
      </c>
      <c r="BS30" s="2" t="s">
        <v>103</v>
      </c>
      <c r="BT30" s="2" t="s">
        <v>103</v>
      </c>
      <c r="BU30" s="2" t="s">
        <v>103</v>
      </c>
      <c r="BV30" s="2" t="s">
        <v>103</v>
      </c>
      <c r="BW30" s="2" t="s">
        <v>103</v>
      </c>
      <c r="BX30" s="2" t="s">
        <v>103</v>
      </c>
      <c r="BY30" s="2" t="s">
        <v>103</v>
      </c>
    </row>
    <row r="31" ht="80" customHeight="1" spans="1:77">
      <c r="A31" s="2" t="s">
        <v>916</v>
      </c>
      <c r="B31" s="3" t="str">
        <f>_xlfn.DISPIMG("ID_C686E1449DB149BEB6255CDA2A56CD03",1)</f>
        <v>=DISPIMG("ID_C686E1449DB149BEB6255CDA2A56CD03",1)</v>
      </c>
      <c r="C31" s="2" t="s">
        <v>477</v>
      </c>
      <c r="D31" s="4" t="s">
        <v>478</v>
      </c>
      <c r="E31" s="2" t="s">
        <v>479</v>
      </c>
      <c r="F31" s="2" t="s">
        <v>90</v>
      </c>
      <c r="G31" s="2" t="s">
        <v>480</v>
      </c>
      <c r="H31" s="5">
        <v>245</v>
      </c>
      <c r="I31" s="2">
        <v>14697.55</v>
      </c>
      <c r="J31" s="2" t="s">
        <v>481</v>
      </c>
      <c r="K31" s="2" t="s">
        <v>482</v>
      </c>
      <c r="L31" s="5">
        <v>359</v>
      </c>
      <c r="M31" s="2" t="s">
        <v>98</v>
      </c>
      <c r="N31" s="2" t="s">
        <v>98</v>
      </c>
      <c r="O31" s="2" t="s">
        <v>98</v>
      </c>
      <c r="P31" s="2" t="s">
        <v>98</v>
      </c>
      <c r="Q31" s="5">
        <v>63</v>
      </c>
      <c r="R31" s="2">
        <v>4.1</v>
      </c>
      <c r="S31" s="2" t="s">
        <v>125</v>
      </c>
      <c r="T31" s="2" t="s">
        <v>483</v>
      </c>
      <c r="U31" s="2" t="s">
        <v>127</v>
      </c>
      <c r="V31" s="2">
        <v>59.99</v>
      </c>
      <c r="W31" s="2" t="s">
        <v>98</v>
      </c>
      <c r="X31" s="2" t="s">
        <v>103</v>
      </c>
      <c r="Y31" s="2">
        <v>59.99</v>
      </c>
      <c r="Z31" s="2" t="s">
        <v>103</v>
      </c>
      <c r="AA31" s="2">
        <v>46.41</v>
      </c>
      <c r="AB31" s="2">
        <v>77.36</v>
      </c>
      <c r="AC31" s="2" t="s">
        <v>103</v>
      </c>
      <c r="AD31" s="5">
        <v>2</v>
      </c>
      <c r="AE31" s="2">
        <v>100</v>
      </c>
      <c r="AF31" s="2">
        <v>0.58</v>
      </c>
      <c r="AG31" s="2">
        <v>4.58</v>
      </c>
      <c r="AH31" s="2" t="s">
        <v>103</v>
      </c>
      <c r="AI31" s="2" t="s">
        <v>104</v>
      </c>
      <c r="AJ31" s="5">
        <v>89438</v>
      </c>
      <c r="AK31" s="5">
        <v>79702</v>
      </c>
      <c r="AL31" s="2" t="s">
        <v>484</v>
      </c>
      <c r="AM31" s="5">
        <v>60326</v>
      </c>
      <c r="AN31" s="2">
        <v>-0.37</v>
      </c>
      <c r="AO31" s="2" t="s">
        <v>106</v>
      </c>
      <c r="AP31" s="2" t="s">
        <v>106</v>
      </c>
      <c r="AQ31" s="2" t="s">
        <v>107</v>
      </c>
      <c r="AR31" s="2" t="s">
        <v>99</v>
      </c>
      <c r="AS31" s="2" t="s">
        <v>108</v>
      </c>
      <c r="AT31" s="2">
        <v>0.86</v>
      </c>
      <c r="AU31" s="2">
        <v>390.02</v>
      </c>
      <c r="AV31" s="2">
        <v>0.16</v>
      </c>
      <c r="AW31" s="2">
        <v>58.68</v>
      </c>
      <c r="AX31" s="2" t="s">
        <v>109</v>
      </c>
      <c r="AY31" s="2" t="s">
        <v>485</v>
      </c>
      <c r="AZ31" s="2" t="s">
        <v>486</v>
      </c>
      <c r="BA31" s="2" t="s">
        <v>98</v>
      </c>
      <c r="BB31" s="2" t="s">
        <v>487</v>
      </c>
      <c r="BC31" s="2" t="s">
        <v>488</v>
      </c>
      <c r="BD31" s="2" t="s">
        <v>481</v>
      </c>
      <c r="BE31" s="2" t="s">
        <v>159</v>
      </c>
      <c r="BF31" s="2" t="s">
        <v>489</v>
      </c>
      <c r="BG31" s="2" t="s">
        <v>427</v>
      </c>
      <c r="BH31" s="2" t="s">
        <v>490</v>
      </c>
      <c r="BI31" s="2" t="s">
        <v>103</v>
      </c>
      <c r="BJ31" s="2" t="s">
        <v>103</v>
      </c>
      <c r="BK31" s="2" t="s">
        <v>103</v>
      </c>
      <c r="BL31" s="2" t="s">
        <v>103</v>
      </c>
      <c r="BM31" s="2" t="s">
        <v>103</v>
      </c>
      <c r="BN31" s="2" t="s">
        <v>103</v>
      </c>
      <c r="BO31" s="2" t="s">
        <v>103</v>
      </c>
      <c r="BP31" s="2" t="s">
        <v>103</v>
      </c>
      <c r="BQ31" s="2" t="s">
        <v>103</v>
      </c>
      <c r="BR31" s="2" t="s">
        <v>103</v>
      </c>
      <c r="BS31" s="2" t="s">
        <v>103</v>
      </c>
      <c r="BT31" s="2" t="s">
        <v>103</v>
      </c>
      <c r="BU31" s="2" t="s">
        <v>103</v>
      </c>
      <c r="BV31" s="2" t="s">
        <v>103</v>
      </c>
      <c r="BW31" s="2" t="s">
        <v>103</v>
      </c>
      <c r="BX31" s="2" t="s">
        <v>103</v>
      </c>
      <c r="BY31" s="2" t="s">
        <v>103</v>
      </c>
    </row>
    <row r="32" ht="80" customHeight="1" spans="1:77">
      <c r="A32" s="2" t="s">
        <v>917</v>
      </c>
      <c r="B32" s="3" t="str">
        <f>_xlfn.DISPIMG("ID_61DD7D3C5BF34A93A676E8A1AC1A4E18",1)</f>
        <v>=DISPIMG("ID_61DD7D3C5BF34A93A676E8A1AC1A4E18",1)</v>
      </c>
      <c r="C32" s="2" t="s">
        <v>491</v>
      </c>
      <c r="D32" s="4" t="s">
        <v>492</v>
      </c>
      <c r="E32" s="2" t="s">
        <v>493</v>
      </c>
      <c r="F32" s="2" t="s">
        <v>90</v>
      </c>
      <c r="G32" s="2" t="s">
        <v>494</v>
      </c>
      <c r="H32" s="5">
        <v>239</v>
      </c>
      <c r="I32" s="2">
        <v>4538.61</v>
      </c>
      <c r="J32" s="2" t="s">
        <v>495</v>
      </c>
      <c r="K32" s="2" t="s">
        <v>496</v>
      </c>
      <c r="L32" s="5">
        <v>245</v>
      </c>
      <c r="M32" s="2" t="s">
        <v>98</v>
      </c>
      <c r="N32" s="2" t="s">
        <v>98</v>
      </c>
      <c r="O32" s="2" t="s">
        <v>98</v>
      </c>
      <c r="P32" s="2" t="s">
        <v>98</v>
      </c>
      <c r="Q32" s="5">
        <v>2135</v>
      </c>
      <c r="R32" s="2">
        <v>4.5</v>
      </c>
      <c r="S32" s="2" t="s">
        <v>125</v>
      </c>
      <c r="T32" s="2" t="s">
        <v>497</v>
      </c>
      <c r="U32" s="2" t="s">
        <v>127</v>
      </c>
      <c r="V32" s="2">
        <v>18.99</v>
      </c>
      <c r="W32" s="2" t="s">
        <v>98</v>
      </c>
      <c r="X32" s="2" t="s">
        <v>103</v>
      </c>
      <c r="Y32" s="2">
        <v>18.99</v>
      </c>
      <c r="Z32" s="2">
        <v>19.99</v>
      </c>
      <c r="AA32" s="2">
        <v>12.22</v>
      </c>
      <c r="AB32" s="2">
        <v>64.35</v>
      </c>
      <c r="AC32" s="2" t="s">
        <v>103</v>
      </c>
      <c r="AD32" s="5">
        <v>2</v>
      </c>
      <c r="AE32" s="2">
        <v>50.32</v>
      </c>
      <c r="AF32" s="2">
        <v>0.56</v>
      </c>
      <c r="AG32" s="2">
        <v>3.92</v>
      </c>
      <c r="AH32" s="2" t="s">
        <v>103</v>
      </c>
      <c r="AI32" s="2" t="s">
        <v>104</v>
      </c>
      <c r="AJ32" s="5">
        <v>47322</v>
      </c>
      <c r="AK32" s="5">
        <v>50101</v>
      </c>
      <c r="AL32" s="2" t="s">
        <v>498</v>
      </c>
      <c r="AM32" s="5">
        <v>16356</v>
      </c>
      <c r="AN32" s="2">
        <v>-0.21</v>
      </c>
      <c r="AO32" s="2" t="s">
        <v>107</v>
      </c>
      <c r="AP32" s="2" t="s">
        <v>106</v>
      </c>
      <c r="AQ32" s="2" t="s">
        <v>107</v>
      </c>
      <c r="AR32" s="2" t="s">
        <v>99</v>
      </c>
      <c r="AS32" s="2" t="s">
        <v>108</v>
      </c>
      <c r="AT32" s="2">
        <v>0.37</v>
      </c>
      <c r="AU32" s="2">
        <v>167.8</v>
      </c>
      <c r="AV32" s="2">
        <v>0.12</v>
      </c>
      <c r="AW32" s="2">
        <v>43.34</v>
      </c>
      <c r="AX32" s="2" t="s">
        <v>109</v>
      </c>
      <c r="AY32" s="2" t="s">
        <v>499</v>
      </c>
      <c r="AZ32" s="2" t="s">
        <v>500</v>
      </c>
      <c r="BA32" s="2" t="s">
        <v>98</v>
      </c>
      <c r="BB32" s="2" t="s">
        <v>501</v>
      </c>
      <c r="BC32" s="2" t="s">
        <v>103</v>
      </c>
      <c r="BD32" s="2" t="s">
        <v>495</v>
      </c>
      <c r="BE32" s="2" t="s">
        <v>114</v>
      </c>
      <c r="BF32" s="2" t="s">
        <v>115</v>
      </c>
      <c r="BG32" s="2" t="s">
        <v>203</v>
      </c>
      <c r="BH32" s="2" t="s">
        <v>134</v>
      </c>
      <c r="BI32" s="2" t="s">
        <v>216</v>
      </c>
      <c r="BJ32" s="2" t="s">
        <v>103</v>
      </c>
      <c r="BK32" s="2" t="s">
        <v>103</v>
      </c>
      <c r="BL32" s="2" t="s">
        <v>103</v>
      </c>
      <c r="BM32" s="2" t="s">
        <v>103</v>
      </c>
      <c r="BN32" s="2" t="s">
        <v>103</v>
      </c>
      <c r="BO32" s="2" t="s">
        <v>103</v>
      </c>
      <c r="BP32" s="2" t="s">
        <v>103</v>
      </c>
      <c r="BQ32" s="2" t="s">
        <v>103</v>
      </c>
      <c r="BR32" s="2" t="s">
        <v>103</v>
      </c>
      <c r="BS32" s="2" t="s">
        <v>103</v>
      </c>
      <c r="BT32" s="2" t="s">
        <v>103</v>
      </c>
      <c r="BU32" s="2" t="s">
        <v>103</v>
      </c>
      <c r="BV32" s="2" t="s">
        <v>103</v>
      </c>
      <c r="BW32" s="2" t="s">
        <v>103</v>
      </c>
      <c r="BX32" s="2" t="s">
        <v>103</v>
      </c>
      <c r="BY32" s="2" t="s">
        <v>103</v>
      </c>
    </row>
    <row r="33" ht="80" customHeight="1" spans="1:77">
      <c r="A33" s="2" t="s">
        <v>918</v>
      </c>
      <c r="B33" s="3" t="str">
        <f>_xlfn.DISPIMG("ID_3FA41A6F32FE4BFC946AF7980AE7B41C",1)</f>
        <v>=DISPIMG("ID_3FA41A6F32FE4BFC946AF7980AE7B41C",1)</v>
      </c>
      <c r="C33" s="2" t="s">
        <v>502</v>
      </c>
      <c r="D33" s="4" t="s">
        <v>503</v>
      </c>
      <c r="E33" s="2" t="s">
        <v>504</v>
      </c>
      <c r="F33" s="2" t="s">
        <v>90</v>
      </c>
      <c r="G33" s="2" t="s">
        <v>505</v>
      </c>
      <c r="H33" s="5">
        <v>236</v>
      </c>
      <c r="I33" s="2">
        <v>5189.64</v>
      </c>
      <c r="J33" s="2" t="s">
        <v>495</v>
      </c>
      <c r="K33" s="2" t="s">
        <v>506</v>
      </c>
      <c r="L33" s="5">
        <v>1732</v>
      </c>
      <c r="M33" s="2" t="s">
        <v>98</v>
      </c>
      <c r="N33" s="2" t="s">
        <v>98</v>
      </c>
      <c r="O33" s="2" t="s">
        <v>98</v>
      </c>
      <c r="P33" s="2" t="s">
        <v>98</v>
      </c>
      <c r="Q33" s="5">
        <v>7924</v>
      </c>
      <c r="R33" s="2">
        <v>4.4</v>
      </c>
      <c r="S33" s="2" t="s">
        <v>125</v>
      </c>
      <c r="T33" s="2" t="s">
        <v>507</v>
      </c>
      <c r="U33" s="2" t="s">
        <v>127</v>
      </c>
      <c r="V33" s="2">
        <v>21.99</v>
      </c>
      <c r="W33" s="2" t="s">
        <v>98</v>
      </c>
      <c r="X33" s="2" t="s">
        <v>103</v>
      </c>
      <c r="Y33" s="2">
        <v>21.99</v>
      </c>
      <c r="Z33" s="2" t="s">
        <v>103</v>
      </c>
      <c r="AA33" s="2">
        <v>14.77</v>
      </c>
      <c r="AB33" s="2">
        <v>67.17</v>
      </c>
      <c r="AC33" s="2" t="s">
        <v>103</v>
      </c>
      <c r="AD33" s="5">
        <v>2</v>
      </c>
      <c r="AE33" s="2">
        <v>49.68</v>
      </c>
      <c r="AF33" s="2">
        <v>0.56</v>
      </c>
      <c r="AG33" s="2">
        <v>3.92</v>
      </c>
      <c r="AH33" s="2" t="s">
        <v>103</v>
      </c>
      <c r="AI33" s="2" t="s">
        <v>104</v>
      </c>
      <c r="AJ33" s="5">
        <v>50750</v>
      </c>
      <c r="AK33" s="5">
        <v>58443</v>
      </c>
      <c r="AL33" s="2" t="s">
        <v>508</v>
      </c>
      <c r="AM33" s="5">
        <v>15207</v>
      </c>
      <c r="AN33" s="2">
        <v>-0.23</v>
      </c>
      <c r="AO33" s="2" t="s">
        <v>106</v>
      </c>
      <c r="AP33" s="2" t="s">
        <v>106</v>
      </c>
      <c r="AQ33" s="2" t="s">
        <v>107</v>
      </c>
      <c r="AR33" s="2" t="s">
        <v>99</v>
      </c>
      <c r="AS33" s="2" t="s">
        <v>108</v>
      </c>
      <c r="AT33" s="2">
        <v>0.42</v>
      </c>
      <c r="AU33" s="2">
        <v>190.48</v>
      </c>
      <c r="AV33" s="2">
        <v>0.13</v>
      </c>
      <c r="AW33" s="2">
        <v>46.03</v>
      </c>
      <c r="AX33" s="2" t="s">
        <v>109</v>
      </c>
      <c r="AY33" s="2" t="s">
        <v>509</v>
      </c>
      <c r="AZ33" s="2" t="s">
        <v>510</v>
      </c>
      <c r="BA33" s="2" t="s">
        <v>98</v>
      </c>
      <c r="BB33" s="2" t="s">
        <v>511</v>
      </c>
      <c r="BC33" s="2" t="s">
        <v>103</v>
      </c>
      <c r="BD33" s="2" t="s">
        <v>495</v>
      </c>
      <c r="BE33" s="2" t="s">
        <v>114</v>
      </c>
      <c r="BF33" s="2" t="s">
        <v>512</v>
      </c>
      <c r="BG33" s="2" t="s">
        <v>203</v>
      </c>
      <c r="BH33" s="2" t="s">
        <v>103</v>
      </c>
      <c r="BI33" s="2" t="s">
        <v>103</v>
      </c>
      <c r="BJ33" s="2" t="s">
        <v>103</v>
      </c>
      <c r="BK33" s="2" t="s">
        <v>103</v>
      </c>
      <c r="BL33" s="2" t="s">
        <v>513</v>
      </c>
      <c r="BM33" s="2" t="s">
        <v>103</v>
      </c>
      <c r="BN33" s="2" t="s">
        <v>103</v>
      </c>
      <c r="BO33" s="2" t="s">
        <v>103</v>
      </c>
      <c r="BP33" s="2" t="s">
        <v>103</v>
      </c>
      <c r="BQ33" s="2" t="s">
        <v>103</v>
      </c>
      <c r="BR33" s="2" t="s">
        <v>103</v>
      </c>
      <c r="BS33" s="2" t="s">
        <v>103</v>
      </c>
      <c r="BT33" s="2" t="s">
        <v>103</v>
      </c>
      <c r="BU33" s="2" t="s">
        <v>103</v>
      </c>
      <c r="BV33" s="2" t="s">
        <v>103</v>
      </c>
      <c r="BW33" s="2" t="s">
        <v>103</v>
      </c>
      <c r="BX33" s="2" t="s">
        <v>103</v>
      </c>
      <c r="BY33" s="2" t="s">
        <v>103</v>
      </c>
    </row>
    <row r="34" ht="80" customHeight="1" spans="1:77">
      <c r="A34" s="2" t="s">
        <v>919</v>
      </c>
      <c r="B34" s="3" t="str">
        <f>_xlfn.DISPIMG("ID_C606700714B746DC8DAA8DC69C4B2446",1)</f>
        <v>=DISPIMG("ID_C606700714B746DC8DAA8DC69C4B2446",1)</v>
      </c>
      <c r="C34" s="2" t="s">
        <v>514</v>
      </c>
      <c r="D34" s="4" t="s">
        <v>515</v>
      </c>
      <c r="E34" s="2" t="s">
        <v>516</v>
      </c>
      <c r="F34" s="2" t="s">
        <v>90</v>
      </c>
      <c r="G34" s="2" t="s">
        <v>517</v>
      </c>
      <c r="H34" s="5">
        <v>233</v>
      </c>
      <c r="I34" s="2">
        <v>13045.67</v>
      </c>
      <c r="J34" s="2" t="s">
        <v>518</v>
      </c>
      <c r="K34" s="2" t="s">
        <v>519</v>
      </c>
      <c r="L34" s="5">
        <v>573</v>
      </c>
      <c r="M34" s="2" t="s">
        <v>98</v>
      </c>
      <c r="N34" s="2" t="s">
        <v>98</v>
      </c>
      <c r="O34" s="2" t="s">
        <v>98</v>
      </c>
      <c r="P34" s="2" t="s">
        <v>98</v>
      </c>
      <c r="Q34" s="5">
        <v>611</v>
      </c>
      <c r="R34" s="2">
        <v>4.4</v>
      </c>
      <c r="S34" s="2" t="s">
        <v>125</v>
      </c>
      <c r="T34" s="2" t="s">
        <v>520</v>
      </c>
      <c r="U34" s="2" t="s">
        <v>127</v>
      </c>
      <c r="V34" s="2">
        <v>55.99</v>
      </c>
      <c r="W34" s="2" t="s">
        <v>98</v>
      </c>
      <c r="X34" s="2" t="s">
        <v>103</v>
      </c>
      <c r="Y34" s="2">
        <v>55.99</v>
      </c>
      <c r="Z34" s="2">
        <v>79.99</v>
      </c>
      <c r="AA34" s="2">
        <v>43.41</v>
      </c>
      <c r="AB34" s="2">
        <v>77.53</v>
      </c>
      <c r="AC34" s="2" t="s">
        <v>103</v>
      </c>
      <c r="AD34" s="5">
        <v>2</v>
      </c>
      <c r="AE34" s="2">
        <v>100</v>
      </c>
      <c r="AF34" s="2">
        <v>0.55</v>
      </c>
      <c r="AG34" s="2">
        <v>4.18</v>
      </c>
      <c r="AH34" s="2" t="s">
        <v>103</v>
      </c>
      <c r="AI34" s="2" t="s">
        <v>104</v>
      </c>
      <c r="AJ34" s="5">
        <v>38647</v>
      </c>
      <c r="AK34" s="5">
        <v>39340</v>
      </c>
      <c r="AL34" s="2" t="s">
        <v>521</v>
      </c>
      <c r="AM34" s="5">
        <v>-1499</v>
      </c>
      <c r="AN34" s="2">
        <v>-0.21</v>
      </c>
      <c r="AO34" s="2" t="s">
        <v>106</v>
      </c>
      <c r="AP34" s="2" t="s">
        <v>106</v>
      </c>
      <c r="AQ34" s="2" t="s">
        <v>107</v>
      </c>
      <c r="AR34" s="2" t="s">
        <v>99</v>
      </c>
      <c r="AS34" s="2" t="s">
        <v>108</v>
      </c>
      <c r="AT34" s="2">
        <v>0.68</v>
      </c>
      <c r="AU34" s="2">
        <v>308.39</v>
      </c>
      <c r="AV34" s="2">
        <v>0.16</v>
      </c>
      <c r="AW34" s="2">
        <v>57.84</v>
      </c>
      <c r="AX34" s="2" t="s">
        <v>109</v>
      </c>
      <c r="AY34" s="2" t="s">
        <v>522</v>
      </c>
      <c r="AZ34" s="2" t="s">
        <v>523</v>
      </c>
      <c r="BA34" s="2" t="s">
        <v>98</v>
      </c>
      <c r="BB34" s="2" t="s">
        <v>524</v>
      </c>
      <c r="BC34" s="2" t="s">
        <v>103</v>
      </c>
      <c r="BD34" s="2" t="s">
        <v>518</v>
      </c>
      <c r="BE34" s="2" t="s">
        <v>114</v>
      </c>
      <c r="BF34" s="2" t="s">
        <v>270</v>
      </c>
      <c r="BG34" s="2" t="s">
        <v>203</v>
      </c>
      <c r="BH34" s="2" t="s">
        <v>525</v>
      </c>
      <c r="BI34" s="2" t="s">
        <v>103</v>
      </c>
      <c r="BJ34" s="2" t="s">
        <v>103</v>
      </c>
      <c r="BK34" s="2" t="s">
        <v>103</v>
      </c>
      <c r="BL34" s="2" t="s">
        <v>103</v>
      </c>
      <c r="BM34" s="2" t="s">
        <v>103</v>
      </c>
      <c r="BN34" s="2" t="s">
        <v>103</v>
      </c>
      <c r="BO34" s="2" t="s">
        <v>103</v>
      </c>
      <c r="BP34" s="2" t="s">
        <v>103</v>
      </c>
      <c r="BQ34" s="2" t="s">
        <v>103</v>
      </c>
      <c r="BR34" s="2" t="s">
        <v>103</v>
      </c>
      <c r="BS34" s="2" t="s">
        <v>103</v>
      </c>
      <c r="BT34" s="2" t="s">
        <v>103</v>
      </c>
      <c r="BU34" s="2" t="s">
        <v>103</v>
      </c>
      <c r="BV34" s="2" t="s">
        <v>103</v>
      </c>
      <c r="BW34" s="2" t="s">
        <v>103</v>
      </c>
      <c r="BX34" s="2" t="s">
        <v>103</v>
      </c>
      <c r="BY34" s="2" t="s">
        <v>103</v>
      </c>
    </row>
    <row r="35" ht="80" customHeight="1" spans="1:77">
      <c r="A35" s="2" t="s">
        <v>920</v>
      </c>
      <c r="B35" s="3" t="str">
        <f>_xlfn.DISPIMG("ID_1B8F8B2F5F0B42DFA04558760985454D",1)</f>
        <v>=DISPIMG("ID_1B8F8B2F5F0B42DFA04558760985454D",1)</v>
      </c>
      <c r="C35" s="2" t="s">
        <v>526</v>
      </c>
      <c r="D35" s="4" t="s">
        <v>527</v>
      </c>
      <c r="E35" s="2" t="s">
        <v>528</v>
      </c>
      <c r="F35" s="2" t="s">
        <v>90</v>
      </c>
      <c r="G35" s="2" t="s">
        <v>529</v>
      </c>
      <c r="H35" s="5">
        <v>222</v>
      </c>
      <c r="I35" s="2">
        <v>3793.98</v>
      </c>
      <c r="J35" s="2" t="s">
        <v>530</v>
      </c>
      <c r="K35" s="2" t="s">
        <v>531</v>
      </c>
      <c r="L35" s="5">
        <v>146</v>
      </c>
      <c r="M35" s="2" t="s">
        <v>98</v>
      </c>
      <c r="N35" s="2" t="s">
        <v>98</v>
      </c>
      <c r="O35" s="2" t="s">
        <v>98</v>
      </c>
      <c r="P35" s="2" t="s">
        <v>98</v>
      </c>
      <c r="Q35" s="5">
        <v>51</v>
      </c>
      <c r="R35" s="2">
        <v>4.5</v>
      </c>
      <c r="S35" s="2" t="s">
        <v>125</v>
      </c>
      <c r="T35" s="2" t="s">
        <v>532</v>
      </c>
      <c r="U35" s="2" t="s">
        <v>127</v>
      </c>
      <c r="V35" s="2">
        <v>17.09</v>
      </c>
      <c r="W35" s="2" t="s">
        <v>98</v>
      </c>
      <c r="X35" s="2" t="s">
        <v>103</v>
      </c>
      <c r="Y35" s="2">
        <v>17.09</v>
      </c>
      <c r="Z35" s="2" t="s">
        <v>103</v>
      </c>
      <c r="AA35" s="2">
        <v>10.35</v>
      </c>
      <c r="AB35" s="2">
        <v>60.56</v>
      </c>
      <c r="AC35" s="2" t="s">
        <v>103</v>
      </c>
      <c r="AD35" s="5">
        <v>6</v>
      </c>
      <c r="AE35" s="2">
        <v>100</v>
      </c>
      <c r="AF35" s="2">
        <v>0.52</v>
      </c>
      <c r="AG35" s="2">
        <v>4.18</v>
      </c>
      <c r="AH35" s="2" t="s">
        <v>103</v>
      </c>
      <c r="AI35" s="2" t="s">
        <v>104</v>
      </c>
      <c r="AJ35" s="5">
        <v>44591</v>
      </c>
      <c r="AK35" s="5">
        <v>83978</v>
      </c>
      <c r="AL35" s="2" t="s">
        <v>533</v>
      </c>
      <c r="AM35" s="5">
        <v>4860</v>
      </c>
      <c r="AN35" s="2">
        <v>-0.54</v>
      </c>
      <c r="AO35" s="2" t="s">
        <v>107</v>
      </c>
      <c r="AP35" s="2" t="s">
        <v>106</v>
      </c>
      <c r="AQ35" s="2" t="s">
        <v>107</v>
      </c>
      <c r="AR35" s="2" t="s">
        <v>99</v>
      </c>
      <c r="AS35" s="2" t="s">
        <v>108</v>
      </c>
      <c r="AT35" s="2">
        <v>0.57</v>
      </c>
      <c r="AU35" s="2">
        <v>258.5</v>
      </c>
      <c r="AV35" s="2">
        <v>0.15</v>
      </c>
      <c r="AW35" s="2">
        <v>55.65</v>
      </c>
      <c r="AX35" s="2" t="s">
        <v>109</v>
      </c>
      <c r="AY35" s="2" t="s">
        <v>534</v>
      </c>
      <c r="AZ35" s="2" t="s">
        <v>535</v>
      </c>
      <c r="BA35" s="2" t="s">
        <v>98</v>
      </c>
      <c r="BB35" s="2" t="s">
        <v>536</v>
      </c>
      <c r="BC35" s="2" t="s">
        <v>103</v>
      </c>
      <c r="BD35" s="2" t="s">
        <v>530</v>
      </c>
      <c r="BE35" s="2" t="s">
        <v>114</v>
      </c>
      <c r="BF35" s="2" t="s">
        <v>160</v>
      </c>
      <c r="BG35" s="2" t="s">
        <v>133</v>
      </c>
      <c r="BH35" s="2" t="s">
        <v>103</v>
      </c>
      <c r="BI35" s="2" t="s">
        <v>537</v>
      </c>
      <c r="BJ35" s="2" t="s">
        <v>103</v>
      </c>
      <c r="BK35" s="2" t="s">
        <v>103</v>
      </c>
      <c r="BL35" s="2" t="s">
        <v>538</v>
      </c>
      <c r="BM35" s="2" t="s">
        <v>103</v>
      </c>
      <c r="BN35" s="2" t="s">
        <v>103</v>
      </c>
      <c r="BO35" s="2" t="s">
        <v>103</v>
      </c>
      <c r="BP35" s="2" t="s">
        <v>103</v>
      </c>
      <c r="BQ35" s="2" t="s">
        <v>103</v>
      </c>
      <c r="BR35" s="2" t="s">
        <v>103</v>
      </c>
      <c r="BS35" s="2" t="s">
        <v>103</v>
      </c>
      <c r="BT35" s="2" t="s">
        <v>103</v>
      </c>
      <c r="BU35" s="2" t="s">
        <v>103</v>
      </c>
      <c r="BV35" s="2" t="s">
        <v>103</v>
      </c>
      <c r="BW35" s="2" t="s">
        <v>103</v>
      </c>
      <c r="BX35" s="2" t="s">
        <v>103</v>
      </c>
      <c r="BY35" s="2" t="s">
        <v>103</v>
      </c>
    </row>
    <row r="36" ht="80" customHeight="1" spans="1:77">
      <c r="A36" s="2" t="s">
        <v>921</v>
      </c>
      <c r="B36" s="3" t="str">
        <f>_xlfn.DISPIMG("ID_9A1E1BD3385D4109AE9F6FD292A8224C",1)</f>
        <v>=DISPIMG("ID_9A1E1BD3385D4109AE9F6FD292A8224C",1)</v>
      </c>
      <c r="C36" s="2" t="s">
        <v>539</v>
      </c>
      <c r="D36" s="4" t="s">
        <v>540</v>
      </c>
      <c r="E36" s="2" t="s">
        <v>541</v>
      </c>
      <c r="F36" s="2" t="s">
        <v>90</v>
      </c>
      <c r="G36" s="2" t="s">
        <v>542</v>
      </c>
      <c r="H36" s="5">
        <v>215</v>
      </c>
      <c r="I36" s="2">
        <v>23435</v>
      </c>
      <c r="J36" s="2" t="s">
        <v>543</v>
      </c>
      <c r="K36" s="2" t="s">
        <v>544</v>
      </c>
      <c r="L36" s="5">
        <v>195</v>
      </c>
      <c r="M36" s="2" t="s">
        <v>99</v>
      </c>
      <c r="N36" s="2" t="s">
        <v>99</v>
      </c>
      <c r="O36" s="2" t="s">
        <v>98</v>
      </c>
      <c r="P36" s="2" t="s">
        <v>98</v>
      </c>
      <c r="Q36" s="5">
        <v>140</v>
      </c>
      <c r="R36" s="2">
        <v>4</v>
      </c>
      <c r="S36" s="2" t="s">
        <v>125</v>
      </c>
      <c r="T36" s="2" t="s">
        <v>545</v>
      </c>
      <c r="U36" s="2" t="s">
        <v>127</v>
      </c>
      <c r="V36" s="2">
        <v>109</v>
      </c>
      <c r="W36" s="2" t="s">
        <v>98</v>
      </c>
      <c r="X36" s="2" t="s">
        <v>103</v>
      </c>
      <c r="Y36" s="2">
        <v>109</v>
      </c>
      <c r="Z36" s="2" t="s">
        <v>103</v>
      </c>
      <c r="AA36" s="2">
        <v>88.74</v>
      </c>
      <c r="AB36" s="2">
        <v>81.41</v>
      </c>
      <c r="AC36" s="2" t="s">
        <v>103</v>
      </c>
      <c r="AD36" s="5">
        <v>6</v>
      </c>
      <c r="AE36" s="2">
        <v>100</v>
      </c>
      <c r="AF36" s="2">
        <v>0.51</v>
      </c>
      <c r="AG36" s="2">
        <v>3.91</v>
      </c>
      <c r="AH36" s="2" t="s">
        <v>103</v>
      </c>
      <c r="AI36" s="2" t="s">
        <v>104</v>
      </c>
      <c r="AJ36" s="5">
        <v>69610</v>
      </c>
      <c r="AK36" s="5">
        <v>94359</v>
      </c>
      <c r="AL36" s="2" t="s">
        <v>546</v>
      </c>
      <c r="AM36" s="5">
        <v>26233</v>
      </c>
      <c r="AN36" s="2">
        <v>-0.21</v>
      </c>
      <c r="AO36" s="2" t="s">
        <v>107</v>
      </c>
      <c r="AP36" s="2" t="s">
        <v>106</v>
      </c>
      <c r="AQ36" s="2" t="s">
        <v>107</v>
      </c>
      <c r="AR36" s="2" t="s">
        <v>99</v>
      </c>
      <c r="AS36" s="2" t="s">
        <v>108</v>
      </c>
      <c r="AT36" s="2">
        <v>0.29</v>
      </c>
      <c r="AU36" s="2">
        <v>131.52</v>
      </c>
      <c r="AV36" s="2">
        <v>0.05</v>
      </c>
      <c r="AW36" s="2">
        <v>18.07</v>
      </c>
      <c r="AX36" s="2" t="s">
        <v>109</v>
      </c>
      <c r="AY36" s="2" t="s">
        <v>547</v>
      </c>
      <c r="AZ36" s="2" t="s">
        <v>548</v>
      </c>
      <c r="BA36" s="2" t="s">
        <v>98</v>
      </c>
      <c r="BB36" s="2" t="s">
        <v>549</v>
      </c>
      <c r="BC36" s="2" t="s">
        <v>550</v>
      </c>
      <c r="BD36" s="2" t="s">
        <v>543</v>
      </c>
      <c r="BE36" s="2" t="s">
        <v>114</v>
      </c>
      <c r="BF36" s="2" t="s">
        <v>551</v>
      </c>
      <c r="BG36" s="2" t="s">
        <v>552</v>
      </c>
      <c r="BH36" s="2" t="s">
        <v>553</v>
      </c>
      <c r="BI36" s="2" t="s">
        <v>103</v>
      </c>
      <c r="BJ36" s="2" t="s">
        <v>103</v>
      </c>
      <c r="BK36" s="2" t="s">
        <v>103</v>
      </c>
      <c r="BL36" s="2" t="s">
        <v>103</v>
      </c>
      <c r="BM36" s="2" t="s">
        <v>103</v>
      </c>
      <c r="BN36" s="2" t="s">
        <v>103</v>
      </c>
      <c r="BO36" s="2" t="s">
        <v>103</v>
      </c>
      <c r="BP36" s="2" t="s">
        <v>103</v>
      </c>
      <c r="BQ36" s="2" t="s">
        <v>103</v>
      </c>
      <c r="BR36" s="2" t="s">
        <v>103</v>
      </c>
      <c r="BS36" s="2" t="s">
        <v>103</v>
      </c>
      <c r="BT36" s="2" t="s">
        <v>103</v>
      </c>
      <c r="BU36" s="2" t="s">
        <v>103</v>
      </c>
      <c r="BV36" s="2" t="s">
        <v>103</v>
      </c>
      <c r="BW36" s="2" t="s">
        <v>103</v>
      </c>
      <c r="BX36" s="2" t="s">
        <v>103</v>
      </c>
      <c r="BY36" s="2" t="s">
        <v>103</v>
      </c>
    </row>
    <row r="37" ht="80" customHeight="1" spans="1:77">
      <c r="A37" s="2" t="s">
        <v>922</v>
      </c>
      <c r="B37" s="3" t="str">
        <f>_xlfn.DISPIMG("ID_B3037CC7C7FB4BF6AF6AE9F4C94A3723",1)</f>
        <v>=DISPIMG("ID_B3037CC7C7FB4BF6AF6AE9F4C94A3723",1)</v>
      </c>
      <c r="C37" s="2" t="s">
        <v>554</v>
      </c>
      <c r="D37" s="4" t="s">
        <v>555</v>
      </c>
      <c r="E37" s="2" t="s">
        <v>556</v>
      </c>
      <c r="F37" s="2" t="s">
        <v>90</v>
      </c>
      <c r="G37" s="2" t="s">
        <v>556</v>
      </c>
      <c r="H37" s="5">
        <v>214</v>
      </c>
      <c r="I37" s="2">
        <v>6203.86</v>
      </c>
      <c r="J37" s="2" t="s">
        <v>180</v>
      </c>
      <c r="K37" s="2" t="s">
        <v>558</v>
      </c>
      <c r="L37" s="5">
        <v>1449</v>
      </c>
      <c r="M37" s="2" t="s">
        <v>98</v>
      </c>
      <c r="N37" s="2" t="s">
        <v>98</v>
      </c>
      <c r="O37" s="2" t="s">
        <v>98</v>
      </c>
      <c r="P37" s="2" t="s">
        <v>98</v>
      </c>
      <c r="Q37" s="5">
        <v>527</v>
      </c>
      <c r="R37" s="2">
        <v>4.6</v>
      </c>
      <c r="S37" s="2" t="s">
        <v>125</v>
      </c>
      <c r="T37" s="2" t="s">
        <v>182</v>
      </c>
      <c r="U37" s="2" t="s">
        <v>127</v>
      </c>
      <c r="V37" s="2">
        <v>28.99</v>
      </c>
      <c r="W37" s="2" t="s">
        <v>98</v>
      </c>
      <c r="X37" s="2" t="s">
        <v>103</v>
      </c>
      <c r="Y37" s="2">
        <v>28.99</v>
      </c>
      <c r="Z37" s="2">
        <v>33.99</v>
      </c>
      <c r="AA37" s="2">
        <v>20.72</v>
      </c>
      <c r="AB37" s="2">
        <v>71.47</v>
      </c>
      <c r="AC37" s="2" t="s">
        <v>103</v>
      </c>
      <c r="AD37" s="2" t="s">
        <v>103</v>
      </c>
      <c r="AE37" s="2">
        <v>8.84</v>
      </c>
      <c r="AF37" s="2">
        <v>0.5</v>
      </c>
      <c r="AG37" s="2">
        <v>3.92</v>
      </c>
      <c r="AH37" s="2" t="s">
        <v>103</v>
      </c>
      <c r="AI37" s="2" t="s">
        <v>104</v>
      </c>
      <c r="AJ37" s="5">
        <v>38901</v>
      </c>
      <c r="AK37" s="5">
        <v>101545</v>
      </c>
      <c r="AL37" s="2" t="s">
        <v>559</v>
      </c>
      <c r="AM37" s="5">
        <v>14855</v>
      </c>
      <c r="AN37" s="2">
        <v>-0.55</v>
      </c>
      <c r="AO37" s="2" t="s">
        <v>106</v>
      </c>
      <c r="AP37" s="2" t="s">
        <v>106</v>
      </c>
      <c r="AQ37" s="2" t="s">
        <v>107</v>
      </c>
      <c r="AR37" s="2" t="s">
        <v>99</v>
      </c>
      <c r="AS37" s="2" t="s">
        <v>108</v>
      </c>
      <c r="AT37" s="2">
        <v>0.35</v>
      </c>
      <c r="AU37" s="2">
        <v>158.73</v>
      </c>
      <c r="AV37" s="2">
        <v>0.1</v>
      </c>
      <c r="AW37" s="2">
        <v>34.82</v>
      </c>
      <c r="AX37" s="2" t="s">
        <v>109</v>
      </c>
      <c r="AY37" s="2" t="s">
        <v>560</v>
      </c>
      <c r="AZ37" s="2" t="s">
        <v>561</v>
      </c>
      <c r="BA37" s="2" t="s">
        <v>98</v>
      </c>
      <c r="BB37" s="2" t="s">
        <v>562</v>
      </c>
      <c r="BC37" s="2" t="s">
        <v>103</v>
      </c>
      <c r="BD37" s="2" t="s">
        <v>180</v>
      </c>
      <c r="BE37" s="2" t="s">
        <v>114</v>
      </c>
      <c r="BF37" s="2" t="s">
        <v>563</v>
      </c>
      <c r="BG37" s="2" t="s">
        <v>203</v>
      </c>
      <c r="BH37" s="2" t="s">
        <v>564</v>
      </c>
      <c r="BI37" s="2" t="s">
        <v>103</v>
      </c>
      <c r="BJ37" s="2" t="s">
        <v>103</v>
      </c>
      <c r="BK37" s="2" t="s">
        <v>103</v>
      </c>
      <c r="BL37" s="2" t="s">
        <v>103</v>
      </c>
      <c r="BM37" s="2" t="s">
        <v>103</v>
      </c>
      <c r="BN37" s="2" t="s">
        <v>103</v>
      </c>
      <c r="BO37" s="2" t="s">
        <v>103</v>
      </c>
      <c r="BP37" s="2" t="s">
        <v>103</v>
      </c>
      <c r="BQ37" s="2" t="s">
        <v>103</v>
      </c>
      <c r="BR37" s="2" t="s">
        <v>103</v>
      </c>
      <c r="BS37" s="2" t="s">
        <v>103</v>
      </c>
      <c r="BT37" s="2" t="s">
        <v>103</v>
      </c>
      <c r="BU37" s="2" t="s">
        <v>103</v>
      </c>
      <c r="BV37" s="2" t="s">
        <v>103</v>
      </c>
      <c r="BW37" s="2" t="s">
        <v>103</v>
      </c>
      <c r="BX37" s="2" t="s">
        <v>103</v>
      </c>
      <c r="BY37" s="2" t="s">
        <v>103</v>
      </c>
    </row>
    <row r="38" ht="80" customHeight="1" spans="1:77">
      <c r="A38" s="2" t="s">
        <v>923</v>
      </c>
      <c r="B38" s="3" t="str">
        <f>_xlfn.DISPIMG("ID_5798BD4C32E44850B6A81F3EA0C3F746",1)</f>
        <v>=DISPIMG("ID_5798BD4C32E44850B6A81F3EA0C3F746",1)</v>
      </c>
      <c r="C38" s="2" t="s">
        <v>565</v>
      </c>
      <c r="D38" s="4" t="s">
        <v>566</v>
      </c>
      <c r="E38" s="2" t="s">
        <v>567</v>
      </c>
      <c r="F38" s="2" t="s">
        <v>90</v>
      </c>
      <c r="G38" s="2" t="s">
        <v>568</v>
      </c>
      <c r="H38" s="5">
        <v>208</v>
      </c>
      <c r="I38" s="2">
        <v>4157.92</v>
      </c>
      <c r="J38" s="2" t="s">
        <v>569</v>
      </c>
      <c r="K38" s="2" t="s">
        <v>570</v>
      </c>
      <c r="L38" s="5">
        <v>624</v>
      </c>
      <c r="M38" s="2" t="s">
        <v>99</v>
      </c>
      <c r="N38" s="2" t="s">
        <v>99</v>
      </c>
      <c r="O38" s="2" t="s">
        <v>98</v>
      </c>
      <c r="P38" s="2" t="s">
        <v>98</v>
      </c>
      <c r="Q38" s="5">
        <v>90</v>
      </c>
      <c r="R38" s="2">
        <v>4</v>
      </c>
      <c r="S38" s="2" t="s">
        <v>125</v>
      </c>
      <c r="T38" s="2" t="s">
        <v>571</v>
      </c>
      <c r="U38" s="2" t="s">
        <v>127</v>
      </c>
      <c r="V38" s="2">
        <v>19.99</v>
      </c>
      <c r="W38" s="2" t="s">
        <v>98</v>
      </c>
      <c r="X38" s="2" t="s">
        <v>103</v>
      </c>
      <c r="Y38" s="2">
        <v>19.99</v>
      </c>
      <c r="Z38" s="2" t="s">
        <v>103</v>
      </c>
      <c r="AA38" s="2">
        <v>12.8</v>
      </c>
      <c r="AB38" s="2">
        <v>64.03</v>
      </c>
      <c r="AC38" s="2" t="s">
        <v>103</v>
      </c>
      <c r="AD38" s="5">
        <v>2</v>
      </c>
      <c r="AE38" s="2">
        <v>100</v>
      </c>
      <c r="AF38" s="2">
        <v>0.49</v>
      </c>
      <c r="AG38" s="2">
        <v>4.19</v>
      </c>
      <c r="AH38" s="2" t="s">
        <v>103</v>
      </c>
      <c r="AI38" s="2" t="s">
        <v>104</v>
      </c>
      <c r="AJ38" s="5">
        <v>142652</v>
      </c>
      <c r="AK38" s="5">
        <v>84773</v>
      </c>
      <c r="AL38" s="2" t="s">
        <v>572</v>
      </c>
      <c r="AM38" s="5">
        <v>74231</v>
      </c>
      <c r="AN38" s="2">
        <v>-0.2</v>
      </c>
      <c r="AO38" s="2" t="s">
        <v>107</v>
      </c>
      <c r="AP38" s="2" t="s">
        <v>106</v>
      </c>
      <c r="AQ38" s="2" t="s">
        <v>107</v>
      </c>
      <c r="AR38" s="2" t="s">
        <v>99</v>
      </c>
      <c r="AS38" s="2" t="s">
        <v>108</v>
      </c>
      <c r="AT38" s="2">
        <v>0.6</v>
      </c>
      <c r="AU38" s="2">
        <v>272.11</v>
      </c>
      <c r="AV38" s="2">
        <v>0.26</v>
      </c>
      <c r="AW38" s="2">
        <v>95</v>
      </c>
      <c r="AX38" s="2" t="s">
        <v>109</v>
      </c>
      <c r="AY38" s="2" t="s">
        <v>573</v>
      </c>
      <c r="AZ38" s="2" t="s">
        <v>574</v>
      </c>
      <c r="BA38" s="2" t="s">
        <v>98</v>
      </c>
      <c r="BB38" s="2" t="s">
        <v>575</v>
      </c>
      <c r="BC38" s="2" t="s">
        <v>576</v>
      </c>
      <c r="BD38" s="2" t="s">
        <v>569</v>
      </c>
      <c r="BE38" s="2" t="s">
        <v>114</v>
      </c>
      <c r="BF38" s="2" t="s">
        <v>217</v>
      </c>
      <c r="BG38" s="2" t="s">
        <v>577</v>
      </c>
      <c r="BH38" s="2" t="s">
        <v>578</v>
      </c>
      <c r="BI38" s="2" t="s">
        <v>103</v>
      </c>
      <c r="BJ38" s="2" t="s">
        <v>103</v>
      </c>
      <c r="BK38" s="2" t="s">
        <v>103</v>
      </c>
      <c r="BL38" s="2" t="s">
        <v>103</v>
      </c>
      <c r="BM38" s="2" t="s">
        <v>103</v>
      </c>
      <c r="BN38" s="2" t="s">
        <v>103</v>
      </c>
      <c r="BO38" s="2" t="s">
        <v>103</v>
      </c>
      <c r="BP38" s="2" t="s">
        <v>103</v>
      </c>
      <c r="BQ38" s="2" t="s">
        <v>103</v>
      </c>
      <c r="BR38" s="2" t="s">
        <v>103</v>
      </c>
      <c r="BS38" s="2" t="s">
        <v>103</v>
      </c>
      <c r="BT38" s="2" t="s">
        <v>103</v>
      </c>
      <c r="BU38" s="2" t="s">
        <v>103</v>
      </c>
      <c r="BV38" s="2" t="s">
        <v>103</v>
      </c>
      <c r="BW38" s="2" t="s">
        <v>103</v>
      </c>
      <c r="BX38" s="2" t="s">
        <v>103</v>
      </c>
      <c r="BY38" s="2" t="s">
        <v>103</v>
      </c>
    </row>
    <row r="39" ht="80" customHeight="1" spans="1:77">
      <c r="A39" s="2" t="s">
        <v>924</v>
      </c>
      <c r="B39" s="3" t="str">
        <f>_xlfn.DISPIMG("ID_67A3D66EE4C64F6EA08EE3B52D847252",1)</f>
        <v>=DISPIMG("ID_67A3D66EE4C64F6EA08EE3B52D847252",1)</v>
      </c>
      <c r="C39" s="2" t="s">
        <v>579</v>
      </c>
      <c r="D39" s="4" t="s">
        <v>580</v>
      </c>
      <c r="E39" s="2" t="s">
        <v>581</v>
      </c>
      <c r="F39" s="2" t="s">
        <v>90</v>
      </c>
      <c r="G39" s="2" t="s">
        <v>582</v>
      </c>
      <c r="H39" s="5">
        <v>203</v>
      </c>
      <c r="I39" s="2">
        <v>3651.97</v>
      </c>
      <c r="J39" s="2" t="s">
        <v>583</v>
      </c>
      <c r="K39" s="2" t="s">
        <v>584</v>
      </c>
      <c r="L39" s="5">
        <v>663</v>
      </c>
      <c r="M39" s="2" t="s">
        <v>98</v>
      </c>
      <c r="N39" s="2" t="s">
        <v>98</v>
      </c>
      <c r="O39" s="2" t="s">
        <v>98</v>
      </c>
      <c r="P39" s="2" t="s">
        <v>98</v>
      </c>
      <c r="Q39" s="5">
        <v>8486</v>
      </c>
      <c r="R39" s="2">
        <v>4.3</v>
      </c>
      <c r="S39" s="2" t="s">
        <v>125</v>
      </c>
      <c r="T39" s="2" t="s">
        <v>585</v>
      </c>
      <c r="U39" s="2" t="s">
        <v>127</v>
      </c>
      <c r="V39" s="2">
        <v>17.99</v>
      </c>
      <c r="W39" s="2" t="s">
        <v>98</v>
      </c>
      <c r="X39" s="2" t="s">
        <v>103</v>
      </c>
      <c r="Y39" s="2">
        <v>17.99</v>
      </c>
      <c r="Z39" s="2" t="s">
        <v>103</v>
      </c>
      <c r="AA39" s="2">
        <v>11.37</v>
      </c>
      <c r="AB39" s="2">
        <v>63.2</v>
      </c>
      <c r="AC39" s="2" t="s">
        <v>103</v>
      </c>
      <c r="AD39" s="5">
        <v>2</v>
      </c>
      <c r="AE39" s="2">
        <v>51.13</v>
      </c>
      <c r="AF39" s="2">
        <v>0.48</v>
      </c>
      <c r="AG39" s="2">
        <v>3.92</v>
      </c>
      <c r="AH39" s="2" t="s">
        <v>103</v>
      </c>
      <c r="AI39" s="2" t="s">
        <v>104</v>
      </c>
      <c r="AJ39" s="5">
        <v>38802</v>
      </c>
      <c r="AK39" s="5">
        <v>39342</v>
      </c>
      <c r="AL39" s="2" t="s">
        <v>586</v>
      </c>
      <c r="AM39" s="5">
        <v>2996</v>
      </c>
      <c r="AN39" s="2">
        <v>0.68</v>
      </c>
      <c r="AO39" s="2" t="s">
        <v>106</v>
      </c>
      <c r="AP39" s="2" t="s">
        <v>106</v>
      </c>
      <c r="AQ39" s="2" t="s">
        <v>107</v>
      </c>
      <c r="AR39" s="2" t="s">
        <v>99</v>
      </c>
      <c r="AS39" s="2" t="s">
        <v>108</v>
      </c>
      <c r="AT39" s="2">
        <v>0.29</v>
      </c>
      <c r="AU39" s="2">
        <v>131.52</v>
      </c>
      <c r="AV39" s="2">
        <v>0.11</v>
      </c>
      <c r="AW39" s="2">
        <v>38.81</v>
      </c>
      <c r="AX39" s="2" t="s">
        <v>109</v>
      </c>
      <c r="AY39" s="2" t="s">
        <v>587</v>
      </c>
      <c r="AZ39" s="2" t="s">
        <v>588</v>
      </c>
      <c r="BA39" s="2" t="s">
        <v>98</v>
      </c>
      <c r="BB39" s="2" t="s">
        <v>589</v>
      </c>
      <c r="BC39" s="2" t="s">
        <v>103</v>
      </c>
      <c r="BD39" s="2" t="s">
        <v>583</v>
      </c>
      <c r="BE39" s="2" t="s">
        <v>114</v>
      </c>
      <c r="BF39" s="2" t="s">
        <v>590</v>
      </c>
      <c r="BG39" s="2" t="s">
        <v>203</v>
      </c>
      <c r="BH39" s="2" t="s">
        <v>591</v>
      </c>
      <c r="BI39" s="2" t="s">
        <v>592</v>
      </c>
      <c r="BJ39" s="2" t="s">
        <v>103</v>
      </c>
      <c r="BK39" s="2" t="s">
        <v>103</v>
      </c>
      <c r="BL39" s="2" t="s">
        <v>103</v>
      </c>
      <c r="BM39" s="2" t="s">
        <v>103</v>
      </c>
      <c r="BN39" s="2" t="s">
        <v>103</v>
      </c>
      <c r="BO39" s="2" t="s">
        <v>103</v>
      </c>
      <c r="BP39" s="2" t="s">
        <v>103</v>
      </c>
      <c r="BQ39" s="2" t="s">
        <v>103</v>
      </c>
      <c r="BR39" s="2" t="s">
        <v>103</v>
      </c>
      <c r="BS39" s="2" t="s">
        <v>103</v>
      </c>
      <c r="BT39" s="2" t="s">
        <v>103</v>
      </c>
      <c r="BU39" s="2" t="s">
        <v>103</v>
      </c>
      <c r="BV39" s="2" t="s">
        <v>103</v>
      </c>
      <c r="BW39" s="2" t="s">
        <v>103</v>
      </c>
      <c r="BX39" s="2" t="s">
        <v>103</v>
      </c>
      <c r="BY39" s="2" t="s">
        <v>103</v>
      </c>
    </row>
    <row r="40" ht="80" customHeight="1" spans="1:77">
      <c r="A40" s="2" t="s">
        <v>925</v>
      </c>
      <c r="B40" s="3" t="str">
        <f>_xlfn.DISPIMG("ID_30BDB695D73A4F50BBF087855273C8B4",1)</f>
        <v>=DISPIMG("ID_30BDB695D73A4F50BBF087855273C8B4",1)</v>
      </c>
      <c r="C40" s="2" t="s">
        <v>593</v>
      </c>
      <c r="D40" s="4" t="s">
        <v>594</v>
      </c>
      <c r="E40" s="2" t="s">
        <v>595</v>
      </c>
      <c r="F40" s="2" t="s">
        <v>90</v>
      </c>
      <c r="G40" s="2" t="s">
        <v>596</v>
      </c>
      <c r="H40" s="5">
        <v>200</v>
      </c>
      <c r="I40" s="2">
        <v>5198</v>
      </c>
      <c r="J40" s="2" t="s">
        <v>180</v>
      </c>
      <c r="K40" s="2" t="s">
        <v>597</v>
      </c>
      <c r="L40" s="5">
        <v>925</v>
      </c>
      <c r="M40" s="2" t="s">
        <v>98</v>
      </c>
      <c r="N40" s="2" t="s">
        <v>98</v>
      </c>
      <c r="O40" s="2" t="s">
        <v>98</v>
      </c>
      <c r="P40" s="2" t="s">
        <v>98</v>
      </c>
      <c r="Q40" s="5">
        <v>221</v>
      </c>
      <c r="R40" s="2">
        <v>4.3</v>
      </c>
      <c r="S40" s="2" t="s">
        <v>125</v>
      </c>
      <c r="T40" s="2" t="s">
        <v>182</v>
      </c>
      <c r="U40" s="2" t="s">
        <v>127</v>
      </c>
      <c r="V40" s="2">
        <v>25.99</v>
      </c>
      <c r="W40" s="2" t="s">
        <v>98</v>
      </c>
      <c r="X40" s="2" t="s">
        <v>103</v>
      </c>
      <c r="Y40" s="2">
        <v>25.99</v>
      </c>
      <c r="Z40" s="2" t="s">
        <v>103</v>
      </c>
      <c r="AA40" s="2">
        <v>18.4</v>
      </c>
      <c r="AB40" s="2">
        <v>70.8</v>
      </c>
      <c r="AC40" s="5">
        <v>1</v>
      </c>
      <c r="AD40" s="2" t="s">
        <v>103</v>
      </c>
      <c r="AE40" s="2">
        <v>8.26</v>
      </c>
      <c r="AF40" s="2">
        <v>0.47</v>
      </c>
      <c r="AG40" s="2">
        <v>3.69</v>
      </c>
      <c r="AH40" s="2" t="s">
        <v>103</v>
      </c>
      <c r="AI40" s="2" t="s">
        <v>104</v>
      </c>
      <c r="AJ40" s="5">
        <v>68861</v>
      </c>
      <c r="AK40" s="5">
        <v>60747</v>
      </c>
      <c r="AL40" s="2" t="s">
        <v>598</v>
      </c>
      <c r="AM40" s="5">
        <v>16372</v>
      </c>
      <c r="AN40" s="2">
        <v>-0.09</v>
      </c>
      <c r="AO40" s="2" t="s">
        <v>106</v>
      </c>
      <c r="AP40" s="2" t="s">
        <v>106</v>
      </c>
      <c r="AQ40" s="2" t="s">
        <v>107</v>
      </c>
      <c r="AR40" s="2" t="s">
        <v>99</v>
      </c>
      <c r="AS40" s="2" t="s">
        <v>108</v>
      </c>
      <c r="AT40" s="2">
        <v>0.2</v>
      </c>
      <c r="AU40" s="2">
        <v>90.7</v>
      </c>
      <c r="AV40" s="2">
        <v>0.05</v>
      </c>
      <c r="AW40" s="2">
        <v>16.91</v>
      </c>
      <c r="AX40" s="2" t="s">
        <v>109</v>
      </c>
      <c r="AY40" s="2" t="s">
        <v>599</v>
      </c>
      <c r="AZ40" s="2" t="s">
        <v>600</v>
      </c>
      <c r="BA40" s="2" t="s">
        <v>98</v>
      </c>
      <c r="BB40" s="2" t="s">
        <v>601</v>
      </c>
      <c r="BC40" s="2" t="s">
        <v>103</v>
      </c>
      <c r="BD40" s="2" t="s">
        <v>180</v>
      </c>
      <c r="BE40" s="2" t="s">
        <v>114</v>
      </c>
      <c r="BF40" s="2" t="s">
        <v>132</v>
      </c>
      <c r="BG40" s="2" t="s">
        <v>133</v>
      </c>
      <c r="BH40" s="2" t="s">
        <v>103</v>
      </c>
      <c r="BI40" s="2" t="s">
        <v>602</v>
      </c>
      <c r="BJ40" s="2" t="s">
        <v>103</v>
      </c>
      <c r="BK40" s="2" t="s">
        <v>103</v>
      </c>
      <c r="BL40" s="2" t="s">
        <v>603</v>
      </c>
      <c r="BM40" s="2" t="s">
        <v>103</v>
      </c>
      <c r="BN40" s="2" t="s">
        <v>103</v>
      </c>
      <c r="BO40" s="2" t="s">
        <v>103</v>
      </c>
      <c r="BP40" s="2" t="s">
        <v>103</v>
      </c>
      <c r="BQ40" s="2" t="s">
        <v>103</v>
      </c>
      <c r="BR40" s="2" t="s">
        <v>103</v>
      </c>
      <c r="BS40" s="2" t="s">
        <v>103</v>
      </c>
      <c r="BT40" s="2" t="s">
        <v>103</v>
      </c>
      <c r="BU40" s="2" t="s">
        <v>103</v>
      </c>
      <c r="BV40" s="2" t="s">
        <v>103</v>
      </c>
      <c r="BW40" s="2" t="s">
        <v>103</v>
      </c>
      <c r="BX40" s="2" t="s">
        <v>103</v>
      </c>
      <c r="BY40" s="2" t="s">
        <v>103</v>
      </c>
    </row>
    <row r="41" ht="80" customHeight="1" spans="1:77">
      <c r="A41" s="2" t="s">
        <v>926</v>
      </c>
      <c r="B41" s="3" t="str">
        <f>_xlfn.DISPIMG("ID_1AF9DF5EACF04602903A252AC360A265",1)</f>
        <v>=DISPIMG("ID_1AF9DF5EACF04602903A252AC360A265",1)</v>
      </c>
      <c r="C41" s="2" t="s">
        <v>604</v>
      </c>
      <c r="D41" s="4" t="s">
        <v>605</v>
      </c>
      <c r="E41" s="2" t="s">
        <v>606</v>
      </c>
      <c r="F41" s="2" t="s">
        <v>90</v>
      </c>
      <c r="G41" s="2" t="s">
        <v>606</v>
      </c>
      <c r="H41" s="5">
        <v>199</v>
      </c>
      <c r="I41" s="2">
        <v>17711</v>
      </c>
      <c r="J41" s="2" t="s">
        <v>607</v>
      </c>
      <c r="K41" s="2" t="s">
        <v>608</v>
      </c>
      <c r="L41" s="5">
        <v>2821</v>
      </c>
      <c r="M41" s="2" t="s">
        <v>98</v>
      </c>
      <c r="N41" s="2" t="s">
        <v>98</v>
      </c>
      <c r="O41" s="2" t="s">
        <v>98</v>
      </c>
      <c r="P41" s="2" t="s">
        <v>98</v>
      </c>
      <c r="Q41" s="5">
        <v>597</v>
      </c>
      <c r="R41" s="2">
        <v>4.4</v>
      </c>
      <c r="S41" s="2" t="s">
        <v>125</v>
      </c>
      <c r="T41" s="2" t="s">
        <v>609</v>
      </c>
      <c r="U41" s="2" t="s">
        <v>102</v>
      </c>
      <c r="V41" s="2">
        <v>89</v>
      </c>
      <c r="W41" s="2" t="s">
        <v>98</v>
      </c>
      <c r="X41" s="2" t="s">
        <v>103</v>
      </c>
      <c r="Y41" s="2">
        <v>89</v>
      </c>
      <c r="Z41" s="2">
        <v>95.84</v>
      </c>
      <c r="AA41" s="2">
        <v>71.04</v>
      </c>
      <c r="AB41" s="2">
        <v>79.82</v>
      </c>
      <c r="AC41" s="5">
        <v>3</v>
      </c>
      <c r="AD41" s="2" t="s">
        <v>103</v>
      </c>
      <c r="AE41" s="2">
        <v>87.28</v>
      </c>
      <c r="AF41" s="2">
        <v>0.47</v>
      </c>
      <c r="AG41" s="2" t="s">
        <v>103</v>
      </c>
      <c r="AH41" s="2" t="s">
        <v>610</v>
      </c>
      <c r="AI41" s="2" t="s">
        <v>104</v>
      </c>
      <c r="AJ41" s="5">
        <v>89187</v>
      </c>
      <c r="AK41" s="5">
        <v>80268</v>
      </c>
      <c r="AL41" s="2" t="s">
        <v>611</v>
      </c>
      <c r="AM41" s="5">
        <v>3407</v>
      </c>
      <c r="AN41" s="2">
        <v>0.74</v>
      </c>
      <c r="AO41" s="2" t="s">
        <v>107</v>
      </c>
      <c r="AP41" s="2" t="s">
        <v>106</v>
      </c>
      <c r="AQ41" s="2" t="s">
        <v>107</v>
      </c>
      <c r="AR41" s="2" t="s">
        <v>99</v>
      </c>
      <c r="AS41" s="2" t="s">
        <v>612</v>
      </c>
      <c r="AT41" s="2">
        <v>0.4</v>
      </c>
      <c r="AU41" s="2">
        <v>181.41</v>
      </c>
      <c r="AV41" s="2">
        <v>0.35</v>
      </c>
      <c r="AW41" s="2">
        <v>128.22</v>
      </c>
      <c r="AX41" s="2" t="s">
        <v>109</v>
      </c>
      <c r="AY41" s="2" t="s">
        <v>613</v>
      </c>
      <c r="AZ41" s="2" t="s">
        <v>614</v>
      </c>
      <c r="BA41" s="2" t="s">
        <v>99</v>
      </c>
      <c r="BB41" s="2" t="s">
        <v>615</v>
      </c>
      <c r="BC41" s="2" t="s">
        <v>103</v>
      </c>
      <c r="BD41" s="2" t="s">
        <v>607</v>
      </c>
      <c r="BE41" s="2" t="s">
        <v>114</v>
      </c>
      <c r="BF41" s="2" t="s">
        <v>616</v>
      </c>
      <c r="BG41" s="2" t="s">
        <v>617</v>
      </c>
      <c r="BH41" s="2" t="s">
        <v>103</v>
      </c>
      <c r="BI41" s="2" t="s">
        <v>103</v>
      </c>
      <c r="BJ41" s="2" t="s">
        <v>103</v>
      </c>
      <c r="BK41" s="2" t="s">
        <v>103</v>
      </c>
      <c r="BL41" s="2" t="s">
        <v>618</v>
      </c>
      <c r="BM41" s="2" t="s">
        <v>103</v>
      </c>
      <c r="BN41" s="2" t="s">
        <v>103</v>
      </c>
      <c r="BO41" s="2" t="s">
        <v>103</v>
      </c>
      <c r="BP41" s="2" t="s">
        <v>103</v>
      </c>
      <c r="BQ41" s="2" t="s">
        <v>103</v>
      </c>
      <c r="BR41" s="2" t="s">
        <v>103</v>
      </c>
      <c r="BS41" s="2" t="s">
        <v>103</v>
      </c>
      <c r="BT41" s="2" t="s">
        <v>103</v>
      </c>
      <c r="BU41" s="2" t="s">
        <v>103</v>
      </c>
      <c r="BV41" s="2" t="s">
        <v>103</v>
      </c>
      <c r="BW41" s="2" t="s">
        <v>103</v>
      </c>
      <c r="BX41" s="2" t="s">
        <v>103</v>
      </c>
      <c r="BY41" s="2" t="s">
        <v>103</v>
      </c>
    </row>
    <row r="42" ht="80" customHeight="1" spans="1:77">
      <c r="A42" s="2" t="s">
        <v>927</v>
      </c>
      <c r="B42" s="3" t="str">
        <f>_xlfn.DISPIMG("ID_9CFC0B1B1AB842F391212ACF56FD8F5B",1)</f>
        <v>=DISPIMG("ID_9CFC0B1B1AB842F391212ACF56FD8F5B",1)</v>
      </c>
      <c r="C42" s="2" t="s">
        <v>619</v>
      </c>
      <c r="D42" s="4" t="s">
        <v>620</v>
      </c>
      <c r="E42" s="2" t="s">
        <v>621</v>
      </c>
      <c r="F42" s="2" t="s">
        <v>300</v>
      </c>
      <c r="G42" s="2" t="s">
        <v>622</v>
      </c>
      <c r="H42" s="5">
        <v>197</v>
      </c>
      <c r="I42" s="2">
        <v>5514.03</v>
      </c>
      <c r="J42" s="2" t="s">
        <v>623</v>
      </c>
      <c r="K42" s="2" t="s">
        <v>624</v>
      </c>
      <c r="L42" s="5">
        <v>117</v>
      </c>
      <c r="M42" s="2" t="s">
        <v>99</v>
      </c>
      <c r="N42" s="2" t="s">
        <v>99</v>
      </c>
      <c r="O42" s="2" t="s">
        <v>98</v>
      </c>
      <c r="P42" s="2" t="s">
        <v>98</v>
      </c>
      <c r="Q42" s="5">
        <v>42</v>
      </c>
      <c r="R42" s="2">
        <v>4.6</v>
      </c>
      <c r="S42" s="2" t="s">
        <v>125</v>
      </c>
      <c r="T42" s="2" t="s">
        <v>625</v>
      </c>
      <c r="U42" s="2" t="s">
        <v>127</v>
      </c>
      <c r="V42" s="2">
        <v>27.99</v>
      </c>
      <c r="W42" s="2" t="s">
        <v>98</v>
      </c>
      <c r="X42" s="2" t="s">
        <v>103</v>
      </c>
      <c r="Y42" s="2">
        <v>27.99</v>
      </c>
      <c r="Z42" s="2" t="s">
        <v>103</v>
      </c>
      <c r="AA42" s="2">
        <v>19.21</v>
      </c>
      <c r="AB42" s="2">
        <v>68.63</v>
      </c>
      <c r="AC42" s="2" t="s">
        <v>103</v>
      </c>
      <c r="AD42" s="5">
        <v>2</v>
      </c>
      <c r="AE42" s="2">
        <v>100</v>
      </c>
      <c r="AF42" s="2">
        <v>0.46</v>
      </c>
      <c r="AG42" s="2">
        <v>4.58</v>
      </c>
      <c r="AH42" s="2" t="s">
        <v>103</v>
      </c>
      <c r="AI42" s="2" t="s">
        <v>104</v>
      </c>
      <c r="AJ42" s="5">
        <v>115931</v>
      </c>
      <c r="AK42" s="5">
        <v>84069</v>
      </c>
      <c r="AL42" s="2" t="s">
        <v>626</v>
      </c>
      <c r="AM42" s="5">
        <v>15333</v>
      </c>
      <c r="AN42" s="2">
        <v>0.57</v>
      </c>
      <c r="AO42" s="2" t="s">
        <v>107</v>
      </c>
      <c r="AP42" s="2" t="s">
        <v>106</v>
      </c>
      <c r="AQ42" s="2" t="s">
        <v>107</v>
      </c>
      <c r="AR42" s="2" t="s">
        <v>98</v>
      </c>
      <c r="AS42" s="2" t="s">
        <v>108</v>
      </c>
      <c r="AT42" s="2">
        <v>0.95</v>
      </c>
      <c r="AU42" s="2">
        <v>430.84</v>
      </c>
      <c r="AV42" s="2">
        <v>0.17</v>
      </c>
      <c r="AW42" s="2">
        <v>63.87</v>
      </c>
      <c r="AX42" s="2" t="s">
        <v>109</v>
      </c>
      <c r="AY42" s="2" t="s">
        <v>627</v>
      </c>
      <c r="AZ42" s="2" t="s">
        <v>628</v>
      </c>
      <c r="BA42" s="2" t="s">
        <v>98</v>
      </c>
      <c r="BB42" s="2" t="s">
        <v>629</v>
      </c>
      <c r="BC42" s="2" t="s">
        <v>103</v>
      </c>
      <c r="BD42" s="2" t="s">
        <v>623</v>
      </c>
      <c r="BE42" s="2" t="s">
        <v>103</v>
      </c>
      <c r="BF42" s="2" t="s">
        <v>630</v>
      </c>
      <c r="BG42" s="2" t="s">
        <v>103</v>
      </c>
      <c r="BH42" s="2" t="s">
        <v>103</v>
      </c>
      <c r="BI42" s="2" t="s">
        <v>631</v>
      </c>
      <c r="BJ42" s="2" t="s">
        <v>103</v>
      </c>
      <c r="BK42" s="2" t="s">
        <v>103</v>
      </c>
      <c r="BL42" s="2" t="s">
        <v>103</v>
      </c>
      <c r="BM42" s="2" t="s">
        <v>103</v>
      </c>
      <c r="BN42" s="2" t="s">
        <v>632</v>
      </c>
      <c r="BO42" s="2" t="s">
        <v>103</v>
      </c>
      <c r="BP42" s="2" t="s">
        <v>103</v>
      </c>
      <c r="BQ42" s="2" t="s">
        <v>633</v>
      </c>
      <c r="BR42" s="2" t="s">
        <v>133</v>
      </c>
      <c r="BS42" s="2" t="s">
        <v>103</v>
      </c>
      <c r="BT42" s="2" t="s">
        <v>103</v>
      </c>
      <c r="BU42" s="2" t="s">
        <v>103</v>
      </c>
      <c r="BV42" s="2" t="s">
        <v>103</v>
      </c>
      <c r="BW42" s="2" t="s">
        <v>103</v>
      </c>
      <c r="BX42" s="2" t="s">
        <v>103</v>
      </c>
      <c r="BY42" s="2" t="s">
        <v>103</v>
      </c>
    </row>
    <row r="43" ht="80" customHeight="1" spans="1:77">
      <c r="A43" s="2" t="s">
        <v>928</v>
      </c>
      <c r="B43" s="3" t="str">
        <f>_xlfn.DISPIMG("ID_BA15E24EDF7A4E558DAE618818C38C52",1)</f>
        <v>=DISPIMG("ID_BA15E24EDF7A4E558DAE618818C38C52",1)</v>
      </c>
      <c r="C43" s="2" t="s">
        <v>634</v>
      </c>
      <c r="D43" s="4" t="s">
        <v>635</v>
      </c>
      <c r="E43" s="2" t="s">
        <v>636</v>
      </c>
      <c r="F43" s="2" t="s">
        <v>300</v>
      </c>
      <c r="G43" s="2" t="s">
        <v>637</v>
      </c>
      <c r="H43" s="5">
        <v>197</v>
      </c>
      <c r="I43" s="2">
        <v>5908.03</v>
      </c>
      <c r="J43" s="2" t="s">
        <v>638</v>
      </c>
      <c r="K43" s="2" t="s">
        <v>639</v>
      </c>
      <c r="L43" s="5">
        <v>414</v>
      </c>
      <c r="M43" s="2" t="s">
        <v>98</v>
      </c>
      <c r="N43" s="2" t="s">
        <v>98</v>
      </c>
      <c r="O43" s="2" t="s">
        <v>98</v>
      </c>
      <c r="P43" s="2" t="s">
        <v>98</v>
      </c>
      <c r="Q43" s="5">
        <v>157</v>
      </c>
      <c r="R43" s="2">
        <v>4.5</v>
      </c>
      <c r="S43" s="2" t="s">
        <v>125</v>
      </c>
      <c r="T43" s="2" t="s">
        <v>640</v>
      </c>
      <c r="U43" s="2" t="s">
        <v>127</v>
      </c>
      <c r="V43" s="2">
        <v>29.99</v>
      </c>
      <c r="W43" s="2" t="s">
        <v>98</v>
      </c>
      <c r="X43" s="2" t="s">
        <v>103</v>
      </c>
      <c r="Y43" s="2">
        <v>29.99</v>
      </c>
      <c r="Z43" s="2">
        <v>48.73</v>
      </c>
      <c r="AA43" s="2">
        <v>20.91</v>
      </c>
      <c r="AB43" s="2">
        <v>69.72</v>
      </c>
      <c r="AC43" s="2" t="s">
        <v>103</v>
      </c>
      <c r="AD43" s="5">
        <v>2</v>
      </c>
      <c r="AE43" s="2">
        <v>100</v>
      </c>
      <c r="AF43" s="2">
        <v>0.46</v>
      </c>
      <c r="AG43" s="2">
        <v>4.58</v>
      </c>
      <c r="AH43" s="2" t="s">
        <v>103</v>
      </c>
      <c r="AI43" s="2" t="s">
        <v>104</v>
      </c>
      <c r="AJ43" s="5">
        <v>53126</v>
      </c>
      <c r="AK43" s="5">
        <v>70632</v>
      </c>
      <c r="AL43" s="2" t="s">
        <v>641</v>
      </c>
      <c r="AM43" s="5">
        <v>16337</v>
      </c>
      <c r="AN43" s="2">
        <v>-0.33</v>
      </c>
      <c r="AO43" s="2" t="s">
        <v>106</v>
      </c>
      <c r="AP43" s="2" t="s">
        <v>106</v>
      </c>
      <c r="AQ43" s="2" t="s">
        <v>107</v>
      </c>
      <c r="AR43" s="2" t="s">
        <v>99</v>
      </c>
      <c r="AS43" s="2" t="s">
        <v>108</v>
      </c>
      <c r="AT43" s="2">
        <v>0.93</v>
      </c>
      <c r="AU43" s="2">
        <v>421.77</v>
      </c>
      <c r="AV43" s="2">
        <v>0.18</v>
      </c>
      <c r="AW43" s="2">
        <v>65.35</v>
      </c>
      <c r="AX43" s="2" t="s">
        <v>109</v>
      </c>
      <c r="AY43" s="2" t="s">
        <v>642</v>
      </c>
      <c r="AZ43" s="2" t="s">
        <v>643</v>
      </c>
      <c r="BA43" s="2" t="s">
        <v>98</v>
      </c>
      <c r="BB43" s="2" t="s">
        <v>644</v>
      </c>
      <c r="BC43" s="2" t="s">
        <v>103</v>
      </c>
      <c r="BD43" s="2" t="s">
        <v>638</v>
      </c>
      <c r="BE43" s="2" t="s">
        <v>103</v>
      </c>
      <c r="BF43" s="2" t="s">
        <v>645</v>
      </c>
      <c r="BG43" s="2" t="s">
        <v>103</v>
      </c>
      <c r="BH43" s="2" t="s">
        <v>103</v>
      </c>
      <c r="BI43" s="2" t="s">
        <v>646</v>
      </c>
      <c r="BJ43" s="2" t="s">
        <v>103</v>
      </c>
      <c r="BK43" s="2" t="s">
        <v>103</v>
      </c>
      <c r="BL43" s="2" t="s">
        <v>647</v>
      </c>
      <c r="BM43" s="2" t="s">
        <v>311</v>
      </c>
      <c r="BN43" s="2" t="s">
        <v>648</v>
      </c>
      <c r="BO43" s="2" t="s">
        <v>103</v>
      </c>
      <c r="BP43" s="2" t="s">
        <v>103</v>
      </c>
      <c r="BQ43" s="2" t="s">
        <v>103</v>
      </c>
      <c r="BR43" s="2" t="s">
        <v>103</v>
      </c>
      <c r="BS43" s="2" t="s">
        <v>103</v>
      </c>
      <c r="BT43" s="2" t="s">
        <v>103</v>
      </c>
      <c r="BU43" s="2" t="s">
        <v>103</v>
      </c>
      <c r="BV43" s="2" t="s">
        <v>103</v>
      </c>
      <c r="BW43" s="2" t="s">
        <v>103</v>
      </c>
      <c r="BX43" s="2" t="s">
        <v>103</v>
      </c>
      <c r="BY43" s="2" t="s">
        <v>103</v>
      </c>
    </row>
    <row r="44" ht="80" customHeight="1" spans="1:77">
      <c r="A44" s="2" t="s">
        <v>929</v>
      </c>
      <c r="B44" s="3" t="str">
        <f>_xlfn.DISPIMG("ID_26DD48AE11E44CD7B075EA7563D05230",1)</f>
        <v>=DISPIMG("ID_26DD48AE11E44CD7B075EA7563D05230",1)</v>
      </c>
      <c r="C44" s="2" t="s">
        <v>649</v>
      </c>
      <c r="D44" s="4" t="s">
        <v>650</v>
      </c>
      <c r="E44" s="2" t="s">
        <v>651</v>
      </c>
      <c r="F44" s="2" t="s">
        <v>90</v>
      </c>
      <c r="G44" s="2" t="s">
        <v>651</v>
      </c>
      <c r="H44" s="5">
        <v>194</v>
      </c>
      <c r="I44" s="2">
        <v>6982.06</v>
      </c>
      <c r="J44" s="2" t="s">
        <v>583</v>
      </c>
      <c r="K44" s="2" t="s">
        <v>652</v>
      </c>
      <c r="L44" s="5">
        <v>218</v>
      </c>
      <c r="M44" s="2" t="s">
        <v>98</v>
      </c>
      <c r="N44" s="2" t="s">
        <v>98</v>
      </c>
      <c r="O44" s="2" t="s">
        <v>98</v>
      </c>
      <c r="P44" s="2" t="s">
        <v>98</v>
      </c>
      <c r="Q44" s="5">
        <v>274</v>
      </c>
      <c r="R44" s="2">
        <v>4.3</v>
      </c>
      <c r="S44" s="2" t="s">
        <v>125</v>
      </c>
      <c r="T44" s="2" t="s">
        <v>585</v>
      </c>
      <c r="U44" s="2" t="s">
        <v>127</v>
      </c>
      <c r="V44" s="2">
        <v>35.99</v>
      </c>
      <c r="W44" s="2" t="s">
        <v>98</v>
      </c>
      <c r="X44" s="2" t="s">
        <v>103</v>
      </c>
      <c r="Y44" s="2">
        <v>35.99</v>
      </c>
      <c r="Z44" s="2">
        <v>39.99</v>
      </c>
      <c r="AA44" s="2">
        <v>26.67</v>
      </c>
      <c r="AB44" s="2">
        <v>74.1</v>
      </c>
      <c r="AC44" s="5">
        <v>1</v>
      </c>
      <c r="AD44" s="2" t="s">
        <v>103</v>
      </c>
      <c r="AE44" s="2">
        <v>48.87</v>
      </c>
      <c r="AF44" s="2">
        <v>0.46</v>
      </c>
      <c r="AG44" s="2">
        <v>3.92</v>
      </c>
      <c r="AH44" s="2" t="s">
        <v>103</v>
      </c>
      <c r="AI44" s="2" t="s">
        <v>104</v>
      </c>
      <c r="AJ44" s="5">
        <v>65006</v>
      </c>
      <c r="AK44" s="5">
        <v>90750</v>
      </c>
      <c r="AL44" s="2" t="s">
        <v>653</v>
      </c>
      <c r="AM44" s="5">
        <v>16724</v>
      </c>
      <c r="AN44" s="2">
        <v>-0.15</v>
      </c>
      <c r="AO44" s="2" t="s">
        <v>106</v>
      </c>
      <c r="AP44" s="2" t="s">
        <v>106</v>
      </c>
      <c r="AQ44" s="2" t="s">
        <v>107</v>
      </c>
      <c r="AR44" s="2" t="s">
        <v>99</v>
      </c>
      <c r="AS44" s="2" t="s">
        <v>108</v>
      </c>
      <c r="AT44" s="2">
        <v>0.35</v>
      </c>
      <c r="AU44" s="2">
        <v>158.73</v>
      </c>
      <c r="AV44" s="2">
        <v>0.1</v>
      </c>
      <c r="AW44" s="2">
        <v>36.56</v>
      </c>
      <c r="AX44" s="2" t="s">
        <v>109</v>
      </c>
      <c r="AY44" s="2" t="s">
        <v>654</v>
      </c>
      <c r="AZ44" s="2" t="s">
        <v>655</v>
      </c>
      <c r="BA44" s="2" t="s">
        <v>98</v>
      </c>
      <c r="BB44" s="2" t="s">
        <v>656</v>
      </c>
      <c r="BC44" s="2" t="s">
        <v>103</v>
      </c>
      <c r="BD44" s="2" t="s">
        <v>583</v>
      </c>
      <c r="BE44" s="2" t="s">
        <v>114</v>
      </c>
      <c r="BF44" s="2" t="s">
        <v>115</v>
      </c>
      <c r="BG44" s="2" t="s">
        <v>203</v>
      </c>
      <c r="BH44" s="2" t="s">
        <v>657</v>
      </c>
      <c r="BI44" s="2" t="s">
        <v>103</v>
      </c>
      <c r="BJ44" s="2" t="s">
        <v>103</v>
      </c>
      <c r="BK44" s="2" t="s">
        <v>103</v>
      </c>
      <c r="BL44" s="2" t="s">
        <v>103</v>
      </c>
      <c r="BM44" s="2" t="s">
        <v>103</v>
      </c>
      <c r="BN44" s="2" t="s">
        <v>103</v>
      </c>
      <c r="BO44" s="2" t="s">
        <v>103</v>
      </c>
      <c r="BP44" s="2" t="s">
        <v>103</v>
      </c>
      <c r="BQ44" s="2" t="s">
        <v>103</v>
      </c>
      <c r="BR44" s="2" t="s">
        <v>103</v>
      </c>
      <c r="BS44" s="2" t="s">
        <v>103</v>
      </c>
      <c r="BT44" s="2" t="s">
        <v>103</v>
      </c>
      <c r="BU44" s="2" t="s">
        <v>103</v>
      </c>
      <c r="BV44" s="2" t="s">
        <v>103</v>
      </c>
      <c r="BW44" s="2" t="s">
        <v>103</v>
      </c>
      <c r="BX44" s="2" t="s">
        <v>103</v>
      </c>
      <c r="BY44" s="2" t="s">
        <v>103</v>
      </c>
    </row>
    <row r="45" ht="80" customHeight="1" spans="1:77">
      <c r="A45" s="2" t="s">
        <v>930</v>
      </c>
      <c r="B45" s="3" t="str">
        <f>_xlfn.DISPIMG("ID_70715A560CD0488F8709E31ECF42B3F9",1)</f>
        <v>=DISPIMG("ID_70715A560CD0488F8709E31ECF42B3F9",1)</v>
      </c>
      <c r="C45" s="2" t="s">
        <v>658</v>
      </c>
      <c r="D45" s="4" t="s">
        <v>659</v>
      </c>
      <c r="E45" s="2" t="s">
        <v>660</v>
      </c>
      <c r="F45" s="2" t="s">
        <v>300</v>
      </c>
      <c r="G45" s="2" t="s">
        <v>660</v>
      </c>
      <c r="H45" s="5">
        <v>194</v>
      </c>
      <c r="I45" s="2">
        <v>5818.06</v>
      </c>
      <c r="J45" s="2" t="s">
        <v>661</v>
      </c>
      <c r="K45" s="2" t="s">
        <v>662</v>
      </c>
      <c r="L45" s="5">
        <v>377</v>
      </c>
      <c r="M45" s="2" t="s">
        <v>98</v>
      </c>
      <c r="N45" s="2" t="s">
        <v>98</v>
      </c>
      <c r="O45" s="2" t="s">
        <v>98</v>
      </c>
      <c r="P45" s="2" t="s">
        <v>98</v>
      </c>
      <c r="Q45" s="5">
        <v>94</v>
      </c>
      <c r="R45" s="2">
        <v>4.3</v>
      </c>
      <c r="S45" s="2" t="s">
        <v>125</v>
      </c>
      <c r="T45" s="2" t="s">
        <v>663</v>
      </c>
      <c r="U45" s="2" t="s">
        <v>127</v>
      </c>
      <c r="V45" s="2">
        <v>29.99</v>
      </c>
      <c r="W45" s="2" t="s">
        <v>98</v>
      </c>
      <c r="X45" s="2" t="s">
        <v>103</v>
      </c>
      <c r="Y45" s="2">
        <v>29.99</v>
      </c>
      <c r="Z45" s="2">
        <v>34.99</v>
      </c>
      <c r="AA45" s="2">
        <v>20.91</v>
      </c>
      <c r="AB45" s="2">
        <v>69.72</v>
      </c>
      <c r="AC45" s="5">
        <v>1</v>
      </c>
      <c r="AD45" s="2" t="s">
        <v>103</v>
      </c>
      <c r="AE45" s="2">
        <v>100</v>
      </c>
      <c r="AF45" s="2">
        <v>0.46</v>
      </c>
      <c r="AG45" s="2">
        <v>4.58</v>
      </c>
      <c r="AH45" s="2" t="s">
        <v>103</v>
      </c>
      <c r="AI45" s="2" t="s">
        <v>104</v>
      </c>
      <c r="AJ45" s="5">
        <v>38369</v>
      </c>
      <c r="AK45" s="5">
        <v>87263</v>
      </c>
      <c r="AL45" s="2" t="s">
        <v>664</v>
      </c>
      <c r="AM45" s="5">
        <v>0</v>
      </c>
      <c r="AN45" s="2">
        <v>-0.27</v>
      </c>
      <c r="AO45" s="2" t="s">
        <v>106</v>
      </c>
      <c r="AP45" s="2" t="s">
        <v>106</v>
      </c>
      <c r="AQ45" s="2" t="s">
        <v>107</v>
      </c>
      <c r="AR45" s="2" t="s">
        <v>99</v>
      </c>
      <c r="AS45" s="2" t="s">
        <v>108</v>
      </c>
      <c r="AT45" s="2">
        <v>0.9</v>
      </c>
      <c r="AU45" s="2">
        <v>408.16</v>
      </c>
      <c r="AV45" s="2">
        <v>0.18</v>
      </c>
      <c r="AW45" s="2">
        <v>64.84</v>
      </c>
      <c r="AX45" s="2" t="s">
        <v>109</v>
      </c>
      <c r="AY45" s="2" t="s">
        <v>665</v>
      </c>
      <c r="AZ45" s="2" t="s">
        <v>666</v>
      </c>
      <c r="BA45" s="2" t="s">
        <v>98</v>
      </c>
      <c r="BB45" s="2" t="s">
        <v>667</v>
      </c>
      <c r="BC45" s="2" t="s">
        <v>103</v>
      </c>
      <c r="BD45" s="2" t="s">
        <v>661</v>
      </c>
      <c r="BE45" s="2" t="s">
        <v>103</v>
      </c>
      <c r="BF45" s="2" t="s">
        <v>668</v>
      </c>
      <c r="BG45" s="2" t="s">
        <v>103</v>
      </c>
      <c r="BH45" s="2" t="s">
        <v>103</v>
      </c>
      <c r="BI45" s="2" t="s">
        <v>103</v>
      </c>
      <c r="BJ45" s="2" t="s">
        <v>669</v>
      </c>
      <c r="BK45" s="2" t="s">
        <v>103</v>
      </c>
      <c r="BL45" s="2" t="s">
        <v>670</v>
      </c>
      <c r="BM45" s="2" t="s">
        <v>671</v>
      </c>
      <c r="BN45" s="2" t="s">
        <v>103</v>
      </c>
      <c r="BO45" s="2" t="s">
        <v>103</v>
      </c>
      <c r="BP45" s="2" t="s">
        <v>103</v>
      </c>
      <c r="BQ45" s="2" t="s">
        <v>103</v>
      </c>
      <c r="BR45" s="2" t="s">
        <v>103</v>
      </c>
      <c r="BS45" s="2" t="s">
        <v>103</v>
      </c>
      <c r="BT45" s="2" t="s">
        <v>103</v>
      </c>
      <c r="BU45" s="2" t="s">
        <v>103</v>
      </c>
      <c r="BV45" s="2" t="s">
        <v>103</v>
      </c>
      <c r="BW45" s="2" t="s">
        <v>103</v>
      </c>
      <c r="BX45" s="2" t="s">
        <v>103</v>
      </c>
      <c r="BY45" s="2" t="s">
        <v>103</v>
      </c>
    </row>
    <row r="46" ht="80" customHeight="1" spans="1:77">
      <c r="A46" s="2" t="s">
        <v>931</v>
      </c>
      <c r="B46" s="3" t="str">
        <f>_xlfn.DISPIMG("ID_92DBA8668DA14C5AA0E93FB367B9DCDF",1)</f>
        <v>=DISPIMG("ID_92DBA8668DA14C5AA0E93FB367B9DCDF",1)</v>
      </c>
      <c r="C46" s="2" t="s">
        <v>672</v>
      </c>
      <c r="D46" s="4" t="s">
        <v>673</v>
      </c>
      <c r="E46" s="2" t="s">
        <v>674</v>
      </c>
      <c r="F46" s="2" t="s">
        <v>90</v>
      </c>
      <c r="G46" s="2" t="s">
        <v>675</v>
      </c>
      <c r="H46" s="5">
        <v>193</v>
      </c>
      <c r="I46" s="2">
        <v>15378.24</v>
      </c>
      <c r="J46" s="2" t="s">
        <v>676</v>
      </c>
      <c r="K46" s="2" t="s">
        <v>677</v>
      </c>
      <c r="L46" s="5">
        <v>3166</v>
      </c>
      <c r="M46" s="2" t="s">
        <v>98</v>
      </c>
      <c r="N46" s="2" t="s">
        <v>98</v>
      </c>
      <c r="O46" s="2" t="s">
        <v>98</v>
      </c>
      <c r="P46" s="2" t="s">
        <v>98</v>
      </c>
      <c r="Q46" s="5">
        <v>774</v>
      </c>
      <c r="R46" s="2">
        <v>4.6</v>
      </c>
      <c r="S46" s="2" t="s">
        <v>100</v>
      </c>
      <c r="T46" s="2" t="s">
        <v>101</v>
      </c>
      <c r="U46" s="2" t="s">
        <v>102</v>
      </c>
      <c r="V46" s="2">
        <v>79.68</v>
      </c>
      <c r="W46" s="2" t="s">
        <v>98</v>
      </c>
      <c r="X46" s="2" t="s">
        <v>103</v>
      </c>
      <c r="Y46" s="2">
        <v>79.68</v>
      </c>
      <c r="Z46" s="2">
        <v>126</v>
      </c>
      <c r="AA46" s="2">
        <v>63.81</v>
      </c>
      <c r="AB46" s="2">
        <v>80.08</v>
      </c>
      <c r="AC46" s="5">
        <v>5</v>
      </c>
      <c r="AD46" s="2" t="s">
        <v>103</v>
      </c>
      <c r="AE46" s="2">
        <v>100</v>
      </c>
      <c r="AF46" s="2">
        <v>0.45</v>
      </c>
      <c r="AG46" s="2">
        <v>3.92</v>
      </c>
      <c r="AH46" s="2" t="s">
        <v>103</v>
      </c>
      <c r="AI46" s="2" t="s">
        <v>104</v>
      </c>
      <c r="AJ46" s="5">
        <v>68388</v>
      </c>
      <c r="AK46" s="5">
        <v>55904</v>
      </c>
      <c r="AL46" s="2" t="s">
        <v>678</v>
      </c>
      <c r="AM46" s="5">
        <v>12292</v>
      </c>
      <c r="AN46" s="2">
        <v>0.22</v>
      </c>
      <c r="AO46" s="2" t="s">
        <v>107</v>
      </c>
      <c r="AP46" s="2" t="s">
        <v>106</v>
      </c>
      <c r="AQ46" s="2" t="s">
        <v>107</v>
      </c>
      <c r="AR46" s="2" t="s">
        <v>99</v>
      </c>
      <c r="AS46" s="2" t="s">
        <v>108</v>
      </c>
      <c r="AT46" s="2">
        <v>0.33</v>
      </c>
      <c r="AU46" s="2">
        <v>149.66</v>
      </c>
      <c r="AV46" s="2">
        <v>0.1</v>
      </c>
      <c r="AW46" s="2">
        <v>38.3</v>
      </c>
      <c r="AX46" s="2" t="s">
        <v>109</v>
      </c>
      <c r="AY46" s="2" t="s">
        <v>679</v>
      </c>
      <c r="AZ46" s="2" t="s">
        <v>680</v>
      </c>
      <c r="BA46" s="2" t="s">
        <v>98</v>
      </c>
      <c r="BB46" s="2" t="s">
        <v>681</v>
      </c>
      <c r="BC46" s="2" t="s">
        <v>204</v>
      </c>
      <c r="BD46" s="2" t="s">
        <v>676</v>
      </c>
      <c r="BE46" s="2" t="s">
        <v>114</v>
      </c>
      <c r="BF46" s="2" t="s">
        <v>160</v>
      </c>
      <c r="BG46" s="2" t="s">
        <v>133</v>
      </c>
      <c r="BH46" s="2" t="s">
        <v>230</v>
      </c>
      <c r="BI46" s="2" t="s">
        <v>103</v>
      </c>
      <c r="BJ46" s="2" t="s">
        <v>103</v>
      </c>
      <c r="BK46" s="2" t="s">
        <v>103</v>
      </c>
      <c r="BL46" s="2" t="s">
        <v>103</v>
      </c>
      <c r="BM46" s="2" t="s">
        <v>103</v>
      </c>
      <c r="BN46" s="2" t="s">
        <v>103</v>
      </c>
      <c r="BO46" s="2" t="s">
        <v>103</v>
      </c>
      <c r="BP46" s="2" t="s">
        <v>103</v>
      </c>
      <c r="BQ46" s="2" t="s">
        <v>103</v>
      </c>
      <c r="BR46" s="2" t="s">
        <v>103</v>
      </c>
      <c r="BS46" s="2" t="s">
        <v>103</v>
      </c>
      <c r="BT46" s="2" t="s">
        <v>103</v>
      </c>
      <c r="BU46" s="2" t="s">
        <v>103</v>
      </c>
      <c r="BV46" s="2" t="s">
        <v>103</v>
      </c>
      <c r="BW46" s="2" t="s">
        <v>103</v>
      </c>
      <c r="BX46" s="2" t="s">
        <v>103</v>
      </c>
      <c r="BY46" s="2" t="s">
        <v>103</v>
      </c>
    </row>
    <row r="47" ht="80" customHeight="1" spans="1:77">
      <c r="A47" s="2" t="s">
        <v>932</v>
      </c>
      <c r="B47" s="3" t="str">
        <f>_xlfn.DISPIMG("ID_C6985FD89F1E4D16BDC7F853FBBFC5B3",1)</f>
        <v>=DISPIMG("ID_C6985FD89F1E4D16BDC7F853FBBFC5B3",1)</v>
      </c>
      <c r="C47" s="2" t="s">
        <v>682</v>
      </c>
      <c r="D47" s="4" t="s">
        <v>683</v>
      </c>
      <c r="E47" s="2" t="s">
        <v>684</v>
      </c>
      <c r="F47" s="2" t="s">
        <v>90</v>
      </c>
      <c r="G47" s="2" t="s">
        <v>685</v>
      </c>
      <c r="H47" s="5">
        <v>184</v>
      </c>
      <c r="I47" s="2">
        <v>4184.16</v>
      </c>
      <c r="J47" s="2" t="s">
        <v>123</v>
      </c>
      <c r="K47" s="2" t="s">
        <v>686</v>
      </c>
      <c r="L47" s="5">
        <v>1510</v>
      </c>
      <c r="M47" s="2" t="s">
        <v>98</v>
      </c>
      <c r="N47" s="2" t="s">
        <v>98</v>
      </c>
      <c r="O47" s="2" t="s">
        <v>98</v>
      </c>
      <c r="P47" s="2" t="s">
        <v>98</v>
      </c>
      <c r="Q47" s="5">
        <v>802</v>
      </c>
      <c r="R47" s="2">
        <v>4.5</v>
      </c>
      <c r="S47" s="2" t="s">
        <v>125</v>
      </c>
      <c r="T47" s="2" t="s">
        <v>687</v>
      </c>
      <c r="U47" s="2" t="s">
        <v>127</v>
      </c>
      <c r="V47" s="2">
        <v>32.49</v>
      </c>
      <c r="W47" s="2" t="s">
        <v>99</v>
      </c>
      <c r="X47" s="2">
        <v>9.75</v>
      </c>
      <c r="Y47" s="2">
        <v>22.74</v>
      </c>
      <c r="Z47" s="2" t="s">
        <v>103</v>
      </c>
      <c r="AA47" s="2">
        <v>15.41</v>
      </c>
      <c r="AB47" s="2">
        <v>67.77</v>
      </c>
      <c r="AC47" s="2" t="s">
        <v>103</v>
      </c>
      <c r="AD47" s="5">
        <v>1</v>
      </c>
      <c r="AE47" s="2">
        <v>4.83</v>
      </c>
      <c r="AF47" s="2">
        <v>0.43</v>
      </c>
      <c r="AG47" s="2">
        <v>3.92</v>
      </c>
      <c r="AH47" s="2" t="s">
        <v>103</v>
      </c>
      <c r="AI47" s="2" t="s">
        <v>104</v>
      </c>
      <c r="AJ47" s="5">
        <v>109502</v>
      </c>
      <c r="AK47" s="5">
        <v>101695</v>
      </c>
      <c r="AL47" s="2" t="s">
        <v>688</v>
      </c>
      <c r="AM47" s="5">
        <v>54305</v>
      </c>
      <c r="AN47" s="2">
        <v>0.23</v>
      </c>
      <c r="AO47" s="2" t="s">
        <v>106</v>
      </c>
      <c r="AP47" s="2" t="s">
        <v>106</v>
      </c>
      <c r="AQ47" s="2" t="s">
        <v>107</v>
      </c>
      <c r="AR47" s="2" t="s">
        <v>99</v>
      </c>
      <c r="AS47" s="2" t="s">
        <v>108</v>
      </c>
      <c r="AT47" s="2">
        <v>0.37</v>
      </c>
      <c r="AU47" s="2">
        <v>167.8</v>
      </c>
      <c r="AV47" s="2">
        <v>0.12</v>
      </c>
      <c r="AW47" s="2">
        <v>45.67</v>
      </c>
      <c r="AX47" s="2" t="s">
        <v>109</v>
      </c>
      <c r="AY47" s="2" t="s">
        <v>689</v>
      </c>
      <c r="AZ47" s="2" t="s">
        <v>690</v>
      </c>
      <c r="BA47" s="2" t="s">
        <v>98</v>
      </c>
      <c r="BB47" s="2" t="s">
        <v>691</v>
      </c>
      <c r="BC47" s="2" t="s">
        <v>103</v>
      </c>
      <c r="BD47" s="2" t="s">
        <v>123</v>
      </c>
      <c r="BE47" s="2" t="s">
        <v>114</v>
      </c>
      <c r="BF47" s="2" t="s">
        <v>132</v>
      </c>
      <c r="BG47" s="2" t="s">
        <v>692</v>
      </c>
      <c r="BH47" s="2" t="s">
        <v>693</v>
      </c>
      <c r="BI47" s="2" t="s">
        <v>694</v>
      </c>
      <c r="BJ47" s="2" t="s">
        <v>103</v>
      </c>
      <c r="BK47" s="2" t="s">
        <v>103</v>
      </c>
      <c r="BL47" s="2" t="s">
        <v>103</v>
      </c>
      <c r="BM47" s="2" t="s">
        <v>103</v>
      </c>
      <c r="BN47" s="2" t="s">
        <v>103</v>
      </c>
      <c r="BO47" s="2" t="s">
        <v>103</v>
      </c>
      <c r="BP47" s="2" t="s">
        <v>103</v>
      </c>
      <c r="BQ47" s="2" t="s">
        <v>103</v>
      </c>
      <c r="BR47" s="2" t="s">
        <v>103</v>
      </c>
      <c r="BS47" s="2" t="s">
        <v>103</v>
      </c>
      <c r="BT47" s="2" t="s">
        <v>103</v>
      </c>
      <c r="BU47" s="2" t="s">
        <v>103</v>
      </c>
      <c r="BV47" s="2" t="s">
        <v>103</v>
      </c>
      <c r="BW47" s="2" t="s">
        <v>103</v>
      </c>
      <c r="BX47" s="2" t="s">
        <v>103</v>
      </c>
      <c r="BY47" s="2" t="s">
        <v>103</v>
      </c>
    </row>
    <row r="48" ht="80" customHeight="1" spans="1:77">
      <c r="A48" s="2" t="s">
        <v>933</v>
      </c>
      <c r="B48" s="3" t="str">
        <f>_xlfn.DISPIMG("ID_2F7AE05621C7402999E5F15E9CE4AEB9",1)</f>
        <v>=DISPIMG("ID_2F7AE05621C7402999E5F15E9CE4AEB9",1)</v>
      </c>
      <c r="C48" s="2" t="s">
        <v>695</v>
      </c>
      <c r="D48" s="4" t="s">
        <v>696</v>
      </c>
      <c r="E48" s="2" t="s">
        <v>697</v>
      </c>
      <c r="F48" s="2" t="s">
        <v>90</v>
      </c>
      <c r="G48" s="2" t="s">
        <v>698</v>
      </c>
      <c r="H48" s="5">
        <v>182</v>
      </c>
      <c r="I48" s="2">
        <v>5731.18</v>
      </c>
      <c r="J48" s="2" t="s">
        <v>699</v>
      </c>
      <c r="K48" s="2" t="s">
        <v>700</v>
      </c>
      <c r="L48" s="5">
        <v>206</v>
      </c>
      <c r="M48" s="2" t="s">
        <v>98</v>
      </c>
      <c r="N48" s="2" t="s">
        <v>98</v>
      </c>
      <c r="O48" s="2" t="s">
        <v>98</v>
      </c>
      <c r="P48" s="2" t="s">
        <v>98</v>
      </c>
      <c r="Q48" s="5">
        <v>26</v>
      </c>
      <c r="R48" s="2">
        <v>4</v>
      </c>
      <c r="S48" s="2" t="s">
        <v>125</v>
      </c>
      <c r="T48" s="2" t="s">
        <v>701</v>
      </c>
      <c r="U48" s="2" t="s">
        <v>127</v>
      </c>
      <c r="V48" s="2">
        <v>34.99</v>
      </c>
      <c r="W48" s="2" t="s">
        <v>99</v>
      </c>
      <c r="X48" s="2">
        <v>3.5</v>
      </c>
      <c r="Y48" s="2">
        <v>31.49</v>
      </c>
      <c r="Z48" s="2">
        <v>37.95</v>
      </c>
      <c r="AA48" s="2">
        <v>23.71</v>
      </c>
      <c r="AB48" s="2">
        <v>75.29</v>
      </c>
      <c r="AC48" s="2" t="s">
        <v>103</v>
      </c>
      <c r="AD48" s="5">
        <v>2</v>
      </c>
      <c r="AE48" s="2">
        <v>73.39</v>
      </c>
      <c r="AF48" s="2">
        <v>0.43</v>
      </c>
      <c r="AG48" s="2">
        <v>3.06</v>
      </c>
      <c r="AH48" s="2" t="s">
        <v>103</v>
      </c>
      <c r="AI48" s="2" t="s">
        <v>104</v>
      </c>
      <c r="AJ48" s="5">
        <v>113736</v>
      </c>
      <c r="AK48" s="5">
        <v>106365</v>
      </c>
      <c r="AL48" s="2" t="s">
        <v>702</v>
      </c>
      <c r="AM48" s="5">
        <v>0</v>
      </c>
      <c r="AN48" s="2">
        <v>0.25</v>
      </c>
      <c r="AO48" s="2" t="s">
        <v>106</v>
      </c>
      <c r="AP48" s="2" t="s">
        <v>106</v>
      </c>
      <c r="AQ48" s="2" t="s">
        <v>107</v>
      </c>
      <c r="AR48" s="2" t="s">
        <v>98</v>
      </c>
      <c r="AS48" s="2" t="s">
        <v>108</v>
      </c>
      <c r="AT48" s="2">
        <v>0.86</v>
      </c>
      <c r="AU48" s="2">
        <v>390.02</v>
      </c>
      <c r="AV48" s="2">
        <v>0</v>
      </c>
      <c r="AW48" s="2">
        <v>0.8</v>
      </c>
      <c r="AX48" s="2" t="s">
        <v>109</v>
      </c>
      <c r="AY48" s="2" t="s">
        <v>703</v>
      </c>
      <c r="AZ48" s="2" t="s">
        <v>704</v>
      </c>
      <c r="BA48" s="2" t="s">
        <v>98</v>
      </c>
      <c r="BB48" s="2" t="s">
        <v>705</v>
      </c>
      <c r="BC48" s="2" t="s">
        <v>103</v>
      </c>
      <c r="BD48" s="2" t="s">
        <v>699</v>
      </c>
      <c r="BE48" s="2" t="s">
        <v>114</v>
      </c>
      <c r="BF48" s="2" t="s">
        <v>217</v>
      </c>
      <c r="BG48" s="2" t="s">
        <v>133</v>
      </c>
      <c r="BH48" s="2" t="s">
        <v>103</v>
      </c>
      <c r="BI48" s="2" t="s">
        <v>103</v>
      </c>
      <c r="BJ48" s="2" t="s">
        <v>103</v>
      </c>
      <c r="BK48" s="2" t="s">
        <v>706</v>
      </c>
      <c r="BL48" s="2" t="s">
        <v>103</v>
      </c>
      <c r="BM48" s="2" t="s">
        <v>103</v>
      </c>
      <c r="BN48" s="2" t="s">
        <v>103</v>
      </c>
      <c r="BO48" s="2" t="s">
        <v>103</v>
      </c>
      <c r="BP48" s="2" t="s">
        <v>103</v>
      </c>
      <c r="BQ48" s="2" t="s">
        <v>103</v>
      </c>
      <c r="BR48" s="2" t="s">
        <v>103</v>
      </c>
      <c r="BS48" s="2" t="s">
        <v>103</v>
      </c>
      <c r="BT48" s="2" t="s">
        <v>103</v>
      </c>
      <c r="BU48" s="2" t="s">
        <v>103</v>
      </c>
      <c r="BV48" s="2" t="s">
        <v>103</v>
      </c>
      <c r="BW48" s="2" t="s">
        <v>103</v>
      </c>
      <c r="BX48" s="2" t="s">
        <v>103</v>
      </c>
      <c r="BY48" s="2" t="s">
        <v>103</v>
      </c>
    </row>
    <row r="49" ht="80" customHeight="1" spans="1:77">
      <c r="A49" s="2" t="s">
        <v>934</v>
      </c>
      <c r="B49" s="3" t="str">
        <f>_xlfn.DISPIMG("ID_C6D981345B924B0799D04E774DC74740",1)</f>
        <v>=DISPIMG("ID_C6D981345B924B0799D04E774DC74740",1)</v>
      </c>
      <c r="C49" s="2" t="s">
        <v>707</v>
      </c>
      <c r="D49" s="4" t="s">
        <v>708</v>
      </c>
      <c r="E49" s="2" t="s">
        <v>709</v>
      </c>
      <c r="F49" s="2" t="s">
        <v>90</v>
      </c>
      <c r="G49" s="2" t="s">
        <v>710</v>
      </c>
      <c r="H49" s="5">
        <v>181</v>
      </c>
      <c r="I49" s="2">
        <v>5428.19</v>
      </c>
      <c r="J49" s="2" t="s">
        <v>711</v>
      </c>
      <c r="K49" s="2" t="s">
        <v>712</v>
      </c>
      <c r="L49" s="5">
        <v>1825</v>
      </c>
      <c r="M49" s="2" t="s">
        <v>98</v>
      </c>
      <c r="N49" s="2" t="s">
        <v>98</v>
      </c>
      <c r="O49" s="2" t="s">
        <v>98</v>
      </c>
      <c r="P49" s="2" t="s">
        <v>98</v>
      </c>
      <c r="Q49" s="5">
        <v>1974</v>
      </c>
      <c r="R49" s="2">
        <v>4.4</v>
      </c>
      <c r="S49" s="2" t="s">
        <v>125</v>
      </c>
      <c r="T49" s="2" t="s">
        <v>713</v>
      </c>
      <c r="U49" s="2" t="s">
        <v>127</v>
      </c>
      <c r="V49" s="2">
        <v>29.99</v>
      </c>
      <c r="W49" s="2" t="s">
        <v>98</v>
      </c>
      <c r="X49" s="2" t="s">
        <v>103</v>
      </c>
      <c r="Y49" s="2">
        <v>29.99</v>
      </c>
      <c r="Z49" s="2" t="s">
        <v>103</v>
      </c>
      <c r="AA49" s="2">
        <v>21.58</v>
      </c>
      <c r="AB49" s="2">
        <v>71.96</v>
      </c>
      <c r="AC49" s="5">
        <v>7</v>
      </c>
      <c r="AD49" s="5">
        <v>2</v>
      </c>
      <c r="AE49" s="2">
        <v>100</v>
      </c>
      <c r="AF49" s="2">
        <v>0.43</v>
      </c>
      <c r="AG49" s="2">
        <v>3.91</v>
      </c>
      <c r="AH49" s="2" t="s">
        <v>103</v>
      </c>
      <c r="AI49" s="2" t="s">
        <v>104</v>
      </c>
      <c r="AJ49" s="5">
        <v>102974</v>
      </c>
      <c r="AK49" s="5">
        <v>71639</v>
      </c>
      <c r="AL49" s="2" t="s">
        <v>714</v>
      </c>
      <c r="AM49" s="5">
        <v>7425</v>
      </c>
      <c r="AN49" s="2">
        <v>0.11</v>
      </c>
      <c r="AO49" s="2" t="s">
        <v>106</v>
      </c>
      <c r="AP49" s="2" t="s">
        <v>106</v>
      </c>
      <c r="AQ49" s="2" t="s">
        <v>107</v>
      </c>
      <c r="AR49" s="2" t="s">
        <v>99</v>
      </c>
      <c r="AS49" s="2" t="s">
        <v>108</v>
      </c>
      <c r="AT49" s="2">
        <v>0.37</v>
      </c>
      <c r="AU49" s="2">
        <v>167.8</v>
      </c>
      <c r="AV49" s="2">
        <v>0.08</v>
      </c>
      <c r="AW49" s="2">
        <v>28.28</v>
      </c>
      <c r="AX49" s="2" t="s">
        <v>109</v>
      </c>
      <c r="AY49" s="2" t="s">
        <v>715</v>
      </c>
      <c r="AZ49" s="2" t="s">
        <v>716</v>
      </c>
      <c r="BA49" s="2" t="s">
        <v>98</v>
      </c>
      <c r="BB49" s="2" t="s">
        <v>717</v>
      </c>
      <c r="BC49" s="2" t="s">
        <v>103</v>
      </c>
      <c r="BD49" s="2" t="s">
        <v>711</v>
      </c>
      <c r="BE49" s="2" t="s">
        <v>114</v>
      </c>
      <c r="BF49" s="2" t="s">
        <v>718</v>
      </c>
      <c r="BG49" s="2" t="s">
        <v>577</v>
      </c>
      <c r="BH49" s="2" t="s">
        <v>103</v>
      </c>
      <c r="BI49" s="2" t="s">
        <v>719</v>
      </c>
      <c r="BJ49" s="2" t="s">
        <v>103</v>
      </c>
      <c r="BK49" s="2" t="s">
        <v>103</v>
      </c>
      <c r="BL49" s="2" t="s">
        <v>720</v>
      </c>
      <c r="BM49" s="2" t="s">
        <v>103</v>
      </c>
      <c r="BN49" s="2" t="s">
        <v>103</v>
      </c>
      <c r="BO49" s="2" t="s">
        <v>103</v>
      </c>
      <c r="BP49" s="2" t="s">
        <v>103</v>
      </c>
      <c r="BQ49" s="2" t="s">
        <v>103</v>
      </c>
      <c r="BR49" s="2" t="s">
        <v>103</v>
      </c>
      <c r="BS49" s="2" t="s">
        <v>103</v>
      </c>
      <c r="BT49" s="2" t="s">
        <v>103</v>
      </c>
      <c r="BU49" s="2" t="s">
        <v>103</v>
      </c>
      <c r="BV49" s="2" t="s">
        <v>103</v>
      </c>
      <c r="BW49" s="2" t="s">
        <v>103</v>
      </c>
      <c r="BX49" s="2" t="s">
        <v>103</v>
      </c>
      <c r="BY49" s="2" t="s">
        <v>103</v>
      </c>
    </row>
    <row r="50" ht="80" customHeight="1" spans="1:77">
      <c r="A50" s="2" t="s">
        <v>935</v>
      </c>
      <c r="B50" s="3" t="str">
        <f>_xlfn.DISPIMG("ID_52CC1454243E44CAB3569B3F249456D0",1)</f>
        <v>=DISPIMG("ID_52CC1454243E44CAB3569B3F249456D0",1)</v>
      </c>
      <c r="C50" s="2" t="s">
        <v>721</v>
      </c>
      <c r="D50" s="4" t="s">
        <v>722</v>
      </c>
      <c r="E50" s="2" t="s">
        <v>723</v>
      </c>
      <c r="F50" s="2" t="s">
        <v>90</v>
      </c>
      <c r="G50" s="2" t="s">
        <v>724</v>
      </c>
      <c r="H50" s="5">
        <v>180</v>
      </c>
      <c r="I50" s="2">
        <v>5398.2</v>
      </c>
      <c r="J50" s="2" t="s">
        <v>725</v>
      </c>
      <c r="K50" s="2" t="s">
        <v>726</v>
      </c>
      <c r="L50" s="5">
        <v>298</v>
      </c>
      <c r="M50" s="2" t="s">
        <v>98</v>
      </c>
      <c r="N50" s="2" t="s">
        <v>98</v>
      </c>
      <c r="O50" s="2" t="s">
        <v>98</v>
      </c>
      <c r="P50" s="2" t="s">
        <v>98</v>
      </c>
      <c r="Q50" s="5">
        <v>521</v>
      </c>
      <c r="R50" s="2">
        <v>4.6</v>
      </c>
      <c r="S50" s="2" t="s">
        <v>125</v>
      </c>
      <c r="T50" s="2" t="s">
        <v>727</v>
      </c>
      <c r="U50" s="2" t="s">
        <v>127</v>
      </c>
      <c r="V50" s="2">
        <v>29.99</v>
      </c>
      <c r="W50" s="2" t="s">
        <v>98</v>
      </c>
      <c r="X50" s="2" t="s">
        <v>103</v>
      </c>
      <c r="Y50" s="2">
        <v>29.99</v>
      </c>
      <c r="Z50" s="2">
        <v>29.99</v>
      </c>
      <c r="AA50" s="2">
        <v>22.7</v>
      </c>
      <c r="AB50" s="2">
        <v>75.69</v>
      </c>
      <c r="AC50" s="5">
        <v>2</v>
      </c>
      <c r="AD50" s="5">
        <v>2</v>
      </c>
      <c r="AE50" s="2">
        <v>100</v>
      </c>
      <c r="AF50" s="2">
        <v>0.42</v>
      </c>
      <c r="AG50" s="2">
        <v>3.92</v>
      </c>
      <c r="AH50" s="2" t="s">
        <v>103</v>
      </c>
      <c r="AI50" s="2" t="s">
        <v>104</v>
      </c>
      <c r="AJ50" s="5">
        <v>112455</v>
      </c>
      <c r="AK50" s="5">
        <v>78783</v>
      </c>
      <c r="AL50" s="2" t="s">
        <v>728</v>
      </c>
      <c r="AM50" s="5">
        <v>59196</v>
      </c>
      <c r="AN50" s="2">
        <v>0.22</v>
      </c>
      <c r="AO50" s="2" t="s">
        <v>107</v>
      </c>
      <c r="AP50" s="2" t="s">
        <v>106</v>
      </c>
      <c r="AQ50" s="2" t="s">
        <v>107</v>
      </c>
      <c r="AR50" s="2" t="s">
        <v>99</v>
      </c>
      <c r="AS50" s="2" t="s">
        <v>108</v>
      </c>
      <c r="AT50" s="2">
        <v>0.49</v>
      </c>
      <c r="AU50" s="2">
        <v>222.22</v>
      </c>
      <c r="AV50" s="2">
        <v>0.15</v>
      </c>
      <c r="AW50" s="2">
        <v>53.5</v>
      </c>
      <c r="AX50" s="2" t="s">
        <v>109</v>
      </c>
      <c r="AY50" s="2" t="s">
        <v>729</v>
      </c>
      <c r="AZ50" s="2" t="s">
        <v>730</v>
      </c>
      <c r="BA50" s="2" t="s">
        <v>98</v>
      </c>
      <c r="BB50" s="2" t="s">
        <v>731</v>
      </c>
      <c r="BC50" s="2" t="s">
        <v>732</v>
      </c>
      <c r="BD50" s="2" t="s">
        <v>725</v>
      </c>
      <c r="BE50" s="2" t="s">
        <v>114</v>
      </c>
      <c r="BF50" s="2" t="s">
        <v>270</v>
      </c>
      <c r="BG50" s="2" t="s">
        <v>133</v>
      </c>
      <c r="BH50" s="2" t="s">
        <v>271</v>
      </c>
      <c r="BI50" s="2" t="s">
        <v>103</v>
      </c>
      <c r="BJ50" s="2" t="s">
        <v>103</v>
      </c>
      <c r="BK50" s="2" t="s">
        <v>103</v>
      </c>
      <c r="BL50" s="2" t="s">
        <v>103</v>
      </c>
      <c r="BM50" s="2" t="s">
        <v>103</v>
      </c>
      <c r="BN50" s="2" t="s">
        <v>103</v>
      </c>
      <c r="BO50" s="2" t="s">
        <v>103</v>
      </c>
      <c r="BP50" s="2" t="s">
        <v>103</v>
      </c>
      <c r="BQ50" s="2" t="s">
        <v>103</v>
      </c>
      <c r="BR50" s="2" t="s">
        <v>103</v>
      </c>
      <c r="BS50" s="2" t="s">
        <v>103</v>
      </c>
      <c r="BT50" s="2" t="s">
        <v>103</v>
      </c>
      <c r="BU50" s="2" t="s">
        <v>103</v>
      </c>
      <c r="BV50" s="2" t="s">
        <v>103</v>
      </c>
      <c r="BW50" s="2" t="s">
        <v>103</v>
      </c>
      <c r="BX50" s="2" t="s">
        <v>103</v>
      </c>
      <c r="BY50" s="2" t="s">
        <v>103</v>
      </c>
    </row>
    <row r="51" ht="80" customHeight="1" spans="1:77">
      <c r="A51" s="2" t="s">
        <v>936</v>
      </c>
      <c r="B51" s="3" t="str">
        <f>_xlfn.DISPIMG("ID_3303E69F6CC549759170D31582101A34",1)</f>
        <v>=DISPIMG("ID_3303E69F6CC549759170D31582101A34",1)</v>
      </c>
      <c r="C51" s="2" t="s">
        <v>733</v>
      </c>
      <c r="D51" s="4" t="s">
        <v>734</v>
      </c>
      <c r="E51" s="2" t="s">
        <v>735</v>
      </c>
      <c r="F51" s="2" t="s">
        <v>90</v>
      </c>
      <c r="G51" s="2" t="s">
        <v>736</v>
      </c>
      <c r="H51" s="5">
        <v>172</v>
      </c>
      <c r="I51" s="2">
        <v>1890.28</v>
      </c>
      <c r="J51" s="2" t="s">
        <v>446</v>
      </c>
      <c r="K51" s="2" t="s">
        <v>737</v>
      </c>
      <c r="L51" s="5">
        <v>632</v>
      </c>
      <c r="M51" s="2" t="s">
        <v>98</v>
      </c>
      <c r="N51" s="2" t="s">
        <v>99</v>
      </c>
      <c r="O51" s="2" t="s">
        <v>99</v>
      </c>
      <c r="P51" s="2" t="s">
        <v>99</v>
      </c>
      <c r="Q51" s="5">
        <v>35</v>
      </c>
      <c r="R51" s="2">
        <v>4.4</v>
      </c>
      <c r="S51" s="2" t="s">
        <v>125</v>
      </c>
      <c r="T51" s="2" t="s">
        <v>448</v>
      </c>
      <c r="U51" s="2" t="s">
        <v>127</v>
      </c>
      <c r="V51" s="2">
        <v>10.99</v>
      </c>
      <c r="W51" s="2" t="s">
        <v>98</v>
      </c>
      <c r="X51" s="2" t="s">
        <v>103</v>
      </c>
      <c r="Y51" s="2">
        <v>10.99</v>
      </c>
      <c r="Z51" s="2" t="s">
        <v>103</v>
      </c>
      <c r="AA51" s="2">
        <v>5.42</v>
      </c>
      <c r="AB51" s="2">
        <v>49.32</v>
      </c>
      <c r="AC51" s="2" t="s">
        <v>103</v>
      </c>
      <c r="AD51" s="5">
        <v>2</v>
      </c>
      <c r="AE51" s="2">
        <v>23.43</v>
      </c>
      <c r="AF51" s="2">
        <v>0.41</v>
      </c>
      <c r="AG51" s="2">
        <v>3.92</v>
      </c>
      <c r="AH51" s="2" t="s">
        <v>103</v>
      </c>
      <c r="AI51" s="2" t="s">
        <v>104</v>
      </c>
      <c r="AJ51" s="5">
        <v>166198</v>
      </c>
      <c r="AK51" s="5">
        <v>74907</v>
      </c>
      <c r="AL51" s="2" t="s">
        <v>738</v>
      </c>
      <c r="AM51" s="5">
        <v>90702</v>
      </c>
      <c r="AN51" s="2">
        <v>3.16</v>
      </c>
      <c r="AO51" s="2" t="s">
        <v>106</v>
      </c>
      <c r="AP51" s="2" t="s">
        <v>106</v>
      </c>
      <c r="AQ51" s="2" t="s">
        <v>107</v>
      </c>
      <c r="AR51" s="2" t="s">
        <v>99</v>
      </c>
      <c r="AS51" s="2" t="s">
        <v>108</v>
      </c>
      <c r="AT51" s="2">
        <v>0.44</v>
      </c>
      <c r="AU51" s="2">
        <v>199.55</v>
      </c>
      <c r="AV51" s="2">
        <v>0.12</v>
      </c>
      <c r="AW51" s="2">
        <v>42.41</v>
      </c>
      <c r="AX51" s="2" t="s">
        <v>109</v>
      </c>
      <c r="AY51" s="2" t="s">
        <v>739</v>
      </c>
      <c r="AZ51" s="2" t="s">
        <v>740</v>
      </c>
      <c r="BA51" s="2" t="s">
        <v>98</v>
      </c>
      <c r="BB51" s="2" t="s">
        <v>741</v>
      </c>
      <c r="BC51" s="2" t="s">
        <v>103</v>
      </c>
      <c r="BD51" s="2" t="s">
        <v>446</v>
      </c>
      <c r="BE51" s="2" t="s">
        <v>114</v>
      </c>
      <c r="BF51" s="2" t="s">
        <v>742</v>
      </c>
      <c r="BG51" s="2" t="s">
        <v>577</v>
      </c>
      <c r="BH51" s="2" t="s">
        <v>103</v>
      </c>
      <c r="BI51" s="2" t="s">
        <v>103</v>
      </c>
      <c r="BJ51" s="2" t="s">
        <v>103</v>
      </c>
      <c r="BK51" s="2" t="s">
        <v>103</v>
      </c>
      <c r="BL51" s="2" t="s">
        <v>743</v>
      </c>
      <c r="BM51" s="2" t="s">
        <v>103</v>
      </c>
      <c r="BN51" s="2" t="s">
        <v>103</v>
      </c>
      <c r="BO51" s="2" t="s">
        <v>103</v>
      </c>
      <c r="BP51" s="2" t="s">
        <v>103</v>
      </c>
      <c r="BQ51" s="2" t="s">
        <v>103</v>
      </c>
      <c r="BR51" s="2" t="s">
        <v>103</v>
      </c>
      <c r="BS51" s="2" t="s">
        <v>103</v>
      </c>
      <c r="BT51" s="2" t="s">
        <v>103</v>
      </c>
      <c r="BU51" s="2" t="s">
        <v>103</v>
      </c>
      <c r="BV51" s="2" t="s">
        <v>103</v>
      </c>
      <c r="BW51" s="2" t="s">
        <v>103</v>
      </c>
      <c r="BX51" s="2" t="s">
        <v>103</v>
      </c>
      <c r="BY51" s="2" t="s">
        <v>103</v>
      </c>
    </row>
    <row r="52" ht="80" customHeight="1" spans="1:77">
      <c r="A52" s="2" t="s">
        <v>937</v>
      </c>
      <c r="B52" s="3" t="str">
        <f>_xlfn.DISPIMG("ID_8A1304ACEF804556B099E32C51BBC5D3",1)</f>
        <v>=DISPIMG("ID_8A1304ACEF804556B099E32C51BBC5D3",1)</v>
      </c>
      <c r="C52" s="2" t="s">
        <v>744</v>
      </c>
      <c r="D52" s="4" t="s">
        <v>745</v>
      </c>
      <c r="E52" s="2" t="s">
        <v>746</v>
      </c>
      <c r="F52" s="2" t="s">
        <v>300</v>
      </c>
      <c r="G52" s="2" t="s">
        <v>747</v>
      </c>
      <c r="H52" s="5">
        <v>170</v>
      </c>
      <c r="I52" s="2">
        <v>4928.3</v>
      </c>
      <c r="J52" s="2" t="s">
        <v>748</v>
      </c>
      <c r="K52" s="2" t="s">
        <v>749</v>
      </c>
      <c r="L52" s="5">
        <v>205</v>
      </c>
      <c r="M52" s="2" t="s">
        <v>98</v>
      </c>
      <c r="N52" s="2" t="s">
        <v>98</v>
      </c>
      <c r="O52" s="2" t="s">
        <v>98</v>
      </c>
      <c r="P52" s="2" t="s">
        <v>98</v>
      </c>
      <c r="Q52" s="5">
        <v>120</v>
      </c>
      <c r="R52" s="2">
        <v>4.3</v>
      </c>
      <c r="S52" s="2" t="s">
        <v>125</v>
      </c>
      <c r="T52" s="2" t="s">
        <v>750</v>
      </c>
      <c r="U52" s="2" t="s">
        <v>127</v>
      </c>
      <c r="V52" s="2">
        <v>28.99</v>
      </c>
      <c r="W52" s="2" t="s">
        <v>98</v>
      </c>
      <c r="X52" s="2" t="s">
        <v>103</v>
      </c>
      <c r="Y52" s="2">
        <v>28.99</v>
      </c>
      <c r="Z52" s="2" t="s">
        <v>103</v>
      </c>
      <c r="AA52" s="2">
        <v>20.06</v>
      </c>
      <c r="AB52" s="2">
        <v>69.2</v>
      </c>
      <c r="AC52" s="2" t="s">
        <v>103</v>
      </c>
      <c r="AD52" s="2" t="s">
        <v>103</v>
      </c>
      <c r="AE52" s="2">
        <v>100</v>
      </c>
      <c r="AF52" s="2">
        <v>0.4</v>
      </c>
      <c r="AG52" s="2">
        <v>4.58</v>
      </c>
      <c r="AH52" s="2" t="s">
        <v>103</v>
      </c>
      <c r="AI52" s="2" t="s">
        <v>104</v>
      </c>
      <c r="AJ52" s="5">
        <v>123451</v>
      </c>
      <c r="AK52" s="5">
        <v>59232</v>
      </c>
      <c r="AL52" s="2" t="s">
        <v>751</v>
      </c>
      <c r="AM52" s="5">
        <v>13283</v>
      </c>
      <c r="AN52" s="2">
        <v>2.5</v>
      </c>
      <c r="AO52" s="2" t="s">
        <v>107</v>
      </c>
      <c r="AP52" s="2" t="s">
        <v>106</v>
      </c>
      <c r="AQ52" s="2" t="s">
        <v>107</v>
      </c>
      <c r="AR52" s="2" t="s">
        <v>98</v>
      </c>
      <c r="AS52" s="2" t="s">
        <v>108</v>
      </c>
      <c r="AT52" s="2">
        <v>0.85</v>
      </c>
      <c r="AU52" s="2">
        <v>385.49</v>
      </c>
      <c r="AV52" s="2">
        <v>0.17</v>
      </c>
      <c r="AW52" s="2">
        <v>61.29</v>
      </c>
      <c r="AX52" s="2" t="s">
        <v>109</v>
      </c>
      <c r="AY52" s="2" t="s">
        <v>752</v>
      </c>
      <c r="AZ52" s="2" t="s">
        <v>753</v>
      </c>
      <c r="BA52" s="2" t="s">
        <v>98</v>
      </c>
      <c r="BB52" s="2" t="s">
        <v>754</v>
      </c>
      <c r="BC52" s="2" t="s">
        <v>103</v>
      </c>
      <c r="BD52" s="2" t="s">
        <v>748</v>
      </c>
      <c r="BE52" s="2" t="s">
        <v>103</v>
      </c>
      <c r="BF52" s="2" t="s">
        <v>630</v>
      </c>
      <c r="BG52" s="2" t="s">
        <v>103</v>
      </c>
      <c r="BH52" s="2" t="s">
        <v>103</v>
      </c>
      <c r="BI52" s="2" t="s">
        <v>755</v>
      </c>
      <c r="BJ52" s="2" t="s">
        <v>103</v>
      </c>
      <c r="BK52" s="2" t="s">
        <v>103</v>
      </c>
      <c r="BL52" s="2" t="s">
        <v>103</v>
      </c>
      <c r="BM52" s="2" t="s">
        <v>103</v>
      </c>
      <c r="BN52" s="2" t="s">
        <v>756</v>
      </c>
      <c r="BO52" s="2" t="s">
        <v>103</v>
      </c>
      <c r="BP52" s="2" t="s">
        <v>103</v>
      </c>
      <c r="BQ52" s="2" t="s">
        <v>103</v>
      </c>
      <c r="BR52" s="2" t="s">
        <v>757</v>
      </c>
      <c r="BS52" s="2" t="s">
        <v>758</v>
      </c>
      <c r="BT52" s="2" t="s">
        <v>103</v>
      </c>
      <c r="BU52" s="2" t="s">
        <v>103</v>
      </c>
      <c r="BV52" s="2" t="s">
        <v>103</v>
      </c>
      <c r="BW52" s="2" t="s">
        <v>103</v>
      </c>
      <c r="BX52" s="2" t="s">
        <v>103</v>
      </c>
      <c r="BY52" s="2" t="s">
        <v>103</v>
      </c>
    </row>
    <row r="53" ht="80" customHeight="1" spans="1:77">
      <c r="A53" s="2" t="s">
        <v>938</v>
      </c>
      <c r="B53" s="3" t="str">
        <f>_xlfn.DISPIMG("ID_838399C0BE5D4BF7898B67EEFAA8EB3C",1)</f>
        <v>=DISPIMG("ID_838399C0BE5D4BF7898B67EEFAA8EB3C",1)</v>
      </c>
      <c r="C53" s="2" t="s">
        <v>759</v>
      </c>
      <c r="D53" s="4" t="s">
        <v>760</v>
      </c>
      <c r="E53" s="2" t="s">
        <v>761</v>
      </c>
      <c r="F53" s="2" t="s">
        <v>90</v>
      </c>
      <c r="G53" s="2" t="s">
        <v>762</v>
      </c>
      <c r="H53" s="5">
        <v>170</v>
      </c>
      <c r="I53" s="2">
        <v>9518.3</v>
      </c>
      <c r="J53" s="2" t="s">
        <v>262</v>
      </c>
      <c r="K53" s="2" t="s">
        <v>763</v>
      </c>
      <c r="L53" s="5">
        <v>775</v>
      </c>
      <c r="M53" s="2" t="s">
        <v>99</v>
      </c>
      <c r="N53" s="2" t="s">
        <v>99</v>
      </c>
      <c r="O53" s="2" t="s">
        <v>99</v>
      </c>
      <c r="P53" s="2" t="s">
        <v>99</v>
      </c>
      <c r="Q53" s="5">
        <v>453</v>
      </c>
      <c r="R53" s="2">
        <v>4.3</v>
      </c>
      <c r="S53" s="2" t="s">
        <v>125</v>
      </c>
      <c r="T53" s="2" t="s">
        <v>262</v>
      </c>
      <c r="U53" s="2" t="s">
        <v>127</v>
      </c>
      <c r="V53" s="2">
        <v>55.99</v>
      </c>
      <c r="W53" s="2" t="s">
        <v>98</v>
      </c>
      <c r="X53" s="2" t="s">
        <v>103</v>
      </c>
      <c r="Y53" s="2">
        <v>55.99</v>
      </c>
      <c r="Z53" s="2" t="s">
        <v>103</v>
      </c>
      <c r="AA53" s="2">
        <v>43.42</v>
      </c>
      <c r="AB53" s="2">
        <v>77.55</v>
      </c>
      <c r="AC53" s="5">
        <v>4</v>
      </c>
      <c r="AD53" s="5">
        <v>2</v>
      </c>
      <c r="AE53" s="2">
        <v>12.81</v>
      </c>
      <c r="AF53" s="2">
        <v>0.4</v>
      </c>
      <c r="AG53" s="2">
        <v>4.17</v>
      </c>
      <c r="AH53" s="2" t="s">
        <v>103</v>
      </c>
      <c r="AI53" s="2" t="s">
        <v>104</v>
      </c>
      <c r="AJ53" s="5">
        <v>188504</v>
      </c>
      <c r="AK53" s="5">
        <v>107723</v>
      </c>
      <c r="AL53" s="2" t="s">
        <v>764</v>
      </c>
      <c r="AM53" s="5">
        <v>56012</v>
      </c>
      <c r="AN53" s="2">
        <v>1.18</v>
      </c>
      <c r="AO53" s="2" t="s">
        <v>106</v>
      </c>
      <c r="AP53" s="2" t="s">
        <v>106</v>
      </c>
      <c r="AQ53" s="2" t="s">
        <v>107</v>
      </c>
      <c r="AR53" s="2" t="s">
        <v>99</v>
      </c>
      <c r="AS53" s="2" t="s">
        <v>108</v>
      </c>
      <c r="AT53" s="2">
        <v>0.71</v>
      </c>
      <c r="AU53" s="2">
        <v>322</v>
      </c>
      <c r="AV53" s="2">
        <v>0.14</v>
      </c>
      <c r="AW53" s="2">
        <v>52.82</v>
      </c>
      <c r="AX53" s="2" t="s">
        <v>109</v>
      </c>
      <c r="AY53" s="2" t="s">
        <v>765</v>
      </c>
      <c r="AZ53" s="2" t="s">
        <v>766</v>
      </c>
      <c r="BA53" s="2" t="s">
        <v>98</v>
      </c>
      <c r="BB53" s="2" t="s">
        <v>767</v>
      </c>
      <c r="BC53" s="2" t="s">
        <v>768</v>
      </c>
      <c r="BD53" s="2" t="s">
        <v>262</v>
      </c>
      <c r="BE53" s="2" t="s">
        <v>114</v>
      </c>
      <c r="BF53" s="2" t="s">
        <v>270</v>
      </c>
      <c r="BG53" s="2" t="s">
        <v>133</v>
      </c>
      <c r="BH53" s="2" t="s">
        <v>103</v>
      </c>
      <c r="BI53" s="2" t="s">
        <v>103</v>
      </c>
      <c r="BJ53" s="2" t="s">
        <v>103</v>
      </c>
      <c r="BK53" s="2" t="s">
        <v>103</v>
      </c>
      <c r="BL53" s="2" t="s">
        <v>769</v>
      </c>
      <c r="BM53" s="2" t="s">
        <v>103</v>
      </c>
      <c r="BN53" s="2" t="s">
        <v>103</v>
      </c>
      <c r="BO53" s="2" t="s">
        <v>103</v>
      </c>
      <c r="BP53" s="2" t="s">
        <v>103</v>
      </c>
      <c r="BQ53" s="2" t="s">
        <v>103</v>
      </c>
      <c r="BR53" s="2" t="s">
        <v>103</v>
      </c>
      <c r="BS53" s="2" t="s">
        <v>103</v>
      </c>
      <c r="BT53" s="2" t="s">
        <v>103</v>
      </c>
      <c r="BU53" s="2" t="s">
        <v>103</v>
      </c>
      <c r="BV53" s="2" t="s">
        <v>103</v>
      </c>
      <c r="BW53" s="2" t="s">
        <v>103</v>
      </c>
      <c r="BX53" s="2" t="s">
        <v>103</v>
      </c>
      <c r="BY53" s="2" t="s">
        <v>103</v>
      </c>
    </row>
    <row r="54" ht="80" customHeight="1" spans="1:77">
      <c r="A54" s="2" t="s">
        <v>939</v>
      </c>
      <c r="B54" s="3" t="str">
        <f>_xlfn.DISPIMG("ID_51F497C50C054E08A20BA6363D3728F5",1)</f>
        <v>=DISPIMG("ID_51F497C50C054E08A20BA6363D3728F5",1)</v>
      </c>
      <c r="C54" s="2" t="s">
        <v>770</v>
      </c>
      <c r="D54" s="4" t="s">
        <v>771</v>
      </c>
      <c r="E54" s="2" t="s">
        <v>772</v>
      </c>
      <c r="F54" s="2" t="s">
        <v>773</v>
      </c>
      <c r="G54" s="2" t="s">
        <v>772</v>
      </c>
      <c r="H54" s="5">
        <v>168</v>
      </c>
      <c r="I54" s="2">
        <v>2350.32</v>
      </c>
      <c r="J54" s="2" t="s">
        <v>774</v>
      </c>
      <c r="K54" s="2" t="s">
        <v>775</v>
      </c>
      <c r="L54" s="5">
        <v>533</v>
      </c>
      <c r="M54" s="2" t="s">
        <v>98</v>
      </c>
      <c r="N54" s="2" t="s">
        <v>98</v>
      </c>
      <c r="O54" s="2" t="s">
        <v>98</v>
      </c>
      <c r="P54" s="2" t="s">
        <v>98</v>
      </c>
      <c r="Q54" s="5">
        <v>91</v>
      </c>
      <c r="R54" s="2">
        <v>4.8</v>
      </c>
      <c r="S54" s="2" t="s">
        <v>125</v>
      </c>
      <c r="T54" s="2" t="s">
        <v>776</v>
      </c>
      <c r="U54" s="2" t="s">
        <v>197</v>
      </c>
      <c r="V54" s="2">
        <v>13.99</v>
      </c>
      <c r="W54" s="2" t="s">
        <v>98</v>
      </c>
      <c r="X54" s="2" t="s">
        <v>103</v>
      </c>
      <c r="Y54" s="2">
        <v>13.99</v>
      </c>
      <c r="Z54" s="2" t="s">
        <v>103</v>
      </c>
      <c r="AA54" s="2">
        <v>8.2</v>
      </c>
      <c r="AB54" s="2">
        <v>58.61</v>
      </c>
      <c r="AC54" s="5">
        <v>1</v>
      </c>
      <c r="AD54" s="2" t="s">
        <v>103</v>
      </c>
      <c r="AE54" s="2">
        <v>65.37</v>
      </c>
      <c r="AF54" s="2">
        <v>0.4</v>
      </c>
      <c r="AG54" s="2">
        <v>3.69</v>
      </c>
      <c r="AH54" s="2" t="s">
        <v>103</v>
      </c>
      <c r="AI54" s="2" t="s">
        <v>104</v>
      </c>
      <c r="AJ54" s="5">
        <v>73182</v>
      </c>
      <c r="AK54" s="5">
        <v>51429</v>
      </c>
      <c r="AL54" s="2" t="s">
        <v>777</v>
      </c>
      <c r="AM54" s="5">
        <v>-7777</v>
      </c>
      <c r="AN54" s="2">
        <v>0.38</v>
      </c>
      <c r="AO54" s="2" t="s">
        <v>107</v>
      </c>
      <c r="AP54" s="2" t="s">
        <v>106</v>
      </c>
      <c r="AQ54" s="2" t="s">
        <v>107</v>
      </c>
      <c r="AR54" s="2" t="s">
        <v>99</v>
      </c>
      <c r="AS54" s="2" t="s">
        <v>108</v>
      </c>
      <c r="AT54" s="2">
        <v>0.17</v>
      </c>
      <c r="AU54" s="2">
        <v>77.1</v>
      </c>
      <c r="AV54" s="2">
        <v>0.09</v>
      </c>
      <c r="AW54" s="2">
        <v>32.73</v>
      </c>
      <c r="AX54" s="2" t="s">
        <v>109</v>
      </c>
      <c r="AY54" s="2" t="s">
        <v>778</v>
      </c>
      <c r="AZ54" s="2" t="s">
        <v>779</v>
      </c>
      <c r="BA54" s="2" t="s">
        <v>99</v>
      </c>
      <c r="BB54" s="2" t="s">
        <v>780</v>
      </c>
      <c r="BC54" s="2" t="s">
        <v>103</v>
      </c>
      <c r="BD54" s="2" t="s">
        <v>774</v>
      </c>
      <c r="BE54" s="2" t="s">
        <v>103</v>
      </c>
      <c r="BF54" s="2" t="s">
        <v>115</v>
      </c>
      <c r="BG54" s="2" t="s">
        <v>103</v>
      </c>
      <c r="BH54" s="2" t="s">
        <v>103</v>
      </c>
      <c r="BI54" s="2" t="s">
        <v>103</v>
      </c>
      <c r="BJ54" s="2" t="s">
        <v>103</v>
      </c>
      <c r="BK54" s="2" t="s">
        <v>103</v>
      </c>
      <c r="BL54" s="2" t="s">
        <v>103</v>
      </c>
      <c r="BM54" s="2" t="s">
        <v>103</v>
      </c>
      <c r="BN54" s="2" t="s">
        <v>103</v>
      </c>
      <c r="BO54" s="2" t="s">
        <v>103</v>
      </c>
      <c r="BP54" s="2" t="s">
        <v>103</v>
      </c>
      <c r="BQ54" s="2" t="s">
        <v>103</v>
      </c>
      <c r="BR54" s="2" t="s">
        <v>103</v>
      </c>
      <c r="BS54" s="2" t="s">
        <v>103</v>
      </c>
      <c r="BT54" s="2" t="s">
        <v>781</v>
      </c>
      <c r="BU54" s="2" t="s">
        <v>782</v>
      </c>
      <c r="BV54" s="2" t="s">
        <v>783</v>
      </c>
      <c r="BW54" s="2" t="s">
        <v>103</v>
      </c>
      <c r="BX54" s="2" t="s">
        <v>103</v>
      </c>
      <c r="BY54" s="2" t="s">
        <v>103</v>
      </c>
    </row>
    <row r="55" ht="80" customHeight="1" spans="1:77">
      <c r="A55" s="2" t="s">
        <v>940</v>
      </c>
      <c r="B55" s="3" t="str">
        <f>_xlfn.DISPIMG("ID_D72565CBA5A743D99F06F99B0E38CC8B",1)</f>
        <v>=DISPIMG("ID_D72565CBA5A743D99F06F99B0E38CC8B",1)</v>
      </c>
      <c r="C55" s="2" t="s">
        <v>784</v>
      </c>
      <c r="D55" s="4" t="s">
        <v>785</v>
      </c>
      <c r="E55" s="2" t="s">
        <v>786</v>
      </c>
      <c r="F55" s="2" t="s">
        <v>90</v>
      </c>
      <c r="G55" s="2" t="s">
        <v>787</v>
      </c>
      <c r="H55" s="5">
        <v>159</v>
      </c>
      <c r="I55" s="2">
        <v>10015.41</v>
      </c>
      <c r="J55" s="2" t="s">
        <v>469</v>
      </c>
      <c r="K55" s="2" t="s">
        <v>788</v>
      </c>
      <c r="L55" s="5">
        <v>818</v>
      </c>
      <c r="M55" s="2" t="s">
        <v>98</v>
      </c>
      <c r="N55" s="2" t="s">
        <v>98</v>
      </c>
      <c r="O55" s="2" t="s">
        <v>98</v>
      </c>
      <c r="P55" s="2" t="s">
        <v>98</v>
      </c>
      <c r="Q55" s="5">
        <v>426</v>
      </c>
      <c r="R55" s="2">
        <v>4.6</v>
      </c>
      <c r="S55" s="2" t="s">
        <v>125</v>
      </c>
      <c r="T55" s="2" t="s">
        <v>789</v>
      </c>
      <c r="U55" s="2" t="s">
        <v>127</v>
      </c>
      <c r="V55" s="2">
        <v>69.99</v>
      </c>
      <c r="W55" s="2" t="s">
        <v>99</v>
      </c>
      <c r="X55" s="2">
        <v>7</v>
      </c>
      <c r="Y55" s="2">
        <v>62.99</v>
      </c>
      <c r="Z55" s="2">
        <v>79.99</v>
      </c>
      <c r="AA55" s="2">
        <v>48.96</v>
      </c>
      <c r="AB55" s="2">
        <v>77.73</v>
      </c>
      <c r="AC55" s="2" t="s">
        <v>103</v>
      </c>
      <c r="AD55" s="5">
        <v>2</v>
      </c>
      <c r="AE55" s="2">
        <v>29.07</v>
      </c>
      <c r="AF55" s="2">
        <v>0.37</v>
      </c>
      <c r="AG55" s="2">
        <v>4.58</v>
      </c>
      <c r="AH55" s="2" t="s">
        <v>103</v>
      </c>
      <c r="AI55" s="2" t="s">
        <v>104</v>
      </c>
      <c r="AJ55" s="5">
        <v>58733</v>
      </c>
      <c r="AK55" s="5">
        <v>63000</v>
      </c>
      <c r="AL55" s="2" t="s">
        <v>790</v>
      </c>
      <c r="AM55" s="5">
        <v>0</v>
      </c>
      <c r="AN55" s="2">
        <v>-0.34</v>
      </c>
      <c r="AO55" s="2" t="s">
        <v>106</v>
      </c>
      <c r="AP55" s="2" t="s">
        <v>106</v>
      </c>
      <c r="AQ55" s="2" t="s">
        <v>107</v>
      </c>
      <c r="AR55" s="2" t="s">
        <v>99</v>
      </c>
      <c r="AS55" s="2" t="s">
        <v>108</v>
      </c>
      <c r="AT55" s="2">
        <v>0.79</v>
      </c>
      <c r="AU55" s="2">
        <v>358.28</v>
      </c>
      <c r="AV55" s="2">
        <v>0.18</v>
      </c>
      <c r="AW55" s="2">
        <v>65.7</v>
      </c>
      <c r="AX55" s="2" t="s">
        <v>109</v>
      </c>
      <c r="AY55" s="2" t="s">
        <v>791</v>
      </c>
      <c r="AZ55" s="2" t="s">
        <v>792</v>
      </c>
      <c r="BA55" s="2" t="s">
        <v>98</v>
      </c>
      <c r="BB55" s="2" t="s">
        <v>793</v>
      </c>
      <c r="BC55" s="2" t="s">
        <v>103</v>
      </c>
      <c r="BD55" s="2" t="s">
        <v>469</v>
      </c>
      <c r="BE55" s="2" t="s">
        <v>114</v>
      </c>
      <c r="BF55" s="2" t="s">
        <v>794</v>
      </c>
      <c r="BG55" s="2" t="s">
        <v>795</v>
      </c>
      <c r="BH55" s="2" t="s">
        <v>796</v>
      </c>
      <c r="BI55" s="2" t="s">
        <v>103</v>
      </c>
      <c r="BJ55" s="2" t="s">
        <v>103</v>
      </c>
      <c r="BK55" s="2" t="s">
        <v>103</v>
      </c>
      <c r="BL55" s="2" t="s">
        <v>103</v>
      </c>
      <c r="BM55" s="2" t="s">
        <v>103</v>
      </c>
      <c r="BN55" s="2" t="s">
        <v>103</v>
      </c>
      <c r="BO55" s="2" t="s">
        <v>103</v>
      </c>
      <c r="BP55" s="2" t="s">
        <v>103</v>
      </c>
      <c r="BQ55" s="2" t="s">
        <v>103</v>
      </c>
      <c r="BR55" s="2" t="s">
        <v>103</v>
      </c>
      <c r="BS55" s="2" t="s">
        <v>103</v>
      </c>
      <c r="BT55" s="2" t="s">
        <v>103</v>
      </c>
      <c r="BU55" s="2" t="s">
        <v>103</v>
      </c>
      <c r="BV55" s="2" t="s">
        <v>103</v>
      </c>
      <c r="BW55" s="2" t="s">
        <v>103</v>
      </c>
      <c r="BX55" s="2" t="s">
        <v>103</v>
      </c>
      <c r="BY55" s="2" t="s">
        <v>103</v>
      </c>
    </row>
    <row r="56" ht="80" customHeight="1" spans="1:77">
      <c r="A56" s="2" t="s">
        <v>941</v>
      </c>
      <c r="B56" s="3" t="str">
        <f>_xlfn.DISPIMG("ID_C4F547E12959419990C37ADFCE32423B",1)</f>
        <v>=DISPIMG("ID_C4F547E12959419990C37ADFCE32423B",1)</v>
      </c>
      <c r="C56" s="2" t="s">
        <v>797</v>
      </c>
      <c r="D56" s="4" t="s">
        <v>798</v>
      </c>
      <c r="E56" s="2" t="s">
        <v>799</v>
      </c>
      <c r="F56" s="2" t="s">
        <v>90</v>
      </c>
      <c r="G56" s="2" t="s">
        <v>799</v>
      </c>
      <c r="H56" s="5">
        <v>145</v>
      </c>
      <c r="I56" s="2">
        <v>4348.55</v>
      </c>
      <c r="J56" s="2" t="s">
        <v>303</v>
      </c>
      <c r="K56" s="2" t="s">
        <v>800</v>
      </c>
      <c r="L56" s="5">
        <v>405</v>
      </c>
      <c r="M56" s="2" t="s">
        <v>98</v>
      </c>
      <c r="N56" s="2" t="s">
        <v>98</v>
      </c>
      <c r="O56" s="2" t="s">
        <v>98</v>
      </c>
      <c r="P56" s="2" t="s">
        <v>98</v>
      </c>
      <c r="Q56" s="5">
        <v>54</v>
      </c>
      <c r="R56" s="2">
        <v>4.2</v>
      </c>
      <c r="S56" s="2" t="s">
        <v>125</v>
      </c>
      <c r="T56" s="2" t="s">
        <v>305</v>
      </c>
      <c r="U56" s="2" t="s">
        <v>127</v>
      </c>
      <c r="V56" s="2">
        <v>29.99</v>
      </c>
      <c r="W56" s="2" t="s">
        <v>98</v>
      </c>
      <c r="X56" s="2" t="s">
        <v>103</v>
      </c>
      <c r="Y56" s="2">
        <v>29.99</v>
      </c>
      <c r="Z56" s="2">
        <v>49.99</v>
      </c>
      <c r="AA56" s="2">
        <v>20.91</v>
      </c>
      <c r="AB56" s="2">
        <v>69.72</v>
      </c>
      <c r="AC56" s="5">
        <v>2</v>
      </c>
      <c r="AD56" s="2" t="s">
        <v>103</v>
      </c>
      <c r="AE56" s="2">
        <v>16.67</v>
      </c>
      <c r="AF56" s="2">
        <v>0.34</v>
      </c>
      <c r="AG56" s="2">
        <v>4.58</v>
      </c>
      <c r="AH56" s="2" t="s">
        <v>103</v>
      </c>
      <c r="AI56" s="2" t="s">
        <v>104</v>
      </c>
      <c r="AJ56" s="5">
        <v>118500</v>
      </c>
      <c r="AK56" s="5">
        <v>102524</v>
      </c>
      <c r="AL56" s="2" t="s">
        <v>801</v>
      </c>
      <c r="AM56" s="5">
        <v>85039</v>
      </c>
      <c r="AN56" s="2">
        <v>0.17</v>
      </c>
      <c r="AO56" s="2" t="s">
        <v>106</v>
      </c>
      <c r="AP56" s="2" t="s">
        <v>106</v>
      </c>
      <c r="AQ56" s="2" t="s">
        <v>107</v>
      </c>
      <c r="AR56" s="2" t="s">
        <v>99</v>
      </c>
      <c r="AS56" s="2" t="s">
        <v>108</v>
      </c>
      <c r="AT56" s="2">
        <v>0.88</v>
      </c>
      <c r="AU56" s="2">
        <v>399.09</v>
      </c>
      <c r="AV56" s="2">
        <v>0.18</v>
      </c>
      <c r="AW56" s="2">
        <v>65.24</v>
      </c>
      <c r="AX56" s="2" t="s">
        <v>109</v>
      </c>
      <c r="AY56" s="2" t="s">
        <v>802</v>
      </c>
      <c r="AZ56" s="2" t="s">
        <v>803</v>
      </c>
      <c r="BA56" s="2" t="s">
        <v>98</v>
      </c>
      <c r="BB56" s="2" t="s">
        <v>804</v>
      </c>
      <c r="BC56" s="2" t="s">
        <v>103</v>
      </c>
      <c r="BD56" s="2" t="s">
        <v>303</v>
      </c>
      <c r="BE56" s="2" t="s">
        <v>114</v>
      </c>
      <c r="BF56" s="2" t="s">
        <v>805</v>
      </c>
      <c r="BG56" s="2" t="s">
        <v>313</v>
      </c>
      <c r="BH56" s="2" t="s">
        <v>95</v>
      </c>
      <c r="BI56" s="2" t="s">
        <v>103</v>
      </c>
      <c r="BJ56" s="2" t="s">
        <v>103</v>
      </c>
      <c r="BK56" s="2" t="s">
        <v>103</v>
      </c>
      <c r="BL56" s="2" t="s">
        <v>103</v>
      </c>
      <c r="BM56" s="2" t="s">
        <v>103</v>
      </c>
      <c r="BN56" s="2" t="s">
        <v>103</v>
      </c>
      <c r="BO56" s="2" t="s">
        <v>103</v>
      </c>
      <c r="BP56" s="2" t="s">
        <v>103</v>
      </c>
      <c r="BQ56" s="2" t="s">
        <v>103</v>
      </c>
      <c r="BR56" s="2" t="s">
        <v>103</v>
      </c>
      <c r="BS56" s="2" t="s">
        <v>103</v>
      </c>
      <c r="BT56" s="2" t="s">
        <v>103</v>
      </c>
      <c r="BU56" s="2" t="s">
        <v>103</v>
      </c>
      <c r="BV56" s="2" t="s">
        <v>103</v>
      </c>
      <c r="BW56" s="2" t="s">
        <v>103</v>
      </c>
      <c r="BX56" s="2" t="s">
        <v>103</v>
      </c>
      <c r="BY56" s="2" t="s">
        <v>103</v>
      </c>
    </row>
    <row r="57" ht="80" customHeight="1" spans="1:77">
      <c r="A57" s="2" t="s">
        <v>942</v>
      </c>
      <c r="B57" s="3" t="str">
        <f>_xlfn.DISPIMG("ID_048826AA1F2F4431A0ADEE9F8001AEA0",1)</f>
        <v>=DISPIMG("ID_048826AA1F2F4431A0ADEE9F8001AEA0",1)</v>
      </c>
      <c r="C57" s="2" t="s">
        <v>806</v>
      </c>
      <c r="D57" s="4" t="s">
        <v>807</v>
      </c>
      <c r="E57" s="2" t="s">
        <v>808</v>
      </c>
      <c r="F57" s="2" t="s">
        <v>90</v>
      </c>
      <c r="G57" s="2" t="s">
        <v>809</v>
      </c>
      <c r="H57" s="5">
        <v>142</v>
      </c>
      <c r="I57" s="2">
        <v>2270.58</v>
      </c>
      <c r="J57" s="2" t="s">
        <v>810</v>
      </c>
      <c r="K57" s="2" t="s">
        <v>811</v>
      </c>
      <c r="L57" s="5">
        <v>867</v>
      </c>
      <c r="M57" s="2" t="s">
        <v>98</v>
      </c>
      <c r="N57" s="2" t="s">
        <v>98</v>
      </c>
      <c r="O57" s="2" t="s">
        <v>98</v>
      </c>
      <c r="P57" s="2" t="s">
        <v>98</v>
      </c>
      <c r="Q57" s="5">
        <v>1088</v>
      </c>
      <c r="R57" s="2">
        <v>4.4</v>
      </c>
      <c r="S57" s="2" t="s">
        <v>125</v>
      </c>
      <c r="T57" s="2" t="s">
        <v>812</v>
      </c>
      <c r="U57" s="2" t="s">
        <v>127</v>
      </c>
      <c r="V57" s="2">
        <v>15.99</v>
      </c>
      <c r="W57" s="2" t="s">
        <v>98</v>
      </c>
      <c r="X57" s="2" t="s">
        <v>103</v>
      </c>
      <c r="Y57" s="2">
        <v>15.99</v>
      </c>
      <c r="Z57" s="2" t="s">
        <v>103</v>
      </c>
      <c r="AA57" s="2">
        <v>9.67</v>
      </c>
      <c r="AB57" s="2">
        <v>60.48</v>
      </c>
      <c r="AC57" s="2" t="s">
        <v>103</v>
      </c>
      <c r="AD57" s="5">
        <v>2</v>
      </c>
      <c r="AE57" s="2">
        <v>100</v>
      </c>
      <c r="AF57" s="2">
        <v>0.33</v>
      </c>
      <c r="AG57" s="2">
        <v>3.92</v>
      </c>
      <c r="AH57" s="2" t="s">
        <v>103</v>
      </c>
      <c r="AI57" s="2" t="s">
        <v>104</v>
      </c>
      <c r="AJ57" s="5">
        <v>108817</v>
      </c>
      <c r="AK57" s="5">
        <v>100331</v>
      </c>
      <c r="AL57" s="2" t="s">
        <v>813</v>
      </c>
      <c r="AM57" s="5">
        <v>0</v>
      </c>
      <c r="AN57" s="2">
        <v>-0.18</v>
      </c>
      <c r="AO57" s="2" t="s">
        <v>106</v>
      </c>
      <c r="AP57" s="2" t="s">
        <v>106</v>
      </c>
      <c r="AQ57" s="2" t="s">
        <v>107</v>
      </c>
      <c r="AR57" s="2" t="s">
        <v>98</v>
      </c>
      <c r="AS57" s="2" t="s">
        <v>108</v>
      </c>
      <c r="AT57" s="2">
        <v>0.49</v>
      </c>
      <c r="AU57" s="2">
        <v>222.22</v>
      </c>
      <c r="AV57" s="2">
        <v>0.12</v>
      </c>
      <c r="AW57" s="2">
        <v>43.83</v>
      </c>
      <c r="AX57" s="2" t="s">
        <v>109</v>
      </c>
      <c r="AY57" s="2" t="s">
        <v>814</v>
      </c>
      <c r="AZ57" s="2" t="s">
        <v>815</v>
      </c>
      <c r="BA57" s="2" t="s">
        <v>98</v>
      </c>
      <c r="BB57" s="2" t="s">
        <v>816</v>
      </c>
      <c r="BC57" s="2" t="s">
        <v>817</v>
      </c>
      <c r="BD57" s="2" t="s">
        <v>810</v>
      </c>
      <c r="BE57" s="2" t="s">
        <v>114</v>
      </c>
      <c r="BF57" s="2" t="s">
        <v>115</v>
      </c>
      <c r="BG57" s="2" t="s">
        <v>133</v>
      </c>
      <c r="BH57" s="2" t="s">
        <v>818</v>
      </c>
      <c r="BI57" s="2" t="s">
        <v>103</v>
      </c>
      <c r="BJ57" s="2" t="s">
        <v>103</v>
      </c>
      <c r="BK57" s="2" t="s">
        <v>103</v>
      </c>
      <c r="BL57" s="2" t="s">
        <v>103</v>
      </c>
      <c r="BM57" s="2" t="s">
        <v>103</v>
      </c>
      <c r="BN57" s="2" t="s">
        <v>103</v>
      </c>
      <c r="BO57" s="2" t="s">
        <v>103</v>
      </c>
      <c r="BP57" s="2" t="s">
        <v>103</v>
      </c>
      <c r="BQ57" s="2" t="s">
        <v>103</v>
      </c>
      <c r="BR57" s="2" t="s">
        <v>103</v>
      </c>
      <c r="BS57" s="2" t="s">
        <v>103</v>
      </c>
      <c r="BT57" s="2" t="s">
        <v>103</v>
      </c>
      <c r="BU57" s="2" t="s">
        <v>103</v>
      </c>
      <c r="BV57" s="2" t="s">
        <v>103</v>
      </c>
      <c r="BW57" s="2" t="s">
        <v>103</v>
      </c>
      <c r="BX57" s="2" t="s">
        <v>103</v>
      </c>
      <c r="BY57" s="2" t="s">
        <v>103</v>
      </c>
    </row>
    <row r="58" ht="80" customHeight="1" spans="1:77">
      <c r="A58" s="2" t="s">
        <v>943</v>
      </c>
      <c r="B58" s="3" t="str">
        <f>_xlfn.DISPIMG("ID_D3EBC5D8ABFA4BA28E3354FF77A84824",1)</f>
        <v>=DISPIMG("ID_D3EBC5D8ABFA4BA28E3354FF77A84824",1)</v>
      </c>
      <c r="C58" s="2" t="s">
        <v>819</v>
      </c>
      <c r="D58" s="4" t="s">
        <v>820</v>
      </c>
      <c r="E58" s="2" t="s">
        <v>821</v>
      </c>
      <c r="F58" s="2" t="s">
        <v>90</v>
      </c>
      <c r="G58" s="2" t="s">
        <v>821</v>
      </c>
      <c r="H58" s="5">
        <v>137</v>
      </c>
      <c r="I58" s="2">
        <v>66308</v>
      </c>
      <c r="J58" s="2" t="s">
        <v>372</v>
      </c>
      <c r="K58" s="2" t="s">
        <v>822</v>
      </c>
      <c r="L58" s="5">
        <v>465</v>
      </c>
      <c r="M58" s="2" t="s">
        <v>98</v>
      </c>
      <c r="N58" s="2" t="s">
        <v>99</v>
      </c>
      <c r="O58" s="2" t="s">
        <v>98</v>
      </c>
      <c r="P58" s="2" t="s">
        <v>98</v>
      </c>
      <c r="Q58" s="5">
        <v>22</v>
      </c>
      <c r="R58" s="2">
        <v>4.2</v>
      </c>
      <c r="S58" s="2" t="s">
        <v>100</v>
      </c>
      <c r="T58" s="2" t="s">
        <v>101</v>
      </c>
      <c r="U58" s="2" t="s">
        <v>102</v>
      </c>
      <c r="V58" s="2">
        <v>484</v>
      </c>
      <c r="W58" s="2" t="s">
        <v>98</v>
      </c>
      <c r="X58" s="2" t="s">
        <v>103</v>
      </c>
      <c r="Y58" s="2">
        <v>484</v>
      </c>
      <c r="Z58" s="2">
        <v>590</v>
      </c>
      <c r="AA58" s="2">
        <v>406.36</v>
      </c>
      <c r="AB58" s="2">
        <v>83.96</v>
      </c>
      <c r="AC58" s="5">
        <v>9</v>
      </c>
      <c r="AD58" s="2" t="s">
        <v>103</v>
      </c>
      <c r="AE58" s="2">
        <v>19.63</v>
      </c>
      <c r="AF58" s="2">
        <v>0.32</v>
      </c>
      <c r="AG58" s="2">
        <v>5.04</v>
      </c>
      <c r="AH58" s="2" t="s">
        <v>103</v>
      </c>
      <c r="AI58" s="2" t="s">
        <v>104</v>
      </c>
      <c r="AJ58" s="5">
        <v>78010</v>
      </c>
      <c r="AK58" s="5">
        <v>103520</v>
      </c>
      <c r="AL58" s="2" t="s">
        <v>823</v>
      </c>
      <c r="AM58" s="5">
        <v>-506</v>
      </c>
      <c r="AN58" s="2">
        <v>-0.24</v>
      </c>
      <c r="AO58" s="2" t="s">
        <v>107</v>
      </c>
      <c r="AP58" s="2" t="s">
        <v>107</v>
      </c>
      <c r="AQ58" s="2" t="s">
        <v>107</v>
      </c>
      <c r="AR58" s="2" t="s">
        <v>99</v>
      </c>
      <c r="AS58" s="2" t="s">
        <v>108</v>
      </c>
      <c r="AT58" s="2">
        <v>1.01</v>
      </c>
      <c r="AU58" s="2">
        <v>458.05</v>
      </c>
      <c r="AV58" s="2">
        <v>0.33</v>
      </c>
      <c r="AW58" s="2">
        <v>120.45</v>
      </c>
      <c r="AX58" s="2" t="s">
        <v>109</v>
      </c>
      <c r="AY58" s="2" t="s">
        <v>824</v>
      </c>
      <c r="AZ58" s="2" t="s">
        <v>825</v>
      </c>
      <c r="BA58" s="2" t="s">
        <v>98</v>
      </c>
      <c r="BB58" s="2" t="s">
        <v>826</v>
      </c>
      <c r="BC58" s="2" t="s">
        <v>103</v>
      </c>
      <c r="BD58" s="2" t="s">
        <v>372</v>
      </c>
      <c r="BE58" s="2" t="s">
        <v>114</v>
      </c>
      <c r="BF58" s="2" t="s">
        <v>160</v>
      </c>
      <c r="BG58" s="2" t="s">
        <v>133</v>
      </c>
      <c r="BH58" s="2" t="s">
        <v>827</v>
      </c>
      <c r="BI58" s="2" t="s">
        <v>103</v>
      </c>
      <c r="BJ58" s="2" t="s">
        <v>103</v>
      </c>
      <c r="BK58" s="2" t="s">
        <v>103</v>
      </c>
      <c r="BL58" s="2" t="s">
        <v>103</v>
      </c>
      <c r="BM58" s="2" t="s">
        <v>103</v>
      </c>
      <c r="BN58" s="2" t="s">
        <v>103</v>
      </c>
      <c r="BO58" s="2" t="s">
        <v>103</v>
      </c>
      <c r="BP58" s="2" t="s">
        <v>103</v>
      </c>
      <c r="BQ58" s="2" t="s">
        <v>103</v>
      </c>
      <c r="BR58" s="2" t="s">
        <v>103</v>
      </c>
      <c r="BS58" s="2" t="s">
        <v>103</v>
      </c>
      <c r="BT58" s="2" t="s">
        <v>103</v>
      </c>
      <c r="BU58" s="2" t="s">
        <v>103</v>
      </c>
      <c r="BV58" s="2" t="s">
        <v>103</v>
      </c>
      <c r="BW58" s="2" t="s">
        <v>103</v>
      </c>
      <c r="BX58" s="2" t="s">
        <v>103</v>
      </c>
      <c r="BY58" s="2" t="s">
        <v>103</v>
      </c>
    </row>
    <row r="59" ht="80" customHeight="1" spans="1:77">
      <c r="A59" s="2" t="s">
        <v>944</v>
      </c>
      <c r="B59" s="3" t="str">
        <f>_xlfn.DISPIMG("ID_C2C79A4B061F4C07A7D73C36C27FCE42",1)</f>
        <v>=DISPIMG("ID_C2C79A4B061F4C07A7D73C36C27FCE42",1)</v>
      </c>
      <c r="C59" s="2" t="s">
        <v>828</v>
      </c>
      <c r="D59" s="4" t="s">
        <v>829</v>
      </c>
      <c r="E59" s="2" t="s">
        <v>830</v>
      </c>
      <c r="F59" s="2" t="s">
        <v>90</v>
      </c>
      <c r="G59" s="2" t="s">
        <v>831</v>
      </c>
      <c r="H59" s="5">
        <v>132</v>
      </c>
      <c r="I59" s="2">
        <v>6202.68</v>
      </c>
      <c r="J59" s="2" t="s">
        <v>123</v>
      </c>
      <c r="K59" s="2" t="s">
        <v>832</v>
      </c>
      <c r="L59" s="5">
        <v>1013</v>
      </c>
      <c r="M59" s="2" t="s">
        <v>98</v>
      </c>
      <c r="N59" s="2" t="s">
        <v>98</v>
      </c>
      <c r="O59" s="2" t="s">
        <v>98</v>
      </c>
      <c r="P59" s="2" t="s">
        <v>98</v>
      </c>
      <c r="Q59" s="5">
        <v>197</v>
      </c>
      <c r="R59" s="2">
        <v>4.4</v>
      </c>
      <c r="S59" s="2" t="s">
        <v>125</v>
      </c>
      <c r="T59" s="2" t="s">
        <v>687</v>
      </c>
      <c r="U59" s="2" t="s">
        <v>127</v>
      </c>
      <c r="V59" s="2">
        <v>46.99</v>
      </c>
      <c r="W59" s="2" t="s">
        <v>98</v>
      </c>
      <c r="X59" s="2" t="s">
        <v>103</v>
      </c>
      <c r="Y59" s="2">
        <v>46.99</v>
      </c>
      <c r="Z59" s="2" t="s">
        <v>103</v>
      </c>
      <c r="AA59" s="2">
        <v>35.77</v>
      </c>
      <c r="AB59" s="2">
        <v>76.12</v>
      </c>
      <c r="AC59" s="5">
        <v>1</v>
      </c>
      <c r="AD59" s="5">
        <v>2</v>
      </c>
      <c r="AE59" s="2">
        <v>3.47</v>
      </c>
      <c r="AF59" s="2">
        <v>0.31</v>
      </c>
      <c r="AG59" s="2">
        <v>4.17</v>
      </c>
      <c r="AH59" s="2" t="s">
        <v>103</v>
      </c>
      <c r="AI59" s="2" t="s">
        <v>104</v>
      </c>
      <c r="AJ59" s="5">
        <v>171352</v>
      </c>
      <c r="AK59" s="5">
        <v>148231</v>
      </c>
      <c r="AL59" s="2" t="s">
        <v>833</v>
      </c>
      <c r="AM59" s="5">
        <v>20167</v>
      </c>
      <c r="AN59" s="2">
        <v>0.45</v>
      </c>
      <c r="AO59" s="2" t="s">
        <v>106</v>
      </c>
      <c r="AP59" s="2" t="s">
        <v>106</v>
      </c>
      <c r="AQ59" s="2" t="s">
        <v>107</v>
      </c>
      <c r="AR59" s="2" t="s">
        <v>99</v>
      </c>
      <c r="AS59" s="2" t="s">
        <v>108</v>
      </c>
      <c r="AT59" s="2">
        <v>0.53</v>
      </c>
      <c r="AU59" s="2">
        <v>240.36</v>
      </c>
      <c r="AV59" s="2">
        <v>0.15</v>
      </c>
      <c r="AW59" s="2">
        <v>53.88</v>
      </c>
      <c r="AX59" s="2" t="s">
        <v>109</v>
      </c>
      <c r="AY59" s="2" t="s">
        <v>834</v>
      </c>
      <c r="AZ59" s="2" t="s">
        <v>835</v>
      </c>
      <c r="BA59" s="2" t="s">
        <v>98</v>
      </c>
      <c r="BB59" s="2" t="s">
        <v>836</v>
      </c>
      <c r="BC59" s="2" t="s">
        <v>103</v>
      </c>
      <c r="BD59" s="2" t="s">
        <v>123</v>
      </c>
      <c r="BE59" s="2" t="s">
        <v>159</v>
      </c>
      <c r="BF59" s="2" t="s">
        <v>837</v>
      </c>
      <c r="BG59" s="2" t="s">
        <v>203</v>
      </c>
      <c r="BH59" s="2" t="s">
        <v>103</v>
      </c>
      <c r="BI59" s="2" t="s">
        <v>838</v>
      </c>
      <c r="BJ59" s="2" t="s">
        <v>839</v>
      </c>
      <c r="BK59" s="2" t="s">
        <v>103</v>
      </c>
      <c r="BL59" s="2" t="s">
        <v>103</v>
      </c>
      <c r="BM59" s="2" t="s">
        <v>103</v>
      </c>
      <c r="BN59" s="2" t="s">
        <v>103</v>
      </c>
      <c r="BO59" s="2" t="s">
        <v>103</v>
      </c>
      <c r="BP59" s="2" t="s">
        <v>103</v>
      </c>
      <c r="BQ59" s="2" t="s">
        <v>103</v>
      </c>
      <c r="BR59" s="2" t="s">
        <v>103</v>
      </c>
      <c r="BS59" s="2" t="s">
        <v>103</v>
      </c>
      <c r="BT59" s="2" t="s">
        <v>103</v>
      </c>
      <c r="BU59" s="2" t="s">
        <v>103</v>
      </c>
      <c r="BV59" s="2" t="s">
        <v>103</v>
      </c>
      <c r="BW59" s="2" t="s">
        <v>103</v>
      </c>
      <c r="BX59" s="2" t="s">
        <v>103</v>
      </c>
      <c r="BY59" s="2" t="s">
        <v>103</v>
      </c>
    </row>
    <row r="60" ht="80" customHeight="1" spans="1:77">
      <c r="A60" s="2" t="s">
        <v>945</v>
      </c>
      <c r="B60" s="3" t="str">
        <f>_xlfn.DISPIMG("ID_F94B7661CD464E1F8AFAD71466A1EECA",1)</f>
        <v>=DISPIMG("ID_F94B7661CD464E1F8AFAD71466A1EECA",1)</v>
      </c>
      <c r="C60" s="2" t="s">
        <v>840</v>
      </c>
      <c r="D60" s="4" t="s">
        <v>841</v>
      </c>
      <c r="E60" s="2" t="s">
        <v>842</v>
      </c>
      <c r="F60" s="2" t="s">
        <v>90</v>
      </c>
      <c r="G60" s="2" t="s">
        <v>843</v>
      </c>
      <c r="H60" s="5">
        <v>128</v>
      </c>
      <c r="I60" s="2">
        <v>1662.72</v>
      </c>
      <c r="J60" s="2" t="s">
        <v>844</v>
      </c>
      <c r="K60" s="2" t="s">
        <v>845</v>
      </c>
      <c r="L60" s="5">
        <v>1304</v>
      </c>
      <c r="M60" s="2" t="s">
        <v>98</v>
      </c>
      <c r="N60" s="2" t="s">
        <v>99</v>
      </c>
      <c r="O60" s="2" t="s">
        <v>98</v>
      </c>
      <c r="P60" s="2" t="s">
        <v>98</v>
      </c>
      <c r="Q60" s="5">
        <v>314</v>
      </c>
      <c r="R60" s="2">
        <v>4.5</v>
      </c>
      <c r="S60" s="2" t="s">
        <v>125</v>
      </c>
      <c r="T60" s="2" t="s">
        <v>846</v>
      </c>
      <c r="U60" s="2" t="s">
        <v>127</v>
      </c>
      <c r="V60" s="2">
        <v>12.99</v>
      </c>
      <c r="W60" s="2" t="s">
        <v>98</v>
      </c>
      <c r="X60" s="2" t="s">
        <v>103</v>
      </c>
      <c r="Y60" s="2">
        <v>12.99</v>
      </c>
      <c r="Z60" s="2" t="s">
        <v>103</v>
      </c>
      <c r="AA60" s="2">
        <v>7.12</v>
      </c>
      <c r="AB60" s="2">
        <v>54.81</v>
      </c>
      <c r="AC60" s="2" t="s">
        <v>103</v>
      </c>
      <c r="AD60" s="5">
        <v>3</v>
      </c>
      <c r="AE60" s="2">
        <v>71.51</v>
      </c>
      <c r="AF60" s="2">
        <v>0.3</v>
      </c>
      <c r="AG60" s="2">
        <v>3.92</v>
      </c>
      <c r="AH60" s="2" t="s">
        <v>103</v>
      </c>
      <c r="AI60" s="2" t="s">
        <v>104</v>
      </c>
      <c r="AJ60" s="5">
        <v>91902</v>
      </c>
      <c r="AK60" s="5">
        <v>125163</v>
      </c>
      <c r="AL60" s="2" t="s">
        <v>847</v>
      </c>
      <c r="AM60" s="5">
        <v>0</v>
      </c>
      <c r="AN60" s="2">
        <v>-0.34</v>
      </c>
      <c r="AO60" s="2" t="s">
        <v>107</v>
      </c>
      <c r="AP60" s="2" t="s">
        <v>106</v>
      </c>
      <c r="AQ60" s="2" t="s">
        <v>107</v>
      </c>
      <c r="AR60" s="2" t="s">
        <v>99</v>
      </c>
      <c r="AS60" s="2" t="s">
        <v>108</v>
      </c>
      <c r="AT60" s="2">
        <v>0.4</v>
      </c>
      <c r="AU60" s="2">
        <v>181.41</v>
      </c>
      <c r="AV60" s="2">
        <v>0.13</v>
      </c>
      <c r="AW60" s="2">
        <v>45.82</v>
      </c>
      <c r="AX60" s="2" t="s">
        <v>109</v>
      </c>
      <c r="AY60" s="2" t="s">
        <v>848</v>
      </c>
      <c r="AZ60" s="2" t="s">
        <v>849</v>
      </c>
      <c r="BA60" s="2" t="s">
        <v>98</v>
      </c>
      <c r="BB60" s="2" t="s">
        <v>850</v>
      </c>
      <c r="BC60" s="2" t="s">
        <v>103</v>
      </c>
      <c r="BD60" s="2" t="s">
        <v>844</v>
      </c>
      <c r="BE60" s="2" t="s">
        <v>114</v>
      </c>
      <c r="BF60" s="2" t="s">
        <v>851</v>
      </c>
      <c r="BG60" s="2" t="s">
        <v>133</v>
      </c>
      <c r="BH60" s="2" t="s">
        <v>852</v>
      </c>
      <c r="BI60" s="2" t="s">
        <v>103</v>
      </c>
      <c r="BJ60" s="2" t="s">
        <v>103</v>
      </c>
      <c r="BK60" s="2" t="s">
        <v>103</v>
      </c>
      <c r="BL60" s="2" t="s">
        <v>103</v>
      </c>
      <c r="BM60" s="2" t="s">
        <v>103</v>
      </c>
      <c r="BN60" s="2" t="s">
        <v>103</v>
      </c>
      <c r="BO60" s="2" t="s">
        <v>103</v>
      </c>
      <c r="BP60" s="2" t="s">
        <v>103</v>
      </c>
      <c r="BQ60" s="2" t="s">
        <v>103</v>
      </c>
      <c r="BR60" s="2" t="s">
        <v>103</v>
      </c>
      <c r="BS60" s="2" t="s">
        <v>103</v>
      </c>
      <c r="BT60" s="2" t="s">
        <v>103</v>
      </c>
      <c r="BU60" s="2" t="s">
        <v>103</v>
      </c>
      <c r="BV60" s="2" t="s">
        <v>103</v>
      </c>
      <c r="BW60" s="2" t="s">
        <v>103</v>
      </c>
      <c r="BX60" s="2" t="s">
        <v>103</v>
      </c>
      <c r="BY60" s="2" t="s">
        <v>103</v>
      </c>
    </row>
    <row r="61" ht="80" customHeight="1" spans="1:77">
      <c r="A61" s="2" t="s">
        <v>946</v>
      </c>
      <c r="B61" s="3" t="str">
        <f>_xlfn.DISPIMG("ID_06DF8A4C24AB4EA8BFAA413BDF119C11",1)</f>
        <v>=DISPIMG("ID_06DF8A4C24AB4EA8BFAA413BDF119C11",1)</v>
      </c>
      <c r="C61" s="2" t="s">
        <v>853</v>
      </c>
      <c r="D61" s="4" t="s">
        <v>854</v>
      </c>
      <c r="E61" s="2" t="s">
        <v>855</v>
      </c>
      <c r="F61" s="2" t="s">
        <v>90</v>
      </c>
      <c r="G61" s="2" t="s">
        <v>856</v>
      </c>
      <c r="H61" s="5">
        <v>120</v>
      </c>
      <c r="I61" s="2">
        <v>3598.8</v>
      </c>
      <c r="J61" s="2" t="s">
        <v>857</v>
      </c>
      <c r="K61" s="2" t="s">
        <v>858</v>
      </c>
      <c r="L61" s="5">
        <v>698</v>
      </c>
      <c r="M61" s="2" t="s">
        <v>99</v>
      </c>
      <c r="N61" s="2" t="s">
        <v>99</v>
      </c>
      <c r="O61" s="2" t="s">
        <v>99</v>
      </c>
      <c r="P61" s="2" t="s">
        <v>99</v>
      </c>
      <c r="Q61" s="5">
        <v>778</v>
      </c>
      <c r="R61" s="2">
        <v>4.5</v>
      </c>
      <c r="S61" s="2" t="s">
        <v>125</v>
      </c>
      <c r="T61" s="2" t="s">
        <v>859</v>
      </c>
      <c r="U61" s="2" t="s">
        <v>127</v>
      </c>
      <c r="V61" s="2">
        <v>29.99</v>
      </c>
      <c r="W61" s="2" t="s">
        <v>98</v>
      </c>
      <c r="X61" s="2" t="s">
        <v>103</v>
      </c>
      <c r="Y61" s="2">
        <v>29.99</v>
      </c>
      <c r="Z61" s="2" t="s">
        <v>103</v>
      </c>
      <c r="AA61" s="2">
        <v>26.07</v>
      </c>
      <c r="AB61" s="2">
        <v>86.93</v>
      </c>
      <c r="AC61" s="2" t="s">
        <v>103</v>
      </c>
      <c r="AD61" s="5">
        <v>1</v>
      </c>
      <c r="AE61" s="2">
        <v>100</v>
      </c>
      <c r="AF61" s="2">
        <v>0.28</v>
      </c>
      <c r="AG61" s="2">
        <v>3.92</v>
      </c>
      <c r="AH61" s="2" t="s">
        <v>103</v>
      </c>
      <c r="AI61" s="2" t="s">
        <v>104</v>
      </c>
      <c r="AJ61" s="5">
        <v>71824</v>
      </c>
      <c r="AK61" s="5">
        <v>17969</v>
      </c>
      <c r="AL61" s="2" t="s">
        <v>860</v>
      </c>
      <c r="AM61" s="5">
        <v>-5309</v>
      </c>
      <c r="AN61" s="2">
        <v>0.94</v>
      </c>
      <c r="AO61" s="2" t="s">
        <v>106</v>
      </c>
      <c r="AP61" s="2" t="s">
        <v>106</v>
      </c>
      <c r="AQ61" s="2" t="s">
        <v>107</v>
      </c>
      <c r="AR61" s="2" t="s">
        <v>99</v>
      </c>
      <c r="AS61" s="2" t="s">
        <v>108</v>
      </c>
      <c r="AT61" s="2">
        <v>0.37</v>
      </c>
      <c r="AU61" s="2">
        <v>167.8</v>
      </c>
      <c r="AV61" s="2">
        <v>0.12</v>
      </c>
      <c r="AW61" s="2">
        <v>42.29</v>
      </c>
      <c r="AX61" s="2" t="s">
        <v>109</v>
      </c>
      <c r="AY61" s="2" t="s">
        <v>861</v>
      </c>
      <c r="AZ61" s="2" t="s">
        <v>862</v>
      </c>
      <c r="BA61" s="2" t="s">
        <v>98</v>
      </c>
      <c r="BB61" s="2" t="s">
        <v>863</v>
      </c>
      <c r="BC61" s="2" t="s">
        <v>103</v>
      </c>
      <c r="BD61" s="2" t="s">
        <v>857</v>
      </c>
      <c r="BE61" s="2" t="s">
        <v>114</v>
      </c>
      <c r="BF61" s="2" t="s">
        <v>718</v>
      </c>
      <c r="BG61" s="2" t="s">
        <v>203</v>
      </c>
      <c r="BH61" s="2" t="s">
        <v>218</v>
      </c>
      <c r="BI61" s="2" t="s">
        <v>103</v>
      </c>
      <c r="BJ61" s="2" t="s">
        <v>103</v>
      </c>
      <c r="BK61" s="2" t="s">
        <v>103</v>
      </c>
      <c r="BL61" s="2" t="s">
        <v>103</v>
      </c>
      <c r="BM61" s="2" t="s">
        <v>103</v>
      </c>
      <c r="BN61" s="2" t="s">
        <v>103</v>
      </c>
      <c r="BO61" s="2" t="s">
        <v>103</v>
      </c>
      <c r="BP61" s="2" t="s">
        <v>103</v>
      </c>
      <c r="BQ61" s="2" t="s">
        <v>103</v>
      </c>
      <c r="BR61" s="2" t="s">
        <v>103</v>
      </c>
      <c r="BS61" s="2" t="s">
        <v>103</v>
      </c>
      <c r="BT61" s="2" t="s">
        <v>103</v>
      </c>
      <c r="BU61" s="2" t="s">
        <v>103</v>
      </c>
      <c r="BV61" s="2" t="s">
        <v>103</v>
      </c>
      <c r="BW61" s="2" t="s">
        <v>103</v>
      </c>
      <c r="BX61" s="2" t="s">
        <v>103</v>
      </c>
      <c r="BY61" s="2" t="s">
        <v>103</v>
      </c>
    </row>
    <row r="62" ht="80" customHeight="1" spans="1:77">
      <c r="A62" s="2" t="s">
        <v>947</v>
      </c>
      <c r="B62" s="3" t="str">
        <f>_xlfn.DISPIMG("ID_15652CFDA17045A6A788F8C2FAF5FB24",1)</f>
        <v>=DISPIMG("ID_15652CFDA17045A6A788F8C2FAF5FB24",1)</v>
      </c>
      <c r="C62" s="2" t="s">
        <v>864</v>
      </c>
      <c r="D62" s="4" t="s">
        <v>865</v>
      </c>
      <c r="E62" s="2" t="s">
        <v>866</v>
      </c>
      <c r="F62" s="2" t="s">
        <v>90</v>
      </c>
      <c r="G62" s="2" t="s">
        <v>867</v>
      </c>
      <c r="H62" s="5">
        <v>116</v>
      </c>
      <c r="I62" s="2">
        <v>4638.84</v>
      </c>
      <c r="J62" s="2" t="s">
        <v>303</v>
      </c>
      <c r="K62" s="2" t="s">
        <v>868</v>
      </c>
      <c r="L62" s="5">
        <v>361</v>
      </c>
      <c r="M62" s="2" t="s">
        <v>98</v>
      </c>
      <c r="N62" s="2" t="s">
        <v>98</v>
      </c>
      <c r="O62" s="2" t="s">
        <v>98</v>
      </c>
      <c r="P62" s="2" t="s">
        <v>98</v>
      </c>
      <c r="Q62" s="5">
        <v>35</v>
      </c>
      <c r="R62" s="2">
        <v>4.2</v>
      </c>
      <c r="S62" s="2" t="s">
        <v>125</v>
      </c>
      <c r="T62" s="2" t="s">
        <v>869</v>
      </c>
      <c r="U62" s="2" t="s">
        <v>127</v>
      </c>
      <c r="V62" s="2">
        <v>39.99</v>
      </c>
      <c r="W62" s="2" t="s">
        <v>98</v>
      </c>
      <c r="X62" s="2" t="s">
        <v>103</v>
      </c>
      <c r="Y62" s="2">
        <v>39.99</v>
      </c>
      <c r="Z62" s="2">
        <v>59.99</v>
      </c>
      <c r="AA62" s="2">
        <v>29.81</v>
      </c>
      <c r="AB62" s="2">
        <v>74.54</v>
      </c>
      <c r="AC62" s="2" t="s">
        <v>103</v>
      </c>
      <c r="AD62" s="5">
        <v>2</v>
      </c>
      <c r="AE62" s="2">
        <v>13.33</v>
      </c>
      <c r="AF62" s="2">
        <v>0.27</v>
      </c>
      <c r="AG62" s="2">
        <v>4.18</v>
      </c>
      <c r="AH62" s="2" t="s">
        <v>103</v>
      </c>
      <c r="AI62" s="2" t="s">
        <v>104</v>
      </c>
      <c r="AJ62" s="5">
        <v>196380</v>
      </c>
      <c r="AK62" s="5">
        <v>142419</v>
      </c>
      <c r="AL62" s="2" t="s">
        <v>870</v>
      </c>
      <c r="AM62" s="5">
        <v>121306</v>
      </c>
      <c r="AN62" s="2">
        <v>1.05</v>
      </c>
      <c r="AO62" s="2" t="s">
        <v>106</v>
      </c>
      <c r="AP62" s="2" t="s">
        <v>106</v>
      </c>
      <c r="AQ62" s="2" t="s">
        <v>107</v>
      </c>
      <c r="AR62" s="2" t="s">
        <v>99</v>
      </c>
      <c r="AS62" s="2" t="s">
        <v>108</v>
      </c>
      <c r="AT62" s="2">
        <v>0.75</v>
      </c>
      <c r="AU62" s="2">
        <v>340.14</v>
      </c>
      <c r="AV62" s="2">
        <v>0.17</v>
      </c>
      <c r="AW62" s="2">
        <v>62.99</v>
      </c>
      <c r="AX62" s="2" t="s">
        <v>109</v>
      </c>
      <c r="AY62" s="2" t="s">
        <v>871</v>
      </c>
      <c r="AZ62" s="2" t="s">
        <v>872</v>
      </c>
      <c r="BA62" s="2" t="s">
        <v>98</v>
      </c>
      <c r="BB62" s="2" t="s">
        <v>873</v>
      </c>
      <c r="BC62" s="2" t="s">
        <v>103</v>
      </c>
      <c r="BD62" s="2" t="s">
        <v>303</v>
      </c>
      <c r="BE62" s="2" t="s">
        <v>159</v>
      </c>
      <c r="BF62" s="2" t="s">
        <v>324</v>
      </c>
      <c r="BG62" s="2" t="s">
        <v>203</v>
      </c>
      <c r="BH62" s="2" t="s">
        <v>230</v>
      </c>
      <c r="BI62" s="2" t="s">
        <v>874</v>
      </c>
      <c r="BJ62" s="2" t="s">
        <v>103</v>
      </c>
      <c r="BK62" s="2" t="s">
        <v>103</v>
      </c>
      <c r="BL62" s="2" t="s">
        <v>103</v>
      </c>
      <c r="BM62" s="2" t="s">
        <v>103</v>
      </c>
      <c r="BN62" s="2" t="s">
        <v>103</v>
      </c>
      <c r="BO62" s="2" t="s">
        <v>103</v>
      </c>
      <c r="BP62" s="2" t="s">
        <v>103</v>
      </c>
      <c r="BQ62" s="2" t="s">
        <v>103</v>
      </c>
      <c r="BR62" s="2" t="s">
        <v>103</v>
      </c>
      <c r="BS62" s="2" t="s">
        <v>103</v>
      </c>
      <c r="BT62" s="2" t="s">
        <v>103</v>
      </c>
      <c r="BU62" s="2" t="s">
        <v>103</v>
      </c>
      <c r="BV62" s="2" t="s">
        <v>103</v>
      </c>
      <c r="BW62" s="2" t="s">
        <v>103</v>
      </c>
      <c r="BX62" s="2" t="s">
        <v>103</v>
      </c>
      <c r="BY62" s="2" t="s">
        <v>103</v>
      </c>
    </row>
    <row r="63" ht="80" customHeight="1" spans="1:77">
      <c r="A63" s="2" t="s">
        <v>948</v>
      </c>
      <c r="B63" s="3" t="str">
        <f>_xlfn.DISPIMG("ID_AD07A4618BB347FBB2CD754C8C87BA2C",1)</f>
        <v>=DISPIMG("ID_AD07A4618BB347FBB2CD754C8C87BA2C",1)</v>
      </c>
      <c r="C63" s="2" t="s">
        <v>875</v>
      </c>
      <c r="D63" s="4" t="s">
        <v>876</v>
      </c>
      <c r="E63" s="2" t="s">
        <v>877</v>
      </c>
      <c r="F63" s="2" t="s">
        <v>90</v>
      </c>
      <c r="G63" s="2" t="s">
        <v>878</v>
      </c>
      <c r="H63" s="5">
        <v>114</v>
      </c>
      <c r="I63" s="2">
        <v>4558.86</v>
      </c>
      <c r="J63" s="2" t="s">
        <v>879</v>
      </c>
      <c r="K63" s="2" t="s">
        <v>880</v>
      </c>
      <c r="L63" s="5">
        <v>132</v>
      </c>
      <c r="M63" s="2" t="s">
        <v>99</v>
      </c>
      <c r="N63" s="2" t="s">
        <v>99</v>
      </c>
      <c r="O63" s="2" t="s">
        <v>98</v>
      </c>
      <c r="P63" s="2" t="s">
        <v>98</v>
      </c>
      <c r="Q63" s="5">
        <v>205</v>
      </c>
      <c r="R63" s="2">
        <v>4.2</v>
      </c>
      <c r="S63" s="2" t="s">
        <v>125</v>
      </c>
      <c r="T63" s="2" t="s">
        <v>881</v>
      </c>
      <c r="U63" s="2" t="s">
        <v>127</v>
      </c>
      <c r="V63" s="2">
        <v>39.99</v>
      </c>
      <c r="W63" s="2" t="s">
        <v>98</v>
      </c>
      <c r="X63" s="2" t="s">
        <v>103</v>
      </c>
      <c r="Y63" s="2">
        <v>39.99</v>
      </c>
      <c r="Z63" s="2" t="s">
        <v>103</v>
      </c>
      <c r="AA63" s="2">
        <v>30.07</v>
      </c>
      <c r="AB63" s="2">
        <v>75.19</v>
      </c>
      <c r="AC63" s="2" t="s">
        <v>103</v>
      </c>
      <c r="AD63" s="5">
        <v>3</v>
      </c>
      <c r="AE63" s="2">
        <v>100</v>
      </c>
      <c r="AF63" s="2">
        <v>0.27</v>
      </c>
      <c r="AG63" s="2">
        <v>3.92</v>
      </c>
      <c r="AH63" s="2" t="s">
        <v>103</v>
      </c>
      <c r="AI63" s="2" t="s">
        <v>104</v>
      </c>
      <c r="AJ63" s="5">
        <v>157892</v>
      </c>
      <c r="AK63" s="5">
        <v>116221</v>
      </c>
      <c r="AL63" s="2" t="s">
        <v>882</v>
      </c>
      <c r="AM63" s="5">
        <v>5699</v>
      </c>
      <c r="AN63" s="2">
        <v>0.55</v>
      </c>
      <c r="AO63" s="2" t="s">
        <v>106</v>
      </c>
      <c r="AP63" s="2" t="s">
        <v>106</v>
      </c>
      <c r="AQ63" s="2" t="s">
        <v>107</v>
      </c>
      <c r="AR63" s="2" t="s">
        <v>99</v>
      </c>
      <c r="AS63" s="2" t="s">
        <v>108</v>
      </c>
      <c r="AT63" s="2">
        <v>0.44</v>
      </c>
      <c r="AU63" s="2">
        <v>199.55</v>
      </c>
      <c r="AV63" s="2">
        <v>0.11</v>
      </c>
      <c r="AW63" s="2">
        <v>39.91</v>
      </c>
      <c r="AX63" s="2" t="s">
        <v>109</v>
      </c>
      <c r="AY63" s="2" t="s">
        <v>883</v>
      </c>
      <c r="AZ63" s="2" t="s">
        <v>884</v>
      </c>
      <c r="BA63" s="2" t="s">
        <v>98</v>
      </c>
      <c r="BB63" s="2" t="s">
        <v>885</v>
      </c>
      <c r="BC63" s="2" t="s">
        <v>103</v>
      </c>
      <c r="BD63" s="2" t="s">
        <v>879</v>
      </c>
      <c r="BE63" s="2" t="s">
        <v>114</v>
      </c>
      <c r="BF63" s="2" t="s">
        <v>718</v>
      </c>
      <c r="BG63" s="2" t="s">
        <v>133</v>
      </c>
      <c r="BH63" s="2" t="s">
        <v>218</v>
      </c>
      <c r="BI63" s="2" t="s">
        <v>886</v>
      </c>
      <c r="BJ63" s="2" t="s">
        <v>103</v>
      </c>
      <c r="BK63" s="2" t="s">
        <v>103</v>
      </c>
      <c r="BL63" s="2" t="s">
        <v>103</v>
      </c>
      <c r="BM63" s="2" t="s">
        <v>103</v>
      </c>
      <c r="BN63" s="2" t="s">
        <v>103</v>
      </c>
      <c r="BO63" s="2" t="s">
        <v>103</v>
      </c>
      <c r="BP63" s="2" t="s">
        <v>103</v>
      </c>
      <c r="BQ63" s="2" t="s">
        <v>103</v>
      </c>
      <c r="BR63" s="2" t="s">
        <v>103</v>
      </c>
      <c r="BS63" s="2" t="s">
        <v>103</v>
      </c>
      <c r="BT63" s="2" t="s">
        <v>103</v>
      </c>
      <c r="BU63" s="2" t="s">
        <v>103</v>
      </c>
      <c r="BV63" s="2" t="s">
        <v>103</v>
      </c>
      <c r="BW63" s="2" t="s">
        <v>103</v>
      </c>
      <c r="BX63" s="2" t="s">
        <v>103</v>
      </c>
      <c r="BY63" s="2" t="s">
        <v>103</v>
      </c>
    </row>
    <row r="64" ht="80" customHeight="1" spans="1:77">
      <c r="A64" s="2" t="s">
        <v>949</v>
      </c>
      <c r="B64" s="3" t="str">
        <f>_xlfn.DISPIMG("ID_56A514A47BF74F84AEE17ED4FEF58C4C",1)</f>
        <v>=DISPIMG("ID_56A514A47BF74F84AEE17ED4FEF58C4C",1)</v>
      </c>
      <c r="C64" s="2" t="s">
        <v>950</v>
      </c>
      <c r="D64" s="4" t="s">
        <v>951</v>
      </c>
      <c r="E64" s="2" t="s">
        <v>952</v>
      </c>
      <c r="F64" s="2" t="s">
        <v>300</v>
      </c>
      <c r="G64" s="2" t="s">
        <v>952</v>
      </c>
      <c r="H64" s="5">
        <v>99</v>
      </c>
      <c r="I64" s="2">
        <v>2969.01</v>
      </c>
      <c r="J64" s="2" t="s">
        <v>953</v>
      </c>
      <c r="K64" s="2" t="s">
        <v>954</v>
      </c>
      <c r="L64" s="5">
        <v>247</v>
      </c>
      <c r="M64" s="2" t="s">
        <v>98</v>
      </c>
      <c r="N64" s="2" t="s">
        <v>98</v>
      </c>
      <c r="O64" s="2" t="s">
        <v>98</v>
      </c>
      <c r="P64" s="2" t="s">
        <v>98</v>
      </c>
      <c r="Q64" s="5">
        <v>61</v>
      </c>
      <c r="R64" s="2">
        <v>3.9</v>
      </c>
      <c r="S64" s="2" t="s">
        <v>125</v>
      </c>
      <c r="T64" s="2" t="s">
        <v>955</v>
      </c>
      <c r="U64" s="2" t="s">
        <v>127</v>
      </c>
      <c r="V64" s="2">
        <v>29.99</v>
      </c>
      <c r="W64" s="2" t="s">
        <v>98</v>
      </c>
      <c r="X64" s="2" t="s">
        <v>103</v>
      </c>
      <c r="Y64" s="2">
        <v>29.99</v>
      </c>
      <c r="Z64" s="2">
        <v>31.99</v>
      </c>
      <c r="AA64" s="2">
        <v>20.91</v>
      </c>
      <c r="AB64" s="2">
        <v>69.72</v>
      </c>
      <c r="AC64" s="5">
        <v>1</v>
      </c>
      <c r="AD64" s="2" t="s">
        <v>103</v>
      </c>
      <c r="AE64" s="2">
        <v>100</v>
      </c>
      <c r="AF64" s="2">
        <v>0.23</v>
      </c>
      <c r="AG64" s="2">
        <v>4.58</v>
      </c>
      <c r="AH64" s="2" t="s">
        <v>103</v>
      </c>
      <c r="AI64" s="2" t="s">
        <v>104</v>
      </c>
      <c r="AJ64" s="5">
        <v>122195</v>
      </c>
      <c r="AK64" s="5">
        <v>73311</v>
      </c>
      <c r="AL64" s="2" t="s">
        <v>956</v>
      </c>
      <c r="AM64" s="5">
        <v>0</v>
      </c>
      <c r="AN64" s="2">
        <v>0.86</v>
      </c>
      <c r="AO64" s="2" t="s">
        <v>107</v>
      </c>
      <c r="AP64" s="2" t="s">
        <v>106</v>
      </c>
      <c r="AQ64" s="2" t="s">
        <v>107</v>
      </c>
      <c r="AR64" s="2" t="s">
        <v>98</v>
      </c>
      <c r="AS64" s="2" t="s">
        <v>108</v>
      </c>
      <c r="AT64" s="2">
        <v>0.81</v>
      </c>
      <c r="AU64" s="2">
        <v>367.35</v>
      </c>
      <c r="AV64" s="2">
        <v>0.18</v>
      </c>
      <c r="AW64" s="2">
        <v>65.05</v>
      </c>
      <c r="AX64" s="2" t="s">
        <v>109</v>
      </c>
      <c r="AY64" s="2" t="s">
        <v>957</v>
      </c>
      <c r="AZ64" s="2" t="s">
        <v>958</v>
      </c>
      <c r="BA64" s="2" t="s">
        <v>98</v>
      </c>
      <c r="BB64" s="2" t="s">
        <v>959</v>
      </c>
      <c r="BC64" s="2" t="s">
        <v>103</v>
      </c>
      <c r="BD64" s="2" t="s">
        <v>953</v>
      </c>
      <c r="BE64" s="2" t="s">
        <v>103</v>
      </c>
      <c r="BF64" s="2" t="s">
        <v>960</v>
      </c>
      <c r="BG64" s="2" t="s">
        <v>103</v>
      </c>
      <c r="BH64" s="2" t="s">
        <v>103</v>
      </c>
      <c r="BI64" s="2" t="s">
        <v>103</v>
      </c>
      <c r="BJ64" s="2" t="s">
        <v>103</v>
      </c>
      <c r="BK64" s="2" t="s">
        <v>103</v>
      </c>
      <c r="BL64" s="2" t="s">
        <v>103</v>
      </c>
      <c r="BM64" s="2" t="s">
        <v>103</v>
      </c>
      <c r="BN64" s="2" t="s">
        <v>961</v>
      </c>
      <c r="BO64" s="2" t="s">
        <v>962</v>
      </c>
      <c r="BP64" s="2" t="s">
        <v>103</v>
      </c>
      <c r="BQ64" s="2" t="s">
        <v>103</v>
      </c>
      <c r="BR64" s="2" t="s">
        <v>173</v>
      </c>
      <c r="BS64" s="2" t="s">
        <v>103</v>
      </c>
      <c r="BT64" s="2" t="s">
        <v>103</v>
      </c>
      <c r="BU64" s="2" t="s">
        <v>103</v>
      </c>
      <c r="BV64" s="2" t="s">
        <v>103</v>
      </c>
      <c r="BW64" s="2" t="s">
        <v>103</v>
      </c>
      <c r="BX64" s="2" t="s">
        <v>103</v>
      </c>
      <c r="BY64" s="2" t="s">
        <v>103</v>
      </c>
    </row>
    <row r="65" ht="80" customHeight="1" spans="1:77">
      <c r="A65" s="2" t="s">
        <v>963</v>
      </c>
      <c r="B65" s="3" t="str">
        <f>_xlfn.DISPIMG("ID_517B6906766D48F4BB42C930274BE60D",1)</f>
        <v>=DISPIMG("ID_517B6906766D48F4BB42C930274BE60D",1)</v>
      </c>
      <c r="C65" s="2" t="s">
        <v>964</v>
      </c>
      <c r="D65" s="4" t="s">
        <v>965</v>
      </c>
      <c r="E65" s="2" t="s">
        <v>966</v>
      </c>
      <c r="F65" s="2" t="s">
        <v>90</v>
      </c>
      <c r="G65" s="2" t="s">
        <v>966</v>
      </c>
      <c r="H65" s="5">
        <v>99</v>
      </c>
      <c r="I65" s="2">
        <v>1583.01</v>
      </c>
      <c r="J65" s="2" t="s">
        <v>967</v>
      </c>
      <c r="K65" s="2" t="s">
        <v>968</v>
      </c>
      <c r="L65" s="5">
        <v>416</v>
      </c>
      <c r="M65" s="2" t="s">
        <v>98</v>
      </c>
      <c r="N65" s="2" t="s">
        <v>98</v>
      </c>
      <c r="O65" s="2" t="s">
        <v>98</v>
      </c>
      <c r="P65" s="2" t="s">
        <v>98</v>
      </c>
      <c r="Q65" s="5">
        <v>99</v>
      </c>
      <c r="R65" s="2">
        <v>4</v>
      </c>
      <c r="S65" s="2" t="s">
        <v>125</v>
      </c>
      <c r="T65" s="2" t="s">
        <v>969</v>
      </c>
      <c r="U65" s="2" t="s">
        <v>127</v>
      </c>
      <c r="V65" s="2">
        <v>15.99</v>
      </c>
      <c r="W65" s="2" t="s">
        <v>98</v>
      </c>
      <c r="X65" s="2" t="s">
        <v>103</v>
      </c>
      <c r="Y65" s="2">
        <v>15.99</v>
      </c>
      <c r="Z65" s="2" t="s">
        <v>103</v>
      </c>
      <c r="AA65" s="2">
        <v>9.67</v>
      </c>
      <c r="AB65" s="2">
        <v>60.48</v>
      </c>
      <c r="AC65" s="2" t="s">
        <v>103</v>
      </c>
      <c r="AD65" s="2" t="s">
        <v>103</v>
      </c>
      <c r="AE65" s="2">
        <v>100</v>
      </c>
      <c r="AF65" s="2">
        <v>0.23</v>
      </c>
      <c r="AG65" s="2">
        <v>3.92</v>
      </c>
      <c r="AH65" s="2" t="s">
        <v>103</v>
      </c>
      <c r="AI65" s="2" t="s">
        <v>104</v>
      </c>
      <c r="AJ65" s="5">
        <v>156958</v>
      </c>
      <c r="AK65" s="5">
        <v>90641</v>
      </c>
      <c r="AL65" s="2" t="s">
        <v>970</v>
      </c>
      <c r="AM65" s="5">
        <v>34282</v>
      </c>
      <c r="AN65" s="2">
        <v>1.11</v>
      </c>
      <c r="AO65" s="2" t="s">
        <v>107</v>
      </c>
      <c r="AP65" s="2" t="s">
        <v>106</v>
      </c>
      <c r="AQ65" s="2" t="s">
        <v>107</v>
      </c>
      <c r="AR65" s="2" t="s">
        <v>98</v>
      </c>
      <c r="AS65" s="2" t="s">
        <v>108</v>
      </c>
      <c r="AT65" s="2">
        <v>0.37</v>
      </c>
      <c r="AU65" s="2">
        <v>167.8</v>
      </c>
      <c r="AV65" s="2">
        <v>0.12</v>
      </c>
      <c r="AW65" s="2">
        <v>43.04</v>
      </c>
      <c r="AX65" s="2" t="s">
        <v>109</v>
      </c>
      <c r="AY65" s="2" t="s">
        <v>971</v>
      </c>
      <c r="AZ65" s="2" t="s">
        <v>972</v>
      </c>
      <c r="BA65" s="2" t="s">
        <v>98</v>
      </c>
      <c r="BB65" s="2" t="s">
        <v>973</v>
      </c>
      <c r="BC65" s="2" t="s">
        <v>103</v>
      </c>
      <c r="BD65" s="2" t="s">
        <v>967</v>
      </c>
      <c r="BE65" s="2" t="s">
        <v>114</v>
      </c>
      <c r="BF65" s="2" t="s">
        <v>974</v>
      </c>
      <c r="BG65" s="2" t="s">
        <v>133</v>
      </c>
      <c r="BH65" s="2" t="s">
        <v>975</v>
      </c>
      <c r="BI65" s="2" t="s">
        <v>103</v>
      </c>
      <c r="BJ65" s="2" t="s">
        <v>103</v>
      </c>
      <c r="BK65" s="2" t="s">
        <v>103</v>
      </c>
      <c r="BL65" s="2" t="s">
        <v>103</v>
      </c>
      <c r="BM65" s="2" t="s">
        <v>103</v>
      </c>
      <c r="BN65" s="2" t="s">
        <v>103</v>
      </c>
      <c r="BO65" s="2" t="s">
        <v>103</v>
      </c>
      <c r="BP65" s="2" t="s">
        <v>103</v>
      </c>
      <c r="BQ65" s="2" t="s">
        <v>103</v>
      </c>
      <c r="BR65" s="2" t="s">
        <v>103</v>
      </c>
      <c r="BS65" s="2" t="s">
        <v>103</v>
      </c>
      <c r="BT65" s="2" t="s">
        <v>103</v>
      </c>
      <c r="BU65" s="2" t="s">
        <v>103</v>
      </c>
      <c r="BV65" s="2" t="s">
        <v>103</v>
      </c>
      <c r="BW65" s="2" t="s">
        <v>103</v>
      </c>
      <c r="BX65" s="2" t="s">
        <v>103</v>
      </c>
      <c r="BY65" s="2" t="s">
        <v>103</v>
      </c>
    </row>
    <row r="66" ht="80" customHeight="1" spans="1:77">
      <c r="A66" s="2" t="s">
        <v>976</v>
      </c>
      <c r="B66" s="3" t="str">
        <f>_xlfn.DISPIMG("ID_5D40FA80B65B433DA5B27A0A554F7BD7",1)</f>
        <v>=DISPIMG("ID_5D40FA80B65B433DA5B27A0A554F7BD7",1)</v>
      </c>
      <c r="C66" s="2" t="s">
        <v>977</v>
      </c>
      <c r="D66" s="4" t="s">
        <v>978</v>
      </c>
      <c r="E66" s="2" t="s">
        <v>979</v>
      </c>
      <c r="F66" s="2" t="s">
        <v>90</v>
      </c>
      <c r="G66" s="2" t="s">
        <v>979</v>
      </c>
      <c r="H66" s="5">
        <v>99</v>
      </c>
      <c r="I66" s="2">
        <v>1385.01</v>
      </c>
      <c r="J66" s="2" t="s">
        <v>980</v>
      </c>
      <c r="K66" s="2" t="s">
        <v>981</v>
      </c>
      <c r="L66" s="5">
        <v>2022</v>
      </c>
      <c r="M66" s="2" t="s">
        <v>98</v>
      </c>
      <c r="N66" s="2" t="s">
        <v>99</v>
      </c>
      <c r="O66" s="2" t="s">
        <v>98</v>
      </c>
      <c r="P66" s="2" t="s">
        <v>98</v>
      </c>
      <c r="Q66" s="5">
        <v>321</v>
      </c>
      <c r="R66" s="2">
        <v>4.5</v>
      </c>
      <c r="S66" s="2" t="s">
        <v>125</v>
      </c>
      <c r="T66" s="2" t="s">
        <v>982</v>
      </c>
      <c r="U66" s="2" t="s">
        <v>127</v>
      </c>
      <c r="V66" s="2">
        <v>13.99</v>
      </c>
      <c r="W66" s="2" t="s">
        <v>98</v>
      </c>
      <c r="X66" s="2" t="s">
        <v>103</v>
      </c>
      <c r="Y66" s="2">
        <v>13.99</v>
      </c>
      <c r="Z66" s="2" t="s">
        <v>103</v>
      </c>
      <c r="AA66" s="2">
        <v>8.19</v>
      </c>
      <c r="AB66" s="2">
        <v>58.54</v>
      </c>
      <c r="AC66" s="2" t="s">
        <v>103</v>
      </c>
      <c r="AD66" s="2" t="s">
        <v>103</v>
      </c>
      <c r="AE66" s="2">
        <v>100</v>
      </c>
      <c r="AF66" s="2">
        <v>0.23</v>
      </c>
      <c r="AG66" s="2">
        <v>3.7</v>
      </c>
      <c r="AH66" s="2" t="s">
        <v>103</v>
      </c>
      <c r="AI66" s="2" t="s">
        <v>104</v>
      </c>
      <c r="AJ66" s="5">
        <v>140300</v>
      </c>
      <c r="AK66" s="5">
        <v>158643</v>
      </c>
      <c r="AL66" s="2" t="s">
        <v>983</v>
      </c>
      <c r="AM66" s="5">
        <v>29134</v>
      </c>
      <c r="AN66" s="2">
        <v>-0.02</v>
      </c>
      <c r="AO66" s="2" t="s">
        <v>107</v>
      </c>
      <c r="AP66" s="2" t="s">
        <v>106</v>
      </c>
      <c r="AQ66" s="2" t="s">
        <v>107</v>
      </c>
      <c r="AR66" s="2" t="s">
        <v>99</v>
      </c>
      <c r="AS66" s="2" t="s">
        <v>108</v>
      </c>
      <c r="AT66" s="2">
        <v>0.13</v>
      </c>
      <c r="AU66" s="2">
        <v>58.96</v>
      </c>
      <c r="AV66" s="2">
        <v>0.1</v>
      </c>
      <c r="AW66" s="2">
        <v>35.39</v>
      </c>
      <c r="AX66" s="2" t="s">
        <v>109</v>
      </c>
      <c r="AY66" s="2" t="s">
        <v>984</v>
      </c>
      <c r="AZ66" s="2" t="s">
        <v>985</v>
      </c>
      <c r="BA66" s="2" t="s">
        <v>99</v>
      </c>
      <c r="BB66" s="2" t="s">
        <v>986</v>
      </c>
      <c r="BC66" s="2" t="s">
        <v>103</v>
      </c>
      <c r="BD66" s="2" t="s">
        <v>980</v>
      </c>
      <c r="BE66" s="2" t="s">
        <v>159</v>
      </c>
      <c r="BF66" s="2" t="s">
        <v>103</v>
      </c>
      <c r="BG66" s="2" t="s">
        <v>987</v>
      </c>
      <c r="BH66" s="2" t="s">
        <v>103</v>
      </c>
      <c r="BI66" s="2" t="s">
        <v>103</v>
      </c>
      <c r="BJ66" s="2" t="s">
        <v>103</v>
      </c>
      <c r="BK66" s="2" t="s">
        <v>103</v>
      </c>
      <c r="BL66" s="2" t="s">
        <v>103</v>
      </c>
      <c r="BM66" s="2" t="s">
        <v>103</v>
      </c>
      <c r="BN66" s="2" t="s">
        <v>103</v>
      </c>
      <c r="BO66" s="2" t="s">
        <v>103</v>
      </c>
      <c r="BP66" s="2" t="s">
        <v>103</v>
      </c>
      <c r="BQ66" s="2" t="s">
        <v>103</v>
      </c>
      <c r="BR66" s="2" t="s">
        <v>103</v>
      </c>
      <c r="BS66" s="2" t="s">
        <v>103</v>
      </c>
      <c r="BT66" s="2" t="s">
        <v>103</v>
      </c>
      <c r="BU66" s="2" t="s">
        <v>103</v>
      </c>
      <c r="BV66" s="2" t="s">
        <v>103</v>
      </c>
      <c r="BW66" s="2" t="s">
        <v>988</v>
      </c>
      <c r="BX66" s="2" t="s">
        <v>216</v>
      </c>
      <c r="BY66" s="2" t="s">
        <v>103</v>
      </c>
    </row>
    <row r="67" ht="80" customHeight="1" spans="1:77">
      <c r="A67" s="2" t="s">
        <v>989</v>
      </c>
      <c r="B67" s="3" t="str">
        <f>_xlfn.DISPIMG("ID_3E87F59116DE43488B5260E2A121AF13",1)</f>
        <v>=DISPIMG("ID_3E87F59116DE43488B5260E2A121AF13",1)</v>
      </c>
      <c r="C67" s="2" t="s">
        <v>990</v>
      </c>
      <c r="D67" s="4" t="s">
        <v>991</v>
      </c>
      <c r="E67" s="2" t="s">
        <v>992</v>
      </c>
      <c r="F67" s="2" t="s">
        <v>90</v>
      </c>
      <c r="G67" s="2" t="s">
        <v>992</v>
      </c>
      <c r="H67" s="5">
        <v>97</v>
      </c>
      <c r="I67" s="2">
        <v>8341.03</v>
      </c>
      <c r="J67" s="2" t="s">
        <v>993</v>
      </c>
      <c r="K67" s="2" t="s">
        <v>994</v>
      </c>
      <c r="L67" s="5">
        <v>339</v>
      </c>
      <c r="M67" s="2" t="s">
        <v>98</v>
      </c>
      <c r="N67" s="2" t="s">
        <v>98</v>
      </c>
      <c r="O67" s="2" t="s">
        <v>98</v>
      </c>
      <c r="P67" s="2" t="s">
        <v>99</v>
      </c>
      <c r="Q67" s="5">
        <v>26</v>
      </c>
      <c r="R67" s="2">
        <v>4.5</v>
      </c>
      <c r="S67" s="2" t="s">
        <v>125</v>
      </c>
      <c r="T67" s="2" t="s">
        <v>995</v>
      </c>
      <c r="U67" s="2" t="s">
        <v>127</v>
      </c>
      <c r="V67" s="2">
        <v>85.99</v>
      </c>
      <c r="W67" s="2" t="s">
        <v>98</v>
      </c>
      <c r="X67" s="2" t="s">
        <v>103</v>
      </c>
      <c r="Y67" s="2">
        <v>85.99</v>
      </c>
      <c r="Z67" s="2">
        <v>99.99</v>
      </c>
      <c r="AA67" s="2">
        <v>63.81</v>
      </c>
      <c r="AB67" s="2">
        <v>74.21</v>
      </c>
      <c r="AC67" s="2" t="s">
        <v>103</v>
      </c>
      <c r="AD67" s="2" t="s">
        <v>103</v>
      </c>
      <c r="AE67" s="2">
        <v>100</v>
      </c>
      <c r="AF67" s="2">
        <v>0.23</v>
      </c>
      <c r="AG67" s="2">
        <v>4.18</v>
      </c>
      <c r="AH67" s="2" t="s">
        <v>103</v>
      </c>
      <c r="AI67" s="2" t="s">
        <v>104</v>
      </c>
      <c r="AJ67" s="5">
        <v>191416</v>
      </c>
      <c r="AK67" s="5">
        <v>115866</v>
      </c>
      <c r="AL67" s="2" t="s">
        <v>996</v>
      </c>
      <c r="AM67" s="5">
        <v>105530</v>
      </c>
      <c r="AN67" s="2">
        <v>1.64</v>
      </c>
      <c r="AO67" s="2" t="s">
        <v>106</v>
      </c>
      <c r="AP67" s="2" t="s">
        <v>106</v>
      </c>
      <c r="AQ67" s="2" t="s">
        <v>107</v>
      </c>
      <c r="AR67" s="2" t="s">
        <v>99</v>
      </c>
      <c r="AS67" s="2" t="s">
        <v>108</v>
      </c>
      <c r="AT67" s="2">
        <v>0.71</v>
      </c>
      <c r="AU67" s="2">
        <v>322</v>
      </c>
      <c r="AV67" s="2">
        <v>0.18</v>
      </c>
      <c r="AW67" s="2">
        <v>66.57</v>
      </c>
      <c r="AX67" s="2" t="s">
        <v>109</v>
      </c>
      <c r="AY67" s="2" t="s">
        <v>997</v>
      </c>
      <c r="AZ67" s="2" t="s">
        <v>998</v>
      </c>
      <c r="BA67" s="2" t="s">
        <v>98</v>
      </c>
      <c r="BB67" s="2" t="s">
        <v>999</v>
      </c>
      <c r="BC67" s="2" t="s">
        <v>103</v>
      </c>
      <c r="BD67" s="2" t="s">
        <v>993</v>
      </c>
      <c r="BE67" s="2" t="s">
        <v>114</v>
      </c>
      <c r="BF67" s="2" t="s">
        <v>1000</v>
      </c>
      <c r="BG67" s="2" t="s">
        <v>1001</v>
      </c>
      <c r="BH67" s="2" t="s">
        <v>103</v>
      </c>
      <c r="BI67" s="2" t="s">
        <v>103</v>
      </c>
      <c r="BJ67" s="2" t="s">
        <v>103</v>
      </c>
      <c r="BK67" s="2" t="s">
        <v>189</v>
      </c>
      <c r="BL67" s="2" t="s">
        <v>103</v>
      </c>
      <c r="BM67" s="2" t="s">
        <v>103</v>
      </c>
      <c r="BN67" s="2" t="s">
        <v>103</v>
      </c>
      <c r="BO67" s="2" t="s">
        <v>103</v>
      </c>
      <c r="BP67" s="2" t="s">
        <v>103</v>
      </c>
      <c r="BQ67" s="2" t="s">
        <v>103</v>
      </c>
      <c r="BR67" s="2" t="s">
        <v>103</v>
      </c>
      <c r="BS67" s="2" t="s">
        <v>103</v>
      </c>
      <c r="BT67" s="2" t="s">
        <v>103</v>
      </c>
      <c r="BU67" s="2" t="s">
        <v>103</v>
      </c>
      <c r="BV67" s="2" t="s">
        <v>103</v>
      </c>
      <c r="BW67" s="2" t="s">
        <v>103</v>
      </c>
      <c r="BX67" s="2" t="s">
        <v>103</v>
      </c>
      <c r="BY67" s="2" t="s">
        <v>103</v>
      </c>
    </row>
    <row r="68" ht="80" customHeight="1" spans="1:77">
      <c r="A68" s="2" t="s">
        <v>1002</v>
      </c>
      <c r="B68" s="3" t="str">
        <f>_xlfn.DISPIMG("ID_EF85BCF9E43342DC9BA968321A5F15BE",1)</f>
        <v>=DISPIMG("ID_EF85BCF9E43342DC9BA968321A5F15BE",1)</v>
      </c>
      <c r="C68" s="2" t="s">
        <v>1003</v>
      </c>
      <c r="D68" s="4" t="s">
        <v>1004</v>
      </c>
      <c r="E68" s="2" t="s">
        <v>1005</v>
      </c>
      <c r="F68" s="2" t="s">
        <v>300</v>
      </c>
      <c r="G68" s="2" t="s">
        <v>1005</v>
      </c>
      <c r="H68" s="5">
        <v>97</v>
      </c>
      <c r="I68" s="2">
        <v>6789.03</v>
      </c>
      <c r="J68" s="2" t="s">
        <v>1006</v>
      </c>
      <c r="K68" s="2" t="s">
        <v>1007</v>
      </c>
      <c r="L68" s="5">
        <v>270</v>
      </c>
      <c r="M68" s="2" t="s">
        <v>99</v>
      </c>
      <c r="N68" s="2" t="s">
        <v>99</v>
      </c>
      <c r="O68" s="2" t="s">
        <v>98</v>
      </c>
      <c r="P68" s="2" t="s">
        <v>98</v>
      </c>
      <c r="Q68" s="5">
        <v>13</v>
      </c>
      <c r="R68" s="2">
        <v>4</v>
      </c>
      <c r="S68" s="2" t="s">
        <v>125</v>
      </c>
      <c r="T68" s="2" t="s">
        <v>1008</v>
      </c>
      <c r="U68" s="2" t="s">
        <v>127</v>
      </c>
      <c r="V68" s="2">
        <v>69.99</v>
      </c>
      <c r="W68" s="2" t="s">
        <v>98</v>
      </c>
      <c r="X68" s="2" t="s">
        <v>103</v>
      </c>
      <c r="Y68" s="2">
        <v>69.99</v>
      </c>
      <c r="Z68" s="2">
        <v>69.99</v>
      </c>
      <c r="AA68" s="2">
        <v>54.46</v>
      </c>
      <c r="AB68" s="2">
        <v>77.81</v>
      </c>
      <c r="AC68" s="5">
        <v>1</v>
      </c>
      <c r="AD68" s="2" t="s">
        <v>103</v>
      </c>
      <c r="AE68" s="2">
        <v>100</v>
      </c>
      <c r="AF68" s="2">
        <v>0.23</v>
      </c>
      <c r="AG68" s="2">
        <v>5.03</v>
      </c>
      <c r="AH68" s="2" t="s">
        <v>103</v>
      </c>
      <c r="AI68" s="2" t="s">
        <v>104</v>
      </c>
      <c r="AJ68" s="5">
        <v>113736</v>
      </c>
      <c r="AK68" s="5">
        <v>137500</v>
      </c>
      <c r="AL68" s="2" t="s">
        <v>1009</v>
      </c>
      <c r="AM68" s="5">
        <v>315</v>
      </c>
      <c r="AN68" s="2">
        <v>0.39</v>
      </c>
      <c r="AO68" s="2" t="s">
        <v>106</v>
      </c>
      <c r="AP68" s="2" t="s">
        <v>106</v>
      </c>
      <c r="AQ68" s="2" t="s">
        <v>107</v>
      </c>
      <c r="AR68" s="2" t="s">
        <v>99</v>
      </c>
      <c r="AS68" s="2" t="s">
        <v>108</v>
      </c>
      <c r="AT68" s="2">
        <v>1.12</v>
      </c>
      <c r="AU68" s="2">
        <v>507.94</v>
      </c>
      <c r="AV68" s="2">
        <v>0.26</v>
      </c>
      <c r="AW68" s="2">
        <v>96.84</v>
      </c>
      <c r="AX68" s="2" t="s">
        <v>109</v>
      </c>
      <c r="AY68" s="2" t="s">
        <v>1010</v>
      </c>
      <c r="AZ68" s="2" t="s">
        <v>1011</v>
      </c>
      <c r="BA68" s="2" t="s">
        <v>98</v>
      </c>
      <c r="BB68" s="2" t="s">
        <v>1012</v>
      </c>
      <c r="BC68" s="2" t="s">
        <v>103</v>
      </c>
      <c r="BD68" s="2" t="s">
        <v>1006</v>
      </c>
      <c r="BE68" s="2" t="s">
        <v>103</v>
      </c>
      <c r="BF68" s="2" t="s">
        <v>132</v>
      </c>
      <c r="BG68" s="2" t="s">
        <v>103</v>
      </c>
      <c r="BH68" s="2" t="s">
        <v>103</v>
      </c>
      <c r="BI68" s="2" t="s">
        <v>103</v>
      </c>
      <c r="BJ68" s="2" t="s">
        <v>103</v>
      </c>
      <c r="BK68" s="2" t="s">
        <v>103</v>
      </c>
      <c r="BL68" s="2" t="s">
        <v>103</v>
      </c>
      <c r="BM68" s="2" t="s">
        <v>1013</v>
      </c>
      <c r="BN68" s="2" t="s">
        <v>1014</v>
      </c>
      <c r="BO68" s="2" t="s">
        <v>103</v>
      </c>
      <c r="BP68" s="2" t="s">
        <v>103</v>
      </c>
      <c r="BQ68" s="2" t="s">
        <v>1015</v>
      </c>
      <c r="BR68" s="2" t="s">
        <v>103</v>
      </c>
      <c r="BS68" s="2" t="s">
        <v>103</v>
      </c>
      <c r="BT68" s="2" t="s">
        <v>103</v>
      </c>
      <c r="BU68" s="2" t="s">
        <v>103</v>
      </c>
      <c r="BV68" s="2" t="s">
        <v>103</v>
      </c>
      <c r="BW68" s="2" t="s">
        <v>103</v>
      </c>
      <c r="BX68" s="2" t="s">
        <v>103</v>
      </c>
      <c r="BY68" s="2" t="s">
        <v>103</v>
      </c>
    </row>
    <row r="69" ht="80" customHeight="1" spans="1:77">
      <c r="A69" s="2" t="s">
        <v>1016</v>
      </c>
      <c r="B69" s="3" t="str">
        <f>_xlfn.DISPIMG("ID_A1E8E9BD668D44789148B4B6A6C5A432",1)</f>
        <v>=DISPIMG("ID_A1E8E9BD668D44789148B4B6A6C5A432",1)</v>
      </c>
      <c r="C69" s="2" t="s">
        <v>1017</v>
      </c>
      <c r="D69" s="4" t="s">
        <v>1018</v>
      </c>
      <c r="E69" s="2" t="s">
        <v>1019</v>
      </c>
      <c r="F69" s="2" t="s">
        <v>90</v>
      </c>
      <c r="G69" s="2" t="s">
        <v>1019</v>
      </c>
      <c r="H69" s="5">
        <v>97</v>
      </c>
      <c r="I69" s="2">
        <v>5819.03</v>
      </c>
      <c r="J69" s="2" t="s">
        <v>1020</v>
      </c>
      <c r="K69" s="2" t="s">
        <v>1021</v>
      </c>
      <c r="L69" s="5">
        <v>489</v>
      </c>
      <c r="M69" s="2" t="s">
        <v>98</v>
      </c>
      <c r="N69" s="2" t="s">
        <v>98</v>
      </c>
      <c r="O69" s="2" t="s">
        <v>98</v>
      </c>
      <c r="P69" s="2" t="s">
        <v>98</v>
      </c>
      <c r="Q69" s="5">
        <v>83</v>
      </c>
      <c r="R69" s="2">
        <v>4.2</v>
      </c>
      <c r="S69" s="2" t="s">
        <v>125</v>
      </c>
      <c r="T69" s="2" t="s">
        <v>1022</v>
      </c>
      <c r="U69" s="2" t="s">
        <v>197</v>
      </c>
      <c r="V69" s="2">
        <v>59.99</v>
      </c>
      <c r="W69" s="2" t="s">
        <v>98</v>
      </c>
      <c r="X69" s="2" t="s">
        <v>103</v>
      </c>
      <c r="Y69" s="2">
        <v>59.99</v>
      </c>
      <c r="Z69" s="2" t="s">
        <v>103</v>
      </c>
      <c r="AA69" s="2">
        <v>46.41</v>
      </c>
      <c r="AB69" s="2">
        <v>77.36</v>
      </c>
      <c r="AC69" s="2" t="s">
        <v>103</v>
      </c>
      <c r="AD69" s="2" t="s">
        <v>103</v>
      </c>
      <c r="AE69" s="2">
        <v>100</v>
      </c>
      <c r="AF69" s="2">
        <v>0.23</v>
      </c>
      <c r="AG69" s="2">
        <v>4.58</v>
      </c>
      <c r="AH69" s="2" t="s">
        <v>103</v>
      </c>
      <c r="AI69" s="2" t="s">
        <v>104</v>
      </c>
      <c r="AJ69" s="5">
        <v>188459</v>
      </c>
      <c r="AK69" s="5">
        <v>92495</v>
      </c>
      <c r="AL69" s="2" t="s">
        <v>1023</v>
      </c>
      <c r="AM69" s="5">
        <v>86172</v>
      </c>
      <c r="AN69" s="2">
        <v>1.07</v>
      </c>
      <c r="AO69" s="2" t="s">
        <v>106</v>
      </c>
      <c r="AP69" s="2" t="s">
        <v>106</v>
      </c>
      <c r="AQ69" s="2" t="s">
        <v>107</v>
      </c>
      <c r="AR69" s="2" t="s">
        <v>99</v>
      </c>
      <c r="AS69" s="2" t="s">
        <v>108</v>
      </c>
      <c r="AT69" s="2">
        <v>0.84</v>
      </c>
      <c r="AU69" s="2">
        <v>380.95</v>
      </c>
      <c r="AV69" s="2">
        <v>0.18</v>
      </c>
      <c r="AW69" s="2">
        <v>65.24</v>
      </c>
      <c r="AX69" s="2" t="s">
        <v>109</v>
      </c>
      <c r="AY69" s="2" t="s">
        <v>802</v>
      </c>
      <c r="AZ69" s="2" t="s">
        <v>803</v>
      </c>
      <c r="BA69" s="2" t="s">
        <v>98</v>
      </c>
      <c r="BB69" s="2" t="s">
        <v>1024</v>
      </c>
      <c r="BC69" s="2" t="s">
        <v>103</v>
      </c>
      <c r="BD69" s="2" t="s">
        <v>1020</v>
      </c>
      <c r="BE69" s="2" t="s">
        <v>114</v>
      </c>
      <c r="BF69" s="2" t="s">
        <v>132</v>
      </c>
      <c r="BG69" s="2" t="s">
        <v>1025</v>
      </c>
      <c r="BH69" s="2" t="s">
        <v>103</v>
      </c>
      <c r="BI69" s="2" t="s">
        <v>103</v>
      </c>
      <c r="BJ69" s="2" t="s">
        <v>103</v>
      </c>
      <c r="BK69" s="2" t="s">
        <v>103</v>
      </c>
      <c r="BL69" s="2" t="s">
        <v>1026</v>
      </c>
      <c r="BM69" s="2" t="s">
        <v>103</v>
      </c>
      <c r="BN69" s="2" t="s">
        <v>103</v>
      </c>
      <c r="BO69" s="2" t="s">
        <v>103</v>
      </c>
      <c r="BP69" s="2" t="s">
        <v>103</v>
      </c>
      <c r="BQ69" s="2" t="s">
        <v>103</v>
      </c>
      <c r="BR69" s="2" t="s">
        <v>103</v>
      </c>
      <c r="BS69" s="2" t="s">
        <v>103</v>
      </c>
      <c r="BT69" s="2" t="s">
        <v>103</v>
      </c>
      <c r="BU69" s="2" t="s">
        <v>103</v>
      </c>
      <c r="BV69" s="2" t="s">
        <v>103</v>
      </c>
      <c r="BW69" s="2" t="s">
        <v>103</v>
      </c>
      <c r="BX69" s="2" t="s">
        <v>103</v>
      </c>
      <c r="BY69" s="2" t="s">
        <v>103</v>
      </c>
    </row>
    <row r="70" ht="80" customHeight="1" spans="1:77">
      <c r="A70" s="2" t="s">
        <v>1027</v>
      </c>
      <c r="B70" s="3" t="str">
        <f>_xlfn.DISPIMG("ID_E92838AA8FF144B9963494257F60515A",1)</f>
        <v>=DISPIMG("ID_E92838AA8FF144B9963494257F60515A",1)</v>
      </c>
      <c r="C70" s="2" t="s">
        <v>1028</v>
      </c>
      <c r="D70" s="4" t="s">
        <v>1029</v>
      </c>
      <c r="E70" s="2" t="s">
        <v>1030</v>
      </c>
      <c r="F70" s="2" t="s">
        <v>90</v>
      </c>
      <c r="G70" s="2" t="s">
        <v>1030</v>
      </c>
      <c r="H70" s="5">
        <v>95</v>
      </c>
      <c r="I70" s="2">
        <v>6649.05</v>
      </c>
      <c r="J70" s="2" t="s">
        <v>223</v>
      </c>
      <c r="K70" s="2" t="s">
        <v>1031</v>
      </c>
      <c r="L70" s="5">
        <v>239</v>
      </c>
      <c r="M70" s="2" t="s">
        <v>98</v>
      </c>
      <c r="N70" s="2" t="s">
        <v>98</v>
      </c>
      <c r="O70" s="2" t="s">
        <v>98</v>
      </c>
      <c r="P70" s="2" t="s">
        <v>98</v>
      </c>
      <c r="Q70" s="5">
        <v>37</v>
      </c>
      <c r="R70" s="2">
        <v>4.1</v>
      </c>
      <c r="S70" s="2" t="s">
        <v>125</v>
      </c>
      <c r="T70" s="2" t="s">
        <v>225</v>
      </c>
      <c r="U70" s="2" t="s">
        <v>197</v>
      </c>
      <c r="V70" s="2">
        <v>69.99</v>
      </c>
      <c r="W70" s="2" t="s">
        <v>98</v>
      </c>
      <c r="X70" s="2" t="s">
        <v>103</v>
      </c>
      <c r="Y70" s="2">
        <v>69.99</v>
      </c>
      <c r="Z70" s="2">
        <v>99.99</v>
      </c>
      <c r="AA70" s="2">
        <v>55.58</v>
      </c>
      <c r="AB70" s="2">
        <v>79.41</v>
      </c>
      <c r="AC70" s="2" t="s">
        <v>103</v>
      </c>
      <c r="AD70" s="2" t="s">
        <v>103</v>
      </c>
      <c r="AE70" s="2">
        <v>9.6</v>
      </c>
      <c r="AF70" s="2">
        <v>0.22</v>
      </c>
      <c r="AG70" s="2">
        <v>3.91</v>
      </c>
      <c r="AH70" s="2" t="s">
        <v>103</v>
      </c>
      <c r="AI70" s="2" t="s">
        <v>104</v>
      </c>
      <c r="AJ70" s="5">
        <v>121429</v>
      </c>
      <c r="AK70" s="5">
        <v>153835</v>
      </c>
      <c r="AL70" s="2" t="s">
        <v>1032</v>
      </c>
      <c r="AM70" s="5">
        <v>57867</v>
      </c>
      <c r="AN70" s="2">
        <v>-0.33</v>
      </c>
      <c r="AO70" s="2" t="s">
        <v>106</v>
      </c>
      <c r="AP70" s="2" t="s">
        <v>106</v>
      </c>
      <c r="AQ70" s="2" t="s">
        <v>107</v>
      </c>
      <c r="AR70" s="2" t="s">
        <v>99</v>
      </c>
      <c r="AS70" s="2" t="s">
        <v>108</v>
      </c>
      <c r="AT70" s="2">
        <v>0.29</v>
      </c>
      <c r="AU70" s="2">
        <v>131.52</v>
      </c>
      <c r="AV70" s="2">
        <v>0.07</v>
      </c>
      <c r="AW70" s="2">
        <v>25.05</v>
      </c>
      <c r="AX70" s="2" t="s">
        <v>109</v>
      </c>
      <c r="AY70" s="2" t="s">
        <v>1033</v>
      </c>
      <c r="AZ70" s="2" t="s">
        <v>1034</v>
      </c>
      <c r="BA70" s="2" t="s">
        <v>98</v>
      </c>
      <c r="BB70" s="2" t="s">
        <v>1035</v>
      </c>
      <c r="BC70" s="2" t="s">
        <v>103</v>
      </c>
      <c r="BD70" s="2" t="s">
        <v>223</v>
      </c>
      <c r="BE70" s="2" t="s">
        <v>114</v>
      </c>
      <c r="BF70" s="2" t="s">
        <v>1036</v>
      </c>
      <c r="BG70" s="2" t="s">
        <v>1037</v>
      </c>
      <c r="BH70" s="2" t="s">
        <v>204</v>
      </c>
      <c r="BI70" s="2" t="s">
        <v>103</v>
      </c>
      <c r="BJ70" s="2" t="s">
        <v>103</v>
      </c>
      <c r="BK70" s="2" t="s">
        <v>103</v>
      </c>
      <c r="BL70" s="2" t="s">
        <v>103</v>
      </c>
      <c r="BM70" s="2" t="s">
        <v>103</v>
      </c>
      <c r="BN70" s="2" t="s">
        <v>103</v>
      </c>
      <c r="BO70" s="2" t="s">
        <v>103</v>
      </c>
      <c r="BP70" s="2" t="s">
        <v>103</v>
      </c>
      <c r="BQ70" s="2" t="s">
        <v>103</v>
      </c>
      <c r="BR70" s="2" t="s">
        <v>103</v>
      </c>
      <c r="BS70" s="2" t="s">
        <v>103</v>
      </c>
      <c r="BT70" s="2" t="s">
        <v>103</v>
      </c>
      <c r="BU70" s="2" t="s">
        <v>103</v>
      </c>
      <c r="BV70" s="2" t="s">
        <v>103</v>
      </c>
      <c r="BW70" s="2" t="s">
        <v>103</v>
      </c>
      <c r="BX70" s="2" t="s">
        <v>103</v>
      </c>
      <c r="BY70" s="2" t="s">
        <v>103</v>
      </c>
    </row>
    <row r="71" ht="80" customHeight="1" spans="1:77">
      <c r="A71" s="2" t="s">
        <v>1038</v>
      </c>
      <c r="B71" s="3" t="str">
        <f>_xlfn.DISPIMG("ID_1FC65244F94D4AAABAFFB425A3A0B306",1)</f>
        <v>=DISPIMG("ID_1FC65244F94D4AAABAFFB425A3A0B306",1)</v>
      </c>
      <c r="C71" s="2" t="s">
        <v>1039</v>
      </c>
      <c r="D71" s="4" t="s">
        <v>1040</v>
      </c>
      <c r="E71" s="2" t="s">
        <v>1041</v>
      </c>
      <c r="F71" s="2" t="s">
        <v>90</v>
      </c>
      <c r="G71" s="2" t="s">
        <v>1041</v>
      </c>
      <c r="H71" s="5">
        <v>95</v>
      </c>
      <c r="I71" s="2">
        <v>3609.05</v>
      </c>
      <c r="J71" s="2" t="s">
        <v>180</v>
      </c>
      <c r="K71" s="2" t="s">
        <v>1042</v>
      </c>
      <c r="L71" s="5">
        <v>1846</v>
      </c>
      <c r="M71" s="2" t="s">
        <v>98</v>
      </c>
      <c r="N71" s="2" t="s">
        <v>98</v>
      </c>
      <c r="O71" s="2" t="s">
        <v>98</v>
      </c>
      <c r="P71" s="2" t="s">
        <v>98</v>
      </c>
      <c r="Q71" s="5">
        <v>853</v>
      </c>
      <c r="R71" s="2">
        <v>4.3</v>
      </c>
      <c r="S71" s="2" t="s">
        <v>125</v>
      </c>
      <c r="T71" s="2" t="s">
        <v>182</v>
      </c>
      <c r="U71" s="2" t="s">
        <v>127</v>
      </c>
      <c r="V71" s="2">
        <v>37.99</v>
      </c>
      <c r="W71" s="2" t="s">
        <v>98</v>
      </c>
      <c r="X71" s="2" t="s">
        <v>103</v>
      </c>
      <c r="Y71" s="2">
        <v>37.99</v>
      </c>
      <c r="Z71" s="2">
        <v>44.99</v>
      </c>
      <c r="AA71" s="2">
        <v>28.6</v>
      </c>
      <c r="AB71" s="2">
        <v>75.28</v>
      </c>
      <c r="AC71" s="5">
        <v>3</v>
      </c>
      <c r="AD71" s="2" t="s">
        <v>103</v>
      </c>
      <c r="AE71" s="2">
        <v>3.92</v>
      </c>
      <c r="AF71" s="2">
        <v>0.22</v>
      </c>
      <c r="AG71" s="2">
        <v>3.69</v>
      </c>
      <c r="AH71" s="2" t="s">
        <v>103</v>
      </c>
      <c r="AI71" s="2" t="s">
        <v>104</v>
      </c>
      <c r="AJ71" s="5">
        <v>115786</v>
      </c>
      <c r="AK71" s="5">
        <v>87799</v>
      </c>
      <c r="AL71" s="2" t="s">
        <v>1043</v>
      </c>
      <c r="AM71" s="5">
        <v>38603</v>
      </c>
      <c r="AN71" s="2">
        <v>0.42</v>
      </c>
      <c r="AO71" s="2" t="s">
        <v>106</v>
      </c>
      <c r="AP71" s="2" t="s">
        <v>106</v>
      </c>
      <c r="AQ71" s="2" t="s">
        <v>107</v>
      </c>
      <c r="AR71" s="2" t="s">
        <v>99</v>
      </c>
      <c r="AS71" s="2" t="s">
        <v>108</v>
      </c>
      <c r="AT71" s="2">
        <v>0.2</v>
      </c>
      <c r="AU71" s="2">
        <v>90.7</v>
      </c>
      <c r="AV71" s="2">
        <v>0.06</v>
      </c>
      <c r="AW71" s="2">
        <v>22</v>
      </c>
      <c r="AX71" s="2" t="s">
        <v>109</v>
      </c>
      <c r="AY71" s="2" t="s">
        <v>1044</v>
      </c>
      <c r="AZ71" s="2" t="s">
        <v>1045</v>
      </c>
      <c r="BA71" s="2" t="s">
        <v>98</v>
      </c>
      <c r="BB71" s="2" t="s">
        <v>1046</v>
      </c>
      <c r="BC71" s="2" t="s">
        <v>103</v>
      </c>
      <c r="BD71" s="2" t="s">
        <v>180</v>
      </c>
      <c r="BE71" s="2" t="s">
        <v>114</v>
      </c>
      <c r="BF71" s="2" t="s">
        <v>217</v>
      </c>
      <c r="BG71" s="2" t="s">
        <v>203</v>
      </c>
      <c r="BH71" s="2" t="s">
        <v>103</v>
      </c>
      <c r="BI71" s="2" t="s">
        <v>103</v>
      </c>
      <c r="BJ71" s="2" t="s">
        <v>103</v>
      </c>
      <c r="BK71" s="2" t="s">
        <v>103</v>
      </c>
      <c r="BL71" s="2" t="s">
        <v>1047</v>
      </c>
      <c r="BM71" s="2" t="s">
        <v>103</v>
      </c>
      <c r="BN71" s="2" t="s">
        <v>103</v>
      </c>
      <c r="BO71" s="2" t="s">
        <v>103</v>
      </c>
      <c r="BP71" s="2" t="s">
        <v>103</v>
      </c>
      <c r="BQ71" s="2" t="s">
        <v>103</v>
      </c>
      <c r="BR71" s="2" t="s">
        <v>103</v>
      </c>
      <c r="BS71" s="2" t="s">
        <v>103</v>
      </c>
      <c r="BT71" s="2" t="s">
        <v>103</v>
      </c>
      <c r="BU71" s="2" t="s">
        <v>103</v>
      </c>
      <c r="BV71" s="2" t="s">
        <v>103</v>
      </c>
      <c r="BW71" s="2" t="s">
        <v>103</v>
      </c>
      <c r="BX71" s="2" t="s">
        <v>103</v>
      </c>
      <c r="BY71" s="2" t="s">
        <v>103</v>
      </c>
    </row>
    <row r="72" ht="80" customHeight="1" spans="1:77">
      <c r="A72" s="2" t="s">
        <v>1048</v>
      </c>
      <c r="B72" s="3" t="str">
        <f>_xlfn.DISPIMG("ID_B69D11A9A1C042D6BABE7FA3C0C54ACE",1)</f>
        <v>=DISPIMG("ID_B69D11A9A1C042D6BABE7FA3C0C54ACE",1)</v>
      </c>
      <c r="C72" s="2" t="s">
        <v>1049</v>
      </c>
      <c r="D72" s="4" t="s">
        <v>1050</v>
      </c>
      <c r="E72" s="2" t="s">
        <v>1051</v>
      </c>
      <c r="F72" s="2" t="s">
        <v>1052</v>
      </c>
      <c r="G72" s="2" t="s">
        <v>1051</v>
      </c>
      <c r="H72" s="5">
        <v>95</v>
      </c>
      <c r="I72" s="2">
        <v>29469</v>
      </c>
      <c r="J72" s="2" t="s">
        <v>1053</v>
      </c>
      <c r="K72" s="2" t="s">
        <v>1054</v>
      </c>
      <c r="L72" s="5">
        <v>5217</v>
      </c>
      <c r="M72" s="2" t="s">
        <v>99</v>
      </c>
      <c r="N72" s="2" t="s">
        <v>99</v>
      </c>
      <c r="O72" s="2" t="s">
        <v>98</v>
      </c>
      <c r="P72" s="2" t="s">
        <v>98</v>
      </c>
      <c r="Q72" s="5">
        <v>184</v>
      </c>
      <c r="R72" s="2">
        <v>4.6</v>
      </c>
      <c r="S72" s="2" t="s">
        <v>100</v>
      </c>
      <c r="T72" s="2" t="s">
        <v>101</v>
      </c>
      <c r="U72" s="2" t="s">
        <v>102</v>
      </c>
      <c r="V72" s="2">
        <v>310.2</v>
      </c>
      <c r="W72" s="2" t="s">
        <v>98</v>
      </c>
      <c r="X72" s="2" t="s">
        <v>103</v>
      </c>
      <c r="Y72" s="2">
        <v>310.2</v>
      </c>
      <c r="Z72" s="2">
        <v>410</v>
      </c>
      <c r="AA72" s="2">
        <v>259.77</v>
      </c>
      <c r="AB72" s="2">
        <v>83.74</v>
      </c>
      <c r="AC72" s="5">
        <v>7</v>
      </c>
      <c r="AD72" s="2" t="s">
        <v>103</v>
      </c>
      <c r="AE72" s="2">
        <v>41.67</v>
      </c>
      <c r="AF72" s="2">
        <v>0.22</v>
      </c>
      <c r="AG72" s="2">
        <v>5.58</v>
      </c>
      <c r="AH72" s="2" t="s">
        <v>103</v>
      </c>
      <c r="AI72" s="2" t="s">
        <v>104</v>
      </c>
      <c r="AJ72" s="5">
        <v>140737</v>
      </c>
      <c r="AK72" s="5">
        <v>129278</v>
      </c>
      <c r="AL72" s="2" t="s">
        <v>1055</v>
      </c>
      <c r="AM72" s="5">
        <v>26945</v>
      </c>
      <c r="AN72" s="2">
        <v>-0.11</v>
      </c>
      <c r="AO72" s="2" t="s">
        <v>107</v>
      </c>
      <c r="AP72" s="2" t="s">
        <v>106</v>
      </c>
      <c r="AQ72" s="2" t="s">
        <v>107</v>
      </c>
      <c r="AR72" s="2" t="s">
        <v>99</v>
      </c>
      <c r="AS72" s="2" t="s">
        <v>108</v>
      </c>
      <c r="AT72" s="2">
        <v>1.54</v>
      </c>
      <c r="AU72" s="2">
        <v>698.41</v>
      </c>
      <c r="AV72" s="2">
        <v>0.36</v>
      </c>
      <c r="AW72" s="2">
        <v>130.27</v>
      </c>
      <c r="AX72" s="2" t="s">
        <v>109</v>
      </c>
      <c r="AY72" s="2" t="s">
        <v>1056</v>
      </c>
      <c r="AZ72" s="2" t="s">
        <v>1057</v>
      </c>
      <c r="BA72" s="2" t="s">
        <v>98</v>
      </c>
      <c r="BB72" s="2" t="s">
        <v>1058</v>
      </c>
      <c r="BC72" s="2" t="s">
        <v>1059</v>
      </c>
      <c r="BD72" s="2" t="s">
        <v>1053</v>
      </c>
      <c r="BE72" s="2" t="s">
        <v>103</v>
      </c>
      <c r="BF72" s="2" t="s">
        <v>103</v>
      </c>
      <c r="BG72" s="2" t="s">
        <v>133</v>
      </c>
      <c r="BH72" s="2" t="s">
        <v>103</v>
      </c>
      <c r="BI72" s="2" t="s">
        <v>103</v>
      </c>
      <c r="BJ72" s="2" t="s">
        <v>1060</v>
      </c>
      <c r="BK72" s="2" t="s">
        <v>103</v>
      </c>
      <c r="BL72" s="2" t="s">
        <v>103</v>
      </c>
      <c r="BM72" s="2" t="s">
        <v>103</v>
      </c>
      <c r="BN72" s="2" t="s">
        <v>103</v>
      </c>
      <c r="BO72" s="2" t="s">
        <v>103</v>
      </c>
      <c r="BP72" s="2" t="s">
        <v>103</v>
      </c>
      <c r="BQ72" s="2" t="s">
        <v>103</v>
      </c>
      <c r="BR72" s="2" t="s">
        <v>103</v>
      </c>
      <c r="BS72" s="2" t="s">
        <v>103</v>
      </c>
      <c r="BT72" s="2" t="s">
        <v>103</v>
      </c>
      <c r="BU72" s="2" t="s">
        <v>103</v>
      </c>
      <c r="BV72" s="2" t="s">
        <v>103</v>
      </c>
      <c r="BW72" s="2" t="s">
        <v>103</v>
      </c>
      <c r="BX72" s="2" t="s">
        <v>103</v>
      </c>
      <c r="BY72" s="2" t="s">
        <v>1061</v>
      </c>
    </row>
    <row r="73" ht="80" customHeight="1" spans="1:77">
      <c r="A73" s="2" t="s">
        <v>1062</v>
      </c>
      <c r="B73" s="3" t="str">
        <f>_xlfn.DISPIMG("ID_23A8F53987DD4F2984FF429191FD105F",1)</f>
        <v>=DISPIMG("ID_23A8F53987DD4F2984FF429191FD105F",1)</v>
      </c>
      <c r="C73" s="2" t="s">
        <v>1063</v>
      </c>
      <c r="D73" s="4" t="s">
        <v>1064</v>
      </c>
      <c r="E73" s="2" t="s">
        <v>1065</v>
      </c>
      <c r="F73" s="2" t="s">
        <v>90</v>
      </c>
      <c r="G73" s="2" t="s">
        <v>1065</v>
      </c>
      <c r="H73" s="5">
        <v>94</v>
      </c>
      <c r="I73" s="2">
        <v>4699.06</v>
      </c>
      <c r="J73" s="2" t="s">
        <v>180</v>
      </c>
      <c r="K73" s="2" t="s">
        <v>1066</v>
      </c>
      <c r="L73" s="5">
        <v>727</v>
      </c>
      <c r="M73" s="2" t="s">
        <v>98</v>
      </c>
      <c r="N73" s="2" t="s">
        <v>98</v>
      </c>
      <c r="O73" s="2" t="s">
        <v>98</v>
      </c>
      <c r="P73" s="2" t="s">
        <v>98</v>
      </c>
      <c r="Q73" s="5">
        <v>115</v>
      </c>
      <c r="R73" s="2">
        <v>4.6</v>
      </c>
      <c r="S73" s="2" t="s">
        <v>125</v>
      </c>
      <c r="T73" s="2" t="s">
        <v>182</v>
      </c>
      <c r="U73" s="2" t="s">
        <v>127</v>
      </c>
      <c r="V73" s="2">
        <v>49.99</v>
      </c>
      <c r="W73" s="2" t="s">
        <v>98</v>
      </c>
      <c r="X73" s="2" t="s">
        <v>103</v>
      </c>
      <c r="Y73" s="2">
        <v>49.99</v>
      </c>
      <c r="Z73" s="2" t="s">
        <v>103</v>
      </c>
      <c r="AA73" s="2">
        <v>38.58</v>
      </c>
      <c r="AB73" s="2">
        <v>77.18</v>
      </c>
      <c r="AC73" s="5">
        <v>1</v>
      </c>
      <c r="AD73" s="2" t="s">
        <v>103</v>
      </c>
      <c r="AE73" s="2">
        <v>3.88</v>
      </c>
      <c r="AF73" s="2">
        <v>0.22</v>
      </c>
      <c r="AG73" s="2">
        <v>3.91</v>
      </c>
      <c r="AH73" s="2" t="s">
        <v>103</v>
      </c>
      <c r="AI73" s="2" t="s">
        <v>104</v>
      </c>
      <c r="AJ73" s="5">
        <v>114380</v>
      </c>
      <c r="AK73" s="5">
        <v>122607</v>
      </c>
      <c r="AL73" s="2" t="s">
        <v>1067</v>
      </c>
      <c r="AM73" s="5">
        <v>18043</v>
      </c>
      <c r="AN73" s="2">
        <v>0.11</v>
      </c>
      <c r="AO73" s="2" t="s">
        <v>106</v>
      </c>
      <c r="AP73" s="2" t="s">
        <v>106</v>
      </c>
      <c r="AQ73" s="2" t="s">
        <v>107</v>
      </c>
      <c r="AR73" s="2" t="s">
        <v>99</v>
      </c>
      <c r="AS73" s="2" t="s">
        <v>108</v>
      </c>
      <c r="AT73" s="2">
        <v>0.4</v>
      </c>
      <c r="AU73" s="2">
        <v>181.41</v>
      </c>
      <c r="AV73" s="2">
        <v>0.09</v>
      </c>
      <c r="AW73" s="2">
        <v>31.17</v>
      </c>
      <c r="AX73" s="2" t="s">
        <v>109</v>
      </c>
      <c r="AY73" s="2" t="s">
        <v>1068</v>
      </c>
      <c r="AZ73" s="2" t="s">
        <v>1069</v>
      </c>
      <c r="BA73" s="2" t="s">
        <v>98</v>
      </c>
      <c r="BB73" s="2" t="s">
        <v>1070</v>
      </c>
      <c r="BC73" s="2" t="s">
        <v>103</v>
      </c>
      <c r="BD73" s="2" t="s">
        <v>180</v>
      </c>
      <c r="BE73" s="2" t="s">
        <v>114</v>
      </c>
      <c r="BF73" s="2" t="s">
        <v>270</v>
      </c>
      <c r="BG73" s="2" t="s">
        <v>133</v>
      </c>
      <c r="BH73" s="2" t="s">
        <v>103</v>
      </c>
      <c r="BI73" s="2" t="s">
        <v>103</v>
      </c>
      <c r="BJ73" s="2" t="s">
        <v>103</v>
      </c>
      <c r="BK73" s="2" t="s">
        <v>103</v>
      </c>
      <c r="BL73" s="2" t="s">
        <v>1071</v>
      </c>
      <c r="BM73" s="2" t="s">
        <v>103</v>
      </c>
      <c r="BN73" s="2" t="s">
        <v>103</v>
      </c>
      <c r="BO73" s="2" t="s">
        <v>103</v>
      </c>
      <c r="BP73" s="2" t="s">
        <v>103</v>
      </c>
      <c r="BQ73" s="2" t="s">
        <v>103</v>
      </c>
      <c r="BR73" s="2" t="s">
        <v>103</v>
      </c>
      <c r="BS73" s="2" t="s">
        <v>103</v>
      </c>
      <c r="BT73" s="2" t="s">
        <v>103</v>
      </c>
      <c r="BU73" s="2" t="s">
        <v>103</v>
      </c>
      <c r="BV73" s="2" t="s">
        <v>103</v>
      </c>
      <c r="BW73" s="2" t="s">
        <v>103</v>
      </c>
      <c r="BX73" s="2" t="s">
        <v>103</v>
      </c>
      <c r="BY73" s="2" t="s">
        <v>103</v>
      </c>
    </row>
    <row r="74" ht="80" customHeight="1" spans="1:77">
      <c r="A74" s="2" t="s">
        <v>1072</v>
      </c>
      <c r="B74" s="3" t="str">
        <f>_xlfn.DISPIMG("ID_FDDEC18C205E44C685A091FA8B02433D",1)</f>
        <v>=DISPIMG("ID_FDDEC18C205E44C685A091FA8B02433D",1)</v>
      </c>
      <c r="C74" s="2" t="s">
        <v>1073</v>
      </c>
      <c r="D74" s="4" t="s">
        <v>1074</v>
      </c>
      <c r="E74" s="2" t="s">
        <v>1075</v>
      </c>
      <c r="F74" s="2" t="s">
        <v>1052</v>
      </c>
      <c r="G74" s="2" t="s">
        <v>1075</v>
      </c>
      <c r="H74" s="5">
        <v>94</v>
      </c>
      <c r="I74" s="2">
        <v>18424</v>
      </c>
      <c r="J74" s="2" t="s">
        <v>1053</v>
      </c>
      <c r="K74" s="2" t="s">
        <v>1076</v>
      </c>
      <c r="L74" s="5">
        <v>3835</v>
      </c>
      <c r="M74" s="2" t="s">
        <v>98</v>
      </c>
      <c r="N74" s="2" t="s">
        <v>99</v>
      </c>
      <c r="O74" s="2" t="s">
        <v>98</v>
      </c>
      <c r="P74" s="2" t="s">
        <v>98</v>
      </c>
      <c r="Q74" s="5">
        <v>214</v>
      </c>
      <c r="R74" s="2">
        <v>4.6</v>
      </c>
      <c r="S74" s="2" t="s">
        <v>100</v>
      </c>
      <c r="T74" s="2" t="s">
        <v>101</v>
      </c>
      <c r="U74" s="2" t="s">
        <v>102</v>
      </c>
      <c r="V74" s="2">
        <v>196</v>
      </c>
      <c r="W74" s="2" t="s">
        <v>98</v>
      </c>
      <c r="X74" s="2" t="s">
        <v>103</v>
      </c>
      <c r="Y74" s="2">
        <v>196</v>
      </c>
      <c r="Z74" s="2">
        <v>245</v>
      </c>
      <c r="AA74" s="2">
        <v>161.17</v>
      </c>
      <c r="AB74" s="2">
        <v>82.23</v>
      </c>
      <c r="AC74" s="5">
        <v>7</v>
      </c>
      <c r="AD74" s="2" t="s">
        <v>103</v>
      </c>
      <c r="AE74" s="2">
        <v>41.23</v>
      </c>
      <c r="AF74" s="2">
        <v>0.22</v>
      </c>
      <c r="AG74" s="2">
        <v>5.43</v>
      </c>
      <c r="AH74" s="2" t="s">
        <v>103</v>
      </c>
      <c r="AI74" s="2" t="s">
        <v>104</v>
      </c>
      <c r="AJ74" s="5">
        <v>140915</v>
      </c>
      <c r="AK74" s="5">
        <v>134705</v>
      </c>
      <c r="AL74" s="2" t="s">
        <v>1077</v>
      </c>
      <c r="AM74" s="5">
        <v>16971</v>
      </c>
      <c r="AN74" s="2">
        <v>0.27</v>
      </c>
      <c r="AO74" s="2" t="s">
        <v>106</v>
      </c>
      <c r="AP74" s="2" t="s">
        <v>106</v>
      </c>
      <c r="AQ74" s="2" t="s">
        <v>107</v>
      </c>
      <c r="AR74" s="2" t="s">
        <v>99</v>
      </c>
      <c r="AS74" s="2" t="s">
        <v>108</v>
      </c>
      <c r="AT74" s="2">
        <v>1.34</v>
      </c>
      <c r="AU74" s="2">
        <v>607.71</v>
      </c>
      <c r="AV74" s="2">
        <v>0.34</v>
      </c>
      <c r="AW74" s="2">
        <v>124.89</v>
      </c>
      <c r="AX74" s="2" t="s">
        <v>109</v>
      </c>
      <c r="AY74" s="2" t="s">
        <v>1078</v>
      </c>
      <c r="AZ74" s="2" t="s">
        <v>1079</v>
      </c>
      <c r="BA74" s="2" t="s">
        <v>98</v>
      </c>
      <c r="BB74" s="2" t="s">
        <v>1080</v>
      </c>
      <c r="BC74" s="2" t="s">
        <v>1081</v>
      </c>
      <c r="BD74" s="2" t="s">
        <v>1053</v>
      </c>
      <c r="BE74" s="2" t="s">
        <v>103</v>
      </c>
      <c r="BF74" s="2" t="s">
        <v>1082</v>
      </c>
      <c r="BG74" s="2" t="s">
        <v>133</v>
      </c>
      <c r="BH74" s="2" t="s">
        <v>103</v>
      </c>
      <c r="BI74" s="2" t="s">
        <v>103</v>
      </c>
      <c r="BJ74" s="2" t="s">
        <v>103</v>
      </c>
      <c r="BK74" s="2" t="s">
        <v>103</v>
      </c>
      <c r="BL74" s="2" t="s">
        <v>1083</v>
      </c>
      <c r="BM74" s="2" t="s">
        <v>103</v>
      </c>
      <c r="BN74" s="2" t="s">
        <v>103</v>
      </c>
      <c r="BO74" s="2" t="s">
        <v>103</v>
      </c>
      <c r="BP74" s="2" t="s">
        <v>103</v>
      </c>
      <c r="BQ74" s="2" t="s">
        <v>103</v>
      </c>
      <c r="BR74" s="2" t="s">
        <v>103</v>
      </c>
      <c r="BS74" s="2" t="s">
        <v>103</v>
      </c>
      <c r="BT74" s="2" t="s">
        <v>103</v>
      </c>
      <c r="BU74" s="2" t="s">
        <v>103</v>
      </c>
      <c r="BV74" s="2" t="s">
        <v>103</v>
      </c>
      <c r="BW74" s="2" t="s">
        <v>103</v>
      </c>
      <c r="BX74" s="2" t="s">
        <v>103</v>
      </c>
      <c r="BY74" s="2" t="s">
        <v>103</v>
      </c>
    </row>
    <row r="75" ht="80" customHeight="1" spans="1:77">
      <c r="A75" s="2" t="s">
        <v>1084</v>
      </c>
      <c r="B75" s="3" t="str">
        <f>_xlfn.DISPIMG("ID_9745E7F29FC34BA0B59924B4E43C1DF9",1)</f>
        <v>=DISPIMG("ID_9745E7F29FC34BA0B59924B4E43C1DF9",1)</v>
      </c>
      <c r="C75" s="2" t="s">
        <v>1085</v>
      </c>
      <c r="D75" s="4" t="s">
        <v>1086</v>
      </c>
      <c r="E75" s="2" t="s">
        <v>1087</v>
      </c>
      <c r="F75" s="2" t="s">
        <v>1052</v>
      </c>
      <c r="G75" s="2" t="s">
        <v>1087</v>
      </c>
      <c r="H75" s="5">
        <v>93</v>
      </c>
      <c r="I75" s="2">
        <v>14906.97</v>
      </c>
      <c r="J75" s="2" t="s">
        <v>1088</v>
      </c>
      <c r="K75" s="2" t="s">
        <v>1089</v>
      </c>
      <c r="L75" s="5">
        <v>1898</v>
      </c>
      <c r="M75" s="2" t="s">
        <v>98</v>
      </c>
      <c r="N75" s="2" t="s">
        <v>99</v>
      </c>
      <c r="O75" s="2" t="s">
        <v>98</v>
      </c>
      <c r="P75" s="2" t="s">
        <v>98</v>
      </c>
      <c r="Q75" s="5">
        <v>210</v>
      </c>
      <c r="R75" s="2">
        <v>4.6</v>
      </c>
      <c r="S75" s="2" t="s">
        <v>100</v>
      </c>
      <c r="T75" s="2" t="s">
        <v>101</v>
      </c>
      <c r="U75" s="2" t="s">
        <v>102</v>
      </c>
      <c r="V75" s="2">
        <v>160.29</v>
      </c>
      <c r="W75" s="2" t="s">
        <v>98</v>
      </c>
      <c r="X75" s="2" t="s">
        <v>103</v>
      </c>
      <c r="Y75" s="2">
        <v>160.29</v>
      </c>
      <c r="Z75" s="2">
        <v>229</v>
      </c>
      <c r="AA75" s="2">
        <v>128</v>
      </c>
      <c r="AB75" s="2">
        <v>79.86</v>
      </c>
      <c r="AC75" s="5">
        <v>8</v>
      </c>
      <c r="AD75" s="2" t="s">
        <v>103</v>
      </c>
      <c r="AE75" s="2">
        <v>100</v>
      </c>
      <c r="AF75" s="2">
        <v>0.22</v>
      </c>
      <c r="AG75" s="2">
        <v>8.25</v>
      </c>
      <c r="AH75" s="2" t="s">
        <v>103</v>
      </c>
      <c r="AI75" s="2" t="s">
        <v>104</v>
      </c>
      <c r="AJ75" s="5">
        <v>110613</v>
      </c>
      <c r="AK75" s="5">
        <v>113720</v>
      </c>
      <c r="AL75" s="2" t="s">
        <v>1090</v>
      </c>
      <c r="AM75" s="5">
        <v>-63</v>
      </c>
      <c r="AN75" s="2">
        <v>-0.03</v>
      </c>
      <c r="AO75" s="2" t="s">
        <v>106</v>
      </c>
      <c r="AP75" s="2" t="s">
        <v>106</v>
      </c>
      <c r="AQ75" s="2" t="s">
        <v>107</v>
      </c>
      <c r="AR75" s="2" t="s">
        <v>99</v>
      </c>
      <c r="AS75" s="2" t="s">
        <v>108</v>
      </c>
      <c r="AT75" s="2">
        <v>4.37</v>
      </c>
      <c r="AU75" s="2">
        <v>1981.86</v>
      </c>
      <c r="AV75" s="2">
        <v>2.26</v>
      </c>
      <c r="AW75" s="2">
        <v>826.31</v>
      </c>
      <c r="AX75" s="2" t="s">
        <v>109</v>
      </c>
      <c r="AY75" s="2" t="s">
        <v>1091</v>
      </c>
      <c r="AZ75" s="2" t="s">
        <v>1092</v>
      </c>
      <c r="BA75" s="2" t="s">
        <v>99</v>
      </c>
      <c r="BB75" s="2" t="s">
        <v>1093</v>
      </c>
      <c r="BC75" s="2" t="s">
        <v>1081</v>
      </c>
      <c r="BD75" s="2" t="s">
        <v>1088</v>
      </c>
      <c r="BE75" s="2" t="s">
        <v>103</v>
      </c>
      <c r="BF75" s="2" t="s">
        <v>160</v>
      </c>
      <c r="BG75" s="2" t="s">
        <v>133</v>
      </c>
      <c r="BH75" s="2" t="s">
        <v>103</v>
      </c>
      <c r="BI75" s="2" t="s">
        <v>103</v>
      </c>
      <c r="BJ75" s="2" t="s">
        <v>1094</v>
      </c>
      <c r="BK75" s="2" t="s">
        <v>103</v>
      </c>
      <c r="BL75" s="2" t="s">
        <v>103</v>
      </c>
      <c r="BM75" s="2" t="s">
        <v>103</v>
      </c>
      <c r="BN75" s="2" t="s">
        <v>103</v>
      </c>
      <c r="BO75" s="2" t="s">
        <v>103</v>
      </c>
      <c r="BP75" s="2" t="s">
        <v>103</v>
      </c>
      <c r="BQ75" s="2" t="s">
        <v>103</v>
      </c>
      <c r="BR75" s="2" t="s">
        <v>103</v>
      </c>
      <c r="BS75" s="2" t="s">
        <v>103</v>
      </c>
      <c r="BT75" s="2" t="s">
        <v>103</v>
      </c>
      <c r="BU75" s="2" t="s">
        <v>103</v>
      </c>
      <c r="BV75" s="2" t="s">
        <v>103</v>
      </c>
      <c r="BW75" s="2" t="s">
        <v>103</v>
      </c>
      <c r="BX75" s="2" t="s">
        <v>103</v>
      </c>
      <c r="BY75" s="2" t="s">
        <v>103</v>
      </c>
    </row>
    <row r="76" ht="80" customHeight="1" spans="1:77">
      <c r="A76" s="2" t="s">
        <v>1095</v>
      </c>
      <c r="B76" s="3" t="str">
        <f>_xlfn.DISPIMG("ID_ECF239E7D71346759A46EE483A34D29A",1)</f>
        <v>=DISPIMG("ID_ECF239E7D71346759A46EE483A34D29A",1)</v>
      </c>
      <c r="C76" s="2" t="s">
        <v>1096</v>
      </c>
      <c r="D76" s="4" t="s">
        <v>1097</v>
      </c>
      <c r="E76" s="2" t="s">
        <v>1098</v>
      </c>
      <c r="F76" s="2" t="s">
        <v>90</v>
      </c>
      <c r="G76" s="2" t="s">
        <v>1099</v>
      </c>
      <c r="H76" s="5">
        <v>91</v>
      </c>
      <c r="I76" s="2">
        <v>13559</v>
      </c>
      <c r="J76" s="2" t="s">
        <v>372</v>
      </c>
      <c r="K76" s="2" t="s">
        <v>1100</v>
      </c>
      <c r="L76" s="5">
        <v>4062</v>
      </c>
      <c r="M76" s="2" t="s">
        <v>98</v>
      </c>
      <c r="N76" s="2" t="s">
        <v>98</v>
      </c>
      <c r="O76" s="2" t="s">
        <v>98</v>
      </c>
      <c r="P76" s="2" t="s">
        <v>98</v>
      </c>
      <c r="Q76" s="5">
        <v>437</v>
      </c>
      <c r="R76" s="2">
        <v>4.6</v>
      </c>
      <c r="S76" s="2" t="s">
        <v>100</v>
      </c>
      <c r="T76" s="2" t="s">
        <v>101</v>
      </c>
      <c r="U76" s="2" t="s">
        <v>102</v>
      </c>
      <c r="V76" s="2">
        <v>149</v>
      </c>
      <c r="W76" s="2" t="s">
        <v>98</v>
      </c>
      <c r="X76" s="2" t="s">
        <v>103</v>
      </c>
      <c r="Y76" s="2">
        <v>149</v>
      </c>
      <c r="Z76" s="2">
        <v>180</v>
      </c>
      <c r="AA76" s="2">
        <v>121.6</v>
      </c>
      <c r="AB76" s="2">
        <v>81.61</v>
      </c>
      <c r="AC76" s="5">
        <v>6</v>
      </c>
      <c r="AD76" s="5">
        <v>1</v>
      </c>
      <c r="AE76" s="2">
        <v>13.04</v>
      </c>
      <c r="AF76" s="2">
        <v>0.21</v>
      </c>
      <c r="AG76" s="2">
        <v>5.05</v>
      </c>
      <c r="AH76" s="2" t="s">
        <v>103</v>
      </c>
      <c r="AI76" s="2" t="s">
        <v>104</v>
      </c>
      <c r="AJ76" s="5">
        <v>93692</v>
      </c>
      <c r="AK76" s="5">
        <v>115810</v>
      </c>
      <c r="AL76" s="2" t="s">
        <v>1101</v>
      </c>
      <c r="AM76" s="5">
        <v>0</v>
      </c>
      <c r="AN76" s="2">
        <v>-0.15</v>
      </c>
      <c r="AO76" s="2" t="s">
        <v>106</v>
      </c>
      <c r="AP76" s="2" t="s">
        <v>106</v>
      </c>
      <c r="AQ76" s="2" t="s">
        <v>107</v>
      </c>
      <c r="AR76" s="2" t="s">
        <v>99</v>
      </c>
      <c r="AS76" s="2" t="s">
        <v>108</v>
      </c>
      <c r="AT76" s="2">
        <v>0.49</v>
      </c>
      <c r="AU76" s="2">
        <v>222.22</v>
      </c>
      <c r="AV76" s="2">
        <v>0.39</v>
      </c>
      <c r="AW76" s="2">
        <v>141.86</v>
      </c>
      <c r="AX76" s="2" t="s">
        <v>109</v>
      </c>
      <c r="AY76" s="2" t="s">
        <v>1102</v>
      </c>
      <c r="AZ76" s="2" t="s">
        <v>1103</v>
      </c>
      <c r="BA76" s="2" t="s">
        <v>99</v>
      </c>
      <c r="BB76" s="2" t="s">
        <v>1104</v>
      </c>
      <c r="BC76" s="2" t="s">
        <v>204</v>
      </c>
      <c r="BD76" s="2" t="s">
        <v>372</v>
      </c>
      <c r="BE76" s="2" t="s">
        <v>114</v>
      </c>
      <c r="BF76" s="2" t="s">
        <v>379</v>
      </c>
      <c r="BG76" s="2" t="s">
        <v>133</v>
      </c>
      <c r="BH76" s="2" t="s">
        <v>230</v>
      </c>
      <c r="BI76" s="2" t="s">
        <v>103</v>
      </c>
      <c r="BJ76" s="2" t="s">
        <v>103</v>
      </c>
      <c r="BK76" s="2" t="s">
        <v>103</v>
      </c>
      <c r="BL76" s="2" t="s">
        <v>103</v>
      </c>
      <c r="BM76" s="2" t="s">
        <v>103</v>
      </c>
      <c r="BN76" s="2" t="s">
        <v>103</v>
      </c>
      <c r="BO76" s="2" t="s">
        <v>103</v>
      </c>
      <c r="BP76" s="2" t="s">
        <v>103</v>
      </c>
      <c r="BQ76" s="2" t="s">
        <v>103</v>
      </c>
      <c r="BR76" s="2" t="s">
        <v>103</v>
      </c>
      <c r="BS76" s="2" t="s">
        <v>103</v>
      </c>
      <c r="BT76" s="2" t="s">
        <v>103</v>
      </c>
      <c r="BU76" s="2" t="s">
        <v>103</v>
      </c>
      <c r="BV76" s="2" t="s">
        <v>103</v>
      </c>
      <c r="BW76" s="2" t="s">
        <v>103</v>
      </c>
      <c r="BX76" s="2" t="s">
        <v>103</v>
      </c>
      <c r="BY76" s="2" t="s">
        <v>103</v>
      </c>
    </row>
    <row r="77" ht="80" customHeight="1" spans="1:77">
      <c r="A77" s="2" t="s">
        <v>1105</v>
      </c>
      <c r="B77" s="3" t="str">
        <f>_xlfn.DISPIMG("ID_CDA2EE6814AC42D1AF2216746D663541",1)</f>
        <v>=DISPIMG("ID_CDA2EE6814AC42D1AF2216746D663541",1)</v>
      </c>
      <c r="C77" s="2" t="s">
        <v>1106</v>
      </c>
      <c r="D77" s="4" t="s">
        <v>1107</v>
      </c>
      <c r="E77" s="2" t="s">
        <v>1108</v>
      </c>
      <c r="F77" s="2" t="s">
        <v>90</v>
      </c>
      <c r="G77" s="2" t="s">
        <v>1108</v>
      </c>
      <c r="H77" s="5">
        <v>89</v>
      </c>
      <c r="I77" s="2">
        <v>15129.11</v>
      </c>
      <c r="J77" s="2" t="s">
        <v>469</v>
      </c>
      <c r="K77" s="2" t="s">
        <v>195</v>
      </c>
      <c r="L77" s="5">
        <v>424</v>
      </c>
      <c r="M77" s="2" t="s">
        <v>98</v>
      </c>
      <c r="N77" s="2" t="s">
        <v>98</v>
      </c>
      <c r="O77" s="2" t="s">
        <v>98</v>
      </c>
      <c r="P77" s="2" t="s">
        <v>98</v>
      </c>
      <c r="Q77" s="5">
        <v>109</v>
      </c>
      <c r="R77" s="2">
        <v>4.4</v>
      </c>
      <c r="S77" s="2" t="s">
        <v>125</v>
      </c>
      <c r="T77" s="2" t="s">
        <v>471</v>
      </c>
      <c r="U77" s="2" t="s">
        <v>127</v>
      </c>
      <c r="V77" s="2">
        <v>169.99</v>
      </c>
      <c r="W77" s="2" t="s">
        <v>98</v>
      </c>
      <c r="X77" s="2" t="s">
        <v>103</v>
      </c>
      <c r="Y77" s="2">
        <v>169.99</v>
      </c>
      <c r="Z77" s="2">
        <v>199.99</v>
      </c>
      <c r="AA77" s="2">
        <v>134.97</v>
      </c>
      <c r="AB77" s="2">
        <v>79.4</v>
      </c>
      <c r="AC77" s="2" t="s">
        <v>103</v>
      </c>
      <c r="AD77" s="2" t="s">
        <v>103</v>
      </c>
      <c r="AE77" s="2">
        <v>16.27</v>
      </c>
      <c r="AF77" s="2">
        <v>0.21</v>
      </c>
      <c r="AG77" s="2">
        <v>5.02</v>
      </c>
      <c r="AH77" s="2" t="s">
        <v>103</v>
      </c>
      <c r="AI77" s="2" t="s">
        <v>104</v>
      </c>
      <c r="AJ77" s="5">
        <v>117710</v>
      </c>
      <c r="AK77" s="5">
        <v>102880</v>
      </c>
      <c r="AL77" s="2" t="s">
        <v>1109</v>
      </c>
      <c r="AM77" s="5">
        <v>0</v>
      </c>
      <c r="AN77" s="2">
        <v>0.38</v>
      </c>
      <c r="AO77" s="2" t="s">
        <v>106</v>
      </c>
      <c r="AP77" s="2" t="s">
        <v>106</v>
      </c>
      <c r="AQ77" s="2" t="s">
        <v>107</v>
      </c>
      <c r="AR77" s="2" t="s">
        <v>99</v>
      </c>
      <c r="AS77" s="2" t="s">
        <v>108</v>
      </c>
      <c r="AT77" s="2">
        <v>1.17</v>
      </c>
      <c r="AU77" s="2">
        <v>530.61</v>
      </c>
      <c r="AV77" s="2">
        <v>0.19</v>
      </c>
      <c r="AW77" s="2">
        <v>70.32</v>
      </c>
      <c r="AX77" s="2" t="s">
        <v>109</v>
      </c>
      <c r="AY77" s="2" t="s">
        <v>1110</v>
      </c>
      <c r="AZ77" s="2" t="s">
        <v>1111</v>
      </c>
      <c r="BA77" s="2" t="s">
        <v>98</v>
      </c>
      <c r="BB77" s="2" t="s">
        <v>1112</v>
      </c>
      <c r="BC77" s="2" t="s">
        <v>103</v>
      </c>
      <c r="BD77" s="2" t="s">
        <v>469</v>
      </c>
      <c r="BE77" s="2" t="s">
        <v>114</v>
      </c>
      <c r="BF77" s="2" t="s">
        <v>1113</v>
      </c>
      <c r="BG77" s="2" t="s">
        <v>1114</v>
      </c>
      <c r="BH77" s="2" t="s">
        <v>796</v>
      </c>
      <c r="BI77" s="2" t="s">
        <v>103</v>
      </c>
      <c r="BJ77" s="2" t="s">
        <v>103</v>
      </c>
      <c r="BK77" s="2" t="s">
        <v>103</v>
      </c>
      <c r="BL77" s="2" t="s">
        <v>103</v>
      </c>
      <c r="BM77" s="2" t="s">
        <v>103</v>
      </c>
      <c r="BN77" s="2" t="s">
        <v>103</v>
      </c>
      <c r="BO77" s="2" t="s">
        <v>103</v>
      </c>
      <c r="BP77" s="2" t="s">
        <v>103</v>
      </c>
      <c r="BQ77" s="2" t="s">
        <v>103</v>
      </c>
      <c r="BR77" s="2" t="s">
        <v>103</v>
      </c>
      <c r="BS77" s="2" t="s">
        <v>103</v>
      </c>
      <c r="BT77" s="2" t="s">
        <v>103</v>
      </c>
      <c r="BU77" s="2" t="s">
        <v>103</v>
      </c>
      <c r="BV77" s="2" t="s">
        <v>103</v>
      </c>
      <c r="BW77" s="2" t="s">
        <v>103</v>
      </c>
      <c r="BX77" s="2" t="s">
        <v>103</v>
      </c>
      <c r="BY77" s="2" t="s">
        <v>103</v>
      </c>
    </row>
    <row r="78" ht="80" customHeight="1" spans="1:77">
      <c r="A78" s="2" t="s">
        <v>1115</v>
      </c>
      <c r="B78" s="3" t="str">
        <f>_xlfn.DISPIMG("ID_687F045701C74E71A89CAE707C9ECBC7",1)</f>
        <v>=DISPIMG("ID_687F045701C74E71A89CAE707C9ECBC7",1)</v>
      </c>
      <c r="C78" s="2" t="s">
        <v>1116</v>
      </c>
      <c r="D78" s="4" t="s">
        <v>1117</v>
      </c>
      <c r="E78" s="2" t="s">
        <v>1118</v>
      </c>
      <c r="F78" s="2" t="s">
        <v>90</v>
      </c>
      <c r="G78" s="2" t="s">
        <v>1118</v>
      </c>
      <c r="H78" s="5">
        <v>89</v>
      </c>
      <c r="I78" s="2">
        <v>1324.32</v>
      </c>
      <c r="J78" s="2" t="s">
        <v>774</v>
      </c>
      <c r="K78" s="2" t="s">
        <v>1119</v>
      </c>
      <c r="L78" s="5">
        <v>757</v>
      </c>
      <c r="M78" s="2" t="s">
        <v>98</v>
      </c>
      <c r="N78" s="2" t="s">
        <v>98</v>
      </c>
      <c r="O78" s="2" t="s">
        <v>98</v>
      </c>
      <c r="P78" s="2" t="s">
        <v>98</v>
      </c>
      <c r="Q78" s="5">
        <v>47</v>
      </c>
      <c r="R78" s="2">
        <v>4.8</v>
      </c>
      <c r="S78" s="2" t="s">
        <v>125</v>
      </c>
      <c r="T78" s="2" t="s">
        <v>776</v>
      </c>
      <c r="U78" s="2" t="s">
        <v>197</v>
      </c>
      <c r="V78" s="2">
        <v>14.88</v>
      </c>
      <c r="W78" s="2" t="s">
        <v>98</v>
      </c>
      <c r="X78" s="2" t="s">
        <v>103</v>
      </c>
      <c r="Y78" s="2">
        <v>14.88</v>
      </c>
      <c r="Z78" s="2" t="s">
        <v>103</v>
      </c>
      <c r="AA78" s="2">
        <v>8.73</v>
      </c>
      <c r="AB78" s="2">
        <v>58.67</v>
      </c>
      <c r="AC78" s="5">
        <v>1</v>
      </c>
      <c r="AD78" s="2" t="s">
        <v>103</v>
      </c>
      <c r="AE78" s="2">
        <v>34.63</v>
      </c>
      <c r="AF78" s="2">
        <v>0.21</v>
      </c>
      <c r="AG78" s="2">
        <v>3.92</v>
      </c>
      <c r="AH78" s="2" t="s">
        <v>103</v>
      </c>
      <c r="AI78" s="2" t="s">
        <v>104</v>
      </c>
      <c r="AJ78" s="5">
        <v>122451</v>
      </c>
      <c r="AK78" s="5">
        <v>112063</v>
      </c>
      <c r="AL78" s="2" t="s">
        <v>1120</v>
      </c>
      <c r="AM78" s="5">
        <v>0</v>
      </c>
      <c r="AN78" s="2">
        <v>0.03</v>
      </c>
      <c r="AO78" s="2" t="s">
        <v>107</v>
      </c>
      <c r="AP78" s="2" t="s">
        <v>106</v>
      </c>
      <c r="AQ78" s="2" t="s">
        <v>107</v>
      </c>
      <c r="AR78" s="2" t="s">
        <v>99</v>
      </c>
      <c r="AS78" s="2" t="s">
        <v>108</v>
      </c>
      <c r="AT78" s="2">
        <v>0.2</v>
      </c>
      <c r="AU78" s="2">
        <v>90.7</v>
      </c>
      <c r="AV78" s="2">
        <v>0.1</v>
      </c>
      <c r="AW78" s="2">
        <v>36.39</v>
      </c>
      <c r="AX78" s="2" t="s">
        <v>109</v>
      </c>
      <c r="AY78" s="2" t="s">
        <v>1121</v>
      </c>
      <c r="AZ78" s="2" t="s">
        <v>1122</v>
      </c>
      <c r="BA78" s="2" t="s">
        <v>99</v>
      </c>
      <c r="BB78" s="2" t="s">
        <v>1123</v>
      </c>
      <c r="BC78" s="2" t="s">
        <v>103</v>
      </c>
      <c r="BD78" s="2" t="s">
        <v>774</v>
      </c>
      <c r="BE78" s="2" t="s">
        <v>159</v>
      </c>
      <c r="BF78" s="2" t="s">
        <v>132</v>
      </c>
      <c r="BG78" s="2" t="s">
        <v>1124</v>
      </c>
      <c r="BH78" s="2" t="s">
        <v>103</v>
      </c>
      <c r="BI78" s="2" t="s">
        <v>103</v>
      </c>
      <c r="BJ78" s="2" t="s">
        <v>103</v>
      </c>
      <c r="BK78" s="2" t="s">
        <v>103</v>
      </c>
      <c r="BL78" s="2" t="s">
        <v>1125</v>
      </c>
      <c r="BM78" s="2" t="s">
        <v>103</v>
      </c>
      <c r="BN78" s="2" t="s">
        <v>103</v>
      </c>
      <c r="BO78" s="2" t="s">
        <v>103</v>
      </c>
      <c r="BP78" s="2" t="s">
        <v>103</v>
      </c>
      <c r="BQ78" s="2" t="s">
        <v>103</v>
      </c>
      <c r="BR78" s="2" t="s">
        <v>103</v>
      </c>
      <c r="BS78" s="2" t="s">
        <v>103</v>
      </c>
      <c r="BT78" s="2" t="s">
        <v>103</v>
      </c>
      <c r="BU78" s="2" t="s">
        <v>103</v>
      </c>
      <c r="BV78" s="2" t="s">
        <v>103</v>
      </c>
      <c r="BW78" s="2" t="s">
        <v>103</v>
      </c>
      <c r="BX78" s="2" t="s">
        <v>103</v>
      </c>
      <c r="BY78" s="2" t="s">
        <v>103</v>
      </c>
    </row>
    <row r="79" ht="80" customHeight="1" spans="1:77">
      <c r="A79" s="2" t="s">
        <v>1126</v>
      </c>
      <c r="B79" s="3" t="str">
        <f>_xlfn.DISPIMG("ID_105DDAE071734D9B80C363CB80142875",1)</f>
        <v>=DISPIMG("ID_105DDAE071734D9B80C363CB80142875",1)</v>
      </c>
      <c r="C79" s="2" t="s">
        <v>1127</v>
      </c>
      <c r="D79" s="4" t="s">
        <v>1128</v>
      </c>
      <c r="E79" s="2" t="s">
        <v>1129</v>
      </c>
      <c r="F79" s="2" t="s">
        <v>90</v>
      </c>
      <c r="G79" s="2" t="s">
        <v>1129</v>
      </c>
      <c r="H79" s="5">
        <v>88</v>
      </c>
      <c r="I79" s="2">
        <v>17151.2</v>
      </c>
      <c r="J79" s="2" t="s">
        <v>372</v>
      </c>
      <c r="K79" s="2" t="s">
        <v>1130</v>
      </c>
      <c r="L79" s="5">
        <v>2998</v>
      </c>
      <c r="M79" s="2" t="s">
        <v>99</v>
      </c>
      <c r="N79" s="2" t="s">
        <v>99</v>
      </c>
      <c r="O79" s="2" t="s">
        <v>98</v>
      </c>
      <c r="P79" s="2" t="s">
        <v>98</v>
      </c>
      <c r="Q79" s="5">
        <v>1627</v>
      </c>
      <c r="R79" s="2">
        <v>4.4</v>
      </c>
      <c r="S79" s="2" t="s">
        <v>125</v>
      </c>
      <c r="T79" s="2" t="s">
        <v>1131</v>
      </c>
      <c r="U79" s="2" t="s">
        <v>1132</v>
      </c>
      <c r="V79" s="2">
        <v>194.9</v>
      </c>
      <c r="W79" s="2" t="s">
        <v>98</v>
      </c>
      <c r="X79" s="2" t="s">
        <v>103</v>
      </c>
      <c r="Y79" s="2">
        <v>194.9</v>
      </c>
      <c r="Z79" s="2">
        <v>220</v>
      </c>
      <c r="AA79" s="2">
        <v>161.47</v>
      </c>
      <c r="AB79" s="2">
        <v>82.85</v>
      </c>
      <c r="AC79" s="5">
        <v>3</v>
      </c>
      <c r="AD79" s="2" t="s">
        <v>103</v>
      </c>
      <c r="AE79" s="2">
        <v>12.61</v>
      </c>
      <c r="AF79" s="2">
        <v>0.21</v>
      </c>
      <c r="AG79" s="2">
        <v>4.19</v>
      </c>
      <c r="AH79" s="2" t="s">
        <v>103</v>
      </c>
      <c r="AI79" s="2" t="s">
        <v>104</v>
      </c>
      <c r="AJ79" s="5">
        <v>114183</v>
      </c>
      <c r="AK79" s="5">
        <v>139691</v>
      </c>
      <c r="AL79" s="2" t="s">
        <v>1133</v>
      </c>
      <c r="AM79" s="5">
        <v>0</v>
      </c>
      <c r="AN79" s="2">
        <v>-0.1</v>
      </c>
      <c r="AO79" s="2" t="s">
        <v>106</v>
      </c>
      <c r="AP79" s="2" t="s">
        <v>107</v>
      </c>
      <c r="AQ79" s="2" t="s">
        <v>107</v>
      </c>
      <c r="AR79" s="2" t="s">
        <v>99</v>
      </c>
      <c r="AS79" s="2" t="s">
        <v>108</v>
      </c>
      <c r="AT79" s="2">
        <v>0.64</v>
      </c>
      <c r="AU79" s="2">
        <v>290.25</v>
      </c>
      <c r="AV79" s="2">
        <v>0.25</v>
      </c>
      <c r="AW79" s="2">
        <v>92.82</v>
      </c>
      <c r="AX79" s="2" t="s">
        <v>109</v>
      </c>
      <c r="AY79" s="2" t="s">
        <v>1134</v>
      </c>
      <c r="AZ79" s="2" t="s">
        <v>1135</v>
      </c>
      <c r="BA79" s="2" t="s">
        <v>98</v>
      </c>
      <c r="BB79" s="2" t="s">
        <v>1136</v>
      </c>
      <c r="BC79" s="2" t="s">
        <v>103</v>
      </c>
      <c r="BD79" s="2" t="s">
        <v>372</v>
      </c>
      <c r="BE79" s="2" t="s">
        <v>114</v>
      </c>
      <c r="BF79" s="2" t="s">
        <v>132</v>
      </c>
      <c r="BG79" s="2" t="s">
        <v>133</v>
      </c>
      <c r="BH79" s="2" t="s">
        <v>103</v>
      </c>
      <c r="BI79" s="2" t="s">
        <v>103</v>
      </c>
      <c r="BJ79" s="2" t="s">
        <v>103</v>
      </c>
      <c r="BK79" s="2" t="s">
        <v>103</v>
      </c>
      <c r="BL79" s="2" t="s">
        <v>513</v>
      </c>
      <c r="BM79" s="2" t="s">
        <v>103</v>
      </c>
      <c r="BN79" s="2" t="s">
        <v>103</v>
      </c>
      <c r="BO79" s="2" t="s">
        <v>103</v>
      </c>
      <c r="BP79" s="2" t="s">
        <v>103</v>
      </c>
      <c r="BQ79" s="2" t="s">
        <v>103</v>
      </c>
      <c r="BR79" s="2" t="s">
        <v>103</v>
      </c>
      <c r="BS79" s="2" t="s">
        <v>103</v>
      </c>
      <c r="BT79" s="2" t="s">
        <v>103</v>
      </c>
      <c r="BU79" s="2" t="s">
        <v>103</v>
      </c>
      <c r="BV79" s="2" t="s">
        <v>103</v>
      </c>
      <c r="BW79" s="2" t="s">
        <v>103</v>
      </c>
      <c r="BX79" s="2" t="s">
        <v>103</v>
      </c>
      <c r="BY79" s="2" t="s">
        <v>103</v>
      </c>
    </row>
    <row r="80" ht="80" customHeight="1" spans="1:77">
      <c r="A80" s="2" t="s">
        <v>1137</v>
      </c>
      <c r="B80" s="3" t="str">
        <f>_xlfn.DISPIMG("ID_881C224D944643CC854A212C9CA28486",1)</f>
        <v>=DISPIMG("ID_881C224D944643CC854A212C9CA28486",1)</v>
      </c>
      <c r="C80" s="2" t="s">
        <v>1138</v>
      </c>
      <c r="D80" s="4" t="s">
        <v>1139</v>
      </c>
      <c r="E80" s="2" t="s">
        <v>1140</v>
      </c>
      <c r="F80" s="2" t="s">
        <v>90</v>
      </c>
      <c r="G80" s="2" t="s">
        <v>1140</v>
      </c>
      <c r="H80" s="5">
        <v>87</v>
      </c>
      <c r="I80" s="2">
        <v>2174.13</v>
      </c>
      <c r="J80" s="2" t="s">
        <v>123</v>
      </c>
      <c r="K80" s="2" t="s">
        <v>1141</v>
      </c>
      <c r="L80" s="5">
        <v>1011</v>
      </c>
      <c r="M80" s="2" t="s">
        <v>98</v>
      </c>
      <c r="N80" s="2" t="s">
        <v>98</v>
      </c>
      <c r="O80" s="2" t="s">
        <v>98</v>
      </c>
      <c r="P80" s="2" t="s">
        <v>98</v>
      </c>
      <c r="Q80" s="5">
        <v>535</v>
      </c>
      <c r="R80" s="2">
        <v>4.5</v>
      </c>
      <c r="S80" s="2" t="s">
        <v>125</v>
      </c>
      <c r="T80" s="2" t="s">
        <v>126</v>
      </c>
      <c r="U80" s="2" t="s">
        <v>127</v>
      </c>
      <c r="V80" s="2">
        <v>24.99</v>
      </c>
      <c r="W80" s="2" t="s">
        <v>98</v>
      </c>
      <c r="X80" s="2" t="s">
        <v>103</v>
      </c>
      <c r="Y80" s="2">
        <v>24.99</v>
      </c>
      <c r="Z80" s="2">
        <v>38.99</v>
      </c>
      <c r="AA80" s="2">
        <v>17.32</v>
      </c>
      <c r="AB80" s="2">
        <v>69.31</v>
      </c>
      <c r="AC80" s="2" t="s">
        <v>103</v>
      </c>
      <c r="AD80" s="2" t="s">
        <v>103</v>
      </c>
      <c r="AE80" s="2">
        <v>2.28</v>
      </c>
      <c r="AF80" s="2">
        <v>0.2</v>
      </c>
      <c r="AG80" s="2">
        <v>3.92</v>
      </c>
      <c r="AH80" s="2" t="s">
        <v>103</v>
      </c>
      <c r="AI80" s="2" t="s">
        <v>104</v>
      </c>
      <c r="AJ80" s="5">
        <v>165028</v>
      </c>
      <c r="AK80" s="5">
        <v>148276</v>
      </c>
      <c r="AL80" s="2" t="s">
        <v>1142</v>
      </c>
      <c r="AM80" s="5">
        <v>10768</v>
      </c>
      <c r="AN80" s="2">
        <v>0.05</v>
      </c>
      <c r="AO80" s="2" t="s">
        <v>106</v>
      </c>
      <c r="AP80" s="2" t="s">
        <v>106</v>
      </c>
      <c r="AQ80" s="2" t="s">
        <v>107</v>
      </c>
      <c r="AR80" s="2" t="s">
        <v>99</v>
      </c>
      <c r="AS80" s="2" t="s">
        <v>108</v>
      </c>
      <c r="AT80" s="2">
        <v>0.46</v>
      </c>
      <c r="AU80" s="2">
        <v>208.62</v>
      </c>
      <c r="AV80" s="2">
        <v>0.13</v>
      </c>
      <c r="AW80" s="2">
        <v>47.02</v>
      </c>
      <c r="AX80" s="2" t="s">
        <v>109</v>
      </c>
      <c r="AY80" s="2" t="s">
        <v>1143</v>
      </c>
      <c r="AZ80" s="2" t="s">
        <v>1144</v>
      </c>
      <c r="BA80" s="2" t="s">
        <v>98</v>
      </c>
      <c r="BB80" s="2" t="s">
        <v>1145</v>
      </c>
      <c r="BC80" s="2" t="s">
        <v>103</v>
      </c>
      <c r="BD80" s="2" t="s">
        <v>123</v>
      </c>
      <c r="BE80" s="2" t="s">
        <v>114</v>
      </c>
      <c r="BF80" s="2" t="s">
        <v>132</v>
      </c>
      <c r="BG80" s="2" t="s">
        <v>203</v>
      </c>
      <c r="BH80" s="2" t="s">
        <v>134</v>
      </c>
      <c r="BI80" s="2" t="s">
        <v>103</v>
      </c>
      <c r="BJ80" s="2" t="s">
        <v>103</v>
      </c>
      <c r="BK80" s="2" t="s">
        <v>103</v>
      </c>
      <c r="BL80" s="2" t="s">
        <v>103</v>
      </c>
      <c r="BM80" s="2" t="s">
        <v>103</v>
      </c>
      <c r="BN80" s="2" t="s">
        <v>103</v>
      </c>
      <c r="BO80" s="2" t="s">
        <v>103</v>
      </c>
      <c r="BP80" s="2" t="s">
        <v>103</v>
      </c>
      <c r="BQ80" s="2" t="s">
        <v>103</v>
      </c>
      <c r="BR80" s="2" t="s">
        <v>103</v>
      </c>
      <c r="BS80" s="2" t="s">
        <v>103</v>
      </c>
      <c r="BT80" s="2" t="s">
        <v>103</v>
      </c>
      <c r="BU80" s="2" t="s">
        <v>103</v>
      </c>
      <c r="BV80" s="2" t="s">
        <v>103</v>
      </c>
      <c r="BW80" s="2" t="s">
        <v>103</v>
      </c>
      <c r="BX80" s="2" t="s">
        <v>103</v>
      </c>
      <c r="BY80" s="2" t="s">
        <v>103</v>
      </c>
    </row>
    <row r="81" ht="80" customHeight="1" spans="1:77">
      <c r="A81" s="2" t="s">
        <v>1146</v>
      </c>
      <c r="B81" s="3" t="str">
        <f>_xlfn.DISPIMG("ID_59988BFD2CB546678E1D033034EAFF32",1)</f>
        <v>=DISPIMG("ID_59988BFD2CB546678E1D033034EAFF32",1)</v>
      </c>
      <c r="C81" s="2" t="s">
        <v>1147</v>
      </c>
      <c r="D81" s="4" t="s">
        <v>1148</v>
      </c>
      <c r="E81" s="2" t="s">
        <v>1149</v>
      </c>
      <c r="F81" s="2" t="s">
        <v>90</v>
      </c>
      <c r="G81" s="2" t="s">
        <v>1149</v>
      </c>
      <c r="H81" s="5">
        <v>85</v>
      </c>
      <c r="I81" s="2">
        <v>1444.15</v>
      </c>
      <c r="J81" s="2" t="s">
        <v>209</v>
      </c>
      <c r="K81" s="2" t="s">
        <v>1150</v>
      </c>
      <c r="L81" s="5">
        <v>509</v>
      </c>
      <c r="M81" s="2" t="s">
        <v>98</v>
      </c>
      <c r="N81" s="2" t="s">
        <v>98</v>
      </c>
      <c r="O81" s="2" t="s">
        <v>98</v>
      </c>
      <c r="P81" s="2" t="s">
        <v>98</v>
      </c>
      <c r="Q81" s="5">
        <v>332</v>
      </c>
      <c r="R81" s="2">
        <v>4.5</v>
      </c>
      <c r="S81" s="2" t="s">
        <v>125</v>
      </c>
      <c r="T81" s="2" t="s">
        <v>211</v>
      </c>
      <c r="U81" s="2" t="s">
        <v>127</v>
      </c>
      <c r="V81" s="2">
        <v>16.99</v>
      </c>
      <c r="W81" s="2" t="s">
        <v>98</v>
      </c>
      <c r="X81" s="2" t="s">
        <v>103</v>
      </c>
      <c r="Y81" s="2">
        <v>16.99</v>
      </c>
      <c r="Z81" s="2" t="s">
        <v>103</v>
      </c>
      <c r="AA81" s="2">
        <v>10.52</v>
      </c>
      <c r="AB81" s="2">
        <v>61.92</v>
      </c>
      <c r="AC81" s="2" t="s">
        <v>103</v>
      </c>
      <c r="AD81" s="2" t="s">
        <v>103</v>
      </c>
      <c r="AE81" s="2">
        <v>7.11</v>
      </c>
      <c r="AF81" s="2">
        <v>0.2</v>
      </c>
      <c r="AG81" s="2">
        <v>3.92</v>
      </c>
      <c r="AH81" s="2" t="s">
        <v>103</v>
      </c>
      <c r="AI81" s="2" t="s">
        <v>104</v>
      </c>
      <c r="AJ81" s="5">
        <v>156138</v>
      </c>
      <c r="AK81" s="5">
        <v>101741</v>
      </c>
      <c r="AL81" s="2" t="s">
        <v>1151</v>
      </c>
      <c r="AM81" s="5">
        <v>-6061</v>
      </c>
      <c r="AN81" s="2">
        <v>-0.02</v>
      </c>
      <c r="AO81" s="2" t="s">
        <v>107</v>
      </c>
      <c r="AP81" s="2" t="s">
        <v>106</v>
      </c>
      <c r="AQ81" s="2" t="s">
        <v>107</v>
      </c>
      <c r="AR81" s="2" t="s">
        <v>98</v>
      </c>
      <c r="AS81" s="2" t="s">
        <v>108</v>
      </c>
      <c r="AT81" s="2">
        <v>0.35</v>
      </c>
      <c r="AU81" s="2">
        <v>158.73</v>
      </c>
      <c r="AV81" s="2">
        <v>0.12</v>
      </c>
      <c r="AW81" s="2">
        <v>42.54</v>
      </c>
      <c r="AX81" s="2" t="s">
        <v>109</v>
      </c>
      <c r="AY81" s="2" t="s">
        <v>1152</v>
      </c>
      <c r="AZ81" s="2" t="s">
        <v>1153</v>
      </c>
      <c r="BA81" s="2" t="s">
        <v>98</v>
      </c>
      <c r="BB81" s="2" t="s">
        <v>1154</v>
      </c>
      <c r="BC81" s="2" t="s">
        <v>103</v>
      </c>
      <c r="BD81" s="2" t="s">
        <v>209</v>
      </c>
      <c r="BE81" s="2" t="s">
        <v>114</v>
      </c>
      <c r="BF81" s="2" t="s">
        <v>1155</v>
      </c>
      <c r="BG81" s="2" t="s">
        <v>203</v>
      </c>
      <c r="BH81" s="2" t="s">
        <v>296</v>
      </c>
      <c r="BI81" s="2" t="s">
        <v>103</v>
      </c>
      <c r="BJ81" s="2" t="s">
        <v>103</v>
      </c>
      <c r="BK81" s="2" t="s">
        <v>103</v>
      </c>
      <c r="BL81" s="2" t="s">
        <v>103</v>
      </c>
      <c r="BM81" s="2" t="s">
        <v>103</v>
      </c>
      <c r="BN81" s="2" t="s">
        <v>103</v>
      </c>
      <c r="BO81" s="2" t="s">
        <v>103</v>
      </c>
      <c r="BP81" s="2" t="s">
        <v>103</v>
      </c>
      <c r="BQ81" s="2" t="s">
        <v>103</v>
      </c>
      <c r="BR81" s="2" t="s">
        <v>103</v>
      </c>
      <c r="BS81" s="2" t="s">
        <v>103</v>
      </c>
      <c r="BT81" s="2" t="s">
        <v>103</v>
      </c>
      <c r="BU81" s="2" t="s">
        <v>103</v>
      </c>
      <c r="BV81" s="2" t="s">
        <v>103</v>
      </c>
      <c r="BW81" s="2" t="s">
        <v>103</v>
      </c>
      <c r="BX81" s="2" t="s">
        <v>103</v>
      </c>
      <c r="BY81" s="2" t="s">
        <v>103</v>
      </c>
    </row>
    <row r="82" ht="80" customHeight="1" spans="1:77">
      <c r="A82" s="2" t="s">
        <v>1156</v>
      </c>
      <c r="B82" s="3" t="str">
        <f>_xlfn.DISPIMG("ID_51C4717ADD4D46FDAADA830D56A38539",1)</f>
        <v>=DISPIMG("ID_51C4717ADD4D46FDAADA830D56A38539",1)</v>
      </c>
      <c r="C82" s="2" t="s">
        <v>1157</v>
      </c>
      <c r="D82" s="4" t="s">
        <v>1158</v>
      </c>
      <c r="E82" s="2" t="s">
        <v>1159</v>
      </c>
      <c r="F82" s="2" t="s">
        <v>90</v>
      </c>
      <c r="G82" s="2" t="s">
        <v>1160</v>
      </c>
      <c r="H82" s="5">
        <v>84</v>
      </c>
      <c r="I82" s="2">
        <v>5039.16</v>
      </c>
      <c r="J82" s="2" t="s">
        <v>1161</v>
      </c>
      <c r="K82" s="2" t="s">
        <v>1162</v>
      </c>
      <c r="L82" s="5">
        <v>475</v>
      </c>
      <c r="M82" s="2" t="s">
        <v>98</v>
      </c>
      <c r="N82" s="2" t="s">
        <v>98</v>
      </c>
      <c r="O82" s="2" t="s">
        <v>98</v>
      </c>
      <c r="P82" s="2" t="s">
        <v>98</v>
      </c>
      <c r="Q82" s="5">
        <v>106</v>
      </c>
      <c r="R82" s="2">
        <v>4.1</v>
      </c>
      <c r="S82" s="2" t="s">
        <v>125</v>
      </c>
      <c r="T82" s="2" t="s">
        <v>1163</v>
      </c>
      <c r="U82" s="2" t="s">
        <v>127</v>
      </c>
      <c r="V82" s="2">
        <v>59.99</v>
      </c>
      <c r="W82" s="2" t="s">
        <v>98</v>
      </c>
      <c r="X82" s="2" t="s">
        <v>103</v>
      </c>
      <c r="Y82" s="2">
        <v>59.99</v>
      </c>
      <c r="Z82" s="2" t="s">
        <v>103</v>
      </c>
      <c r="AA82" s="2">
        <v>46.82</v>
      </c>
      <c r="AB82" s="2">
        <v>78.05</v>
      </c>
      <c r="AC82" s="2" t="s">
        <v>103</v>
      </c>
      <c r="AD82" s="5">
        <v>3</v>
      </c>
      <c r="AE82" s="2">
        <v>100</v>
      </c>
      <c r="AF82" s="2">
        <v>0.2</v>
      </c>
      <c r="AG82" s="2">
        <v>4.17</v>
      </c>
      <c r="AH82" s="2" t="s">
        <v>103</v>
      </c>
      <c r="AI82" s="2" t="s">
        <v>104</v>
      </c>
      <c r="AJ82" s="5">
        <v>118005</v>
      </c>
      <c r="AK82" s="5">
        <v>146861</v>
      </c>
      <c r="AL82" s="2" t="s">
        <v>1164</v>
      </c>
      <c r="AM82" s="5">
        <v>0</v>
      </c>
      <c r="AN82" s="2">
        <v>-0.33</v>
      </c>
      <c r="AO82" s="2" t="s">
        <v>106</v>
      </c>
      <c r="AP82" s="2" t="s">
        <v>106</v>
      </c>
      <c r="AQ82" s="2" t="s">
        <v>107</v>
      </c>
      <c r="AR82" s="2" t="s">
        <v>99</v>
      </c>
      <c r="AS82" s="2" t="s">
        <v>108</v>
      </c>
      <c r="AT82" s="2">
        <v>0.64</v>
      </c>
      <c r="AU82" s="2">
        <v>290.25</v>
      </c>
      <c r="AV82" s="2">
        <v>0.12</v>
      </c>
      <c r="AW82" s="2">
        <v>43.96</v>
      </c>
      <c r="AX82" s="2" t="s">
        <v>109</v>
      </c>
      <c r="AY82" s="2" t="s">
        <v>1165</v>
      </c>
      <c r="AZ82" s="2" t="s">
        <v>1166</v>
      </c>
      <c r="BA82" s="2" t="s">
        <v>98</v>
      </c>
      <c r="BB82" s="2" t="s">
        <v>1167</v>
      </c>
      <c r="BC82" s="2" t="s">
        <v>103</v>
      </c>
      <c r="BD82" s="2" t="s">
        <v>1161</v>
      </c>
      <c r="BE82" s="2" t="s">
        <v>114</v>
      </c>
      <c r="BF82" s="2" t="s">
        <v>160</v>
      </c>
      <c r="BG82" s="2" t="s">
        <v>133</v>
      </c>
      <c r="BH82" s="2" t="s">
        <v>1168</v>
      </c>
      <c r="BI82" s="2" t="s">
        <v>103</v>
      </c>
      <c r="BJ82" s="2" t="s">
        <v>103</v>
      </c>
      <c r="BK82" s="2" t="s">
        <v>103</v>
      </c>
      <c r="BL82" s="2" t="s">
        <v>103</v>
      </c>
      <c r="BM82" s="2" t="s">
        <v>103</v>
      </c>
      <c r="BN82" s="2" t="s">
        <v>103</v>
      </c>
      <c r="BO82" s="2" t="s">
        <v>103</v>
      </c>
      <c r="BP82" s="2" t="s">
        <v>103</v>
      </c>
      <c r="BQ82" s="2" t="s">
        <v>103</v>
      </c>
      <c r="BR82" s="2" t="s">
        <v>103</v>
      </c>
      <c r="BS82" s="2" t="s">
        <v>103</v>
      </c>
      <c r="BT82" s="2" t="s">
        <v>103</v>
      </c>
      <c r="BU82" s="2" t="s">
        <v>103</v>
      </c>
      <c r="BV82" s="2" t="s">
        <v>103</v>
      </c>
      <c r="BW82" s="2" t="s">
        <v>103</v>
      </c>
      <c r="BX82" s="2" t="s">
        <v>103</v>
      </c>
      <c r="BY82" s="2" t="s">
        <v>103</v>
      </c>
    </row>
    <row r="83" ht="80" customHeight="1" spans="1:77">
      <c r="A83" s="2" t="s">
        <v>1169</v>
      </c>
      <c r="B83" s="3" t="str">
        <f>_xlfn.DISPIMG("ID_306894567B0E4DFC90782F291CFA0779",1)</f>
        <v>=DISPIMG("ID_306894567B0E4DFC90782F291CFA0779",1)</v>
      </c>
      <c r="C83" s="2" t="s">
        <v>1170</v>
      </c>
      <c r="D83" s="4" t="s">
        <v>1171</v>
      </c>
      <c r="E83" s="2" t="s">
        <v>1172</v>
      </c>
      <c r="F83" s="2" t="s">
        <v>90</v>
      </c>
      <c r="G83" s="2" t="s">
        <v>1172</v>
      </c>
      <c r="H83" s="5">
        <v>66</v>
      </c>
      <c r="I83" s="2">
        <v>3299.34</v>
      </c>
      <c r="J83" s="2" t="s">
        <v>699</v>
      </c>
      <c r="K83" s="2" t="s">
        <v>1173</v>
      </c>
      <c r="L83" s="5">
        <v>32</v>
      </c>
      <c r="M83" s="2" t="s">
        <v>98</v>
      </c>
      <c r="N83" s="2" t="s">
        <v>98</v>
      </c>
      <c r="O83" s="2" t="s">
        <v>98</v>
      </c>
      <c r="P83" s="2" t="s">
        <v>98</v>
      </c>
      <c r="Q83" s="5">
        <v>0</v>
      </c>
      <c r="R83" s="2">
        <v>0</v>
      </c>
      <c r="S83" s="2" t="s">
        <v>125</v>
      </c>
      <c r="T83" s="2" t="s">
        <v>701</v>
      </c>
      <c r="U83" s="2" t="s">
        <v>127</v>
      </c>
      <c r="V83" s="2">
        <v>49.99</v>
      </c>
      <c r="W83" s="2" t="s">
        <v>98</v>
      </c>
      <c r="X83" s="2" t="s">
        <v>103</v>
      </c>
      <c r="Y83" s="2">
        <v>49.99</v>
      </c>
      <c r="Z83" s="2" t="s">
        <v>103</v>
      </c>
      <c r="AA83" s="2">
        <v>45.1</v>
      </c>
      <c r="AB83" s="2">
        <v>90.22</v>
      </c>
      <c r="AC83" s="2" t="s">
        <v>103</v>
      </c>
      <c r="AD83" s="2" t="s">
        <v>103</v>
      </c>
      <c r="AE83" s="2">
        <v>26.61</v>
      </c>
      <c r="AF83" s="2">
        <v>0.16</v>
      </c>
      <c r="AG83" s="2">
        <v>4.59</v>
      </c>
      <c r="AH83" s="2" t="s">
        <v>103</v>
      </c>
      <c r="AI83" s="2" t="s">
        <v>1174</v>
      </c>
      <c r="AJ83" s="5">
        <v>0</v>
      </c>
      <c r="AK83" s="5">
        <v>0</v>
      </c>
      <c r="AL83" s="2" t="s">
        <v>1174</v>
      </c>
      <c r="AM83" s="5">
        <v>0</v>
      </c>
      <c r="AN83" s="2">
        <v>0</v>
      </c>
      <c r="AO83" s="2" t="s">
        <v>107</v>
      </c>
      <c r="AP83" s="2" t="s">
        <v>107</v>
      </c>
      <c r="AQ83" s="2" t="s">
        <v>103</v>
      </c>
      <c r="AR83" s="2" t="s">
        <v>103</v>
      </c>
      <c r="AS83" s="2" t="s">
        <v>108</v>
      </c>
      <c r="AT83" s="2">
        <v>0.89</v>
      </c>
      <c r="AU83" s="2">
        <v>403.63</v>
      </c>
      <c r="AV83" s="2">
        <v>0.25</v>
      </c>
      <c r="AW83" s="2">
        <v>89.77</v>
      </c>
      <c r="AX83" s="2" t="s">
        <v>109</v>
      </c>
      <c r="AY83" s="2" t="s">
        <v>1175</v>
      </c>
      <c r="AZ83" s="2" t="s">
        <v>1176</v>
      </c>
      <c r="BA83" s="2" t="s">
        <v>98</v>
      </c>
      <c r="BB83" s="2" t="s">
        <v>1177</v>
      </c>
      <c r="BC83" s="2" t="s">
        <v>103</v>
      </c>
      <c r="BD83" s="2" t="s">
        <v>103</v>
      </c>
      <c r="BE83" s="2" t="s">
        <v>103</v>
      </c>
      <c r="BF83" s="2" t="s">
        <v>103</v>
      </c>
      <c r="BG83" s="2" t="s">
        <v>103</v>
      </c>
      <c r="BH83" s="2" t="s">
        <v>103</v>
      </c>
      <c r="BI83" s="2" t="s">
        <v>103</v>
      </c>
      <c r="BJ83" s="2" t="s">
        <v>103</v>
      </c>
      <c r="BK83" s="2" t="s">
        <v>103</v>
      </c>
      <c r="BL83" s="2" t="s">
        <v>103</v>
      </c>
      <c r="BM83" s="2" t="s">
        <v>103</v>
      </c>
      <c r="BN83" s="2" t="s">
        <v>103</v>
      </c>
      <c r="BO83" s="2" t="s">
        <v>103</v>
      </c>
      <c r="BP83" s="2" t="s">
        <v>103</v>
      </c>
      <c r="BQ83" s="2" t="s">
        <v>103</v>
      </c>
      <c r="BR83" s="2" t="s">
        <v>103</v>
      </c>
      <c r="BS83" s="2" t="s">
        <v>103</v>
      </c>
      <c r="BT83" s="2" t="s">
        <v>103</v>
      </c>
      <c r="BU83" s="2" t="s">
        <v>103</v>
      </c>
      <c r="BV83" s="2" t="s">
        <v>103</v>
      </c>
      <c r="BW83" s="2" t="s">
        <v>103</v>
      </c>
      <c r="BX83" s="2" t="s">
        <v>103</v>
      </c>
      <c r="BY83" s="2" t="s">
        <v>103</v>
      </c>
    </row>
    <row r="84" ht="80" customHeight="1" spans="1:77">
      <c r="A84" s="2" t="s">
        <v>1178</v>
      </c>
      <c r="B84" s="3" t="str">
        <f>_xlfn.DISPIMG("ID_83C53B73F287493492D5C8A43CB2D8C3",1)</f>
        <v>=DISPIMG("ID_83C53B73F287493492D5C8A43CB2D8C3",1)</v>
      </c>
      <c r="C84" s="2" t="s">
        <v>1179</v>
      </c>
      <c r="D84" s="4" t="s">
        <v>1180</v>
      </c>
      <c r="E84" s="2" t="s">
        <v>1181</v>
      </c>
      <c r="F84" s="2" t="s">
        <v>90</v>
      </c>
      <c r="G84" s="2" t="s">
        <v>1181</v>
      </c>
      <c r="H84" s="5">
        <v>64</v>
      </c>
      <c r="I84" s="2">
        <v>1471.36</v>
      </c>
      <c r="J84" s="2" t="s">
        <v>1182</v>
      </c>
      <c r="K84" s="2" t="s">
        <v>1183</v>
      </c>
      <c r="L84" s="5">
        <v>90</v>
      </c>
      <c r="M84" s="2" t="s">
        <v>98</v>
      </c>
      <c r="N84" s="2" t="s">
        <v>98</v>
      </c>
      <c r="O84" s="2" t="s">
        <v>98</v>
      </c>
      <c r="P84" s="2" t="s">
        <v>98</v>
      </c>
      <c r="Q84" s="5">
        <v>10</v>
      </c>
      <c r="R84" s="2">
        <v>4.8</v>
      </c>
      <c r="S84" s="2" t="s">
        <v>125</v>
      </c>
      <c r="T84" s="2" t="s">
        <v>1184</v>
      </c>
      <c r="U84" s="2" t="s">
        <v>127</v>
      </c>
      <c r="V84" s="2">
        <v>22.99</v>
      </c>
      <c r="W84" s="2" t="s">
        <v>98</v>
      </c>
      <c r="X84" s="2" t="s">
        <v>103</v>
      </c>
      <c r="Y84" s="2">
        <v>22.99</v>
      </c>
      <c r="Z84" s="2">
        <v>29.99</v>
      </c>
      <c r="AA84" s="2">
        <v>16.06</v>
      </c>
      <c r="AB84" s="2">
        <v>69.86</v>
      </c>
      <c r="AC84" s="2" t="s">
        <v>103</v>
      </c>
      <c r="AD84" s="2" t="s">
        <v>103</v>
      </c>
      <c r="AE84" s="2">
        <v>68.09</v>
      </c>
      <c r="AF84" s="2">
        <v>0.15</v>
      </c>
      <c r="AG84" s="2">
        <v>4.17</v>
      </c>
      <c r="AH84" s="2" t="s">
        <v>103</v>
      </c>
      <c r="AI84" s="2" t="s">
        <v>104</v>
      </c>
      <c r="AJ84" s="5">
        <v>145363</v>
      </c>
      <c r="AK84" s="5">
        <v>184134</v>
      </c>
      <c r="AL84" s="2" t="s">
        <v>1185</v>
      </c>
      <c r="AM84" s="5">
        <v>13988</v>
      </c>
      <c r="AN84" s="2">
        <v>-0.18</v>
      </c>
      <c r="AO84" s="2" t="s">
        <v>106</v>
      </c>
      <c r="AP84" s="2" t="s">
        <v>106</v>
      </c>
      <c r="AQ84" s="2" t="s">
        <v>107</v>
      </c>
      <c r="AR84" s="2" t="s">
        <v>99</v>
      </c>
      <c r="AS84" s="2" t="s">
        <v>108</v>
      </c>
      <c r="AT84" s="2">
        <v>0.55</v>
      </c>
      <c r="AU84" s="2">
        <v>249.43</v>
      </c>
      <c r="AV84" s="2">
        <v>0.13</v>
      </c>
      <c r="AW84" s="2">
        <v>46.41</v>
      </c>
      <c r="AX84" s="2" t="s">
        <v>109</v>
      </c>
      <c r="AY84" s="2" t="s">
        <v>1186</v>
      </c>
      <c r="AZ84" s="2" t="s">
        <v>1187</v>
      </c>
      <c r="BA84" s="2" t="s">
        <v>98</v>
      </c>
      <c r="BB84" s="2" t="s">
        <v>1188</v>
      </c>
      <c r="BC84" s="2" t="s">
        <v>103</v>
      </c>
      <c r="BD84" s="2" t="s">
        <v>1182</v>
      </c>
      <c r="BE84" s="2" t="s">
        <v>114</v>
      </c>
      <c r="BF84" s="2" t="s">
        <v>1189</v>
      </c>
      <c r="BG84" s="2" t="s">
        <v>325</v>
      </c>
      <c r="BH84" s="2" t="s">
        <v>1190</v>
      </c>
      <c r="BI84" s="2" t="s">
        <v>103</v>
      </c>
      <c r="BJ84" s="2" t="s">
        <v>103</v>
      </c>
      <c r="BK84" s="2" t="s">
        <v>103</v>
      </c>
      <c r="BL84" s="2" t="s">
        <v>103</v>
      </c>
      <c r="BM84" s="2" t="s">
        <v>103</v>
      </c>
      <c r="BN84" s="2" t="s">
        <v>103</v>
      </c>
      <c r="BO84" s="2" t="s">
        <v>103</v>
      </c>
      <c r="BP84" s="2" t="s">
        <v>103</v>
      </c>
      <c r="BQ84" s="2" t="s">
        <v>103</v>
      </c>
      <c r="BR84" s="2" t="s">
        <v>103</v>
      </c>
      <c r="BS84" s="2" t="s">
        <v>103</v>
      </c>
      <c r="BT84" s="2" t="s">
        <v>103</v>
      </c>
      <c r="BU84" s="2" t="s">
        <v>103</v>
      </c>
      <c r="BV84" s="2" t="s">
        <v>103</v>
      </c>
      <c r="BW84" s="2" t="s">
        <v>103</v>
      </c>
      <c r="BX84" s="2" t="s">
        <v>103</v>
      </c>
      <c r="BY84" s="2" t="s">
        <v>103</v>
      </c>
    </row>
    <row r="85" ht="80" customHeight="1" spans="1:77">
      <c r="A85" s="2" t="s">
        <v>1191</v>
      </c>
      <c r="B85" s="3" t="str">
        <f>_xlfn.DISPIMG("ID_FE2F645BCEBA4299AB35AE76AB4DA38C",1)</f>
        <v>=DISPIMG("ID_FE2F645BCEBA4299AB35AE76AB4DA38C",1)</v>
      </c>
      <c r="C85" s="2" t="s">
        <v>1192</v>
      </c>
      <c r="D85" s="4" t="s">
        <v>1193</v>
      </c>
      <c r="E85" s="2" t="s">
        <v>1194</v>
      </c>
      <c r="F85" s="2" t="s">
        <v>90</v>
      </c>
      <c r="G85" s="2" t="s">
        <v>1194</v>
      </c>
      <c r="H85" s="5">
        <v>63</v>
      </c>
      <c r="I85" s="2">
        <v>1605.87</v>
      </c>
      <c r="J85" s="2" t="s">
        <v>180</v>
      </c>
      <c r="K85" s="2" t="s">
        <v>1195</v>
      </c>
      <c r="L85" s="5">
        <v>1701</v>
      </c>
      <c r="M85" s="2" t="s">
        <v>98</v>
      </c>
      <c r="N85" s="2" t="s">
        <v>98</v>
      </c>
      <c r="O85" s="2" t="s">
        <v>98</v>
      </c>
      <c r="P85" s="2" t="s">
        <v>98</v>
      </c>
      <c r="Q85" s="5">
        <v>286</v>
      </c>
      <c r="R85" s="2">
        <v>4.4</v>
      </c>
      <c r="S85" s="2" t="s">
        <v>125</v>
      </c>
      <c r="T85" s="2" t="s">
        <v>1196</v>
      </c>
      <c r="U85" s="2" t="s">
        <v>102</v>
      </c>
      <c r="V85" s="2">
        <v>25.49</v>
      </c>
      <c r="W85" s="2" t="s">
        <v>98</v>
      </c>
      <c r="X85" s="2" t="s">
        <v>103</v>
      </c>
      <c r="Y85" s="2">
        <v>25.49</v>
      </c>
      <c r="Z85" s="2">
        <v>29.99</v>
      </c>
      <c r="AA85" s="2">
        <v>17.75</v>
      </c>
      <c r="AB85" s="2">
        <v>69.64</v>
      </c>
      <c r="AC85" s="5">
        <v>7</v>
      </c>
      <c r="AD85" s="2" t="s">
        <v>103</v>
      </c>
      <c r="AE85" s="2">
        <v>2.6</v>
      </c>
      <c r="AF85" s="2">
        <v>0.15</v>
      </c>
      <c r="AG85" s="2">
        <v>3.92</v>
      </c>
      <c r="AH85" s="2" t="s">
        <v>103</v>
      </c>
      <c r="AI85" s="2" t="s">
        <v>104</v>
      </c>
      <c r="AJ85" s="5">
        <v>206650</v>
      </c>
      <c r="AK85" s="5">
        <v>168852</v>
      </c>
      <c r="AL85" s="2" t="s">
        <v>1197</v>
      </c>
      <c r="AM85" s="5">
        <v>68400</v>
      </c>
      <c r="AN85" s="2">
        <v>0.15</v>
      </c>
      <c r="AO85" s="2" t="s">
        <v>106</v>
      </c>
      <c r="AP85" s="2" t="s">
        <v>106</v>
      </c>
      <c r="AQ85" s="2" t="s">
        <v>107</v>
      </c>
      <c r="AR85" s="2" t="s">
        <v>99</v>
      </c>
      <c r="AS85" s="2" t="s">
        <v>108</v>
      </c>
      <c r="AT85" s="2">
        <v>0.42</v>
      </c>
      <c r="AU85" s="2">
        <v>190.48</v>
      </c>
      <c r="AV85" s="2">
        <v>0.12</v>
      </c>
      <c r="AW85" s="2">
        <v>43.81</v>
      </c>
      <c r="AX85" s="2" t="s">
        <v>109</v>
      </c>
      <c r="AY85" s="2" t="s">
        <v>1198</v>
      </c>
      <c r="AZ85" s="2" t="s">
        <v>1199</v>
      </c>
      <c r="BA85" s="2" t="s">
        <v>98</v>
      </c>
      <c r="BB85" s="2" t="s">
        <v>1200</v>
      </c>
      <c r="BC85" s="2" t="s">
        <v>103</v>
      </c>
      <c r="BD85" s="2" t="s">
        <v>180</v>
      </c>
      <c r="BE85" s="2" t="s">
        <v>114</v>
      </c>
      <c r="BF85" s="2" t="s">
        <v>1201</v>
      </c>
      <c r="BG85" s="2" t="s">
        <v>1202</v>
      </c>
      <c r="BH85" s="2" t="s">
        <v>1203</v>
      </c>
      <c r="BI85" s="2" t="s">
        <v>103</v>
      </c>
      <c r="BJ85" s="2" t="s">
        <v>103</v>
      </c>
      <c r="BK85" s="2" t="s">
        <v>103</v>
      </c>
      <c r="BL85" s="2" t="s">
        <v>103</v>
      </c>
      <c r="BM85" s="2" t="s">
        <v>103</v>
      </c>
      <c r="BN85" s="2" t="s">
        <v>103</v>
      </c>
      <c r="BO85" s="2" t="s">
        <v>103</v>
      </c>
      <c r="BP85" s="2" t="s">
        <v>103</v>
      </c>
      <c r="BQ85" s="2" t="s">
        <v>103</v>
      </c>
      <c r="BR85" s="2" t="s">
        <v>103</v>
      </c>
      <c r="BS85" s="2" t="s">
        <v>103</v>
      </c>
      <c r="BT85" s="2" t="s">
        <v>103</v>
      </c>
      <c r="BU85" s="2" t="s">
        <v>103</v>
      </c>
      <c r="BV85" s="2" t="s">
        <v>103</v>
      </c>
      <c r="BW85" s="2" t="s">
        <v>103</v>
      </c>
      <c r="BX85" s="2" t="s">
        <v>103</v>
      </c>
      <c r="BY85" s="2" t="s">
        <v>103</v>
      </c>
    </row>
    <row r="86" ht="80" customHeight="1" spans="1:77">
      <c r="A86" s="2" t="s">
        <v>1204</v>
      </c>
      <c r="B86" s="3" t="str">
        <f>_xlfn.DISPIMG("ID_73CF37BE3F194A568BAF0744AF330A04",1)</f>
        <v>=DISPIMG("ID_73CF37BE3F194A568BAF0744AF330A04",1)</v>
      </c>
      <c r="C86" s="2" t="s">
        <v>1205</v>
      </c>
      <c r="D86" s="4" t="s">
        <v>1206</v>
      </c>
      <c r="E86" s="2" t="s">
        <v>1207</v>
      </c>
      <c r="F86" s="2" t="s">
        <v>90</v>
      </c>
      <c r="G86" s="2" t="s">
        <v>1207</v>
      </c>
      <c r="H86" s="5">
        <v>62</v>
      </c>
      <c r="I86" s="2">
        <v>805.38</v>
      </c>
      <c r="J86" s="2" t="s">
        <v>1208</v>
      </c>
      <c r="K86" s="2" t="s">
        <v>1209</v>
      </c>
      <c r="L86" s="5">
        <v>55</v>
      </c>
      <c r="M86" s="2" t="s">
        <v>98</v>
      </c>
      <c r="N86" s="2" t="s">
        <v>99</v>
      </c>
      <c r="O86" s="2" t="s">
        <v>98</v>
      </c>
      <c r="P86" s="2" t="s">
        <v>99</v>
      </c>
      <c r="Q86" s="5">
        <v>9</v>
      </c>
      <c r="R86" s="2">
        <v>4</v>
      </c>
      <c r="S86" s="2" t="s">
        <v>125</v>
      </c>
      <c r="T86" s="2" t="s">
        <v>1208</v>
      </c>
      <c r="U86" s="2" t="s">
        <v>127</v>
      </c>
      <c r="V86" s="2">
        <v>12.99</v>
      </c>
      <c r="W86" s="2" t="s">
        <v>98</v>
      </c>
      <c r="X86" s="2" t="s">
        <v>103</v>
      </c>
      <c r="Y86" s="2">
        <v>12.99</v>
      </c>
      <c r="Z86" s="2">
        <v>13.99</v>
      </c>
      <c r="AA86" s="2">
        <v>7.35</v>
      </c>
      <c r="AB86" s="2">
        <v>56.58</v>
      </c>
      <c r="AC86" s="2" t="s">
        <v>103</v>
      </c>
      <c r="AD86" s="2" t="s">
        <v>103</v>
      </c>
      <c r="AE86" s="2">
        <v>100</v>
      </c>
      <c r="AF86" s="2">
        <v>0.15</v>
      </c>
      <c r="AG86" s="2">
        <v>3.69</v>
      </c>
      <c r="AH86" s="2" t="s">
        <v>103</v>
      </c>
      <c r="AI86" s="2" t="s">
        <v>104</v>
      </c>
      <c r="AJ86" s="5">
        <v>202472</v>
      </c>
      <c r="AK86" s="5">
        <v>152428</v>
      </c>
      <c r="AL86" s="2" t="s">
        <v>1210</v>
      </c>
      <c r="AM86" s="5">
        <v>22682</v>
      </c>
      <c r="AN86" s="2">
        <v>0.11</v>
      </c>
      <c r="AO86" s="2" t="s">
        <v>106</v>
      </c>
      <c r="AP86" s="2" t="s">
        <v>107</v>
      </c>
      <c r="AQ86" s="2" t="s">
        <v>107</v>
      </c>
      <c r="AR86" s="2" t="s">
        <v>99</v>
      </c>
      <c r="AS86" s="2" t="s">
        <v>108</v>
      </c>
      <c r="AT86" s="2">
        <v>0.07</v>
      </c>
      <c r="AU86" s="2">
        <v>31.75</v>
      </c>
      <c r="AV86" s="2">
        <v>0.05</v>
      </c>
      <c r="AW86" s="2">
        <v>17.18</v>
      </c>
      <c r="AX86" s="2" t="s">
        <v>109</v>
      </c>
      <c r="AY86" s="2" t="s">
        <v>1211</v>
      </c>
      <c r="AZ86" s="2" t="s">
        <v>1212</v>
      </c>
      <c r="BA86" s="2" t="s">
        <v>99</v>
      </c>
      <c r="BB86" s="2" t="s">
        <v>1213</v>
      </c>
      <c r="BC86" s="2" t="s">
        <v>103</v>
      </c>
      <c r="BD86" s="2" t="s">
        <v>1208</v>
      </c>
      <c r="BE86" s="2" t="s">
        <v>159</v>
      </c>
      <c r="BF86" s="2" t="s">
        <v>132</v>
      </c>
      <c r="BG86" s="2" t="s">
        <v>1214</v>
      </c>
      <c r="BH86" s="2" t="s">
        <v>103</v>
      </c>
      <c r="BI86" s="2" t="s">
        <v>103</v>
      </c>
      <c r="BJ86" s="2" t="s">
        <v>103</v>
      </c>
      <c r="BK86" s="2" t="s">
        <v>103</v>
      </c>
      <c r="BL86" s="2" t="s">
        <v>1215</v>
      </c>
      <c r="BM86" s="2" t="s">
        <v>103</v>
      </c>
      <c r="BN86" s="2" t="s">
        <v>103</v>
      </c>
      <c r="BO86" s="2" t="s">
        <v>103</v>
      </c>
      <c r="BP86" s="2" t="s">
        <v>103</v>
      </c>
      <c r="BQ86" s="2" t="s">
        <v>103</v>
      </c>
      <c r="BR86" s="2" t="s">
        <v>103</v>
      </c>
      <c r="BS86" s="2" t="s">
        <v>103</v>
      </c>
      <c r="BT86" s="2" t="s">
        <v>103</v>
      </c>
      <c r="BU86" s="2" t="s">
        <v>103</v>
      </c>
      <c r="BV86" s="2" t="s">
        <v>103</v>
      </c>
      <c r="BW86" s="2" t="s">
        <v>103</v>
      </c>
      <c r="BX86" s="2" t="s">
        <v>103</v>
      </c>
      <c r="BY86" s="2" t="s">
        <v>103</v>
      </c>
    </row>
    <row r="87" ht="80" customHeight="1" spans="1:77">
      <c r="A87" s="2" t="s">
        <v>1216</v>
      </c>
      <c r="B87" s="3" t="str">
        <f>_xlfn.DISPIMG("ID_925DDF051D074EE69B3A2FDC62F9F8B7",1)</f>
        <v>=DISPIMG("ID_925DDF051D074EE69B3A2FDC62F9F8B7",1)</v>
      </c>
      <c r="C87" s="2" t="s">
        <v>1217</v>
      </c>
      <c r="D87" s="4" t="s">
        <v>1218</v>
      </c>
      <c r="E87" s="2" t="s">
        <v>1219</v>
      </c>
      <c r="F87" s="2" t="s">
        <v>90</v>
      </c>
      <c r="G87" s="2" t="s">
        <v>1219</v>
      </c>
      <c r="H87" s="5">
        <v>60</v>
      </c>
      <c r="I87" s="2">
        <v>2399.4</v>
      </c>
      <c r="J87" s="2" t="s">
        <v>1220</v>
      </c>
      <c r="K87" s="2" t="s">
        <v>1221</v>
      </c>
      <c r="L87" s="5">
        <v>935</v>
      </c>
      <c r="M87" s="2" t="s">
        <v>98</v>
      </c>
      <c r="N87" s="2" t="s">
        <v>98</v>
      </c>
      <c r="O87" s="2" t="s">
        <v>98</v>
      </c>
      <c r="P87" s="2" t="s">
        <v>98</v>
      </c>
      <c r="Q87" s="5">
        <v>53</v>
      </c>
      <c r="R87" s="2">
        <v>4.4</v>
      </c>
      <c r="S87" s="2" t="s">
        <v>100</v>
      </c>
      <c r="T87" s="2" t="s">
        <v>101</v>
      </c>
      <c r="U87" s="2" t="s">
        <v>102</v>
      </c>
      <c r="V87" s="2">
        <v>39.99</v>
      </c>
      <c r="W87" s="2" t="s">
        <v>98</v>
      </c>
      <c r="X87" s="2" t="s">
        <v>103</v>
      </c>
      <c r="Y87" s="2">
        <v>39.99</v>
      </c>
      <c r="Z87" s="2" t="s">
        <v>103</v>
      </c>
      <c r="AA87" s="2">
        <v>30.09</v>
      </c>
      <c r="AB87" s="2">
        <v>75.24</v>
      </c>
      <c r="AC87" s="5">
        <v>5</v>
      </c>
      <c r="AD87" s="2" t="s">
        <v>103</v>
      </c>
      <c r="AE87" s="2">
        <v>100</v>
      </c>
      <c r="AF87" s="2">
        <v>0.14</v>
      </c>
      <c r="AG87" s="2">
        <v>3.69</v>
      </c>
      <c r="AH87" s="2" t="s">
        <v>103</v>
      </c>
      <c r="AI87" s="2" t="s">
        <v>104</v>
      </c>
      <c r="AJ87" s="5">
        <v>141471</v>
      </c>
      <c r="AK87" s="5">
        <v>172544</v>
      </c>
      <c r="AL87" s="2" t="s">
        <v>1222</v>
      </c>
      <c r="AM87" s="5">
        <v>-387</v>
      </c>
      <c r="AN87" s="2">
        <v>-0.12</v>
      </c>
      <c r="AO87" s="2" t="s">
        <v>107</v>
      </c>
      <c r="AP87" s="2" t="s">
        <v>107</v>
      </c>
      <c r="AQ87" s="2" t="s">
        <v>107</v>
      </c>
      <c r="AR87" s="2" t="s">
        <v>99</v>
      </c>
      <c r="AS87" s="2" t="s">
        <v>108</v>
      </c>
      <c r="AT87" s="2">
        <v>0.15</v>
      </c>
      <c r="AU87" s="2">
        <v>68.03</v>
      </c>
      <c r="AV87" s="2">
        <v>0.08</v>
      </c>
      <c r="AW87" s="2">
        <v>29.07</v>
      </c>
      <c r="AX87" s="2" t="s">
        <v>109</v>
      </c>
      <c r="AY87" s="2" t="s">
        <v>1223</v>
      </c>
      <c r="AZ87" s="2" t="s">
        <v>1224</v>
      </c>
      <c r="BA87" s="2" t="s">
        <v>99</v>
      </c>
      <c r="BB87" s="2" t="s">
        <v>1225</v>
      </c>
      <c r="BC87" s="2" t="s">
        <v>103</v>
      </c>
      <c r="BD87" s="2" t="s">
        <v>1220</v>
      </c>
      <c r="BE87" s="2" t="s">
        <v>114</v>
      </c>
      <c r="BF87" s="2" t="s">
        <v>103</v>
      </c>
      <c r="BG87" s="2" t="s">
        <v>1226</v>
      </c>
      <c r="BH87" s="2" t="s">
        <v>103</v>
      </c>
      <c r="BI87" s="2" t="s">
        <v>103</v>
      </c>
      <c r="BJ87" s="2" t="s">
        <v>1227</v>
      </c>
      <c r="BK87" s="2" t="s">
        <v>103</v>
      </c>
      <c r="BL87" s="2" t="s">
        <v>1228</v>
      </c>
      <c r="BM87" s="2" t="s">
        <v>103</v>
      </c>
      <c r="BN87" s="2" t="s">
        <v>103</v>
      </c>
      <c r="BO87" s="2" t="s">
        <v>103</v>
      </c>
      <c r="BP87" s="2" t="s">
        <v>103</v>
      </c>
      <c r="BQ87" s="2" t="s">
        <v>103</v>
      </c>
      <c r="BR87" s="2" t="s">
        <v>103</v>
      </c>
      <c r="BS87" s="2" t="s">
        <v>103</v>
      </c>
      <c r="BT87" s="2" t="s">
        <v>103</v>
      </c>
      <c r="BU87" s="2" t="s">
        <v>103</v>
      </c>
      <c r="BV87" s="2" t="s">
        <v>103</v>
      </c>
      <c r="BW87" s="2" t="s">
        <v>103</v>
      </c>
      <c r="BX87" s="2" t="s">
        <v>103</v>
      </c>
      <c r="BY87" s="2" t="s">
        <v>103</v>
      </c>
    </row>
    <row r="88" ht="80" customHeight="1" spans="1:77">
      <c r="A88" s="2" t="s">
        <v>1229</v>
      </c>
      <c r="B88" s="3" t="str">
        <f>_xlfn.DISPIMG("ID_299051A0387B4E6CA87FB1C5FD274B53",1)</f>
        <v>=DISPIMG("ID_299051A0387B4E6CA87FB1C5FD274B53",1)</v>
      </c>
      <c r="C88" s="2" t="s">
        <v>1230</v>
      </c>
      <c r="D88" s="4" t="s">
        <v>1231</v>
      </c>
      <c r="E88" s="2" t="s">
        <v>1232</v>
      </c>
      <c r="F88" s="2" t="s">
        <v>90</v>
      </c>
      <c r="G88" s="2" t="s">
        <v>1232</v>
      </c>
      <c r="H88" s="5">
        <v>58</v>
      </c>
      <c r="I88" s="2">
        <v>985.42</v>
      </c>
      <c r="J88" s="2" t="s">
        <v>1233</v>
      </c>
      <c r="K88" s="2" t="s">
        <v>1234</v>
      </c>
      <c r="L88" s="5">
        <v>1146</v>
      </c>
      <c r="M88" s="2" t="s">
        <v>98</v>
      </c>
      <c r="N88" s="2" t="s">
        <v>98</v>
      </c>
      <c r="O88" s="2" t="s">
        <v>98</v>
      </c>
      <c r="P88" s="2" t="s">
        <v>98</v>
      </c>
      <c r="Q88" s="5">
        <v>5213</v>
      </c>
      <c r="R88" s="2">
        <v>4.5</v>
      </c>
      <c r="S88" s="2" t="s">
        <v>125</v>
      </c>
      <c r="T88" s="2" t="s">
        <v>1235</v>
      </c>
      <c r="U88" s="2" t="s">
        <v>127</v>
      </c>
      <c r="V88" s="2">
        <v>16.99</v>
      </c>
      <c r="W88" s="2" t="s">
        <v>98</v>
      </c>
      <c r="X88" s="2" t="s">
        <v>103</v>
      </c>
      <c r="Y88" s="2">
        <v>16.99</v>
      </c>
      <c r="Z88" s="2" t="s">
        <v>103</v>
      </c>
      <c r="AA88" s="2">
        <v>10.53</v>
      </c>
      <c r="AB88" s="2">
        <v>61.98</v>
      </c>
      <c r="AC88" s="2" t="s">
        <v>103</v>
      </c>
      <c r="AD88" s="2" t="s">
        <v>103</v>
      </c>
      <c r="AE88" s="2">
        <v>100</v>
      </c>
      <c r="AF88" s="2">
        <v>0.14</v>
      </c>
      <c r="AG88" s="2">
        <v>3.91</v>
      </c>
      <c r="AH88" s="2" t="s">
        <v>103</v>
      </c>
      <c r="AI88" s="2" t="s">
        <v>104</v>
      </c>
      <c r="AJ88" s="5">
        <v>167147</v>
      </c>
      <c r="AK88" s="5">
        <v>166363</v>
      </c>
      <c r="AL88" s="2" t="s">
        <v>1236</v>
      </c>
      <c r="AM88" s="5">
        <v>-6545</v>
      </c>
      <c r="AN88" s="2">
        <v>-0.07</v>
      </c>
      <c r="AO88" s="2" t="s">
        <v>107</v>
      </c>
      <c r="AP88" s="2" t="s">
        <v>106</v>
      </c>
      <c r="AQ88" s="2" t="s">
        <v>107</v>
      </c>
      <c r="AR88" s="2" t="s">
        <v>98</v>
      </c>
      <c r="AS88" s="2" t="s">
        <v>108</v>
      </c>
      <c r="AT88" s="2">
        <v>0.33</v>
      </c>
      <c r="AU88" s="2">
        <v>149.66</v>
      </c>
      <c r="AV88" s="2">
        <v>0.08</v>
      </c>
      <c r="AW88" s="2">
        <v>29.43</v>
      </c>
      <c r="AX88" s="2" t="s">
        <v>109</v>
      </c>
      <c r="AY88" s="2" t="s">
        <v>1237</v>
      </c>
      <c r="AZ88" s="2" t="s">
        <v>1238</v>
      </c>
      <c r="BA88" s="2" t="s">
        <v>98</v>
      </c>
      <c r="BB88" s="2" t="s">
        <v>1239</v>
      </c>
      <c r="BC88" s="2" t="s">
        <v>103</v>
      </c>
      <c r="BD88" s="2" t="s">
        <v>1233</v>
      </c>
      <c r="BE88" s="2" t="s">
        <v>114</v>
      </c>
      <c r="BF88" s="2" t="s">
        <v>103</v>
      </c>
      <c r="BG88" s="2" t="s">
        <v>203</v>
      </c>
      <c r="BH88" s="2" t="s">
        <v>852</v>
      </c>
      <c r="BI88" s="2" t="s">
        <v>103</v>
      </c>
      <c r="BJ88" s="2" t="s">
        <v>103</v>
      </c>
      <c r="BK88" s="2" t="s">
        <v>103</v>
      </c>
      <c r="BL88" s="2" t="s">
        <v>1240</v>
      </c>
      <c r="BM88" s="2" t="s">
        <v>103</v>
      </c>
      <c r="BN88" s="2" t="s">
        <v>103</v>
      </c>
      <c r="BO88" s="2" t="s">
        <v>103</v>
      </c>
      <c r="BP88" s="2" t="s">
        <v>103</v>
      </c>
      <c r="BQ88" s="2" t="s">
        <v>103</v>
      </c>
      <c r="BR88" s="2" t="s">
        <v>103</v>
      </c>
      <c r="BS88" s="2" t="s">
        <v>103</v>
      </c>
      <c r="BT88" s="2" t="s">
        <v>103</v>
      </c>
      <c r="BU88" s="2" t="s">
        <v>103</v>
      </c>
      <c r="BV88" s="2" t="s">
        <v>103</v>
      </c>
      <c r="BW88" s="2" t="s">
        <v>103</v>
      </c>
      <c r="BX88" s="2" t="s">
        <v>103</v>
      </c>
      <c r="BY88" s="2" t="s">
        <v>103</v>
      </c>
    </row>
    <row r="89" ht="80" customHeight="1" spans="1:77">
      <c r="A89" s="2" t="s">
        <v>1241</v>
      </c>
      <c r="B89" s="3" t="str">
        <f>_xlfn.DISPIMG("ID_9A1383F7FDB14EF192346324933D00A5",1)</f>
        <v>=DISPIMG("ID_9A1383F7FDB14EF192346324933D00A5",1)</v>
      </c>
      <c r="C89" s="2" t="s">
        <v>1242</v>
      </c>
      <c r="D89" s="4" t="s">
        <v>1243</v>
      </c>
      <c r="E89" s="2" t="s">
        <v>1244</v>
      </c>
      <c r="F89" s="2" t="s">
        <v>90</v>
      </c>
      <c r="G89" s="2" t="s">
        <v>1245</v>
      </c>
      <c r="H89" s="5">
        <v>51</v>
      </c>
      <c r="I89" s="2">
        <v>662.49</v>
      </c>
      <c r="J89" s="2" t="s">
        <v>844</v>
      </c>
      <c r="K89" s="2" t="s">
        <v>1246</v>
      </c>
      <c r="L89" s="5">
        <v>891</v>
      </c>
      <c r="M89" s="2" t="s">
        <v>98</v>
      </c>
      <c r="N89" s="2" t="s">
        <v>98</v>
      </c>
      <c r="O89" s="2" t="s">
        <v>98</v>
      </c>
      <c r="P89" s="2" t="s">
        <v>98</v>
      </c>
      <c r="Q89" s="5">
        <v>218</v>
      </c>
      <c r="R89" s="2">
        <v>4</v>
      </c>
      <c r="S89" s="2" t="s">
        <v>125</v>
      </c>
      <c r="T89" s="2" t="s">
        <v>1247</v>
      </c>
      <c r="U89" s="2" t="s">
        <v>127</v>
      </c>
      <c r="V89" s="2">
        <v>12.99</v>
      </c>
      <c r="W89" s="2" t="s">
        <v>98</v>
      </c>
      <c r="X89" s="2" t="s">
        <v>103</v>
      </c>
      <c r="Y89" s="2">
        <v>12.99</v>
      </c>
      <c r="Z89" s="2" t="s">
        <v>103</v>
      </c>
      <c r="AA89" s="2">
        <v>7.12</v>
      </c>
      <c r="AB89" s="2">
        <v>54.81</v>
      </c>
      <c r="AC89" s="2" t="s">
        <v>103</v>
      </c>
      <c r="AD89" s="2" t="s">
        <v>103</v>
      </c>
      <c r="AE89" s="2">
        <v>28.49</v>
      </c>
      <c r="AF89" s="2">
        <v>0.12</v>
      </c>
      <c r="AG89" s="2">
        <v>3.92</v>
      </c>
      <c r="AH89" s="2" t="s">
        <v>103</v>
      </c>
      <c r="AI89" s="2" t="s">
        <v>104</v>
      </c>
      <c r="AJ89" s="5">
        <v>125684</v>
      </c>
      <c r="AK89" s="5">
        <v>125111</v>
      </c>
      <c r="AL89" s="2" t="s">
        <v>1248</v>
      </c>
      <c r="AM89" s="5">
        <v>0</v>
      </c>
      <c r="AN89" s="2">
        <v>-0.36</v>
      </c>
      <c r="AO89" s="2" t="s">
        <v>107</v>
      </c>
      <c r="AP89" s="2" t="s">
        <v>106</v>
      </c>
      <c r="AQ89" s="2" t="s">
        <v>107</v>
      </c>
      <c r="AR89" s="2" t="s">
        <v>99</v>
      </c>
      <c r="AS89" s="2" t="s">
        <v>108</v>
      </c>
      <c r="AT89" s="2">
        <v>0.35</v>
      </c>
      <c r="AU89" s="2">
        <v>158.73</v>
      </c>
      <c r="AV89" s="2">
        <v>0.13</v>
      </c>
      <c r="AW89" s="2">
        <v>46.6</v>
      </c>
      <c r="AX89" s="2" t="s">
        <v>109</v>
      </c>
      <c r="AY89" s="2" t="s">
        <v>1249</v>
      </c>
      <c r="AZ89" s="2" t="s">
        <v>1250</v>
      </c>
      <c r="BA89" s="2" t="s">
        <v>98</v>
      </c>
      <c r="BB89" s="2" t="s">
        <v>1251</v>
      </c>
      <c r="BC89" s="2" t="s">
        <v>103</v>
      </c>
      <c r="BD89" s="2" t="s">
        <v>844</v>
      </c>
      <c r="BE89" s="2" t="s">
        <v>114</v>
      </c>
      <c r="BF89" s="2" t="s">
        <v>1252</v>
      </c>
      <c r="BG89" s="2" t="s">
        <v>133</v>
      </c>
      <c r="BH89" s="2" t="s">
        <v>103</v>
      </c>
      <c r="BI89" s="2" t="s">
        <v>103</v>
      </c>
      <c r="BJ89" s="2" t="s">
        <v>103</v>
      </c>
      <c r="BK89" s="2" t="s">
        <v>103</v>
      </c>
      <c r="BL89" s="2" t="s">
        <v>1253</v>
      </c>
      <c r="BM89" s="2" t="s">
        <v>103</v>
      </c>
      <c r="BN89" s="2" t="s">
        <v>103</v>
      </c>
      <c r="BO89" s="2" t="s">
        <v>103</v>
      </c>
      <c r="BP89" s="2" t="s">
        <v>103</v>
      </c>
      <c r="BQ89" s="2" t="s">
        <v>103</v>
      </c>
      <c r="BR89" s="2" t="s">
        <v>103</v>
      </c>
      <c r="BS89" s="2" t="s">
        <v>103</v>
      </c>
      <c r="BT89" s="2" t="s">
        <v>103</v>
      </c>
      <c r="BU89" s="2" t="s">
        <v>103</v>
      </c>
      <c r="BV89" s="2" t="s">
        <v>103</v>
      </c>
      <c r="BW89" s="2" t="s">
        <v>103</v>
      </c>
      <c r="BX89" s="2" t="s">
        <v>103</v>
      </c>
      <c r="BY89" s="2" t="s">
        <v>103</v>
      </c>
    </row>
    <row r="90" ht="80" customHeight="1" spans="1:77">
      <c r="A90" s="2" t="s">
        <v>1254</v>
      </c>
      <c r="B90" s="3" t="str">
        <f>_xlfn.DISPIMG("ID_41A5FEB3976F47BF9797D76C9CFDD3BD",1)</f>
        <v>=DISPIMG("ID_41A5FEB3976F47BF9797D76C9CFDD3BD",1)</v>
      </c>
      <c r="C90" s="2" t="s">
        <v>1255</v>
      </c>
      <c r="D90" s="4" t="s">
        <v>1256</v>
      </c>
      <c r="E90" s="2" t="s">
        <v>1257</v>
      </c>
      <c r="F90" s="2" t="s">
        <v>90</v>
      </c>
      <c r="G90" s="2" t="s">
        <v>1257</v>
      </c>
      <c r="H90" s="5">
        <v>48</v>
      </c>
      <c r="I90" s="2">
        <v>1799.52</v>
      </c>
      <c r="J90" s="2" t="s">
        <v>469</v>
      </c>
      <c r="K90" s="2" t="s">
        <v>1258</v>
      </c>
      <c r="L90" s="5">
        <v>18</v>
      </c>
      <c r="M90" s="2" t="s">
        <v>98</v>
      </c>
      <c r="N90" s="2" t="s">
        <v>98</v>
      </c>
      <c r="O90" s="2" t="s">
        <v>98</v>
      </c>
      <c r="P90" s="2" t="s">
        <v>98</v>
      </c>
      <c r="Q90" s="5">
        <v>28</v>
      </c>
      <c r="R90" s="2">
        <v>4.7</v>
      </c>
      <c r="S90" s="2" t="s">
        <v>125</v>
      </c>
      <c r="T90" s="2" t="s">
        <v>471</v>
      </c>
      <c r="U90" s="2" t="s">
        <v>127</v>
      </c>
      <c r="V90" s="2">
        <v>49.99</v>
      </c>
      <c r="W90" s="2" t="s">
        <v>99</v>
      </c>
      <c r="X90" s="2">
        <v>12.5</v>
      </c>
      <c r="Y90" s="2">
        <v>37.49</v>
      </c>
      <c r="Z90" s="2" t="s">
        <v>103</v>
      </c>
      <c r="AA90" s="2">
        <v>27.7</v>
      </c>
      <c r="AB90" s="2">
        <v>73.89</v>
      </c>
      <c r="AC90" s="2" t="s">
        <v>103</v>
      </c>
      <c r="AD90" s="2" t="s">
        <v>103</v>
      </c>
      <c r="AE90" s="2">
        <v>8.78</v>
      </c>
      <c r="AF90" s="2">
        <v>0.11</v>
      </c>
      <c r="AG90" s="2">
        <v>4.17</v>
      </c>
      <c r="AH90" s="2" t="s">
        <v>103</v>
      </c>
      <c r="AI90" s="2" t="s">
        <v>104</v>
      </c>
      <c r="AJ90" s="5">
        <v>116692</v>
      </c>
      <c r="AK90" s="5">
        <v>119435</v>
      </c>
      <c r="AL90" s="2" t="s">
        <v>1259</v>
      </c>
      <c r="AM90" s="5">
        <v>12987</v>
      </c>
      <c r="AN90" s="2">
        <v>-0.26</v>
      </c>
      <c r="AO90" s="2" t="s">
        <v>106</v>
      </c>
      <c r="AP90" s="2" t="s">
        <v>106</v>
      </c>
      <c r="AQ90" s="2" t="s">
        <v>107</v>
      </c>
      <c r="AR90" s="2" t="s">
        <v>99</v>
      </c>
      <c r="AS90" s="2" t="s">
        <v>108</v>
      </c>
      <c r="AT90" s="2">
        <v>0.55</v>
      </c>
      <c r="AU90" s="2">
        <v>249.43</v>
      </c>
      <c r="AV90" s="2">
        <v>0.13</v>
      </c>
      <c r="AW90" s="2">
        <v>48.7</v>
      </c>
      <c r="AX90" s="2" t="s">
        <v>109</v>
      </c>
      <c r="AY90" s="2" t="s">
        <v>1260</v>
      </c>
      <c r="AZ90" s="2" t="s">
        <v>1261</v>
      </c>
      <c r="BA90" s="2" t="s">
        <v>98</v>
      </c>
      <c r="BB90" s="2" t="s">
        <v>1262</v>
      </c>
      <c r="BC90" s="2" t="s">
        <v>103</v>
      </c>
      <c r="BD90" s="2" t="s">
        <v>469</v>
      </c>
      <c r="BE90" s="2" t="s">
        <v>114</v>
      </c>
      <c r="BF90" s="2" t="s">
        <v>974</v>
      </c>
      <c r="BG90" s="2" t="s">
        <v>133</v>
      </c>
      <c r="BH90" s="2" t="s">
        <v>1263</v>
      </c>
      <c r="BI90" s="2" t="s">
        <v>103</v>
      </c>
      <c r="BJ90" s="2" t="s">
        <v>103</v>
      </c>
      <c r="BK90" s="2" t="s">
        <v>103</v>
      </c>
      <c r="BL90" s="2" t="s">
        <v>103</v>
      </c>
      <c r="BM90" s="2" t="s">
        <v>103</v>
      </c>
      <c r="BN90" s="2" t="s">
        <v>103</v>
      </c>
      <c r="BO90" s="2" t="s">
        <v>103</v>
      </c>
      <c r="BP90" s="2" t="s">
        <v>103</v>
      </c>
      <c r="BQ90" s="2" t="s">
        <v>103</v>
      </c>
      <c r="BR90" s="2" t="s">
        <v>103</v>
      </c>
      <c r="BS90" s="2" t="s">
        <v>103</v>
      </c>
      <c r="BT90" s="2" t="s">
        <v>103</v>
      </c>
      <c r="BU90" s="2" t="s">
        <v>103</v>
      </c>
      <c r="BV90" s="2" t="s">
        <v>103</v>
      </c>
      <c r="BW90" s="2" t="s">
        <v>103</v>
      </c>
      <c r="BX90" s="2" t="s">
        <v>103</v>
      </c>
      <c r="BY90" s="2" t="s">
        <v>103</v>
      </c>
    </row>
    <row r="91" ht="80" customHeight="1" spans="1:77">
      <c r="A91" s="2" t="s">
        <v>1264</v>
      </c>
      <c r="B91" s="3" t="str">
        <f>_xlfn.DISPIMG("ID_5BF108A4FE16409CB14A938FEE949169",1)</f>
        <v>=DISPIMG("ID_5BF108A4FE16409CB14A938FEE949169",1)</v>
      </c>
      <c r="C91" s="2" t="s">
        <v>1265</v>
      </c>
      <c r="D91" s="4" t="s">
        <v>1266</v>
      </c>
      <c r="E91" s="2" t="s">
        <v>1267</v>
      </c>
      <c r="F91" s="2" t="s">
        <v>90</v>
      </c>
      <c r="G91" s="2" t="s">
        <v>1267</v>
      </c>
      <c r="H91" s="5">
        <v>42</v>
      </c>
      <c r="I91" s="2">
        <v>5141.64</v>
      </c>
      <c r="J91" s="2" t="s">
        <v>1268</v>
      </c>
      <c r="K91" s="2" t="s">
        <v>1269</v>
      </c>
      <c r="L91" s="5">
        <v>1998</v>
      </c>
      <c r="M91" s="2" t="s">
        <v>98</v>
      </c>
      <c r="N91" s="2" t="s">
        <v>98</v>
      </c>
      <c r="O91" s="2" t="s">
        <v>98</v>
      </c>
      <c r="P91" s="2" t="s">
        <v>98</v>
      </c>
      <c r="Q91" s="5">
        <v>147</v>
      </c>
      <c r="R91" s="2">
        <v>4.4</v>
      </c>
      <c r="S91" s="2" t="s">
        <v>100</v>
      </c>
      <c r="T91" s="2" t="s">
        <v>101</v>
      </c>
      <c r="U91" s="2" t="s">
        <v>102</v>
      </c>
      <c r="V91" s="2">
        <v>122.42</v>
      </c>
      <c r="W91" s="2" t="s">
        <v>98</v>
      </c>
      <c r="X91" s="2" t="s">
        <v>103</v>
      </c>
      <c r="Y91" s="2">
        <v>122.42</v>
      </c>
      <c r="Z91" s="2">
        <v>156.99</v>
      </c>
      <c r="AA91" s="2">
        <v>99.07</v>
      </c>
      <c r="AB91" s="2">
        <v>80.93</v>
      </c>
      <c r="AC91" s="5">
        <v>8</v>
      </c>
      <c r="AD91" s="2" t="s">
        <v>103</v>
      </c>
      <c r="AE91" s="2">
        <v>100</v>
      </c>
      <c r="AF91" s="2">
        <v>0.1</v>
      </c>
      <c r="AG91" s="2">
        <v>5.05</v>
      </c>
      <c r="AH91" s="2" t="s">
        <v>103</v>
      </c>
      <c r="AI91" s="2" t="s">
        <v>104</v>
      </c>
      <c r="AJ91" s="5">
        <v>158743</v>
      </c>
      <c r="AK91" s="5">
        <v>180278</v>
      </c>
      <c r="AL91" s="2" t="s">
        <v>1270</v>
      </c>
      <c r="AM91" s="5">
        <v>0</v>
      </c>
      <c r="AN91" s="2">
        <v>-0.1</v>
      </c>
      <c r="AO91" s="2" t="s">
        <v>107</v>
      </c>
      <c r="AP91" s="2" t="s">
        <v>106</v>
      </c>
      <c r="AQ91" s="2" t="s">
        <v>107</v>
      </c>
      <c r="AR91" s="2" t="s">
        <v>99</v>
      </c>
      <c r="AS91" s="2" t="s">
        <v>108</v>
      </c>
      <c r="AT91" s="2">
        <v>0.46</v>
      </c>
      <c r="AU91" s="2">
        <v>208.62</v>
      </c>
      <c r="AV91" s="2">
        <v>0.38</v>
      </c>
      <c r="AW91" s="2">
        <v>140.26</v>
      </c>
      <c r="AX91" s="2" t="s">
        <v>109</v>
      </c>
      <c r="AY91" s="2" t="s">
        <v>1271</v>
      </c>
      <c r="AZ91" s="2" t="s">
        <v>1272</v>
      </c>
      <c r="BA91" s="2" t="s">
        <v>99</v>
      </c>
      <c r="BB91" s="2" t="s">
        <v>1273</v>
      </c>
      <c r="BC91" s="2" t="s">
        <v>103</v>
      </c>
      <c r="BD91" s="2" t="s">
        <v>1268</v>
      </c>
      <c r="BE91" s="2" t="s">
        <v>114</v>
      </c>
      <c r="BF91" s="2" t="s">
        <v>1274</v>
      </c>
      <c r="BG91" s="2" t="s">
        <v>133</v>
      </c>
      <c r="BH91" s="2" t="s">
        <v>1275</v>
      </c>
      <c r="BI91" s="2" t="s">
        <v>103</v>
      </c>
      <c r="BJ91" s="2" t="s">
        <v>103</v>
      </c>
      <c r="BK91" s="2" t="s">
        <v>103</v>
      </c>
      <c r="BL91" s="2" t="s">
        <v>103</v>
      </c>
      <c r="BM91" s="2" t="s">
        <v>103</v>
      </c>
      <c r="BN91" s="2" t="s">
        <v>103</v>
      </c>
      <c r="BO91" s="2" t="s">
        <v>103</v>
      </c>
      <c r="BP91" s="2" t="s">
        <v>103</v>
      </c>
      <c r="BQ91" s="2" t="s">
        <v>103</v>
      </c>
      <c r="BR91" s="2" t="s">
        <v>103</v>
      </c>
      <c r="BS91" s="2" t="s">
        <v>103</v>
      </c>
      <c r="BT91" s="2" t="s">
        <v>103</v>
      </c>
      <c r="BU91" s="2" t="s">
        <v>103</v>
      </c>
      <c r="BV91" s="2" t="s">
        <v>103</v>
      </c>
      <c r="BW91" s="2" t="s">
        <v>103</v>
      </c>
      <c r="BX91" s="2" t="s">
        <v>103</v>
      </c>
      <c r="BY91" s="2" t="s">
        <v>103</v>
      </c>
    </row>
    <row r="92" ht="80" customHeight="1" spans="1:77">
      <c r="A92" s="2" t="s">
        <v>1276</v>
      </c>
      <c r="B92" s="3" t="str">
        <f>_xlfn.DISPIMG("ID_63EFF75F1A9247B68AD77274334E34F4",1)</f>
        <v>=DISPIMG("ID_63EFF75F1A9247B68AD77274334E34F4",1)</v>
      </c>
      <c r="C92" s="2" t="s">
        <v>1277</v>
      </c>
      <c r="D92" s="4" t="s">
        <v>1278</v>
      </c>
      <c r="E92" s="2" t="s">
        <v>1279</v>
      </c>
      <c r="F92" s="2" t="s">
        <v>1280</v>
      </c>
      <c r="G92" s="2" t="s">
        <v>1279</v>
      </c>
      <c r="H92" s="5">
        <v>39</v>
      </c>
      <c r="I92" s="2">
        <v>0</v>
      </c>
      <c r="J92" s="2" t="s">
        <v>1053</v>
      </c>
      <c r="K92" s="2" t="s">
        <v>1281</v>
      </c>
      <c r="L92" s="5">
        <v>5229</v>
      </c>
      <c r="M92" s="2" t="s">
        <v>99</v>
      </c>
      <c r="N92" s="2" t="s">
        <v>99</v>
      </c>
      <c r="O92" s="2" t="s">
        <v>98</v>
      </c>
      <c r="P92" s="2" t="s">
        <v>98</v>
      </c>
      <c r="Q92" s="5">
        <v>41</v>
      </c>
      <c r="R92" s="2">
        <v>4.3</v>
      </c>
      <c r="S92" s="2" t="s">
        <v>125</v>
      </c>
      <c r="T92" s="2" t="s">
        <v>1282</v>
      </c>
      <c r="U92" s="2" t="s">
        <v>102</v>
      </c>
      <c r="V92" s="2" t="s">
        <v>103</v>
      </c>
      <c r="W92" s="2" t="s">
        <v>98</v>
      </c>
      <c r="X92" s="2" t="s">
        <v>103</v>
      </c>
      <c r="Y92" s="2" t="s">
        <v>103</v>
      </c>
      <c r="Z92" s="2" t="s">
        <v>103</v>
      </c>
      <c r="AA92" s="2" t="s">
        <v>103</v>
      </c>
      <c r="AB92" s="2" t="s">
        <v>103</v>
      </c>
      <c r="AC92" s="5">
        <v>6</v>
      </c>
      <c r="AD92" s="2" t="s">
        <v>103</v>
      </c>
      <c r="AE92" s="2">
        <v>17.11</v>
      </c>
      <c r="AF92" s="2">
        <v>0.09</v>
      </c>
      <c r="AG92" s="2">
        <v>5.42</v>
      </c>
      <c r="AH92" s="2" t="s">
        <v>103</v>
      </c>
      <c r="AI92" s="2" t="s">
        <v>104</v>
      </c>
      <c r="AJ92" s="5">
        <v>280297</v>
      </c>
      <c r="AK92" s="5">
        <v>144938</v>
      </c>
      <c r="AL92" s="2" t="s">
        <v>1283</v>
      </c>
      <c r="AM92" s="5">
        <v>84015</v>
      </c>
      <c r="AN92" s="2">
        <v>1.26</v>
      </c>
      <c r="AO92" s="2" t="s">
        <v>107</v>
      </c>
      <c r="AP92" s="2" t="s">
        <v>107</v>
      </c>
      <c r="AQ92" s="2" t="s">
        <v>107</v>
      </c>
      <c r="AR92" s="2" t="s">
        <v>99</v>
      </c>
      <c r="AS92" s="2" t="s">
        <v>108</v>
      </c>
      <c r="AT92" s="2">
        <v>1.39</v>
      </c>
      <c r="AU92" s="2">
        <v>630.39</v>
      </c>
      <c r="AV92" s="2">
        <v>0.33</v>
      </c>
      <c r="AW92" s="2">
        <v>120.86</v>
      </c>
      <c r="AX92" s="2" t="s">
        <v>109</v>
      </c>
      <c r="AY92" s="2" t="s">
        <v>1284</v>
      </c>
      <c r="AZ92" s="2" t="s">
        <v>1285</v>
      </c>
      <c r="BA92" s="2" t="s">
        <v>98</v>
      </c>
      <c r="BB92" s="2" t="s">
        <v>1286</v>
      </c>
      <c r="BC92" s="2" t="s">
        <v>1081</v>
      </c>
      <c r="BD92" s="2" t="s">
        <v>1053</v>
      </c>
      <c r="BE92" s="2" t="s">
        <v>103</v>
      </c>
      <c r="BF92" s="2" t="s">
        <v>103</v>
      </c>
      <c r="BG92" s="2" t="s">
        <v>133</v>
      </c>
      <c r="BH92" s="2" t="s">
        <v>103</v>
      </c>
      <c r="BI92" s="2" t="s">
        <v>103</v>
      </c>
      <c r="BJ92" s="2" t="s">
        <v>103</v>
      </c>
      <c r="BK92" s="2" t="s">
        <v>103</v>
      </c>
      <c r="BL92" s="2" t="s">
        <v>1287</v>
      </c>
      <c r="BM92" s="2" t="s">
        <v>103</v>
      </c>
      <c r="BN92" s="2" t="s">
        <v>103</v>
      </c>
      <c r="BO92" s="2" t="s">
        <v>103</v>
      </c>
      <c r="BP92" s="2" t="s">
        <v>103</v>
      </c>
      <c r="BQ92" s="2" t="s">
        <v>103</v>
      </c>
      <c r="BR92" s="2" t="s">
        <v>103</v>
      </c>
      <c r="BS92" s="2" t="s">
        <v>103</v>
      </c>
      <c r="BT92" s="2" t="s">
        <v>103</v>
      </c>
      <c r="BU92" s="2" t="s">
        <v>103</v>
      </c>
      <c r="BV92" s="2" t="s">
        <v>103</v>
      </c>
      <c r="BW92" s="2" t="s">
        <v>103</v>
      </c>
      <c r="BX92" s="2" t="s">
        <v>103</v>
      </c>
      <c r="BY92" s="2" t="s">
        <v>1061</v>
      </c>
    </row>
    <row r="93" ht="80" customHeight="1" spans="1:77">
      <c r="A93" s="2" t="s">
        <v>1288</v>
      </c>
      <c r="B93" s="3" t="str">
        <f>_xlfn.DISPIMG("ID_0828F48688024ECCB47C92235DA030F6",1)</f>
        <v>=DISPIMG("ID_0828F48688024ECCB47C92235DA030F6",1)</v>
      </c>
      <c r="C93" s="2" t="s">
        <v>1289</v>
      </c>
      <c r="D93" s="4" t="s">
        <v>1290</v>
      </c>
      <c r="E93" s="2" t="s">
        <v>1291</v>
      </c>
      <c r="F93" s="2" t="s">
        <v>90</v>
      </c>
      <c r="G93" s="2" t="s">
        <v>1291</v>
      </c>
      <c r="H93" s="5">
        <v>30</v>
      </c>
      <c r="I93" s="2">
        <v>404.7</v>
      </c>
      <c r="J93" s="2" t="s">
        <v>1182</v>
      </c>
      <c r="K93" s="2" t="s">
        <v>1292</v>
      </c>
      <c r="L93" s="5">
        <v>426</v>
      </c>
      <c r="M93" s="2" t="s">
        <v>98</v>
      </c>
      <c r="N93" s="2" t="s">
        <v>98</v>
      </c>
      <c r="O93" s="2" t="s">
        <v>98</v>
      </c>
      <c r="P93" s="2" t="s">
        <v>98</v>
      </c>
      <c r="Q93" s="5">
        <v>34</v>
      </c>
      <c r="R93" s="2">
        <v>3.6</v>
      </c>
      <c r="S93" s="2" t="s">
        <v>125</v>
      </c>
      <c r="T93" s="2" t="s">
        <v>1184</v>
      </c>
      <c r="U93" s="2" t="s">
        <v>127</v>
      </c>
      <c r="V93" s="2">
        <v>14.99</v>
      </c>
      <c r="W93" s="2" t="s">
        <v>99</v>
      </c>
      <c r="X93" s="2">
        <v>1.5</v>
      </c>
      <c r="Y93" s="2">
        <v>13.49</v>
      </c>
      <c r="Z93" s="2">
        <v>19.99</v>
      </c>
      <c r="AA93" s="2">
        <v>7.56</v>
      </c>
      <c r="AB93" s="2">
        <v>56.04</v>
      </c>
      <c r="AC93" s="2" t="s">
        <v>103</v>
      </c>
      <c r="AD93" s="2" t="s">
        <v>103</v>
      </c>
      <c r="AE93" s="2">
        <v>31.91</v>
      </c>
      <c r="AF93" s="2">
        <v>0.07</v>
      </c>
      <c r="AG93" s="2">
        <v>3.91</v>
      </c>
      <c r="AH93" s="2" t="s">
        <v>103</v>
      </c>
      <c r="AI93" s="2" t="s">
        <v>104</v>
      </c>
      <c r="AJ93" s="5">
        <v>186440</v>
      </c>
      <c r="AK93" s="5">
        <v>158593</v>
      </c>
      <c r="AL93" s="2" t="s">
        <v>1293</v>
      </c>
      <c r="AM93" s="5">
        <v>-6238</v>
      </c>
      <c r="AN93" s="2">
        <v>-0.03</v>
      </c>
      <c r="AO93" s="2" t="s">
        <v>106</v>
      </c>
      <c r="AP93" s="2" t="s">
        <v>106</v>
      </c>
      <c r="AQ93" s="2" t="s">
        <v>107</v>
      </c>
      <c r="AR93" s="2" t="s">
        <v>99</v>
      </c>
      <c r="AS93" s="2" t="s">
        <v>108</v>
      </c>
      <c r="AT93" s="2">
        <v>0.29</v>
      </c>
      <c r="AU93" s="2">
        <v>131.52</v>
      </c>
      <c r="AV93" s="2">
        <v>0.07</v>
      </c>
      <c r="AW93" s="2">
        <v>25.39</v>
      </c>
      <c r="AX93" s="2" t="s">
        <v>109</v>
      </c>
      <c r="AY93" s="2" t="s">
        <v>1294</v>
      </c>
      <c r="AZ93" s="2" t="s">
        <v>1295</v>
      </c>
      <c r="BA93" s="2" t="s">
        <v>98</v>
      </c>
      <c r="BB93" s="2" t="s">
        <v>1296</v>
      </c>
      <c r="BC93" s="2" t="s">
        <v>103</v>
      </c>
      <c r="BD93" s="2" t="s">
        <v>1182</v>
      </c>
      <c r="BE93" s="2" t="s">
        <v>159</v>
      </c>
      <c r="BF93" s="2" t="s">
        <v>132</v>
      </c>
      <c r="BG93" s="2" t="s">
        <v>133</v>
      </c>
      <c r="BH93" s="2" t="s">
        <v>230</v>
      </c>
      <c r="BI93" s="2" t="s">
        <v>103</v>
      </c>
      <c r="BJ93" s="2" t="s">
        <v>103</v>
      </c>
      <c r="BK93" s="2" t="s">
        <v>103</v>
      </c>
      <c r="BL93" s="2" t="s">
        <v>103</v>
      </c>
      <c r="BM93" s="2" t="s">
        <v>103</v>
      </c>
      <c r="BN93" s="2" t="s">
        <v>103</v>
      </c>
      <c r="BO93" s="2" t="s">
        <v>103</v>
      </c>
      <c r="BP93" s="2" t="s">
        <v>103</v>
      </c>
      <c r="BQ93" s="2" t="s">
        <v>103</v>
      </c>
      <c r="BR93" s="2" t="s">
        <v>103</v>
      </c>
      <c r="BS93" s="2" t="s">
        <v>103</v>
      </c>
      <c r="BT93" s="2" t="s">
        <v>103</v>
      </c>
      <c r="BU93" s="2" t="s">
        <v>103</v>
      </c>
      <c r="BV93" s="2" t="s">
        <v>103</v>
      </c>
      <c r="BW93" s="2" t="s">
        <v>103</v>
      </c>
      <c r="BX93" s="2" t="s">
        <v>103</v>
      </c>
      <c r="BY93" s="2" t="s">
        <v>103</v>
      </c>
    </row>
    <row r="94" ht="80" customHeight="1" spans="1:77">
      <c r="A94" s="2" t="s">
        <v>1297</v>
      </c>
      <c r="B94" s="3" t="str">
        <f>_xlfn.DISPIMG("ID_A1B6803A5E7547BB8A7F39A29972B897",1)</f>
        <v>=DISPIMG("ID_A1B6803A5E7547BB8A7F39A29972B897",1)</v>
      </c>
      <c r="C94" s="2" t="s">
        <v>1298</v>
      </c>
      <c r="D94" s="4" t="s">
        <v>1299</v>
      </c>
      <c r="E94" s="2" t="s">
        <v>1300</v>
      </c>
      <c r="F94" s="2" t="s">
        <v>90</v>
      </c>
      <c r="G94" s="2" t="s">
        <v>1300</v>
      </c>
      <c r="H94" s="5">
        <v>29</v>
      </c>
      <c r="I94" s="2">
        <v>4901</v>
      </c>
      <c r="J94" s="2" t="s">
        <v>607</v>
      </c>
      <c r="K94" s="2" t="s">
        <v>1301</v>
      </c>
      <c r="L94" s="5">
        <v>638</v>
      </c>
      <c r="M94" s="2" t="s">
        <v>99</v>
      </c>
      <c r="N94" s="2" t="s">
        <v>99</v>
      </c>
      <c r="O94" s="2" t="s">
        <v>98</v>
      </c>
      <c r="P94" s="2" t="s">
        <v>98</v>
      </c>
      <c r="Q94" s="5">
        <v>20</v>
      </c>
      <c r="R94" s="2">
        <v>4.3</v>
      </c>
      <c r="S94" s="2" t="s">
        <v>100</v>
      </c>
      <c r="T94" s="2" t="s">
        <v>101</v>
      </c>
      <c r="U94" s="2" t="s">
        <v>102</v>
      </c>
      <c r="V94" s="2">
        <v>169</v>
      </c>
      <c r="W94" s="2" t="s">
        <v>98</v>
      </c>
      <c r="X94" s="2" t="s">
        <v>103</v>
      </c>
      <c r="Y94" s="2">
        <v>169</v>
      </c>
      <c r="Z94" s="2">
        <v>169</v>
      </c>
      <c r="AA94" s="2">
        <v>139.05</v>
      </c>
      <c r="AB94" s="2">
        <v>82.28</v>
      </c>
      <c r="AC94" s="5">
        <v>2</v>
      </c>
      <c r="AD94" s="2" t="s">
        <v>103</v>
      </c>
      <c r="AE94" s="2">
        <v>12.72</v>
      </c>
      <c r="AF94" s="2">
        <v>0.07</v>
      </c>
      <c r="AG94" s="2">
        <v>4.6</v>
      </c>
      <c r="AH94" s="2" t="s">
        <v>103</v>
      </c>
      <c r="AI94" s="2" t="s">
        <v>104</v>
      </c>
      <c r="AJ94" s="5">
        <v>218540</v>
      </c>
      <c r="AK94" s="5">
        <v>168763</v>
      </c>
      <c r="AL94" s="2" t="s">
        <v>1302</v>
      </c>
      <c r="AM94" s="5">
        <v>0</v>
      </c>
      <c r="AN94" s="2">
        <v>0</v>
      </c>
      <c r="AO94" s="2" t="s">
        <v>107</v>
      </c>
      <c r="AP94" s="2" t="s">
        <v>107</v>
      </c>
      <c r="AQ94" s="2" t="s">
        <v>107</v>
      </c>
      <c r="AR94" s="2" t="s">
        <v>99</v>
      </c>
      <c r="AS94" s="2" t="s">
        <v>108</v>
      </c>
      <c r="AT94" s="2">
        <v>0.79</v>
      </c>
      <c r="AU94" s="2">
        <v>358.28</v>
      </c>
      <c r="AV94" s="2">
        <v>0.33</v>
      </c>
      <c r="AW94" s="2">
        <v>119.01</v>
      </c>
      <c r="AX94" s="2" t="s">
        <v>109</v>
      </c>
      <c r="AY94" s="2" t="s">
        <v>1303</v>
      </c>
      <c r="AZ94" s="2" t="s">
        <v>1304</v>
      </c>
      <c r="BA94" s="2" t="s">
        <v>98</v>
      </c>
      <c r="BB94" s="2" t="s">
        <v>1305</v>
      </c>
      <c r="BC94" s="2" t="s">
        <v>103</v>
      </c>
      <c r="BD94" s="2" t="s">
        <v>607</v>
      </c>
      <c r="BE94" s="2" t="s">
        <v>114</v>
      </c>
      <c r="BF94" s="2" t="s">
        <v>616</v>
      </c>
      <c r="BG94" s="2" t="s">
        <v>617</v>
      </c>
      <c r="BH94" s="2" t="s">
        <v>103</v>
      </c>
      <c r="BI94" s="2" t="s">
        <v>103</v>
      </c>
      <c r="BJ94" s="2" t="s">
        <v>103</v>
      </c>
      <c r="BK94" s="2" t="s">
        <v>103</v>
      </c>
      <c r="BL94" s="2" t="s">
        <v>1306</v>
      </c>
      <c r="BM94" s="2" t="s">
        <v>103</v>
      </c>
      <c r="BN94" s="2" t="s">
        <v>103</v>
      </c>
      <c r="BO94" s="2" t="s">
        <v>103</v>
      </c>
      <c r="BP94" s="2" t="s">
        <v>103</v>
      </c>
      <c r="BQ94" s="2" t="s">
        <v>103</v>
      </c>
      <c r="BR94" s="2" t="s">
        <v>103</v>
      </c>
      <c r="BS94" s="2" t="s">
        <v>103</v>
      </c>
      <c r="BT94" s="2" t="s">
        <v>103</v>
      </c>
      <c r="BU94" s="2" t="s">
        <v>103</v>
      </c>
      <c r="BV94" s="2" t="s">
        <v>103</v>
      </c>
      <c r="BW94" s="2" t="s">
        <v>103</v>
      </c>
      <c r="BX94" s="2" t="s">
        <v>103</v>
      </c>
      <c r="BY94" s="2" t="s">
        <v>103</v>
      </c>
    </row>
    <row r="95" ht="80" customHeight="1" spans="1:77">
      <c r="A95" s="2" t="s">
        <v>1307</v>
      </c>
      <c r="B95" s="3" t="str">
        <f>_xlfn.DISPIMG("ID_499344149E4244E38614662243AC5D5F",1)</f>
        <v>=DISPIMG("ID_499344149E4244E38614662243AC5D5F",1)</v>
      </c>
      <c r="C95" s="2" t="s">
        <v>1308</v>
      </c>
      <c r="D95" s="4" t="s">
        <v>1309</v>
      </c>
      <c r="E95" s="2" t="s">
        <v>1310</v>
      </c>
      <c r="F95" s="2" t="s">
        <v>90</v>
      </c>
      <c r="G95" s="2" t="s">
        <v>1310</v>
      </c>
      <c r="H95" s="5">
        <v>29</v>
      </c>
      <c r="I95" s="2">
        <v>2406.71</v>
      </c>
      <c r="J95" s="2" t="s">
        <v>1311</v>
      </c>
      <c r="K95" s="2" t="s">
        <v>1312</v>
      </c>
      <c r="L95" s="5">
        <v>1015</v>
      </c>
      <c r="M95" s="2" t="s">
        <v>98</v>
      </c>
      <c r="N95" s="2" t="s">
        <v>99</v>
      </c>
      <c r="O95" s="2" t="s">
        <v>98</v>
      </c>
      <c r="P95" s="2" t="s">
        <v>98</v>
      </c>
      <c r="Q95" s="5">
        <v>27</v>
      </c>
      <c r="R95" s="2">
        <v>4.5</v>
      </c>
      <c r="S95" s="2" t="s">
        <v>125</v>
      </c>
      <c r="T95" s="2" t="s">
        <v>1313</v>
      </c>
      <c r="U95" s="2" t="s">
        <v>127</v>
      </c>
      <c r="V95" s="2">
        <v>82.99</v>
      </c>
      <c r="W95" s="2" t="s">
        <v>98</v>
      </c>
      <c r="X95" s="2" t="s">
        <v>103</v>
      </c>
      <c r="Y95" s="2">
        <v>82.99</v>
      </c>
      <c r="Z95" s="2" t="s">
        <v>103</v>
      </c>
      <c r="AA95" s="2">
        <v>64.34</v>
      </c>
      <c r="AB95" s="2">
        <v>77.53</v>
      </c>
      <c r="AC95" s="5">
        <v>1</v>
      </c>
      <c r="AD95" s="2" t="s">
        <v>103</v>
      </c>
      <c r="AE95" s="2">
        <v>100</v>
      </c>
      <c r="AF95" s="2">
        <v>0.07</v>
      </c>
      <c r="AG95" s="2">
        <v>6.2</v>
      </c>
      <c r="AH95" s="2" t="s">
        <v>103</v>
      </c>
      <c r="AI95" s="2" t="s">
        <v>104</v>
      </c>
      <c r="AJ95" s="5">
        <v>260075</v>
      </c>
      <c r="AK95" s="5">
        <v>185840</v>
      </c>
      <c r="AL95" s="2" t="s">
        <v>1314</v>
      </c>
      <c r="AM95" s="5">
        <v>58868</v>
      </c>
      <c r="AN95" s="2">
        <v>1.01</v>
      </c>
      <c r="AO95" s="2" t="s">
        <v>106</v>
      </c>
      <c r="AP95" s="2" t="s">
        <v>106</v>
      </c>
      <c r="AQ95" s="2" t="s">
        <v>107</v>
      </c>
      <c r="AR95" s="2" t="s">
        <v>99</v>
      </c>
      <c r="AS95" s="2" t="s">
        <v>108</v>
      </c>
      <c r="AT95" s="2">
        <v>1.76</v>
      </c>
      <c r="AU95" s="2">
        <v>798.19</v>
      </c>
      <c r="AV95" s="2">
        <v>0.94</v>
      </c>
      <c r="AW95" s="2">
        <v>342.35</v>
      </c>
      <c r="AX95" s="2" t="s">
        <v>109</v>
      </c>
      <c r="AY95" s="2" t="s">
        <v>1315</v>
      </c>
      <c r="AZ95" s="2" t="s">
        <v>1316</v>
      </c>
      <c r="BA95" s="2" t="s">
        <v>99</v>
      </c>
      <c r="BB95" s="2" t="s">
        <v>1317</v>
      </c>
      <c r="BC95" s="2" t="s">
        <v>103</v>
      </c>
      <c r="BD95" s="2" t="s">
        <v>1311</v>
      </c>
      <c r="BE95" s="2" t="s">
        <v>159</v>
      </c>
      <c r="BF95" s="2" t="s">
        <v>1318</v>
      </c>
      <c r="BG95" s="2" t="s">
        <v>1319</v>
      </c>
      <c r="BH95" s="2" t="s">
        <v>1320</v>
      </c>
      <c r="BI95" s="2" t="s">
        <v>103</v>
      </c>
      <c r="BJ95" s="2" t="s">
        <v>103</v>
      </c>
      <c r="BK95" s="2" t="s">
        <v>103</v>
      </c>
      <c r="BL95" s="2" t="s">
        <v>103</v>
      </c>
      <c r="BM95" s="2" t="s">
        <v>103</v>
      </c>
      <c r="BN95" s="2" t="s">
        <v>103</v>
      </c>
      <c r="BO95" s="2" t="s">
        <v>103</v>
      </c>
      <c r="BP95" s="2" t="s">
        <v>103</v>
      </c>
      <c r="BQ95" s="2" t="s">
        <v>103</v>
      </c>
      <c r="BR95" s="2" t="s">
        <v>103</v>
      </c>
      <c r="BS95" s="2" t="s">
        <v>103</v>
      </c>
      <c r="BT95" s="2" t="s">
        <v>103</v>
      </c>
      <c r="BU95" s="2" t="s">
        <v>103</v>
      </c>
      <c r="BV95" s="2" t="s">
        <v>103</v>
      </c>
      <c r="BW95" s="2" t="s">
        <v>103</v>
      </c>
      <c r="BX95" s="2" t="s">
        <v>103</v>
      </c>
      <c r="BY95" s="2" t="s">
        <v>103</v>
      </c>
    </row>
    <row r="96" ht="80" customHeight="1" spans="1:77">
      <c r="A96" s="2" t="s">
        <v>1321</v>
      </c>
      <c r="B96" s="3" t="str">
        <f>_xlfn.DISPIMG("ID_E066DA6088884AE2B33BA8AD1D9DC167",1)</f>
        <v>=DISPIMG("ID_E066DA6088884AE2B33BA8AD1D9DC167",1)</v>
      </c>
      <c r="C96" s="2" t="s">
        <v>1322</v>
      </c>
      <c r="D96" s="4" t="s">
        <v>1323</v>
      </c>
      <c r="E96" s="2" t="s">
        <v>1324</v>
      </c>
      <c r="F96" s="2" t="s">
        <v>300</v>
      </c>
      <c r="G96" s="2" t="s">
        <v>1324</v>
      </c>
      <c r="H96" s="5">
        <v>29</v>
      </c>
      <c r="I96" s="2">
        <v>1333.71</v>
      </c>
      <c r="J96" s="2" t="s">
        <v>247</v>
      </c>
      <c r="K96" s="2" t="s">
        <v>1325</v>
      </c>
      <c r="L96" s="5">
        <v>1028</v>
      </c>
      <c r="M96" s="2" t="s">
        <v>98</v>
      </c>
      <c r="N96" s="2" t="s">
        <v>98</v>
      </c>
      <c r="O96" s="2" t="s">
        <v>98</v>
      </c>
      <c r="P96" s="2" t="s">
        <v>98</v>
      </c>
      <c r="Q96" s="5">
        <v>63</v>
      </c>
      <c r="R96" s="2">
        <v>4.3</v>
      </c>
      <c r="S96" s="2" t="s">
        <v>125</v>
      </c>
      <c r="T96" s="2" t="s">
        <v>249</v>
      </c>
      <c r="U96" s="2" t="s">
        <v>127</v>
      </c>
      <c r="V96" s="2">
        <v>45.99</v>
      </c>
      <c r="W96" s="2" t="s">
        <v>98</v>
      </c>
      <c r="X96" s="2" t="s">
        <v>103</v>
      </c>
      <c r="Y96" s="2">
        <v>45.99</v>
      </c>
      <c r="Z96" s="2">
        <v>56.99</v>
      </c>
      <c r="AA96" s="2">
        <v>34.07</v>
      </c>
      <c r="AB96" s="2">
        <v>74.08</v>
      </c>
      <c r="AC96" s="2" t="s">
        <v>103</v>
      </c>
      <c r="AD96" s="2" t="s">
        <v>103</v>
      </c>
      <c r="AE96" s="2">
        <v>1.66</v>
      </c>
      <c r="AF96" s="2">
        <v>0.07</v>
      </c>
      <c r="AG96" s="2">
        <v>5.02</v>
      </c>
      <c r="AH96" s="2" t="s">
        <v>103</v>
      </c>
      <c r="AI96" s="2" t="s">
        <v>104</v>
      </c>
      <c r="AJ96" s="5">
        <v>152946</v>
      </c>
      <c r="AK96" s="5">
        <v>224721</v>
      </c>
      <c r="AL96" s="2" t="s">
        <v>1326</v>
      </c>
      <c r="AM96" s="5">
        <v>0</v>
      </c>
      <c r="AN96" s="2">
        <v>-0.09</v>
      </c>
      <c r="AO96" s="2" t="s">
        <v>106</v>
      </c>
      <c r="AP96" s="2" t="s">
        <v>106</v>
      </c>
      <c r="AQ96" s="2" t="s">
        <v>107</v>
      </c>
      <c r="AR96" s="2" t="s">
        <v>99</v>
      </c>
      <c r="AS96" s="2" t="s">
        <v>108</v>
      </c>
      <c r="AT96" s="2">
        <v>1.01</v>
      </c>
      <c r="AU96" s="2">
        <v>458.05</v>
      </c>
      <c r="AV96" s="2">
        <v>0.21</v>
      </c>
      <c r="AW96" s="2">
        <v>76.24</v>
      </c>
      <c r="AX96" s="2" t="s">
        <v>109</v>
      </c>
      <c r="AY96" s="2" t="s">
        <v>1327</v>
      </c>
      <c r="AZ96" s="2" t="s">
        <v>1328</v>
      </c>
      <c r="BA96" s="2" t="s">
        <v>98</v>
      </c>
      <c r="BB96" s="2" t="s">
        <v>1329</v>
      </c>
      <c r="BC96" s="2" t="s">
        <v>103</v>
      </c>
      <c r="BD96" s="2" t="s">
        <v>247</v>
      </c>
      <c r="BE96" s="2" t="s">
        <v>103</v>
      </c>
      <c r="BF96" s="2" t="s">
        <v>103</v>
      </c>
      <c r="BG96" s="2" t="s">
        <v>103</v>
      </c>
      <c r="BH96" s="2" t="s">
        <v>103</v>
      </c>
      <c r="BI96" s="2" t="s">
        <v>103</v>
      </c>
      <c r="BJ96" s="2" t="s">
        <v>1330</v>
      </c>
      <c r="BK96" s="2" t="s">
        <v>103</v>
      </c>
      <c r="BL96" s="2" t="s">
        <v>1215</v>
      </c>
      <c r="BM96" s="2" t="s">
        <v>311</v>
      </c>
      <c r="BN96" s="2" t="s">
        <v>1331</v>
      </c>
      <c r="BO96" s="2" t="s">
        <v>103</v>
      </c>
      <c r="BP96" s="2" t="s">
        <v>103</v>
      </c>
      <c r="BQ96" s="2" t="s">
        <v>103</v>
      </c>
      <c r="BR96" s="2" t="s">
        <v>103</v>
      </c>
      <c r="BS96" s="2" t="s">
        <v>103</v>
      </c>
      <c r="BT96" s="2" t="s">
        <v>103</v>
      </c>
      <c r="BU96" s="2" t="s">
        <v>103</v>
      </c>
      <c r="BV96" s="2" t="s">
        <v>103</v>
      </c>
      <c r="BW96" s="2" t="s">
        <v>103</v>
      </c>
      <c r="BX96" s="2" t="s">
        <v>103</v>
      </c>
      <c r="BY96" s="2" t="s">
        <v>103</v>
      </c>
    </row>
    <row r="97" ht="80" customHeight="1" spans="1:77">
      <c r="A97" s="2" t="s">
        <v>1332</v>
      </c>
      <c r="B97" s="3" t="str">
        <f>_xlfn.DISPIMG("ID_B443C7A7831F449DBF422952A778DE5C",1)</f>
        <v>=DISPIMG("ID_B443C7A7831F449DBF422952A778DE5C",1)</v>
      </c>
      <c r="C97" s="2" t="s">
        <v>1333</v>
      </c>
      <c r="D97" s="4" t="s">
        <v>1334</v>
      </c>
      <c r="E97" s="2" t="s">
        <v>1335</v>
      </c>
      <c r="F97" s="2" t="s">
        <v>90</v>
      </c>
      <c r="G97" s="2" t="s">
        <v>1335</v>
      </c>
      <c r="H97" s="5">
        <v>27</v>
      </c>
      <c r="I97" s="2">
        <v>458.73</v>
      </c>
      <c r="J97" s="2" t="s">
        <v>1336</v>
      </c>
      <c r="K97" s="2" t="s">
        <v>1337</v>
      </c>
      <c r="L97" s="5">
        <v>285</v>
      </c>
      <c r="M97" s="2" t="s">
        <v>98</v>
      </c>
      <c r="N97" s="2" t="s">
        <v>98</v>
      </c>
      <c r="O97" s="2" t="s">
        <v>98</v>
      </c>
      <c r="P97" s="2" t="s">
        <v>98</v>
      </c>
      <c r="Q97" s="5">
        <v>10</v>
      </c>
      <c r="R97" s="2">
        <v>4.7</v>
      </c>
      <c r="S97" s="2" t="s">
        <v>125</v>
      </c>
      <c r="T97" s="2" t="s">
        <v>1338</v>
      </c>
      <c r="U97" s="2" t="s">
        <v>127</v>
      </c>
      <c r="V97" s="2">
        <v>16.99</v>
      </c>
      <c r="W97" s="2" t="s">
        <v>98</v>
      </c>
      <c r="X97" s="2" t="s">
        <v>103</v>
      </c>
      <c r="Y97" s="2">
        <v>16.99</v>
      </c>
      <c r="Z97" s="2" t="s">
        <v>103</v>
      </c>
      <c r="AA97" s="2">
        <v>10.52</v>
      </c>
      <c r="AB97" s="2">
        <v>61.92</v>
      </c>
      <c r="AC97" s="2" t="s">
        <v>103</v>
      </c>
      <c r="AD97" s="2" t="s">
        <v>103</v>
      </c>
      <c r="AE97" s="2">
        <v>100</v>
      </c>
      <c r="AF97" s="2">
        <v>0.06</v>
      </c>
      <c r="AG97" s="2">
        <v>3.92</v>
      </c>
      <c r="AH97" s="2" t="s">
        <v>103</v>
      </c>
      <c r="AI97" s="2" t="s">
        <v>104</v>
      </c>
      <c r="AJ97" s="5">
        <v>139808</v>
      </c>
      <c r="AK97" s="5">
        <v>194564</v>
      </c>
      <c r="AL97" s="2" t="s">
        <v>1339</v>
      </c>
      <c r="AM97" s="5">
        <v>0</v>
      </c>
      <c r="AN97" s="2">
        <v>-0.18</v>
      </c>
      <c r="AO97" s="2" t="s">
        <v>106</v>
      </c>
      <c r="AP97" s="2" t="s">
        <v>106</v>
      </c>
      <c r="AQ97" s="2" t="s">
        <v>107</v>
      </c>
      <c r="AR97" s="2" t="s">
        <v>98</v>
      </c>
      <c r="AS97" s="2" t="s">
        <v>108</v>
      </c>
      <c r="AT97" s="2">
        <v>0.04</v>
      </c>
      <c r="AU97" s="2">
        <v>18.14</v>
      </c>
      <c r="AV97" s="2">
        <v>0.15</v>
      </c>
      <c r="AW97" s="2">
        <v>54.27</v>
      </c>
      <c r="AX97" s="2" t="s">
        <v>109</v>
      </c>
      <c r="AY97" s="2" t="s">
        <v>1340</v>
      </c>
      <c r="AZ97" s="2" t="s">
        <v>1341</v>
      </c>
      <c r="BA97" s="2" t="s">
        <v>99</v>
      </c>
      <c r="BB97" s="2" t="s">
        <v>1342</v>
      </c>
      <c r="BC97" s="2" t="s">
        <v>103</v>
      </c>
      <c r="BD97" s="2" t="s">
        <v>1336</v>
      </c>
      <c r="BE97" s="2" t="s">
        <v>114</v>
      </c>
      <c r="BF97" s="2" t="s">
        <v>974</v>
      </c>
      <c r="BG97" s="2" t="s">
        <v>203</v>
      </c>
      <c r="BH97" s="2" t="s">
        <v>218</v>
      </c>
      <c r="BI97" s="2" t="s">
        <v>103</v>
      </c>
      <c r="BJ97" s="2" t="s">
        <v>103</v>
      </c>
      <c r="BK97" s="2" t="s">
        <v>103</v>
      </c>
      <c r="BL97" s="2" t="s">
        <v>103</v>
      </c>
      <c r="BM97" s="2" t="s">
        <v>103</v>
      </c>
      <c r="BN97" s="2" t="s">
        <v>103</v>
      </c>
      <c r="BO97" s="2" t="s">
        <v>103</v>
      </c>
      <c r="BP97" s="2" t="s">
        <v>103</v>
      </c>
      <c r="BQ97" s="2" t="s">
        <v>103</v>
      </c>
      <c r="BR97" s="2" t="s">
        <v>103</v>
      </c>
      <c r="BS97" s="2" t="s">
        <v>103</v>
      </c>
      <c r="BT97" s="2" t="s">
        <v>103</v>
      </c>
      <c r="BU97" s="2" t="s">
        <v>103</v>
      </c>
      <c r="BV97" s="2" t="s">
        <v>103</v>
      </c>
      <c r="BW97" s="2" t="s">
        <v>103</v>
      </c>
      <c r="BX97" s="2" t="s">
        <v>103</v>
      </c>
      <c r="BY97" s="2" t="s">
        <v>103</v>
      </c>
    </row>
    <row r="98" ht="80" customHeight="1" spans="1:77">
      <c r="A98" s="2" t="s">
        <v>1343</v>
      </c>
      <c r="B98" s="3" t="str">
        <f>_xlfn.DISPIMG("ID_25BF41CAAB2C4A2F937A8945D29A6152",1)</f>
        <v>=DISPIMG("ID_25BF41CAAB2C4A2F937A8945D29A6152",1)</v>
      </c>
      <c r="C98" s="2" t="s">
        <v>1344</v>
      </c>
      <c r="D98" s="4" t="s">
        <v>1345</v>
      </c>
      <c r="E98" s="2" t="s">
        <v>1346</v>
      </c>
      <c r="F98" s="2" t="s">
        <v>90</v>
      </c>
      <c r="G98" s="2" t="s">
        <v>1346</v>
      </c>
      <c r="H98" s="5">
        <v>23</v>
      </c>
      <c r="I98" s="2">
        <v>1287.77</v>
      </c>
      <c r="J98" s="2" t="s">
        <v>1347</v>
      </c>
      <c r="K98" s="2" t="s">
        <v>1348</v>
      </c>
      <c r="L98" s="5">
        <v>748</v>
      </c>
      <c r="M98" s="2" t="s">
        <v>98</v>
      </c>
      <c r="N98" s="2" t="s">
        <v>98</v>
      </c>
      <c r="O98" s="2" t="s">
        <v>98</v>
      </c>
      <c r="P98" s="2" t="s">
        <v>98</v>
      </c>
      <c r="Q98" s="5">
        <v>106</v>
      </c>
      <c r="R98" s="2">
        <v>4.5</v>
      </c>
      <c r="S98" s="2" t="s">
        <v>125</v>
      </c>
      <c r="T98" s="2" t="s">
        <v>713</v>
      </c>
      <c r="U98" s="2" t="s">
        <v>127</v>
      </c>
      <c r="V98" s="2">
        <v>55.99</v>
      </c>
      <c r="W98" s="2" t="s">
        <v>98</v>
      </c>
      <c r="X98" s="2" t="s">
        <v>103</v>
      </c>
      <c r="Y98" s="2">
        <v>55.99</v>
      </c>
      <c r="Z98" s="2">
        <v>69.99</v>
      </c>
      <c r="AA98" s="2">
        <v>42.9</v>
      </c>
      <c r="AB98" s="2">
        <v>76.62</v>
      </c>
      <c r="AC98" s="5">
        <v>1</v>
      </c>
      <c r="AD98" s="2" t="s">
        <v>103</v>
      </c>
      <c r="AE98" s="2">
        <v>100</v>
      </c>
      <c r="AF98" s="2">
        <v>0.05</v>
      </c>
      <c r="AG98" s="2">
        <v>4.69</v>
      </c>
      <c r="AH98" s="2" t="s">
        <v>103</v>
      </c>
      <c r="AI98" s="2" t="s">
        <v>104</v>
      </c>
      <c r="AJ98" s="5">
        <v>227145</v>
      </c>
      <c r="AK98" s="5">
        <v>181921</v>
      </c>
      <c r="AL98" s="2" t="s">
        <v>1349</v>
      </c>
      <c r="AM98" s="5">
        <v>42026</v>
      </c>
      <c r="AN98" s="2">
        <v>0.17</v>
      </c>
      <c r="AO98" s="2" t="s">
        <v>106</v>
      </c>
      <c r="AP98" s="2" t="s">
        <v>106</v>
      </c>
      <c r="AQ98" s="2" t="s">
        <v>107</v>
      </c>
      <c r="AR98" s="2" t="s">
        <v>99</v>
      </c>
      <c r="AS98" s="2" t="s">
        <v>108</v>
      </c>
      <c r="AT98" s="2">
        <v>0.77</v>
      </c>
      <c r="AU98" s="2">
        <v>349.21</v>
      </c>
      <c r="AV98" s="2">
        <v>0.18</v>
      </c>
      <c r="AW98" s="2">
        <v>65.59</v>
      </c>
      <c r="AX98" s="2" t="s">
        <v>109</v>
      </c>
      <c r="AY98" s="2" t="s">
        <v>1350</v>
      </c>
      <c r="AZ98" s="2" t="s">
        <v>1351</v>
      </c>
      <c r="BA98" s="2" t="s">
        <v>98</v>
      </c>
      <c r="BB98" s="2" t="s">
        <v>1352</v>
      </c>
      <c r="BC98" s="2" t="s">
        <v>103</v>
      </c>
      <c r="BD98" s="2" t="s">
        <v>1347</v>
      </c>
      <c r="BE98" s="2" t="s">
        <v>114</v>
      </c>
      <c r="BF98" s="2" t="s">
        <v>132</v>
      </c>
      <c r="BG98" s="2" t="s">
        <v>795</v>
      </c>
      <c r="BH98" s="2" t="s">
        <v>103</v>
      </c>
      <c r="BI98" s="2" t="s">
        <v>103</v>
      </c>
      <c r="BJ98" s="2" t="s">
        <v>103</v>
      </c>
      <c r="BK98" s="2" t="s">
        <v>103</v>
      </c>
      <c r="BL98" s="2" t="s">
        <v>1353</v>
      </c>
      <c r="BM98" s="2" t="s">
        <v>103</v>
      </c>
      <c r="BN98" s="2" t="s">
        <v>103</v>
      </c>
      <c r="BO98" s="2" t="s">
        <v>103</v>
      </c>
      <c r="BP98" s="2" t="s">
        <v>103</v>
      </c>
      <c r="BQ98" s="2" t="s">
        <v>103</v>
      </c>
      <c r="BR98" s="2" t="s">
        <v>103</v>
      </c>
      <c r="BS98" s="2" t="s">
        <v>103</v>
      </c>
      <c r="BT98" s="2" t="s">
        <v>103</v>
      </c>
      <c r="BU98" s="2" t="s">
        <v>103</v>
      </c>
      <c r="BV98" s="2" t="s">
        <v>103</v>
      </c>
      <c r="BW98" s="2" t="s">
        <v>103</v>
      </c>
      <c r="BX98" s="2" t="s">
        <v>103</v>
      </c>
      <c r="BY98" s="2" t="s">
        <v>103</v>
      </c>
    </row>
    <row r="99" ht="80" customHeight="1" spans="1:77">
      <c r="A99" s="2" t="s">
        <v>1354</v>
      </c>
      <c r="B99" s="3" t="str">
        <f>_xlfn.DISPIMG("ID_C694E2470B1D43C08F8099753BF871AB",1)</f>
        <v>=DISPIMG("ID_C694E2470B1D43C08F8099753BF871AB",1)</v>
      </c>
      <c r="C99" s="2" t="s">
        <v>1355</v>
      </c>
      <c r="D99" s="4" t="s">
        <v>1356</v>
      </c>
      <c r="E99" s="2" t="s">
        <v>1357</v>
      </c>
      <c r="F99" s="2" t="s">
        <v>90</v>
      </c>
      <c r="G99" s="2" t="s">
        <v>1357</v>
      </c>
      <c r="H99" s="5">
        <v>22</v>
      </c>
      <c r="I99" s="2">
        <v>602.58</v>
      </c>
      <c r="J99" s="2" t="s">
        <v>1358</v>
      </c>
      <c r="K99" s="2" t="s">
        <v>1359</v>
      </c>
      <c r="L99" s="5">
        <v>40</v>
      </c>
      <c r="M99" s="2" t="s">
        <v>99</v>
      </c>
      <c r="N99" s="2" t="s">
        <v>99</v>
      </c>
      <c r="O99" s="2" t="s">
        <v>98</v>
      </c>
      <c r="P99" s="2" t="s">
        <v>98</v>
      </c>
      <c r="Q99" s="5">
        <v>4</v>
      </c>
      <c r="R99" s="2">
        <v>4.7</v>
      </c>
      <c r="S99" s="2" t="s">
        <v>125</v>
      </c>
      <c r="T99" s="2" t="s">
        <v>1358</v>
      </c>
      <c r="U99" s="2" t="s">
        <v>127</v>
      </c>
      <c r="V99" s="2">
        <v>47.39</v>
      </c>
      <c r="W99" s="2" t="s">
        <v>99</v>
      </c>
      <c r="X99" s="2">
        <v>20</v>
      </c>
      <c r="Y99" s="2">
        <v>27.39</v>
      </c>
      <c r="Z99" s="2" t="s">
        <v>103</v>
      </c>
      <c r="AA99" s="2">
        <v>19.46</v>
      </c>
      <c r="AB99" s="2">
        <v>71.05</v>
      </c>
      <c r="AC99" s="2" t="s">
        <v>103</v>
      </c>
      <c r="AD99" s="2" t="s">
        <v>103</v>
      </c>
      <c r="AE99" s="2">
        <v>100</v>
      </c>
      <c r="AF99" s="2">
        <v>0.05</v>
      </c>
      <c r="AG99" s="2">
        <v>3.82</v>
      </c>
      <c r="AH99" s="2" t="s">
        <v>103</v>
      </c>
      <c r="AI99" s="2" t="s">
        <v>104</v>
      </c>
      <c r="AJ99" s="5">
        <v>114342</v>
      </c>
      <c r="AK99" s="5">
        <v>147289</v>
      </c>
      <c r="AL99" s="2" t="s">
        <v>1360</v>
      </c>
      <c r="AM99" s="5">
        <v>0</v>
      </c>
      <c r="AN99" s="2">
        <v>-0.45</v>
      </c>
      <c r="AO99" s="2" t="s">
        <v>106</v>
      </c>
      <c r="AP99" s="2" t="s">
        <v>106</v>
      </c>
      <c r="AQ99" s="2" t="s">
        <v>107</v>
      </c>
      <c r="AR99" s="2" t="s">
        <v>99</v>
      </c>
      <c r="AS99" s="2" t="s">
        <v>108</v>
      </c>
      <c r="AT99" s="2">
        <v>0.77</v>
      </c>
      <c r="AU99" s="2">
        <v>349.21</v>
      </c>
      <c r="AV99" s="2">
        <v>0.22</v>
      </c>
      <c r="AW99" s="2">
        <v>82.04</v>
      </c>
      <c r="AX99" s="2" t="s">
        <v>109</v>
      </c>
      <c r="AY99" s="2" t="s">
        <v>1361</v>
      </c>
      <c r="AZ99" s="2" t="s">
        <v>1362</v>
      </c>
      <c r="BA99" s="2" t="s">
        <v>98</v>
      </c>
      <c r="BB99" s="2" t="s">
        <v>1363</v>
      </c>
      <c r="BC99" s="2" t="s">
        <v>103</v>
      </c>
      <c r="BD99" s="2" t="s">
        <v>1358</v>
      </c>
      <c r="BE99" s="2" t="s">
        <v>114</v>
      </c>
      <c r="BF99" s="2" t="s">
        <v>1364</v>
      </c>
      <c r="BG99" s="2" t="s">
        <v>203</v>
      </c>
      <c r="BH99" s="2" t="s">
        <v>103</v>
      </c>
      <c r="BI99" s="2" t="s">
        <v>103</v>
      </c>
      <c r="BJ99" s="2" t="s">
        <v>103</v>
      </c>
      <c r="BK99" s="2" t="s">
        <v>103</v>
      </c>
      <c r="BL99" s="2" t="s">
        <v>1365</v>
      </c>
      <c r="BM99" s="2" t="s">
        <v>103</v>
      </c>
      <c r="BN99" s="2" t="s">
        <v>103</v>
      </c>
      <c r="BO99" s="2" t="s">
        <v>103</v>
      </c>
      <c r="BP99" s="2" t="s">
        <v>103</v>
      </c>
      <c r="BQ99" s="2" t="s">
        <v>103</v>
      </c>
      <c r="BR99" s="2" t="s">
        <v>103</v>
      </c>
      <c r="BS99" s="2" t="s">
        <v>103</v>
      </c>
      <c r="BT99" s="2" t="s">
        <v>103</v>
      </c>
      <c r="BU99" s="2" t="s">
        <v>103</v>
      </c>
      <c r="BV99" s="2" t="s">
        <v>103</v>
      </c>
      <c r="BW99" s="2" t="s">
        <v>103</v>
      </c>
      <c r="BX99" s="2" t="s">
        <v>103</v>
      </c>
      <c r="BY99" s="2" t="s">
        <v>103</v>
      </c>
    </row>
    <row r="100" ht="80" customHeight="1" spans="1:77">
      <c r="A100" s="2" t="s">
        <v>1366</v>
      </c>
      <c r="B100" s="3" t="str">
        <f>_xlfn.DISPIMG("ID_E553CB86973D403FAB814CCE73597E46",1)</f>
        <v>=DISPIMG("ID_E553CB86973D403FAB814CCE73597E46",1)</v>
      </c>
      <c r="C100" s="2" t="s">
        <v>1367</v>
      </c>
      <c r="D100" s="4" t="s">
        <v>1368</v>
      </c>
      <c r="E100" s="2" t="s">
        <v>1369</v>
      </c>
      <c r="F100" s="2" t="s">
        <v>300</v>
      </c>
      <c r="G100" s="2" t="s">
        <v>1369</v>
      </c>
      <c r="H100" s="5">
        <v>12</v>
      </c>
      <c r="I100" s="2">
        <v>359.88</v>
      </c>
      <c r="J100" s="2" t="s">
        <v>1370</v>
      </c>
      <c r="K100" s="2" t="s">
        <v>1337</v>
      </c>
      <c r="L100" s="5">
        <v>285</v>
      </c>
      <c r="M100" s="2" t="s">
        <v>98</v>
      </c>
      <c r="N100" s="2" t="s">
        <v>98</v>
      </c>
      <c r="O100" s="2" t="s">
        <v>98</v>
      </c>
      <c r="P100" s="2" t="s">
        <v>98</v>
      </c>
      <c r="Q100" s="5">
        <v>22</v>
      </c>
      <c r="R100" s="2">
        <v>3.8</v>
      </c>
      <c r="S100" s="2" t="s">
        <v>125</v>
      </c>
      <c r="T100" s="2" t="s">
        <v>1371</v>
      </c>
      <c r="U100" s="2" t="s">
        <v>127</v>
      </c>
      <c r="V100" s="2">
        <v>29.99</v>
      </c>
      <c r="W100" s="2" t="s">
        <v>98</v>
      </c>
      <c r="X100" s="2" t="s">
        <v>103</v>
      </c>
      <c r="Y100" s="2">
        <v>29.99</v>
      </c>
      <c r="Z100" s="2">
        <v>57.99</v>
      </c>
      <c r="AA100" s="2">
        <v>20.18</v>
      </c>
      <c r="AB100" s="2">
        <v>67.29</v>
      </c>
      <c r="AC100" s="2" t="s">
        <v>103</v>
      </c>
      <c r="AD100" s="2" t="s">
        <v>103</v>
      </c>
      <c r="AE100" s="2">
        <v>100</v>
      </c>
      <c r="AF100" s="2">
        <v>0.03</v>
      </c>
      <c r="AG100" s="2">
        <v>4.59</v>
      </c>
      <c r="AH100" s="2" t="s">
        <v>103</v>
      </c>
      <c r="AI100" s="2" t="s">
        <v>104</v>
      </c>
      <c r="AJ100" s="5">
        <v>304381</v>
      </c>
      <c r="AK100" s="5">
        <v>154197</v>
      </c>
      <c r="AL100" s="2" t="s">
        <v>1372</v>
      </c>
      <c r="AM100" s="5">
        <v>107105</v>
      </c>
      <c r="AN100" s="2">
        <v>0.54</v>
      </c>
      <c r="AO100" s="2" t="s">
        <v>107</v>
      </c>
      <c r="AP100" s="2" t="s">
        <v>106</v>
      </c>
      <c r="AQ100" s="2" t="s">
        <v>107</v>
      </c>
      <c r="AR100" s="2" t="s">
        <v>98</v>
      </c>
      <c r="AS100" s="2" t="s">
        <v>108</v>
      </c>
      <c r="AT100" s="2">
        <v>0.86</v>
      </c>
      <c r="AU100" s="2">
        <v>390.02</v>
      </c>
      <c r="AV100" s="2">
        <v>0.23</v>
      </c>
      <c r="AW100" s="2">
        <v>84.36</v>
      </c>
      <c r="AX100" s="2" t="s">
        <v>109</v>
      </c>
      <c r="AY100" s="2" t="s">
        <v>1373</v>
      </c>
      <c r="AZ100" s="2" t="s">
        <v>1374</v>
      </c>
      <c r="BA100" s="2" t="s">
        <v>98</v>
      </c>
      <c r="BB100" s="2" t="s">
        <v>1375</v>
      </c>
      <c r="BC100" s="2" t="s">
        <v>103</v>
      </c>
      <c r="BD100" s="2" t="s">
        <v>1370</v>
      </c>
      <c r="BE100" s="2" t="s">
        <v>103</v>
      </c>
      <c r="BF100" s="2" t="s">
        <v>217</v>
      </c>
      <c r="BG100" s="2" t="s">
        <v>103</v>
      </c>
      <c r="BH100" s="2" t="s">
        <v>103</v>
      </c>
      <c r="BI100" s="2" t="s">
        <v>103</v>
      </c>
      <c r="BJ100" s="2" t="s">
        <v>103</v>
      </c>
      <c r="BK100" s="2" t="s">
        <v>103</v>
      </c>
      <c r="BL100" s="2" t="s">
        <v>1376</v>
      </c>
      <c r="BM100" s="2" t="s">
        <v>103</v>
      </c>
      <c r="BN100" s="2" t="s">
        <v>103</v>
      </c>
      <c r="BO100" s="2" t="s">
        <v>103</v>
      </c>
      <c r="BP100" s="2" t="s">
        <v>103</v>
      </c>
      <c r="BQ100" s="2" t="s">
        <v>103</v>
      </c>
      <c r="BR100" s="2" t="s">
        <v>173</v>
      </c>
      <c r="BS100" s="2" t="s">
        <v>1370</v>
      </c>
      <c r="BT100" s="2" t="s">
        <v>103</v>
      </c>
      <c r="BU100" s="2" t="s">
        <v>103</v>
      </c>
      <c r="BV100" s="2" t="s">
        <v>103</v>
      </c>
      <c r="BW100" s="2" t="s">
        <v>103</v>
      </c>
      <c r="BX100" s="2" t="s">
        <v>103</v>
      </c>
      <c r="BY100" s="2" t="s">
        <v>103</v>
      </c>
    </row>
    <row r="101" ht="80" customHeight="1" spans="1:77">
      <c r="A101" s="2" t="s">
        <v>1377</v>
      </c>
      <c r="B101" s="3" t="str">
        <f>_xlfn.DISPIMG("ID_174F2E4E4A934A7EA50473419D658222",1)</f>
        <v>=DISPIMG("ID_174F2E4E4A934A7EA50473419D658222",1)</v>
      </c>
      <c r="C101" s="2" t="s">
        <v>1378</v>
      </c>
      <c r="D101" s="4" t="s">
        <v>1379</v>
      </c>
      <c r="E101" s="2" t="s">
        <v>1380</v>
      </c>
      <c r="F101" s="2" t="s">
        <v>90</v>
      </c>
      <c r="G101" s="2" t="s">
        <v>1381</v>
      </c>
      <c r="H101" s="5">
        <v>10</v>
      </c>
      <c r="I101" s="2">
        <v>7980</v>
      </c>
      <c r="J101" s="2" t="s">
        <v>1382</v>
      </c>
      <c r="K101" s="2" t="s">
        <v>1383</v>
      </c>
      <c r="L101" s="5">
        <v>2809</v>
      </c>
      <c r="M101" s="2" t="s">
        <v>99</v>
      </c>
      <c r="N101" s="2" t="s">
        <v>99</v>
      </c>
      <c r="O101" s="2" t="s">
        <v>98</v>
      </c>
      <c r="P101" s="2" t="s">
        <v>98</v>
      </c>
      <c r="Q101" s="5">
        <v>47</v>
      </c>
      <c r="R101" s="2">
        <v>4</v>
      </c>
      <c r="S101" s="2" t="s">
        <v>125</v>
      </c>
      <c r="T101" s="2" t="s">
        <v>1384</v>
      </c>
      <c r="U101" s="2" t="s">
        <v>102</v>
      </c>
      <c r="V101" s="2">
        <v>798</v>
      </c>
      <c r="W101" s="2" t="s">
        <v>98</v>
      </c>
      <c r="X101" s="2" t="s">
        <v>103</v>
      </c>
      <c r="Y101" s="2">
        <v>798</v>
      </c>
      <c r="Z101" s="2">
        <v>853.5</v>
      </c>
      <c r="AA101" s="2">
        <v>672.84</v>
      </c>
      <c r="AB101" s="2">
        <v>84.32</v>
      </c>
      <c r="AC101" s="5">
        <v>14</v>
      </c>
      <c r="AD101" s="2" t="s">
        <v>103</v>
      </c>
      <c r="AE101" s="2">
        <v>100</v>
      </c>
      <c r="AF101" s="2">
        <v>0.02</v>
      </c>
      <c r="AG101" s="2">
        <v>5.46</v>
      </c>
      <c r="AH101" s="2" t="s">
        <v>103</v>
      </c>
      <c r="AI101" s="2" t="s">
        <v>104</v>
      </c>
      <c r="AJ101" s="5">
        <v>241151</v>
      </c>
      <c r="AK101" s="5">
        <v>157476</v>
      </c>
      <c r="AL101" s="2" t="s">
        <v>1385</v>
      </c>
      <c r="AM101" s="5">
        <v>11670</v>
      </c>
      <c r="AN101" s="2">
        <v>0.22</v>
      </c>
      <c r="AO101" s="2" t="s">
        <v>107</v>
      </c>
      <c r="AP101" s="2" t="s">
        <v>107</v>
      </c>
      <c r="AQ101" s="2" t="s">
        <v>107</v>
      </c>
      <c r="AR101" s="2" t="s">
        <v>98</v>
      </c>
      <c r="AS101" s="2" t="s">
        <v>108</v>
      </c>
      <c r="AT101" s="2">
        <v>0.88</v>
      </c>
      <c r="AU101" s="2">
        <v>399.09</v>
      </c>
      <c r="AV101" s="2">
        <v>0.54</v>
      </c>
      <c r="AW101" s="2">
        <v>199.54</v>
      </c>
      <c r="AX101" s="2" t="s">
        <v>109</v>
      </c>
      <c r="AY101" s="2" t="s">
        <v>1386</v>
      </c>
      <c r="AZ101" s="2" t="s">
        <v>1387</v>
      </c>
      <c r="BA101" s="2" t="s">
        <v>99</v>
      </c>
      <c r="BB101" s="2" t="s">
        <v>1388</v>
      </c>
      <c r="BC101" s="2" t="s">
        <v>1389</v>
      </c>
      <c r="BD101" s="2" t="s">
        <v>1382</v>
      </c>
      <c r="BE101" s="2" t="s">
        <v>114</v>
      </c>
      <c r="BF101" s="2" t="s">
        <v>1390</v>
      </c>
      <c r="BG101" s="2" t="s">
        <v>1391</v>
      </c>
      <c r="BH101" s="2" t="s">
        <v>103</v>
      </c>
      <c r="BI101" s="2" t="s">
        <v>103</v>
      </c>
      <c r="BJ101" s="2" t="s">
        <v>103</v>
      </c>
      <c r="BK101" s="2" t="s">
        <v>103</v>
      </c>
      <c r="BL101" s="2" t="s">
        <v>1392</v>
      </c>
      <c r="BM101" s="2" t="s">
        <v>103</v>
      </c>
      <c r="BN101" s="2" t="s">
        <v>103</v>
      </c>
      <c r="BO101" s="2" t="s">
        <v>103</v>
      </c>
      <c r="BP101" s="2" t="s">
        <v>103</v>
      </c>
      <c r="BQ101" s="2" t="s">
        <v>103</v>
      </c>
      <c r="BR101" s="2" t="s">
        <v>103</v>
      </c>
      <c r="BS101" s="2" t="s">
        <v>103</v>
      </c>
      <c r="BT101" s="2" t="s">
        <v>103</v>
      </c>
      <c r="BU101" s="2" t="s">
        <v>103</v>
      </c>
      <c r="BV101" s="2" t="s">
        <v>103</v>
      </c>
      <c r="BW101" s="2" t="s">
        <v>103</v>
      </c>
      <c r="BX101" s="2" t="s">
        <v>103</v>
      </c>
      <c r="BY101" s="2" t="s">
        <v>103</v>
      </c>
    </row>
    <row r="102" ht="30" customHeight="1"/>
  </sheetData>
  <hyperlinks>
    <hyperlink ref="D2" r:id="rId1" display="https://www.amazon.com/dp/B0C76CPGC7?psc=1"/>
    <hyperlink ref="D3" r:id="rId2" display="https://www.amazon.com/dp/B085NX87K3?psc=1"/>
    <hyperlink ref="D4" r:id="rId3" display="https://www.amazon.com/dp/B0863RK1KX?psc=1"/>
    <hyperlink ref="D5" r:id="rId4" display="https://www.amazon.com/dp/B076C3TB8P?psc=1"/>
    <hyperlink ref="D6" r:id="rId5" display="https://www.amazon.com/dp/B0931YY9LZ?psc=1"/>
    <hyperlink ref="D7" r:id="rId6" display="https://www.amazon.com/dp/B08C4VPHB4?psc=1"/>
    <hyperlink ref="D8" r:id="rId7" display="https://www.amazon.com/dp/B0D48ZPFXP?psc=1"/>
    <hyperlink ref="D9" r:id="rId8" display="https://www.amazon.com/dp/B0C819NRYP?psc=1"/>
    <hyperlink ref="D10" r:id="rId9" display="https://www.amazon.com/dp/B09156YD8P?psc=1"/>
    <hyperlink ref="D11" r:id="rId10" display="https://www.amazon.com/dp/B07BNSYP4M?psc=1"/>
    <hyperlink ref="D12" r:id="rId11" display="https://www.amazon.com/dp/B0D45LML8B?psc=1"/>
    <hyperlink ref="D13" r:id="rId12" display="https://www.amazon.com/dp/B0DFB24MBS?psc=1"/>
    <hyperlink ref="D14" r:id="rId13" display="https://www.amazon.com/dp/B08YRJGVKF?psc=1"/>
    <hyperlink ref="D15" r:id="rId14" display="https://www.amazon.com/dp/B09VJS94G3?psc=1"/>
    <hyperlink ref="D16" r:id="rId15" display="https://www.amazon.com/dp/B0BHPKKF57?psc=1"/>
    <hyperlink ref="D17" r:id="rId16" display="https://www.amazon.com/dp/B0D4DR6361?psc=1"/>
    <hyperlink ref="D18" r:id="rId17" display="https://www.amazon.com/dp/B0CHYKCFZZ?psc=1"/>
    <hyperlink ref="D19" r:id="rId18" display="https://www.amazon.com/dp/B0943VQG4J?psc=1"/>
    <hyperlink ref="D20" r:id="rId19" display="https://www.amazon.com/dp/B0D44S6F4Y?psc=1"/>
    <hyperlink ref="D21" r:id="rId20" display="https://www.amazon.com/dp/B0DK1QLWQW?psc=1"/>
    <hyperlink ref="D22" r:id="rId21" display="https://www.amazon.com/dp/B01D8HNPSK?psc=1"/>
    <hyperlink ref="D23" r:id="rId22" display="https://www.amazon.com/dp/B0CPT39MQN?psc=1"/>
    <hyperlink ref="D24" r:id="rId23" display="https://www.amazon.com/dp/B00P6V7TO8?psc=1"/>
    <hyperlink ref="D25" r:id="rId24" display="https://www.amazon.com/dp/B0F8VQVS28?psc=1"/>
    <hyperlink ref="D26" r:id="rId25" display="https://www.amazon.com/dp/B0BVY9J5C6?psc=1"/>
    <hyperlink ref="D27" r:id="rId26" display="https://www.amazon.com/dp/B0B9SNZMBZ?psc=1"/>
    <hyperlink ref="D28" r:id="rId27" display="https://www.amazon.com/dp/B0D5CXPGBW?psc=1"/>
    <hyperlink ref="D29" r:id="rId28" display="https://www.amazon.com/dp/B0D2D4WD3W?psc=1"/>
    <hyperlink ref="D30" r:id="rId29" display="https://www.amazon.com/dp/B0DC6KZB66?psc=1"/>
    <hyperlink ref="D31" r:id="rId30" display="https://www.amazon.com/dp/B0DBCSM3PS?psc=1"/>
    <hyperlink ref="D32" r:id="rId31" display="https://www.amazon.com/dp/B0DHGJ6YVH?psc=1"/>
    <hyperlink ref="D33" r:id="rId32" display="https://www.amazon.com/dp/B08G892B9W?psc=1"/>
    <hyperlink ref="D34" r:id="rId33" display="https://www.amazon.com/dp/B0CQYL2XWF?psc=1"/>
    <hyperlink ref="D35" r:id="rId34" display="https://www.amazon.com/dp/B0DN1BPM2J?psc=1"/>
    <hyperlink ref="D36" r:id="rId35" display="https://www.amazon.com/dp/B0DP6D6QR5?psc=1"/>
    <hyperlink ref="D37" r:id="rId36" display="https://www.amazon.com/dp/B0967SJTBG?psc=1"/>
    <hyperlink ref="D38" r:id="rId37" display="https://www.amazon.com/dp/B0CHXZCZFZ?psc=1"/>
    <hyperlink ref="D39" r:id="rId38" display="https://www.amazon.com/dp/B0CB8BH6CR?psc=1"/>
    <hyperlink ref="D40" r:id="rId39" display="https://www.amazon.com/dp/B0B12KHDBH?psc=1"/>
    <hyperlink ref="D41" r:id="rId40" display="https://www.amazon.com/dp/B076P96DKY?psc=1"/>
    <hyperlink ref="D42" r:id="rId41" display="https://www.amazon.com/dp/B0DSBV8CYX?psc=1"/>
    <hyperlink ref="D43" r:id="rId42" display="https://www.amazon.com/dp/B0D421XPSJ?psc=1"/>
    <hyperlink ref="D44" r:id="rId43" display="https://www.amazon.com/dp/B0DQDGJ9L3?psc=1"/>
    <hyperlink ref="D45" r:id="rId44" display="https://www.amazon.com/dp/B0D7PYLVXR?psc=1"/>
    <hyperlink ref="D46" r:id="rId45" display="https://www.amazon.com/dp/B01M5CW7CT?psc=1"/>
    <hyperlink ref="D47" r:id="rId46" display="https://www.amazon.com/dp/B093B4G41H?psc=1"/>
    <hyperlink ref="D48" r:id="rId47" display="https://www.amazon.com/dp/B0DRJP2P8T?psc=1"/>
    <hyperlink ref="D49" r:id="rId48" display="https://www.amazon.com/dp/B08DFXC28L?psc=1"/>
    <hyperlink ref="D50" r:id="rId49" display="https://www.amazon.com/dp/B0DB5BLLSB?psc=1"/>
    <hyperlink ref="D51" r:id="rId50" display="https://www.amazon.com/dp/B0CJNKS2TH?psc=1"/>
    <hyperlink ref="D52" r:id="rId51" display="https://www.amazon.com/dp/B0DLNG9Z3X?psc=1"/>
    <hyperlink ref="D53" r:id="rId52" display="https://www.amazon.com/dp/B0C1RWW961?psc=1"/>
    <hyperlink ref="D54" r:id="rId53" display="https://www.amazon.com/dp/B0CTB8DQ16?psc=1"/>
    <hyperlink ref="D55" r:id="rId54" display="https://www.amazon.com/dp/B0C3G83SL1?psc=1"/>
    <hyperlink ref="D56" r:id="rId55" display="https://www.amazon.com/dp/B0D6GLDG15?psc=1"/>
    <hyperlink ref="D57" r:id="rId56" display="https://www.amazon.com/dp/B0BRRJJT18?psc=1"/>
    <hyperlink ref="D58" r:id="rId57" display="https://www.amazon.com/dp/B0CRHT6LNF?psc=1"/>
    <hyperlink ref="D59" r:id="rId58" display="https://www.amazon.com/dp/B0BHZ1SWL2?psc=1"/>
    <hyperlink ref="D60" r:id="rId59" display="https://www.amazon.com/dp/B09L14S46B?psc=1"/>
    <hyperlink ref="D61" r:id="rId60" display="https://www.amazon.com/dp/B0CF25L9V8?psc=1"/>
    <hyperlink ref="D62" r:id="rId61" display="https://www.amazon.com/dp/B0D82WTRZX?psc=1"/>
    <hyperlink ref="D64" r:id="rId62" display="https://www.amazon.com/dp/B0DJP58FBR?psc=1"/>
    <hyperlink ref="D65" r:id="rId63" display="https://www.amazon.com/dp/B0D3CJRZ2B?psc=1"/>
    <hyperlink ref="D66" r:id="rId64" display="https://www.amazon.com/dp/B07Z1SJ596?psc=1"/>
    <hyperlink ref="D67" r:id="rId65" display="https://www.amazon.com/dp/B0DDBTLXRC?psc=1"/>
    <hyperlink ref="D68" r:id="rId66" display="https://www.amazon.com/dp/B0DFLXXSW9?psc=1"/>
    <hyperlink ref="D69" r:id="rId67" display="https://www.amazon.com/dp/B0CX9LNHQC?psc=1"/>
    <hyperlink ref="D70" r:id="rId68" display="https://www.amazon.com/dp/B0DKF79ZDM?psc=1"/>
    <hyperlink ref="D71" r:id="rId69" display="https://www.amazon.com/dp/B08C4PJ7MX?psc=1"/>
    <hyperlink ref="D72" r:id="rId70" display="https://www.amazon.com/dp/B001G7R4NC?psc=1"/>
    <hyperlink ref="D73" r:id="rId71" display="https://www.amazon.com/dp/B0C3769VL8?psc=1"/>
    <hyperlink ref="D74" r:id="rId72" display="https://www.amazon.com/dp/B00GHO19EO?psc=1"/>
    <hyperlink ref="D75" r:id="rId73" display="https://www.amazon.com/dp/B01N44GG98?psc=1"/>
    <hyperlink ref="D76" r:id="rId74" display="https://www.amazon.com/dp/B00K5UDI5O?psc=1"/>
    <hyperlink ref="D77" r:id="rId75" display="https://www.amazon.com/dp/B0D4YXVH77?psc=1"/>
    <hyperlink ref="D78" r:id="rId76" display="https://www.amazon.com/dp/B0C4SQH9H6?psc=1"/>
    <hyperlink ref="D79" r:id="rId77" display="https://www.amazon.com/dp/B01CYJQ6Z2?psc=1"/>
    <hyperlink ref="D80" r:id="rId78" display="https://www.amazon.com/dp/B0BHPB752M?psc=1"/>
    <hyperlink ref="D81" r:id="rId79" display="https://www.amazon.com/dp/B0CHYJSC26?psc=1"/>
    <hyperlink ref="D82" r:id="rId80" display="https://www.amazon.com/dp/B0CW69YBDY?psc=1"/>
    <hyperlink ref="D83" r:id="rId81" display="https://www.amazon.com/dp/B0FCFNFWJS?psc=1"/>
    <hyperlink ref="D84" r:id="rId82" display="https://www.amazon.com/dp/B0F2YY6R7Y?psc=1"/>
    <hyperlink ref="D85" r:id="rId83" display="https://www.amazon.com/dp/B08K7GS6VH?psc=1"/>
    <hyperlink ref="D86" r:id="rId84" display="https://www.amazon.com/dp/B0F3X37GB1?psc=1"/>
    <hyperlink ref="D87" r:id="rId85" display="https://www.amazon.com/dp/B0B1LKJ1N7?psc=1"/>
    <hyperlink ref="D88" r:id="rId86" display="https://www.amazon.com/dp/B09ZTX7D7D?psc=1"/>
    <hyperlink ref="D89" r:id="rId87" display="https://www.amazon.com/dp/B0BR5GQ6VW?psc=1"/>
    <hyperlink ref="D90" r:id="rId88" display="https://www.amazon.com/dp/B0F2MVBJ1V?psc=1"/>
    <hyperlink ref="D91" r:id="rId89" display="https://www.amazon.com/dp/B07XM917JL?psc=1"/>
    <hyperlink ref="D92" r:id="rId90" display="https://www.amazon.com/dp/B003FW0G3G?psc=1"/>
    <hyperlink ref="D93" r:id="rId91" display="https://www.amazon.com/dp/B0D2RFST4S?psc=1"/>
    <hyperlink ref="D94" r:id="rId92" display="https://www.amazon.com/dp/B08GH6Z1SM?psc=1"/>
    <hyperlink ref="D95" r:id="rId93" display="https://www.amazon.com/dp/B0BGWZ2H94?psc=1"/>
    <hyperlink ref="D96" r:id="rId94" display="https://www.amazon.com/dp/B0BBLXCNJG?psc=1"/>
    <hyperlink ref="D97" r:id="rId95" display="https://www.amazon.com/dp/B0DHDB6JVW?psc=1"/>
    <hyperlink ref="D98" r:id="rId96" display="https://www.amazon.com/dp/B0CB1BSY84?psc=1"/>
    <hyperlink ref="D99" r:id="rId97" display="https://www.amazon.com/dp/B0FCCLC617?psc=1"/>
    <hyperlink ref="D100" r:id="rId98" display="https://www.amazon.com/dp/B0DH3GXK7J?psc=1"/>
    <hyperlink ref="D101" r:id="rId99" display="https://www.amazon.com/dp/B00LX9MPVO?psc=1"/>
    <hyperlink ref="D63" r:id="rId100" display="https://www.amazon.com/dp/B0DR274Y89?psc=1"/>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产品详情</vt:lpstr>
      <vt:lpstr>产品详情 (源)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张维</cp:lastModifiedBy>
  <dcterms:created xsi:type="dcterms:W3CDTF">2025-07-21T09:09:00Z</dcterms:created>
  <dcterms:modified xsi:type="dcterms:W3CDTF">2025-11-12T08:28:41Z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926EB68E1CC342BF8371A205B28B8666_12</vt:lpwstr>
  </property>
</Properties>
</file>