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jermain15\Desktop\My Stuff\Math 4540\"/>
    </mc:Choice>
  </mc:AlternateContent>
  <bookViews>
    <workbookView xWindow="0" yWindow="0" windowWidth="11100" windowHeight="12443" activeTab="2"/>
  </bookViews>
  <sheets>
    <sheet name="parameters" sheetId="2" r:id="rId1"/>
    <sheet name="dropball" sheetId="1" r:id="rId2"/>
    <sheet name="riseball" sheetId="3" r:id="rId3"/>
    <sheet name="curveball" sheetId="5" r:id="rId4"/>
  </sheets>
  <definedNames>
    <definedName name="_xlcn.WorksheetConnection_dropballAE11AF541" hidden="1">dropball!$AE$11:$AF$54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ropball!$AE$11:$AF$54"/>
        </x15:modelTables>
      </x15:dataModel>
    </ext>
  </extLst>
</workbook>
</file>

<file path=xl/calcChain.xml><?xml version="1.0" encoding="utf-8"?>
<calcChain xmlns="http://schemas.openxmlformats.org/spreadsheetml/2006/main">
  <c r="B15" i="1" l="1"/>
  <c r="AB14" i="5" l="1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12" i="5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12" i="3"/>
  <c r="C17" i="1"/>
  <c r="AK13" i="1" l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12" i="1"/>
  <c r="AN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11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12" i="1"/>
  <c r="AN12" i="1" l="1"/>
  <c r="AN14" i="1"/>
  <c r="AN13" i="1"/>
  <c r="AN15" i="1" l="1"/>
  <c r="AN16" i="1" l="1"/>
  <c r="AN17" i="1" l="1"/>
  <c r="AN18" i="1" l="1"/>
  <c r="AN19" i="1" l="1"/>
  <c r="AN20" i="1" l="1"/>
  <c r="AN21" i="1" l="1"/>
  <c r="AN22" i="1" l="1"/>
  <c r="AN23" i="1" l="1"/>
  <c r="AN24" i="1" l="1"/>
  <c r="AN25" i="1" l="1"/>
  <c r="AN26" i="1" l="1"/>
  <c r="AN27" i="1" l="1"/>
  <c r="AN28" i="1" l="1"/>
  <c r="AN29" i="1" l="1"/>
  <c r="AN30" i="1" l="1"/>
  <c r="AN31" i="1" l="1"/>
  <c r="AN32" i="1" l="1"/>
  <c r="AN33" i="1" l="1"/>
  <c r="AN34" i="1" l="1"/>
  <c r="AN35" i="1" l="1"/>
  <c r="AN36" i="1" l="1"/>
  <c r="AN37" i="1" l="1"/>
  <c r="AN38" i="1" l="1"/>
  <c r="AN39" i="1" l="1"/>
  <c r="AN40" i="1" l="1"/>
  <c r="AN41" i="1" l="1"/>
  <c r="AN42" i="1" l="1"/>
  <c r="AN43" i="1" l="1"/>
  <c r="AN44" i="1" l="1"/>
  <c r="AN45" i="1" l="1"/>
  <c r="AN46" i="1" l="1"/>
  <c r="AN47" i="1" l="1"/>
  <c r="AN48" i="1" l="1"/>
  <c r="AN49" i="1" l="1"/>
  <c r="AN50" i="1" l="1"/>
  <c r="AN51" i="1" l="1"/>
  <c r="AN52" i="1" l="1"/>
  <c r="AN54" i="1" l="1"/>
  <c r="AN53" i="1"/>
  <c r="AB13" i="5" l="1"/>
  <c r="AG16" i="5" l="1"/>
  <c r="AG20" i="5"/>
  <c r="AG24" i="5"/>
  <c r="AG28" i="5"/>
  <c r="AG32" i="5"/>
  <c r="AG36" i="5"/>
  <c r="AG40" i="5"/>
  <c r="AG44" i="5"/>
  <c r="AG48" i="5"/>
  <c r="AG52" i="5"/>
  <c r="AG12" i="5"/>
  <c r="AF12" i="5"/>
  <c r="AG13" i="5"/>
  <c r="AG14" i="5"/>
  <c r="AG15" i="5"/>
  <c r="AG17" i="5"/>
  <c r="AG18" i="5"/>
  <c r="AG19" i="5"/>
  <c r="AG21" i="5"/>
  <c r="AG22" i="5"/>
  <c r="AG23" i="5"/>
  <c r="AG25" i="5"/>
  <c r="AG26" i="5"/>
  <c r="AG27" i="5"/>
  <c r="AG29" i="5"/>
  <c r="AG30" i="5"/>
  <c r="AG31" i="5"/>
  <c r="AG33" i="5"/>
  <c r="AG34" i="5"/>
  <c r="AG35" i="5"/>
  <c r="AG37" i="5"/>
  <c r="AG38" i="5"/>
  <c r="AG39" i="5"/>
  <c r="AG41" i="5"/>
  <c r="AG42" i="5"/>
  <c r="AG43" i="5"/>
  <c r="AG45" i="5"/>
  <c r="AG46" i="5"/>
  <c r="AG47" i="5"/>
  <c r="AG49" i="5"/>
  <c r="AG50" i="5"/>
  <c r="AG51" i="5"/>
  <c r="AG53" i="5"/>
  <c r="C17" i="5"/>
  <c r="B25" i="5" l="1"/>
  <c r="B23" i="5"/>
  <c r="C19" i="5"/>
  <c r="C18" i="5"/>
  <c r="B15" i="5"/>
  <c r="B14" i="5"/>
  <c r="G12" i="5"/>
  <c r="G13" i="5" s="1"/>
  <c r="AF11" i="5"/>
  <c r="AE11" i="5"/>
  <c r="X11" i="5"/>
  <c r="Q11" i="5"/>
  <c r="P11" i="5"/>
  <c r="B6" i="5"/>
  <c r="B22" i="5" s="1"/>
  <c r="M11" i="5" s="1"/>
  <c r="AF53" i="3"/>
  <c r="AE53" i="3"/>
  <c r="AE32" i="3"/>
  <c r="AE33" i="3"/>
  <c r="AE35" i="3"/>
  <c r="AE36" i="3"/>
  <c r="AE37" i="3"/>
  <c r="AE39" i="3"/>
  <c r="AE40" i="3"/>
  <c r="AE41" i="3"/>
  <c r="AE43" i="3"/>
  <c r="AE44" i="3"/>
  <c r="AE45" i="3"/>
  <c r="AE47" i="3"/>
  <c r="AE48" i="3"/>
  <c r="AE49" i="3"/>
  <c r="AE51" i="3"/>
  <c r="AE52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E34" i="3"/>
  <c r="AE38" i="3"/>
  <c r="AE42" i="3"/>
  <c r="AE46" i="3"/>
  <c r="AE50" i="3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C17" i="3"/>
  <c r="B25" i="3"/>
  <c r="C19" i="3"/>
  <c r="C18" i="3"/>
  <c r="B15" i="3"/>
  <c r="B14" i="3"/>
  <c r="G12" i="3"/>
  <c r="AF11" i="3"/>
  <c r="AE11" i="3"/>
  <c r="Q11" i="3"/>
  <c r="P11" i="3"/>
  <c r="B6" i="3"/>
  <c r="G14" i="5" l="1"/>
  <c r="AF13" i="5"/>
  <c r="AE13" i="5"/>
  <c r="W11" i="5"/>
  <c r="L11" i="5"/>
  <c r="AE12" i="5"/>
  <c r="S63" i="5"/>
  <c r="K63" i="5"/>
  <c r="O63" i="5"/>
  <c r="B21" i="5"/>
  <c r="AF12" i="3"/>
  <c r="B21" i="3"/>
  <c r="B23" i="3"/>
  <c r="B22" i="3"/>
  <c r="AE12" i="3"/>
  <c r="G13" i="3"/>
  <c r="S63" i="3"/>
  <c r="K63" i="3"/>
  <c r="O63" i="3"/>
  <c r="X11" i="3"/>
  <c r="AF11" i="1"/>
  <c r="AE11" i="1"/>
  <c r="X11" i="1"/>
  <c r="B25" i="1"/>
  <c r="C19" i="1"/>
  <c r="C18" i="1"/>
  <c r="B14" i="1"/>
  <c r="K63" i="1" s="1"/>
  <c r="B6" i="1"/>
  <c r="Q11" i="1"/>
  <c r="P11" i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I11" i="5" l="1"/>
  <c r="H11" i="5"/>
  <c r="G15" i="5"/>
  <c r="AF14" i="5"/>
  <c r="AE14" i="5"/>
  <c r="AF13" i="3"/>
  <c r="AE31" i="1"/>
  <c r="AE27" i="1"/>
  <c r="AE23" i="1"/>
  <c r="AE19" i="1"/>
  <c r="AE15" i="1"/>
  <c r="AE13" i="1"/>
  <c r="AF31" i="1"/>
  <c r="AF27" i="1"/>
  <c r="AF23" i="1"/>
  <c r="AF19" i="1"/>
  <c r="AF15" i="1"/>
  <c r="AE30" i="1"/>
  <c r="AE26" i="1"/>
  <c r="AE22" i="1"/>
  <c r="AE18" i="1"/>
  <c r="AE14" i="1"/>
  <c r="AF12" i="1"/>
  <c r="AF30" i="1"/>
  <c r="AF26" i="1"/>
  <c r="AF22" i="1"/>
  <c r="AF18" i="1"/>
  <c r="AF14" i="1"/>
  <c r="AE29" i="1"/>
  <c r="AE25" i="1"/>
  <c r="AE21" i="1"/>
  <c r="AE17" i="1"/>
  <c r="AE32" i="1"/>
  <c r="AF13" i="1"/>
  <c r="AF29" i="1"/>
  <c r="AF25" i="1"/>
  <c r="AF21" i="1"/>
  <c r="AF17" i="1"/>
  <c r="AE12" i="1"/>
  <c r="AE28" i="1"/>
  <c r="AE24" i="1"/>
  <c r="AE20" i="1"/>
  <c r="AE16" i="1"/>
  <c r="AF32" i="1"/>
  <c r="AF28" i="1"/>
  <c r="AF24" i="1"/>
  <c r="AF20" i="1"/>
  <c r="AF16" i="1"/>
  <c r="S63" i="1"/>
  <c r="O63" i="1"/>
  <c r="G14" i="3"/>
  <c r="AE13" i="3"/>
  <c r="M11" i="3"/>
  <c r="L11" i="3"/>
  <c r="I11" i="3"/>
  <c r="H11" i="3"/>
  <c r="B22" i="1"/>
  <c r="M11" i="1" s="1"/>
  <c r="W11" i="1" s="1"/>
  <c r="B21" i="1"/>
  <c r="B23" i="1"/>
  <c r="G16" i="5" l="1"/>
  <c r="AE15" i="5"/>
  <c r="AF15" i="5"/>
  <c r="R11" i="5"/>
  <c r="J11" i="5"/>
  <c r="H12" i="5" s="1"/>
  <c r="V11" i="5"/>
  <c r="N11" i="5"/>
  <c r="J11" i="3"/>
  <c r="H12" i="3" s="1"/>
  <c r="V11" i="3"/>
  <c r="R11" i="3"/>
  <c r="N11" i="3"/>
  <c r="W11" i="3"/>
  <c r="AE14" i="3"/>
  <c r="AF14" i="3"/>
  <c r="G15" i="3"/>
  <c r="L11" i="1"/>
  <c r="I11" i="1"/>
  <c r="H11" i="1"/>
  <c r="P12" i="5" l="1"/>
  <c r="L12" i="5"/>
  <c r="AE16" i="5"/>
  <c r="G17" i="5"/>
  <c r="AF16" i="5"/>
  <c r="AE15" i="3"/>
  <c r="AF15" i="3"/>
  <c r="G16" i="3"/>
  <c r="L12" i="3"/>
  <c r="K11" i="3" s="1"/>
  <c r="P12" i="3"/>
  <c r="R11" i="1"/>
  <c r="J11" i="1"/>
  <c r="H12" i="1" s="1"/>
  <c r="V11" i="1"/>
  <c r="N11" i="1"/>
  <c r="S11" i="5" l="1"/>
  <c r="Q12" i="5" s="1"/>
  <c r="X12" i="5" s="1"/>
  <c r="G18" i="5"/>
  <c r="AF17" i="5"/>
  <c r="AE17" i="5"/>
  <c r="O11" i="5"/>
  <c r="M12" i="5" s="1"/>
  <c r="K11" i="5"/>
  <c r="I12" i="5" s="1"/>
  <c r="AF16" i="3"/>
  <c r="S11" i="3"/>
  <c r="Q12" i="3" s="1"/>
  <c r="O11" i="3"/>
  <c r="M12" i="3" s="1"/>
  <c r="G17" i="3"/>
  <c r="AE16" i="3"/>
  <c r="I12" i="3"/>
  <c r="P12" i="1"/>
  <c r="L12" i="1"/>
  <c r="J12" i="3" l="1"/>
  <c r="R12" i="5"/>
  <c r="P13" i="5" s="1"/>
  <c r="W12" i="5"/>
  <c r="N12" i="5"/>
  <c r="L13" i="5" s="1"/>
  <c r="V12" i="5"/>
  <c r="J12" i="5"/>
  <c r="H13" i="5" s="1"/>
  <c r="G19" i="5"/>
  <c r="AF18" i="5"/>
  <c r="AE18" i="5"/>
  <c r="AF17" i="3"/>
  <c r="R12" i="3"/>
  <c r="P13" i="3" s="1"/>
  <c r="X12" i="3"/>
  <c r="G18" i="3"/>
  <c r="AE17" i="3"/>
  <c r="V12" i="3"/>
  <c r="N12" i="3"/>
  <c r="L13" i="3" s="1"/>
  <c r="W12" i="3"/>
  <c r="O11" i="1"/>
  <c r="M12" i="1" s="1"/>
  <c r="W12" i="1" s="1"/>
  <c r="S11" i="1"/>
  <c r="Q12" i="1" s="1"/>
  <c r="K11" i="1"/>
  <c r="I12" i="1" s="1"/>
  <c r="O12" i="5" l="1"/>
  <c r="M13" i="5" s="1"/>
  <c r="S12" i="5"/>
  <c r="Q13" i="5" s="1"/>
  <c r="K12" i="5"/>
  <c r="I13" i="5" s="1"/>
  <c r="AF19" i="5"/>
  <c r="G20" i="5"/>
  <c r="AE19" i="5"/>
  <c r="H13" i="3"/>
  <c r="G19" i="3"/>
  <c r="AF18" i="3"/>
  <c r="AE18" i="3"/>
  <c r="N12" i="1"/>
  <c r="L13" i="1" s="1"/>
  <c r="R12" i="1"/>
  <c r="P13" i="1" s="1"/>
  <c r="X12" i="1"/>
  <c r="J12" i="1"/>
  <c r="H13" i="1" s="1"/>
  <c r="V12" i="1"/>
  <c r="V13" i="5" l="1"/>
  <c r="J13" i="5"/>
  <c r="H14" i="5" s="1"/>
  <c r="X13" i="5"/>
  <c r="R13" i="5"/>
  <c r="P14" i="5" s="1"/>
  <c r="G21" i="5"/>
  <c r="AF20" i="5"/>
  <c r="AE20" i="5"/>
  <c r="W13" i="5"/>
  <c r="N13" i="5"/>
  <c r="AE19" i="3"/>
  <c r="G20" i="3"/>
  <c r="AF19" i="3"/>
  <c r="K12" i="3"/>
  <c r="I13" i="3" s="1"/>
  <c r="S12" i="3"/>
  <c r="Q13" i="3" s="1"/>
  <c r="O12" i="3"/>
  <c r="M13" i="3" s="1"/>
  <c r="S12" i="1"/>
  <c r="Q13" i="1" s="1"/>
  <c r="X13" i="1" s="1"/>
  <c r="K12" i="1"/>
  <c r="I13" i="1" s="1"/>
  <c r="O12" i="1"/>
  <c r="M13" i="1" s="1"/>
  <c r="L14" i="5" l="1"/>
  <c r="O13" i="5" s="1"/>
  <c r="M14" i="5" s="1"/>
  <c r="AE21" i="5"/>
  <c r="G22" i="5"/>
  <c r="AF21" i="5"/>
  <c r="AF20" i="3"/>
  <c r="N13" i="3"/>
  <c r="L14" i="3" s="1"/>
  <c r="W13" i="3"/>
  <c r="V13" i="3"/>
  <c r="J13" i="3"/>
  <c r="H14" i="3" s="1"/>
  <c r="X13" i="3"/>
  <c r="R13" i="3"/>
  <c r="P14" i="3" s="1"/>
  <c r="AE20" i="3"/>
  <c r="G21" i="3"/>
  <c r="V13" i="1"/>
  <c r="J13" i="1"/>
  <c r="H14" i="1" s="1"/>
  <c r="W13" i="1"/>
  <c r="N13" i="1"/>
  <c r="L14" i="1" s="1"/>
  <c r="R13" i="1"/>
  <c r="P14" i="1" s="1"/>
  <c r="S13" i="5" l="1"/>
  <c r="Q14" i="5" s="1"/>
  <c r="X14" i="5" s="1"/>
  <c r="W14" i="5"/>
  <c r="G23" i="5"/>
  <c r="AF22" i="5"/>
  <c r="AE22" i="5"/>
  <c r="K13" i="5"/>
  <c r="I14" i="5" s="1"/>
  <c r="AF21" i="3"/>
  <c r="K13" i="3"/>
  <c r="I14" i="3" s="1"/>
  <c r="V14" i="3" s="1"/>
  <c r="S13" i="3"/>
  <c r="Q14" i="3" s="1"/>
  <c r="O13" i="3"/>
  <c r="M14" i="3" s="1"/>
  <c r="G22" i="3"/>
  <c r="AE21" i="3"/>
  <c r="S13" i="1"/>
  <c r="Q14" i="1" s="1"/>
  <c r="X14" i="1" s="1"/>
  <c r="O13" i="1"/>
  <c r="M14" i="1" s="1"/>
  <c r="K13" i="1"/>
  <c r="I14" i="1" s="1"/>
  <c r="V14" i="5" l="1"/>
  <c r="J14" i="5"/>
  <c r="N14" i="5"/>
  <c r="R14" i="5"/>
  <c r="AF23" i="5"/>
  <c r="G24" i="5"/>
  <c r="AE23" i="5"/>
  <c r="AF22" i="3"/>
  <c r="J14" i="3"/>
  <c r="H15" i="3" s="1"/>
  <c r="X14" i="3"/>
  <c r="R14" i="3"/>
  <c r="P15" i="3" s="1"/>
  <c r="AE22" i="3"/>
  <c r="G23" i="3"/>
  <c r="W14" i="3"/>
  <c r="N14" i="3"/>
  <c r="L15" i="3" s="1"/>
  <c r="V14" i="1"/>
  <c r="J14" i="1"/>
  <c r="H15" i="1" s="1"/>
  <c r="W14" i="1"/>
  <c r="N14" i="1"/>
  <c r="L15" i="1" s="1"/>
  <c r="R14" i="1"/>
  <c r="P15" i="1" s="1"/>
  <c r="G25" i="5" l="1"/>
  <c r="AF24" i="5"/>
  <c r="AE24" i="5"/>
  <c r="H15" i="5"/>
  <c r="P15" i="5"/>
  <c r="L15" i="5"/>
  <c r="O14" i="3"/>
  <c r="M15" i="3" s="1"/>
  <c r="S14" i="3"/>
  <c r="Q15" i="3" s="1"/>
  <c r="AF23" i="3"/>
  <c r="G24" i="3"/>
  <c r="AE23" i="3"/>
  <c r="K14" i="3"/>
  <c r="I15" i="3" s="1"/>
  <c r="O14" i="1"/>
  <c r="M15" i="1" s="1"/>
  <c r="W15" i="1" s="1"/>
  <c r="K14" i="1"/>
  <c r="I15" i="1" s="1"/>
  <c r="V15" i="1" s="1"/>
  <c r="S14" i="1"/>
  <c r="Q15" i="1" s="1"/>
  <c r="X15" i="1" s="1"/>
  <c r="O14" i="5" l="1"/>
  <c r="M15" i="5" s="1"/>
  <c r="W15" i="5" s="1"/>
  <c r="S14" i="5"/>
  <c r="Q15" i="5" s="1"/>
  <c r="AF25" i="5"/>
  <c r="G26" i="5"/>
  <c r="AE25" i="5"/>
  <c r="K14" i="5"/>
  <c r="I15" i="5" s="1"/>
  <c r="X15" i="3"/>
  <c r="R15" i="3"/>
  <c r="W15" i="3"/>
  <c r="N15" i="3"/>
  <c r="V15" i="3"/>
  <c r="J15" i="3"/>
  <c r="G25" i="3"/>
  <c r="AF24" i="3"/>
  <c r="AE24" i="3"/>
  <c r="N15" i="1"/>
  <c r="L16" i="1" s="1"/>
  <c r="J15" i="1"/>
  <c r="H16" i="1" s="1"/>
  <c r="R15" i="1"/>
  <c r="P16" i="1" s="1"/>
  <c r="AF26" i="5" l="1"/>
  <c r="G27" i="5"/>
  <c r="AE26" i="5"/>
  <c r="J15" i="5"/>
  <c r="H16" i="5" s="1"/>
  <c r="V15" i="5"/>
  <c r="X15" i="5"/>
  <c r="R15" i="5"/>
  <c r="N15" i="5"/>
  <c r="AF25" i="3"/>
  <c r="AE25" i="3"/>
  <c r="H16" i="3"/>
  <c r="L16" i="3"/>
  <c r="P16" i="3"/>
  <c r="G26" i="3"/>
  <c r="O15" i="1"/>
  <c r="M16" i="1" s="1"/>
  <c r="W16" i="1" s="1"/>
  <c r="K15" i="1"/>
  <c r="I16" i="1" s="1"/>
  <c r="V16" i="1" s="1"/>
  <c r="S15" i="1"/>
  <c r="Q16" i="1" s="1"/>
  <c r="X16" i="1" s="1"/>
  <c r="L16" i="5" l="1"/>
  <c r="P16" i="5"/>
  <c r="AF27" i="5"/>
  <c r="G28" i="5"/>
  <c r="AE27" i="5"/>
  <c r="AF26" i="3"/>
  <c r="S15" i="3"/>
  <c r="Q16" i="3" s="1"/>
  <c r="X16" i="3" s="1"/>
  <c r="O15" i="3"/>
  <c r="M16" i="3" s="1"/>
  <c r="W16" i="3" s="1"/>
  <c r="K15" i="3"/>
  <c r="I16" i="3" s="1"/>
  <c r="V16" i="3" s="1"/>
  <c r="G27" i="3"/>
  <c r="AE26" i="3"/>
  <c r="J16" i="1"/>
  <c r="R16" i="1"/>
  <c r="P17" i="1" s="1"/>
  <c r="N16" i="1"/>
  <c r="O15" i="5" l="1"/>
  <c r="M16" i="5" s="1"/>
  <c r="W16" i="5"/>
  <c r="AF28" i="5"/>
  <c r="G29" i="5"/>
  <c r="AE28" i="5"/>
  <c r="S15" i="5"/>
  <c r="Q16" i="5" s="1"/>
  <c r="K15" i="5"/>
  <c r="I16" i="5" s="1"/>
  <c r="AE27" i="3"/>
  <c r="R16" i="3"/>
  <c r="P17" i="3" s="1"/>
  <c r="J16" i="3"/>
  <c r="H17" i="3" s="1"/>
  <c r="N16" i="3"/>
  <c r="L17" i="3" s="1"/>
  <c r="AF27" i="3"/>
  <c r="G28" i="3"/>
  <c r="L17" i="1"/>
  <c r="H17" i="1"/>
  <c r="N16" i="5" l="1"/>
  <c r="L17" i="5" s="1"/>
  <c r="X16" i="5"/>
  <c r="R16" i="5"/>
  <c r="P17" i="5" s="1"/>
  <c r="G30" i="5"/>
  <c r="AE29" i="5"/>
  <c r="AF29" i="5"/>
  <c r="J16" i="5"/>
  <c r="H17" i="5" s="1"/>
  <c r="V16" i="5"/>
  <c r="K16" i="3"/>
  <c r="I17" i="3" s="1"/>
  <c r="V17" i="3" s="1"/>
  <c r="S16" i="3"/>
  <c r="Q17" i="3" s="1"/>
  <c r="AF28" i="3"/>
  <c r="G29" i="3"/>
  <c r="AE28" i="3"/>
  <c r="O16" i="3"/>
  <c r="M17" i="3" s="1"/>
  <c r="J17" i="3" s="1"/>
  <c r="O16" i="1"/>
  <c r="M17" i="1" s="1"/>
  <c r="W17" i="1" s="1"/>
  <c r="K16" i="1"/>
  <c r="I17" i="1" s="1"/>
  <c r="V17" i="1" s="1"/>
  <c r="S16" i="1"/>
  <c r="Q17" i="1" s="1"/>
  <c r="X17" i="1" s="1"/>
  <c r="S16" i="5" l="1"/>
  <c r="Q17" i="5" s="1"/>
  <c r="G31" i="5"/>
  <c r="AE30" i="5"/>
  <c r="AF30" i="5"/>
  <c r="K16" i="5"/>
  <c r="I17" i="5" s="1"/>
  <c r="O16" i="5"/>
  <c r="M17" i="5" s="1"/>
  <c r="AF29" i="3"/>
  <c r="H18" i="3"/>
  <c r="W17" i="3"/>
  <c r="N17" i="3"/>
  <c r="G30" i="3"/>
  <c r="AE29" i="3"/>
  <c r="R17" i="3"/>
  <c r="P18" i="3" s="1"/>
  <c r="X17" i="3"/>
  <c r="J17" i="1"/>
  <c r="H18" i="1" s="1"/>
  <c r="R17" i="1"/>
  <c r="P18" i="1" s="1"/>
  <c r="N17" i="1"/>
  <c r="J17" i="5" l="1"/>
  <c r="V17" i="5"/>
  <c r="N17" i="5"/>
  <c r="W17" i="5"/>
  <c r="G32" i="5"/>
  <c r="AE31" i="5"/>
  <c r="AF31" i="5"/>
  <c r="X17" i="5"/>
  <c r="R17" i="5"/>
  <c r="P18" i="5" s="1"/>
  <c r="AF30" i="3"/>
  <c r="G31" i="3"/>
  <c r="AE30" i="3"/>
  <c r="L18" i="3"/>
  <c r="O17" i="3" s="1"/>
  <c r="M18" i="3" s="1"/>
  <c r="L18" i="1"/>
  <c r="O17" i="1" s="1"/>
  <c r="M18" i="1" s="1"/>
  <c r="W18" i="1" s="1"/>
  <c r="L18" i="5" l="1"/>
  <c r="H18" i="5"/>
  <c r="AF32" i="5"/>
  <c r="AE32" i="5"/>
  <c r="G33" i="5"/>
  <c r="AE31" i="3"/>
  <c r="K17" i="3"/>
  <c r="I18" i="3" s="1"/>
  <c r="V18" i="3" s="1"/>
  <c r="W18" i="3"/>
  <c r="AF31" i="3"/>
  <c r="G32" i="3"/>
  <c r="S17" i="3"/>
  <c r="Q18" i="3" s="1"/>
  <c r="K17" i="1"/>
  <c r="I18" i="1" s="1"/>
  <c r="V18" i="1" s="1"/>
  <c r="S17" i="1"/>
  <c r="Q18" i="1" s="1"/>
  <c r="X18" i="1" s="1"/>
  <c r="O17" i="5" l="1"/>
  <c r="M18" i="5" s="1"/>
  <c r="W18" i="5" s="1"/>
  <c r="AF33" i="5"/>
  <c r="AE33" i="5"/>
  <c r="G34" i="5"/>
  <c r="K17" i="5"/>
  <c r="I18" i="5" s="1"/>
  <c r="S17" i="5"/>
  <c r="Q18" i="5" s="1"/>
  <c r="R18" i="3"/>
  <c r="X18" i="3"/>
  <c r="J18" i="3"/>
  <c r="N18" i="3"/>
  <c r="G33" i="3"/>
  <c r="J18" i="1"/>
  <c r="H19" i="1" s="1"/>
  <c r="R18" i="1"/>
  <c r="P19" i="1" s="1"/>
  <c r="N18" i="1"/>
  <c r="V18" i="5" l="1"/>
  <c r="J18" i="5"/>
  <c r="H19" i="5" s="1"/>
  <c r="AF34" i="5"/>
  <c r="G35" i="5"/>
  <c r="AE34" i="5"/>
  <c r="N18" i="5"/>
  <c r="R18" i="5"/>
  <c r="P19" i="5" s="1"/>
  <c r="X18" i="5"/>
  <c r="L19" i="3"/>
  <c r="G34" i="3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P19" i="3"/>
  <c r="H19" i="3"/>
  <c r="L19" i="1"/>
  <c r="O18" i="1" s="1"/>
  <c r="M19" i="1" s="1"/>
  <c r="W19" i="1" s="1"/>
  <c r="L19" i="5" l="1"/>
  <c r="O18" i="5" s="1"/>
  <c r="M19" i="5" s="1"/>
  <c r="AF35" i="5"/>
  <c r="G36" i="5"/>
  <c r="AE35" i="5"/>
  <c r="K18" i="3"/>
  <c r="I19" i="3" s="1"/>
  <c r="V19" i="3" s="1"/>
  <c r="O18" i="3"/>
  <c r="M19" i="3" s="1"/>
  <c r="W19" i="3" s="1"/>
  <c r="S18" i="3"/>
  <c r="Q19" i="3" s="1"/>
  <c r="K18" i="1"/>
  <c r="I19" i="1" s="1"/>
  <c r="V19" i="1" s="1"/>
  <c r="S18" i="1"/>
  <c r="Q19" i="1" s="1"/>
  <c r="X19" i="1" s="1"/>
  <c r="W19" i="5" l="1"/>
  <c r="K18" i="5"/>
  <c r="I19" i="5" s="1"/>
  <c r="G37" i="5"/>
  <c r="AE36" i="5"/>
  <c r="AF36" i="5"/>
  <c r="S18" i="5"/>
  <c r="Q19" i="5" s="1"/>
  <c r="J19" i="3"/>
  <c r="H20" i="3" s="1"/>
  <c r="N19" i="3"/>
  <c r="L20" i="3" s="1"/>
  <c r="X19" i="3"/>
  <c r="R19" i="3"/>
  <c r="J19" i="1"/>
  <c r="H20" i="1" s="1"/>
  <c r="R19" i="1"/>
  <c r="P20" i="1" s="1"/>
  <c r="N19" i="1"/>
  <c r="N19" i="5" l="1"/>
  <c r="L20" i="5" s="1"/>
  <c r="X19" i="5"/>
  <c r="R19" i="5"/>
  <c r="P20" i="5" s="1"/>
  <c r="AF37" i="5"/>
  <c r="G38" i="5"/>
  <c r="AE37" i="5"/>
  <c r="V19" i="5"/>
  <c r="J19" i="5"/>
  <c r="H20" i="5" s="1"/>
  <c r="P20" i="3"/>
  <c r="S19" i="3" s="1"/>
  <c r="Q20" i="3" s="1"/>
  <c r="L20" i="1"/>
  <c r="O19" i="1" s="1"/>
  <c r="M20" i="1" s="1"/>
  <c r="W20" i="1" s="1"/>
  <c r="S19" i="5" l="1"/>
  <c r="Q20" i="5" s="1"/>
  <c r="K19" i="5"/>
  <c r="I20" i="5" s="1"/>
  <c r="O19" i="5"/>
  <c r="M20" i="5" s="1"/>
  <c r="AF38" i="5"/>
  <c r="G39" i="5"/>
  <c r="AE38" i="5"/>
  <c r="X20" i="3"/>
  <c r="O19" i="3"/>
  <c r="M20" i="3" s="1"/>
  <c r="K19" i="3"/>
  <c r="I20" i="3" s="1"/>
  <c r="K19" i="1"/>
  <c r="I20" i="1" s="1"/>
  <c r="V20" i="1" s="1"/>
  <c r="S19" i="1"/>
  <c r="Q20" i="1" s="1"/>
  <c r="X20" i="1" s="1"/>
  <c r="V20" i="5" l="1"/>
  <c r="J20" i="5"/>
  <c r="W20" i="5"/>
  <c r="N20" i="5"/>
  <c r="X20" i="5"/>
  <c r="R20" i="5"/>
  <c r="AF39" i="5"/>
  <c r="G40" i="5"/>
  <c r="AE39" i="5"/>
  <c r="R20" i="3"/>
  <c r="P21" i="3" s="1"/>
  <c r="V20" i="3"/>
  <c r="J20" i="3"/>
  <c r="W20" i="3"/>
  <c r="N20" i="3"/>
  <c r="L21" i="3" s="1"/>
  <c r="J20" i="1"/>
  <c r="H21" i="1" s="1"/>
  <c r="R20" i="1"/>
  <c r="P21" i="1" s="1"/>
  <c r="N20" i="1"/>
  <c r="P21" i="5" l="1"/>
  <c r="L21" i="5"/>
  <c r="H21" i="5"/>
  <c r="G41" i="5"/>
  <c r="AE40" i="5"/>
  <c r="AF40" i="5"/>
  <c r="H21" i="3"/>
  <c r="K20" i="3" s="1"/>
  <c r="I21" i="3" s="1"/>
  <c r="L21" i="1"/>
  <c r="O20" i="1" s="1"/>
  <c r="M21" i="1" s="1"/>
  <c r="W21" i="1" s="1"/>
  <c r="S20" i="5" l="1"/>
  <c r="Q21" i="5" s="1"/>
  <c r="X21" i="5" s="1"/>
  <c r="AE41" i="5"/>
  <c r="G42" i="5"/>
  <c r="AF41" i="5"/>
  <c r="K20" i="5"/>
  <c r="I21" i="5" s="1"/>
  <c r="O20" i="5"/>
  <c r="M21" i="5" s="1"/>
  <c r="V21" i="3"/>
  <c r="O20" i="3"/>
  <c r="M21" i="3" s="1"/>
  <c r="S20" i="3"/>
  <c r="Q21" i="3" s="1"/>
  <c r="K20" i="1"/>
  <c r="I21" i="1" s="1"/>
  <c r="V21" i="1" s="1"/>
  <c r="S20" i="1"/>
  <c r="Q21" i="1" s="1"/>
  <c r="X21" i="1" s="1"/>
  <c r="J21" i="5" l="1"/>
  <c r="V21" i="5"/>
  <c r="R21" i="5"/>
  <c r="G43" i="5"/>
  <c r="AF42" i="5"/>
  <c r="AE42" i="5"/>
  <c r="N21" i="5"/>
  <c r="L22" i="5" s="1"/>
  <c r="W21" i="5"/>
  <c r="J21" i="3"/>
  <c r="H22" i="3" s="1"/>
  <c r="X21" i="3"/>
  <c r="R21" i="3"/>
  <c r="W21" i="3"/>
  <c r="N21" i="3"/>
  <c r="J21" i="1"/>
  <c r="R21" i="1"/>
  <c r="P22" i="1" s="1"/>
  <c r="N21" i="1"/>
  <c r="AF43" i="5" l="1"/>
  <c r="AE43" i="5"/>
  <c r="G44" i="5"/>
  <c r="H22" i="5"/>
  <c r="P22" i="5"/>
  <c r="P22" i="3"/>
  <c r="L22" i="3"/>
  <c r="L22" i="1"/>
  <c r="H22" i="1"/>
  <c r="K21" i="5" l="1"/>
  <c r="I22" i="5" s="1"/>
  <c r="V22" i="5" s="1"/>
  <c r="S21" i="5"/>
  <c r="Q22" i="5" s="1"/>
  <c r="X22" i="5" s="1"/>
  <c r="O21" i="5"/>
  <c r="M22" i="5" s="1"/>
  <c r="G45" i="5"/>
  <c r="AE44" i="5"/>
  <c r="AF44" i="5"/>
  <c r="O21" i="3"/>
  <c r="M22" i="3" s="1"/>
  <c r="W22" i="3" s="1"/>
  <c r="S21" i="3"/>
  <c r="Q22" i="3" s="1"/>
  <c r="X22" i="3" s="1"/>
  <c r="K21" i="3"/>
  <c r="I22" i="3" s="1"/>
  <c r="O21" i="1"/>
  <c r="M22" i="1" s="1"/>
  <c r="W22" i="1" s="1"/>
  <c r="K21" i="1"/>
  <c r="I22" i="1" s="1"/>
  <c r="V22" i="1" s="1"/>
  <c r="S21" i="1"/>
  <c r="Q22" i="1" s="1"/>
  <c r="X22" i="1" s="1"/>
  <c r="J22" i="5" l="1"/>
  <c r="H23" i="5" s="1"/>
  <c r="R22" i="5"/>
  <c r="AF45" i="5"/>
  <c r="AE45" i="5"/>
  <c r="G46" i="5"/>
  <c r="N22" i="5"/>
  <c r="L23" i="5" s="1"/>
  <c r="W22" i="5"/>
  <c r="V22" i="3"/>
  <c r="J22" i="3"/>
  <c r="H23" i="3" s="1"/>
  <c r="N22" i="3"/>
  <c r="R22" i="3"/>
  <c r="J22" i="1"/>
  <c r="H23" i="1" s="1"/>
  <c r="R22" i="1"/>
  <c r="P23" i="1" s="1"/>
  <c r="N22" i="1"/>
  <c r="P23" i="5" l="1"/>
  <c r="S22" i="5" s="1"/>
  <c r="Q23" i="5" s="1"/>
  <c r="AE46" i="5"/>
  <c r="G47" i="5"/>
  <c r="AF46" i="5"/>
  <c r="P23" i="3"/>
  <c r="L23" i="3"/>
  <c r="L23" i="1"/>
  <c r="O22" i="1" s="1"/>
  <c r="M23" i="1" s="1"/>
  <c r="W23" i="1" s="1"/>
  <c r="X23" i="5" l="1"/>
  <c r="AF47" i="5"/>
  <c r="G48" i="5"/>
  <c r="AE47" i="5"/>
  <c r="K22" i="5"/>
  <c r="I23" i="5" s="1"/>
  <c r="O22" i="5"/>
  <c r="M23" i="5" s="1"/>
  <c r="O22" i="3"/>
  <c r="M23" i="3" s="1"/>
  <c r="W23" i="3" s="1"/>
  <c r="S22" i="3"/>
  <c r="Q23" i="3" s="1"/>
  <c r="K22" i="3"/>
  <c r="I23" i="3" s="1"/>
  <c r="K22" i="1"/>
  <c r="I23" i="1" s="1"/>
  <c r="V23" i="1" s="1"/>
  <c r="S22" i="1"/>
  <c r="Q23" i="1" s="1"/>
  <c r="X23" i="1" s="1"/>
  <c r="V23" i="5" l="1"/>
  <c r="J23" i="5"/>
  <c r="R23" i="5"/>
  <c r="G49" i="5"/>
  <c r="AE48" i="5"/>
  <c r="AF48" i="5"/>
  <c r="W23" i="5"/>
  <c r="N23" i="5"/>
  <c r="N23" i="3"/>
  <c r="L24" i="3" s="1"/>
  <c r="R23" i="3"/>
  <c r="P24" i="3" s="1"/>
  <c r="X23" i="3"/>
  <c r="V23" i="3"/>
  <c r="J23" i="3"/>
  <c r="H24" i="3" s="1"/>
  <c r="R23" i="1"/>
  <c r="P24" i="1" s="1"/>
  <c r="J23" i="1"/>
  <c r="N23" i="1"/>
  <c r="L24" i="5" l="1"/>
  <c r="AF49" i="5"/>
  <c r="AE49" i="5"/>
  <c r="G50" i="5"/>
  <c r="H24" i="5"/>
  <c r="P24" i="5"/>
  <c r="K23" i="3"/>
  <c r="I24" i="3" s="1"/>
  <c r="V24" i="3" s="1"/>
  <c r="O23" i="3"/>
  <c r="M24" i="3" s="1"/>
  <c r="S23" i="3"/>
  <c r="Q24" i="3" s="1"/>
  <c r="H24" i="1"/>
  <c r="L24" i="1"/>
  <c r="S23" i="5" l="1"/>
  <c r="Q24" i="5" s="1"/>
  <c r="X24" i="5" s="1"/>
  <c r="O23" i="5"/>
  <c r="M24" i="5" s="1"/>
  <c r="K23" i="5"/>
  <c r="I24" i="5" s="1"/>
  <c r="AF50" i="5"/>
  <c r="AE50" i="5"/>
  <c r="G51" i="5"/>
  <c r="X24" i="3"/>
  <c r="R24" i="3"/>
  <c r="N24" i="3"/>
  <c r="W24" i="3"/>
  <c r="J24" i="3"/>
  <c r="S23" i="1"/>
  <c r="Q24" i="1" s="1"/>
  <c r="X24" i="1" s="1"/>
  <c r="K23" i="1"/>
  <c r="I24" i="1" s="1"/>
  <c r="V24" i="1" s="1"/>
  <c r="O23" i="1"/>
  <c r="M24" i="1" s="1"/>
  <c r="AF51" i="5" l="1"/>
  <c r="AE51" i="5"/>
  <c r="G52" i="5"/>
  <c r="V24" i="5"/>
  <c r="J24" i="5"/>
  <c r="H25" i="5" s="1"/>
  <c r="R24" i="5"/>
  <c r="W24" i="5"/>
  <c r="N24" i="5"/>
  <c r="L25" i="5" s="1"/>
  <c r="L25" i="3"/>
  <c r="P25" i="3"/>
  <c r="H25" i="3"/>
  <c r="J24" i="1"/>
  <c r="H25" i="1" s="1"/>
  <c r="W24" i="1"/>
  <c r="N24" i="1"/>
  <c r="L25" i="1" s="1"/>
  <c r="R24" i="1"/>
  <c r="G53" i="5" l="1"/>
  <c r="AE52" i="5"/>
  <c r="AF52" i="5"/>
  <c r="P25" i="5"/>
  <c r="S24" i="5" s="1"/>
  <c r="Q25" i="5" s="1"/>
  <c r="K24" i="3"/>
  <c r="I25" i="3" s="1"/>
  <c r="V25" i="3" s="1"/>
  <c r="S24" i="3"/>
  <c r="Q25" i="3" s="1"/>
  <c r="O24" i="3"/>
  <c r="M25" i="3" s="1"/>
  <c r="P25" i="1"/>
  <c r="S24" i="1" s="1"/>
  <c r="Q25" i="1" s="1"/>
  <c r="X25" i="1" s="1"/>
  <c r="K24" i="5" l="1"/>
  <c r="I25" i="5" s="1"/>
  <c r="V25" i="5" s="1"/>
  <c r="X25" i="5"/>
  <c r="G54" i="5"/>
  <c r="G55" i="5" s="1"/>
  <c r="G56" i="5" s="1"/>
  <c r="G57" i="5" s="1"/>
  <c r="G58" i="5" s="1"/>
  <c r="G59" i="5" s="1"/>
  <c r="G60" i="5" s="1"/>
  <c r="G61" i="5" s="1"/>
  <c r="G62" i="5" s="1"/>
  <c r="G63" i="5" s="1"/>
  <c r="AF53" i="5"/>
  <c r="AE53" i="5"/>
  <c r="O24" i="5"/>
  <c r="M25" i="5" s="1"/>
  <c r="R25" i="5" s="1"/>
  <c r="J25" i="3"/>
  <c r="H26" i="3" s="1"/>
  <c r="W25" i="3"/>
  <c r="N25" i="3"/>
  <c r="L26" i="3" s="1"/>
  <c r="X25" i="3"/>
  <c r="R25" i="3"/>
  <c r="P26" i="3" s="1"/>
  <c r="O24" i="1"/>
  <c r="M25" i="1" s="1"/>
  <c r="W25" i="1" s="1"/>
  <c r="K24" i="1"/>
  <c r="I25" i="1" s="1"/>
  <c r="V25" i="1" s="1"/>
  <c r="P26" i="5" l="1"/>
  <c r="J25" i="5"/>
  <c r="W25" i="5"/>
  <c r="N25" i="5"/>
  <c r="O25" i="3"/>
  <c r="M26" i="3" s="1"/>
  <c r="S25" i="3"/>
  <c r="Q26" i="3" s="1"/>
  <c r="K25" i="3"/>
  <c r="I26" i="3" s="1"/>
  <c r="N25" i="1"/>
  <c r="L26" i="1" s="1"/>
  <c r="J25" i="1"/>
  <c r="H26" i="1" s="1"/>
  <c r="R25" i="1"/>
  <c r="L26" i="5" l="1"/>
  <c r="H26" i="5"/>
  <c r="X26" i="3"/>
  <c r="R26" i="3"/>
  <c r="P27" i="3" s="1"/>
  <c r="V26" i="3"/>
  <c r="J26" i="3"/>
  <c r="W26" i="3"/>
  <c r="N26" i="3"/>
  <c r="L27" i="3" s="1"/>
  <c r="P26" i="1"/>
  <c r="S25" i="1" s="1"/>
  <c r="Q26" i="1" s="1"/>
  <c r="X26" i="1" s="1"/>
  <c r="K25" i="5" l="1"/>
  <c r="I26" i="5" s="1"/>
  <c r="V26" i="5" s="1"/>
  <c r="O25" i="5"/>
  <c r="M26" i="5" s="1"/>
  <c r="S25" i="5"/>
  <c r="Q26" i="5" s="1"/>
  <c r="H27" i="3"/>
  <c r="K26" i="3" s="1"/>
  <c r="I27" i="3" s="1"/>
  <c r="O25" i="1"/>
  <c r="M26" i="1" s="1"/>
  <c r="W26" i="1" s="1"/>
  <c r="K25" i="1"/>
  <c r="I26" i="1" s="1"/>
  <c r="V26" i="1" s="1"/>
  <c r="J26" i="5" l="1"/>
  <c r="H27" i="5" s="1"/>
  <c r="X26" i="5"/>
  <c r="R26" i="5"/>
  <c r="P27" i="5" s="1"/>
  <c r="W26" i="5"/>
  <c r="N26" i="5"/>
  <c r="L27" i="5" s="1"/>
  <c r="S26" i="3"/>
  <c r="Q27" i="3" s="1"/>
  <c r="X27" i="3" s="1"/>
  <c r="V27" i="3"/>
  <c r="O26" i="3"/>
  <c r="M27" i="3" s="1"/>
  <c r="R26" i="1"/>
  <c r="P27" i="1" s="1"/>
  <c r="J26" i="1"/>
  <c r="H27" i="1" s="1"/>
  <c r="N26" i="1"/>
  <c r="O26" i="5" l="1"/>
  <c r="M27" i="5" s="1"/>
  <c r="S26" i="5"/>
  <c r="Q27" i="5" s="1"/>
  <c r="K26" i="5"/>
  <c r="I27" i="5" s="1"/>
  <c r="R27" i="3"/>
  <c r="P28" i="3" s="1"/>
  <c r="J27" i="3"/>
  <c r="N27" i="3"/>
  <c r="W27" i="3"/>
  <c r="L27" i="1"/>
  <c r="O26" i="1" s="1"/>
  <c r="M27" i="1" s="1"/>
  <c r="W27" i="1" s="1"/>
  <c r="X27" i="5" l="1"/>
  <c r="R27" i="5"/>
  <c r="P28" i="5" s="1"/>
  <c r="W27" i="5"/>
  <c r="N27" i="5"/>
  <c r="L28" i="5" s="1"/>
  <c r="V27" i="5"/>
  <c r="J27" i="5"/>
  <c r="H28" i="5" s="1"/>
  <c r="L28" i="3"/>
  <c r="H28" i="3"/>
  <c r="S26" i="1"/>
  <c r="Q27" i="1" s="1"/>
  <c r="X27" i="1" s="1"/>
  <c r="K26" i="1"/>
  <c r="I27" i="1" s="1"/>
  <c r="V27" i="1" s="1"/>
  <c r="K27" i="5" l="1"/>
  <c r="I28" i="5" s="1"/>
  <c r="O27" i="5"/>
  <c r="M28" i="5" s="1"/>
  <c r="S27" i="5"/>
  <c r="Q28" i="5" s="1"/>
  <c r="O27" i="3"/>
  <c r="M28" i="3" s="1"/>
  <c r="W28" i="3" s="1"/>
  <c r="K27" i="3"/>
  <c r="I28" i="3" s="1"/>
  <c r="V28" i="3" s="1"/>
  <c r="S27" i="3"/>
  <c r="Q28" i="3" s="1"/>
  <c r="R27" i="1"/>
  <c r="P28" i="1" s="1"/>
  <c r="J27" i="1"/>
  <c r="H28" i="1" s="1"/>
  <c r="N27" i="1"/>
  <c r="V28" i="5" l="1"/>
  <c r="J28" i="5"/>
  <c r="H29" i="5" s="1"/>
  <c r="W28" i="5"/>
  <c r="N28" i="5"/>
  <c r="L29" i="5" s="1"/>
  <c r="X28" i="5"/>
  <c r="R28" i="5"/>
  <c r="P29" i="5" s="1"/>
  <c r="X28" i="3"/>
  <c r="R28" i="3"/>
  <c r="P29" i="3" s="1"/>
  <c r="N28" i="3"/>
  <c r="J28" i="3"/>
  <c r="L28" i="1"/>
  <c r="O27" i="1" s="1"/>
  <c r="M28" i="1" s="1"/>
  <c r="W28" i="1" s="1"/>
  <c r="S28" i="5" l="1"/>
  <c r="Q29" i="5" s="1"/>
  <c r="K28" i="5"/>
  <c r="I29" i="5" s="1"/>
  <c r="O28" i="5"/>
  <c r="M29" i="5" s="1"/>
  <c r="H29" i="3"/>
  <c r="L29" i="3"/>
  <c r="S27" i="1"/>
  <c r="Q28" i="1" s="1"/>
  <c r="X28" i="1" s="1"/>
  <c r="K27" i="1"/>
  <c r="I28" i="1" s="1"/>
  <c r="V28" i="1" s="1"/>
  <c r="K28" i="3" l="1"/>
  <c r="I29" i="3" s="1"/>
  <c r="V29" i="3" s="1"/>
  <c r="W29" i="5"/>
  <c r="N29" i="5"/>
  <c r="V29" i="5"/>
  <c r="J29" i="5"/>
  <c r="X29" i="5"/>
  <c r="R29" i="5"/>
  <c r="O28" i="3"/>
  <c r="M29" i="3" s="1"/>
  <c r="S28" i="3"/>
  <c r="Q29" i="3" s="1"/>
  <c r="R28" i="1"/>
  <c r="P29" i="1" s="1"/>
  <c r="J28" i="1"/>
  <c r="H29" i="1" s="1"/>
  <c r="N28" i="1"/>
  <c r="P30" i="5" l="1"/>
  <c r="H30" i="5"/>
  <c r="L30" i="5"/>
  <c r="J29" i="3"/>
  <c r="H30" i="3" s="1"/>
  <c r="X29" i="3"/>
  <c r="R29" i="3"/>
  <c r="N29" i="3"/>
  <c r="L30" i="3" s="1"/>
  <c r="W29" i="3"/>
  <c r="L29" i="1"/>
  <c r="O28" i="1" s="1"/>
  <c r="M29" i="1" s="1"/>
  <c r="W29" i="1" s="1"/>
  <c r="O29" i="5" l="1"/>
  <c r="M30" i="5" s="1"/>
  <c r="W30" i="5" s="1"/>
  <c r="K29" i="5"/>
  <c r="I30" i="5" s="1"/>
  <c r="S29" i="5"/>
  <c r="Q30" i="5" s="1"/>
  <c r="P30" i="3"/>
  <c r="S29" i="3" s="1"/>
  <c r="Q30" i="3" s="1"/>
  <c r="S28" i="1"/>
  <c r="Q29" i="1" s="1"/>
  <c r="X29" i="1" s="1"/>
  <c r="K28" i="1"/>
  <c r="I29" i="1" s="1"/>
  <c r="V29" i="1" s="1"/>
  <c r="N30" i="5" l="1"/>
  <c r="L31" i="5" s="1"/>
  <c r="X30" i="5"/>
  <c r="R30" i="5"/>
  <c r="P31" i="5" s="1"/>
  <c r="V30" i="5"/>
  <c r="J30" i="5"/>
  <c r="X30" i="3"/>
  <c r="K29" i="3"/>
  <c r="I30" i="3" s="1"/>
  <c r="O29" i="3"/>
  <c r="M30" i="3" s="1"/>
  <c r="R29" i="1"/>
  <c r="P30" i="1" s="1"/>
  <c r="J29" i="1"/>
  <c r="N29" i="1"/>
  <c r="H31" i="5" l="1"/>
  <c r="K30" i="5" s="1"/>
  <c r="I31" i="5" s="1"/>
  <c r="R30" i="3"/>
  <c r="P31" i="3" s="1"/>
  <c r="W30" i="3"/>
  <c r="N30" i="3"/>
  <c r="V30" i="3"/>
  <c r="J30" i="3"/>
  <c r="L30" i="1"/>
  <c r="H30" i="1"/>
  <c r="V31" i="5" l="1"/>
  <c r="S30" i="5"/>
  <c r="Q31" i="5" s="1"/>
  <c r="O30" i="5"/>
  <c r="M31" i="5" s="1"/>
  <c r="H31" i="3"/>
  <c r="L31" i="3"/>
  <c r="K29" i="1"/>
  <c r="I30" i="1" s="1"/>
  <c r="V30" i="1" s="1"/>
  <c r="O29" i="1"/>
  <c r="M30" i="1" s="1"/>
  <c r="W30" i="1" s="1"/>
  <c r="S29" i="1"/>
  <c r="Q30" i="1" s="1"/>
  <c r="X30" i="1" s="1"/>
  <c r="J31" i="5" l="1"/>
  <c r="H32" i="5" s="1"/>
  <c r="W31" i="5"/>
  <c r="N31" i="5"/>
  <c r="X31" i="5"/>
  <c r="R31" i="5"/>
  <c r="P32" i="5" s="1"/>
  <c r="K30" i="3"/>
  <c r="I31" i="3" s="1"/>
  <c r="V31" i="3" s="1"/>
  <c r="O30" i="3"/>
  <c r="M31" i="3" s="1"/>
  <c r="W31" i="3" s="1"/>
  <c r="S30" i="3"/>
  <c r="Q31" i="3" s="1"/>
  <c r="R30" i="1"/>
  <c r="P31" i="1" s="1"/>
  <c r="N30" i="1"/>
  <c r="J30" i="1"/>
  <c r="N31" i="3" l="1"/>
  <c r="L32" i="3" s="1"/>
  <c r="L32" i="5"/>
  <c r="O31" i="5" s="1"/>
  <c r="M32" i="5" s="1"/>
  <c r="J31" i="3"/>
  <c r="X31" i="3"/>
  <c r="R31" i="3"/>
  <c r="L31" i="1"/>
  <c r="H31" i="1"/>
  <c r="K31" i="5" l="1"/>
  <c r="I32" i="5" s="1"/>
  <c r="S31" i="5"/>
  <c r="Q32" i="5" s="1"/>
  <c r="N32" i="5" s="1"/>
  <c r="P32" i="3"/>
  <c r="H32" i="3"/>
  <c r="O30" i="1"/>
  <c r="M31" i="1" s="1"/>
  <c r="W31" i="1" s="1"/>
  <c r="S30" i="1"/>
  <c r="Q31" i="1" s="1"/>
  <c r="X31" i="1" s="1"/>
  <c r="K30" i="1"/>
  <c r="I31" i="1" s="1"/>
  <c r="V31" i="1" s="1"/>
  <c r="J32" i="5" l="1"/>
  <c r="H33" i="5" s="1"/>
  <c r="R32" i="5"/>
  <c r="P33" i="5" s="1"/>
  <c r="S32" i="5" s="1"/>
  <c r="Q33" i="5" s="1"/>
  <c r="L33" i="5"/>
  <c r="K31" i="3"/>
  <c r="I32" i="3" s="1"/>
  <c r="O31" i="3"/>
  <c r="M32" i="3" s="1"/>
  <c r="S31" i="3"/>
  <c r="Q32" i="3" s="1"/>
  <c r="N31" i="1"/>
  <c r="L32" i="1" s="1"/>
  <c r="J31" i="1"/>
  <c r="R31" i="1"/>
  <c r="K32" i="5" l="1"/>
  <c r="I33" i="5" s="1"/>
  <c r="O32" i="5"/>
  <c r="M33" i="5" s="1"/>
  <c r="N33" i="5" s="1"/>
  <c r="N32" i="3"/>
  <c r="J32" i="3"/>
  <c r="R32" i="3"/>
  <c r="H32" i="1"/>
  <c r="P32" i="1"/>
  <c r="J33" i="5" l="1"/>
  <c r="H34" i="5" s="1"/>
  <c r="R33" i="5"/>
  <c r="P34" i="5" s="1"/>
  <c r="L34" i="5"/>
  <c r="H33" i="3"/>
  <c r="P33" i="3"/>
  <c r="L33" i="3"/>
  <c r="S31" i="1"/>
  <c r="Q32" i="1" s="1"/>
  <c r="K31" i="1"/>
  <c r="I32" i="1" s="1"/>
  <c r="O31" i="1"/>
  <c r="M32" i="1" s="1"/>
  <c r="O32" i="3" l="1"/>
  <c r="M33" i="3" s="1"/>
  <c r="O33" i="5"/>
  <c r="M34" i="5" s="1"/>
  <c r="S33" i="5"/>
  <c r="Q34" i="5" s="1"/>
  <c r="K33" i="5"/>
  <c r="I34" i="5" s="1"/>
  <c r="S32" i="3"/>
  <c r="Q33" i="3" s="1"/>
  <c r="K32" i="3"/>
  <c r="I33" i="3" s="1"/>
  <c r="J32" i="1"/>
  <c r="H33" i="1" s="1"/>
  <c r="N32" i="1"/>
  <c r="L33" i="1" s="1"/>
  <c r="R32" i="1"/>
  <c r="N33" i="3" l="1"/>
  <c r="L34" i="3" s="1"/>
  <c r="N34" i="5"/>
  <c r="L35" i="5" s="1"/>
  <c r="R34" i="5"/>
  <c r="J34" i="5"/>
  <c r="H35" i="5" s="1"/>
  <c r="J33" i="3"/>
  <c r="H34" i="3" s="1"/>
  <c r="R33" i="3"/>
  <c r="P34" i="3" s="1"/>
  <c r="P33" i="1"/>
  <c r="S32" i="1" s="1"/>
  <c r="Q33" i="1" s="1"/>
  <c r="P35" i="5" l="1"/>
  <c r="S34" i="5" s="1"/>
  <c r="Q35" i="5" s="1"/>
  <c r="K33" i="3"/>
  <c r="I34" i="3" s="1"/>
  <c r="S33" i="3"/>
  <c r="Q34" i="3" s="1"/>
  <c r="O33" i="3"/>
  <c r="M34" i="3" s="1"/>
  <c r="K32" i="1"/>
  <c r="I33" i="1" s="1"/>
  <c r="O32" i="1"/>
  <c r="M33" i="1" s="1"/>
  <c r="J34" i="3" l="1"/>
  <c r="H35" i="3" s="1"/>
  <c r="O34" i="5"/>
  <c r="M35" i="5" s="1"/>
  <c r="K34" i="5"/>
  <c r="I35" i="5" s="1"/>
  <c r="R34" i="3"/>
  <c r="P35" i="3" s="1"/>
  <c r="N34" i="3"/>
  <c r="L35" i="3" s="1"/>
  <c r="J33" i="1"/>
  <c r="H34" i="1" s="1"/>
  <c r="N33" i="1"/>
  <c r="L34" i="1" s="1"/>
  <c r="R33" i="1"/>
  <c r="O34" i="3" l="1"/>
  <c r="M35" i="3" s="1"/>
  <c r="R35" i="5"/>
  <c r="P36" i="5" s="1"/>
  <c r="J35" i="5"/>
  <c r="H36" i="5" s="1"/>
  <c r="N35" i="5"/>
  <c r="S34" i="3"/>
  <c r="Q35" i="3" s="1"/>
  <c r="K34" i="3"/>
  <c r="I35" i="3" s="1"/>
  <c r="P34" i="1"/>
  <c r="S33" i="1" s="1"/>
  <c r="Q34" i="1" s="1"/>
  <c r="L36" i="5" l="1"/>
  <c r="O35" i="5" s="1"/>
  <c r="M36" i="5" s="1"/>
  <c r="R35" i="3"/>
  <c r="J35" i="3"/>
  <c r="H36" i="3" s="1"/>
  <c r="N35" i="3"/>
  <c r="K33" i="1"/>
  <c r="I34" i="1" s="1"/>
  <c r="O33" i="1"/>
  <c r="M34" i="1" s="1"/>
  <c r="S35" i="5" l="1"/>
  <c r="Q36" i="5" s="1"/>
  <c r="K35" i="5"/>
  <c r="I36" i="5" s="1"/>
  <c r="L36" i="3"/>
  <c r="P36" i="3"/>
  <c r="N34" i="1"/>
  <c r="L35" i="1" s="1"/>
  <c r="J34" i="1"/>
  <c r="R34" i="1"/>
  <c r="N36" i="5" l="1"/>
  <c r="L37" i="5" s="1"/>
  <c r="R36" i="5"/>
  <c r="J36" i="5"/>
  <c r="S35" i="3"/>
  <c r="Q36" i="3" s="1"/>
  <c r="O35" i="3"/>
  <c r="M36" i="3" s="1"/>
  <c r="K35" i="3"/>
  <c r="I36" i="3" s="1"/>
  <c r="H35" i="1"/>
  <c r="P35" i="1"/>
  <c r="P37" i="5" l="1"/>
  <c r="H37" i="5"/>
  <c r="K36" i="5" s="1"/>
  <c r="I37" i="5" s="1"/>
  <c r="J36" i="3"/>
  <c r="N36" i="3"/>
  <c r="L37" i="3" s="1"/>
  <c r="R36" i="3"/>
  <c r="K34" i="1"/>
  <c r="I35" i="1" s="1"/>
  <c r="S34" i="1"/>
  <c r="Q35" i="1" s="1"/>
  <c r="O34" i="1"/>
  <c r="M35" i="1" s="1"/>
  <c r="S36" i="5" l="1"/>
  <c r="Q37" i="5" s="1"/>
  <c r="O36" i="5"/>
  <c r="M37" i="5" s="1"/>
  <c r="P37" i="3"/>
  <c r="H37" i="3"/>
  <c r="R35" i="1"/>
  <c r="P36" i="1" s="1"/>
  <c r="N35" i="1"/>
  <c r="L36" i="1" s="1"/>
  <c r="J35" i="1"/>
  <c r="N37" i="5" l="1"/>
  <c r="L38" i="5" s="1"/>
  <c r="J37" i="5"/>
  <c r="R37" i="5"/>
  <c r="K36" i="3"/>
  <c r="I37" i="3" s="1"/>
  <c r="O36" i="3"/>
  <c r="M37" i="3" s="1"/>
  <c r="S36" i="3"/>
  <c r="Q37" i="3" s="1"/>
  <c r="H36" i="1"/>
  <c r="K35" i="1" s="1"/>
  <c r="I36" i="1" s="1"/>
  <c r="H38" i="5" l="1"/>
  <c r="P38" i="5"/>
  <c r="N37" i="3"/>
  <c r="J37" i="3"/>
  <c r="R37" i="3"/>
  <c r="P38" i="3" s="1"/>
  <c r="S35" i="1"/>
  <c r="Q36" i="1" s="1"/>
  <c r="O35" i="1"/>
  <c r="M36" i="1" s="1"/>
  <c r="K37" i="5" l="1"/>
  <c r="I38" i="5" s="1"/>
  <c r="S37" i="5"/>
  <c r="Q38" i="5" s="1"/>
  <c r="O37" i="5"/>
  <c r="M38" i="5" s="1"/>
  <c r="L38" i="3"/>
  <c r="H38" i="3"/>
  <c r="R36" i="1"/>
  <c r="P37" i="1" s="1"/>
  <c r="N36" i="1"/>
  <c r="L37" i="1" s="1"/>
  <c r="J36" i="1"/>
  <c r="J38" i="5" l="1"/>
  <c r="H39" i="5" s="1"/>
  <c r="R38" i="5"/>
  <c r="N38" i="5"/>
  <c r="O37" i="3"/>
  <c r="M38" i="3" s="1"/>
  <c r="K37" i="3"/>
  <c r="I38" i="3" s="1"/>
  <c r="S37" i="3"/>
  <c r="Q38" i="3" s="1"/>
  <c r="H37" i="1"/>
  <c r="K36" i="1" s="1"/>
  <c r="I37" i="1" s="1"/>
  <c r="P39" i="5" l="1"/>
  <c r="L39" i="5"/>
  <c r="J38" i="3"/>
  <c r="H39" i="3" s="1"/>
  <c r="N38" i="3"/>
  <c r="R38" i="3"/>
  <c r="S36" i="1"/>
  <c r="Q37" i="1" s="1"/>
  <c r="O36" i="1"/>
  <c r="M37" i="1" s="1"/>
  <c r="O38" i="5" l="1"/>
  <c r="M39" i="5" s="1"/>
  <c r="K38" i="5"/>
  <c r="I39" i="5" s="1"/>
  <c r="S38" i="5"/>
  <c r="Q39" i="5" s="1"/>
  <c r="N39" i="5" s="1"/>
  <c r="L39" i="3"/>
  <c r="P39" i="3"/>
  <c r="R37" i="1"/>
  <c r="P38" i="1" s="1"/>
  <c r="N37" i="1"/>
  <c r="L38" i="1" s="1"/>
  <c r="J37" i="1"/>
  <c r="L40" i="5" l="1"/>
  <c r="R39" i="5"/>
  <c r="P40" i="5" s="1"/>
  <c r="J39" i="5"/>
  <c r="O38" i="3"/>
  <c r="M39" i="3" s="1"/>
  <c r="S38" i="3"/>
  <c r="Q39" i="3" s="1"/>
  <c r="K38" i="3"/>
  <c r="I39" i="3" s="1"/>
  <c r="H38" i="1"/>
  <c r="K37" i="1" s="1"/>
  <c r="I38" i="1" s="1"/>
  <c r="H40" i="5" l="1"/>
  <c r="K39" i="5" s="1"/>
  <c r="I40" i="5" s="1"/>
  <c r="J39" i="3"/>
  <c r="N39" i="3"/>
  <c r="R39" i="3"/>
  <c r="S37" i="1"/>
  <c r="Q38" i="1" s="1"/>
  <c r="O37" i="1"/>
  <c r="M38" i="1" s="1"/>
  <c r="O39" i="5" l="1"/>
  <c r="M40" i="5" s="1"/>
  <c r="S39" i="5"/>
  <c r="Q40" i="5" s="1"/>
  <c r="L40" i="3"/>
  <c r="P40" i="3"/>
  <c r="H40" i="3"/>
  <c r="J38" i="1"/>
  <c r="H39" i="1" s="1"/>
  <c r="N38" i="1"/>
  <c r="L39" i="1" s="1"/>
  <c r="R38" i="1"/>
  <c r="P39" i="1" s="1"/>
  <c r="J40" i="5" l="1"/>
  <c r="H41" i="5" s="1"/>
  <c r="N40" i="5"/>
  <c r="R40" i="5"/>
  <c r="S39" i="3"/>
  <c r="Q40" i="3" s="1"/>
  <c r="O39" i="3"/>
  <c r="M40" i="3" s="1"/>
  <c r="K39" i="3"/>
  <c r="I40" i="3" s="1"/>
  <c r="S38" i="1"/>
  <c r="Q39" i="1" s="1"/>
  <c r="O38" i="1"/>
  <c r="M39" i="1" s="1"/>
  <c r="K38" i="1"/>
  <c r="I39" i="1" s="1"/>
  <c r="L41" i="5" l="1"/>
  <c r="P41" i="5"/>
  <c r="K40" i="5" s="1"/>
  <c r="I41" i="5" s="1"/>
  <c r="R40" i="3"/>
  <c r="P41" i="3" s="1"/>
  <c r="N40" i="3"/>
  <c r="L41" i="3" s="1"/>
  <c r="J40" i="3"/>
  <c r="H41" i="3" s="1"/>
  <c r="N39" i="1"/>
  <c r="L40" i="1" s="1"/>
  <c r="J39" i="1"/>
  <c r="R39" i="1"/>
  <c r="S40" i="5" l="1"/>
  <c r="Q41" i="5" s="1"/>
  <c r="O40" i="5"/>
  <c r="M41" i="5" s="1"/>
  <c r="K40" i="3"/>
  <c r="I41" i="3" s="1"/>
  <c r="O40" i="3"/>
  <c r="M41" i="3" s="1"/>
  <c r="S40" i="3"/>
  <c r="Q41" i="3" s="1"/>
  <c r="P40" i="1"/>
  <c r="H40" i="1"/>
  <c r="R41" i="5" l="1"/>
  <c r="P42" i="5" s="1"/>
  <c r="N41" i="5"/>
  <c r="J41" i="5"/>
  <c r="N41" i="3"/>
  <c r="L42" i="3" s="1"/>
  <c r="R41" i="3"/>
  <c r="P42" i="3" s="1"/>
  <c r="J41" i="3"/>
  <c r="H42" i="3" s="1"/>
  <c r="K39" i="1"/>
  <c r="I40" i="1" s="1"/>
  <c r="S39" i="1"/>
  <c r="Q40" i="1" s="1"/>
  <c r="O39" i="1"/>
  <c r="M40" i="1" s="1"/>
  <c r="L42" i="5" l="1"/>
  <c r="H42" i="5"/>
  <c r="K41" i="3"/>
  <c r="I42" i="3" s="1"/>
  <c r="S41" i="3"/>
  <c r="Q42" i="3" s="1"/>
  <c r="O41" i="3"/>
  <c r="M42" i="3" s="1"/>
  <c r="R40" i="1"/>
  <c r="P41" i="1" s="1"/>
  <c r="N40" i="1"/>
  <c r="L41" i="1" s="1"/>
  <c r="J40" i="1"/>
  <c r="K41" i="5" l="1"/>
  <c r="I42" i="5" s="1"/>
  <c r="O41" i="5"/>
  <c r="M42" i="5" s="1"/>
  <c r="S41" i="5"/>
  <c r="Q42" i="5" s="1"/>
  <c r="N42" i="3"/>
  <c r="R42" i="3"/>
  <c r="P43" i="3" s="1"/>
  <c r="J42" i="3"/>
  <c r="H41" i="1"/>
  <c r="K40" i="1" s="1"/>
  <c r="I41" i="1" s="1"/>
  <c r="J42" i="5" l="1"/>
  <c r="H43" i="5" s="1"/>
  <c r="R42" i="5"/>
  <c r="N42" i="5"/>
  <c r="H43" i="3"/>
  <c r="L43" i="3"/>
  <c r="S40" i="1"/>
  <c r="Q41" i="1" s="1"/>
  <c r="O40" i="1"/>
  <c r="M41" i="1" s="1"/>
  <c r="P43" i="5" l="1"/>
  <c r="L43" i="5"/>
  <c r="O42" i="3"/>
  <c r="M43" i="3" s="1"/>
  <c r="K42" i="3"/>
  <c r="I43" i="3" s="1"/>
  <c r="S42" i="3"/>
  <c r="Q43" i="3" s="1"/>
  <c r="R41" i="1"/>
  <c r="P42" i="1" s="1"/>
  <c r="N41" i="1"/>
  <c r="L42" i="1" s="1"/>
  <c r="J41" i="1"/>
  <c r="S42" i="5" l="1"/>
  <c r="Q43" i="5" s="1"/>
  <c r="K42" i="5"/>
  <c r="I43" i="5" s="1"/>
  <c r="O42" i="5"/>
  <c r="M43" i="5" s="1"/>
  <c r="R43" i="3"/>
  <c r="J43" i="3"/>
  <c r="H44" i="3" s="1"/>
  <c r="N43" i="3"/>
  <c r="H42" i="1"/>
  <c r="K41" i="1" s="1"/>
  <c r="I42" i="1" s="1"/>
  <c r="R43" i="5" l="1"/>
  <c r="P44" i="5" s="1"/>
  <c r="J43" i="5"/>
  <c r="H44" i="5" s="1"/>
  <c r="N43" i="5"/>
  <c r="L44" i="5" s="1"/>
  <c r="L44" i="3"/>
  <c r="P44" i="3"/>
  <c r="S41" i="1"/>
  <c r="Q42" i="1" s="1"/>
  <c r="O41" i="1"/>
  <c r="M42" i="1" s="1"/>
  <c r="K43" i="5" l="1"/>
  <c r="I44" i="5" s="1"/>
  <c r="O43" i="5"/>
  <c r="M44" i="5" s="1"/>
  <c r="S43" i="5"/>
  <c r="Q44" i="5" s="1"/>
  <c r="O43" i="3"/>
  <c r="M44" i="3" s="1"/>
  <c r="S43" i="3"/>
  <c r="Q44" i="3" s="1"/>
  <c r="K43" i="3"/>
  <c r="I44" i="3" s="1"/>
  <c r="R42" i="1"/>
  <c r="P43" i="1" s="1"/>
  <c r="N42" i="1"/>
  <c r="L43" i="1" s="1"/>
  <c r="J42" i="1"/>
  <c r="N44" i="5" l="1"/>
  <c r="R44" i="5"/>
  <c r="P45" i="5" s="1"/>
  <c r="J44" i="5"/>
  <c r="H45" i="5" s="1"/>
  <c r="N44" i="3"/>
  <c r="L45" i="3" s="1"/>
  <c r="R44" i="3"/>
  <c r="P45" i="3" s="1"/>
  <c r="J44" i="3"/>
  <c r="H43" i="1"/>
  <c r="K42" i="1" s="1"/>
  <c r="I43" i="1" s="1"/>
  <c r="L45" i="5" l="1"/>
  <c r="O44" i="5" s="1"/>
  <c r="M45" i="5" s="1"/>
  <c r="H45" i="3"/>
  <c r="K44" i="3" s="1"/>
  <c r="I45" i="3" s="1"/>
  <c r="S42" i="1"/>
  <c r="Q43" i="1" s="1"/>
  <c r="O42" i="1"/>
  <c r="M43" i="1" s="1"/>
  <c r="S44" i="5" l="1"/>
  <c r="Q45" i="5" s="1"/>
  <c r="K44" i="5"/>
  <c r="I45" i="5" s="1"/>
  <c r="O44" i="3"/>
  <c r="M45" i="3" s="1"/>
  <c r="S44" i="3"/>
  <c r="Q45" i="3" s="1"/>
  <c r="R43" i="1"/>
  <c r="P44" i="1" s="1"/>
  <c r="N43" i="1"/>
  <c r="L44" i="1" s="1"/>
  <c r="J43" i="1"/>
  <c r="J45" i="5" l="1"/>
  <c r="H46" i="5" s="1"/>
  <c r="R45" i="5"/>
  <c r="N45" i="5"/>
  <c r="R45" i="3"/>
  <c r="P46" i="3" s="1"/>
  <c r="J45" i="3"/>
  <c r="N45" i="3"/>
  <c r="H44" i="1"/>
  <c r="K43" i="1" s="1"/>
  <c r="I44" i="1" s="1"/>
  <c r="P46" i="5" l="1"/>
  <c r="L46" i="5"/>
  <c r="H46" i="3"/>
  <c r="L46" i="3"/>
  <c r="S43" i="1"/>
  <c r="Q44" i="1" s="1"/>
  <c r="O43" i="1"/>
  <c r="M44" i="1" s="1"/>
  <c r="S45" i="5" l="1"/>
  <c r="Q46" i="5" s="1"/>
  <c r="O45" i="5"/>
  <c r="M46" i="5" s="1"/>
  <c r="K45" i="5"/>
  <c r="I46" i="5" s="1"/>
  <c r="O45" i="3"/>
  <c r="M46" i="3" s="1"/>
  <c r="S45" i="3"/>
  <c r="Q46" i="3" s="1"/>
  <c r="K45" i="3"/>
  <c r="I46" i="3" s="1"/>
  <c r="R44" i="1"/>
  <c r="P45" i="1" s="1"/>
  <c r="N44" i="1"/>
  <c r="J44" i="1"/>
  <c r="R46" i="5" l="1"/>
  <c r="P47" i="5" s="1"/>
  <c r="N46" i="5"/>
  <c r="J46" i="5"/>
  <c r="H47" i="5" s="1"/>
  <c r="J46" i="3"/>
  <c r="N46" i="3"/>
  <c r="R46" i="3"/>
  <c r="H45" i="1"/>
  <c r="L45" i="1"/>
  <c r="L47" i="5" l="1"/>
  <c r="O46" i="5" s="1"/>
  <c r="M47" i="5" s="1"/>
  <c r="L47" i="3"/>
  <c r="H47" i="3"/>
  <c r="P47" i="3"/>
  <c r="K44" i="1"/>
  <c r="I45" i="1" s="1"/>
  <c r="S44" i="1"/>
  <c r="Q45" i="1" s="1"/>
  <c r="O44" i="1"/>
  <c r="M45" i="1" s="1"/>
  <c r="S46" i="5" l="1"/>
  <c r="Q47" i="5" s="1"/>
  <c r="K46" i="5"/>
  <c r="I47" i="5" s="1"/>
  <c r="K46" i="3"/>
  <c r="I47" i="3" s="1"/>
  <c r="O46" i="3"/>
  <c r="M47" i="3" s="1"/>
  <c r="S46" i="3"/>
  <c r="Q47" i="3" s="1"/>
  <c r="R45" i="1"/>
  <c r="P46" i="1" s="1"/>
  <c r="N45" i="1"/>
  <c r="L46" i="1" s="1"/>
  <c r="J45" i="1"/>
  <c r="N47" i="5" l="1"/>
  <c r="L48" i="5" s="1"/>
  <c r="R47" i="5"/>
  <c r="P48" i="5" s="1"/>
  <c r="J47" i="5"/>
  <c r="H48" i="5" s="1"/>
  <c r="R47" i="3"/>
  <c r="J47" i="3"/>
  <c r="N47" i="3"/>
  <c r="H46" i="1"/>
  <c r="K45" i="1" s="1"/>
  <c r="I46" i="1" s="1"/>
  <c r="K47" i="5" l="1"/>
  <c r="I48" i="5" s="1"/>
  <c r="S47" i="5"/>
  <c r="Q48" i="5" s="1"/>
  <c r="O47" i="5"/>
  <c r="M48" i="5" s="1"/>
  <c r="H48" i="3"/>
  <c r="P48" i="3"/>
  <c r="L48" i="3"/>
  <c r="S45" i="1"/>
  <c r="Q46" i="1" s="1"/>
  <c r="O45" i="1"/>
  <c r="M46" i="1" s="1"/>
  <c r="O47" i="3" l="1"/>
  <c r="M48" i="3" s="1"/>
  <c r="R48" i="5"/>
  <c r="J48" i="5"/>
  <c r="H49" i="5" s="1"/>
  <c r="N48" i="5"/>
  <c r="L49" i="5" s="1"/>
  <c r="S47" i="3"/>
  <c r="Q48" i="3" s="1"/>
  <c r="K47" i="3"/>
  <c r="I48" i="3" s="1"/>
  <c r="R46" i="1"/>
  <c r="P47" i="1" s="1"/>
  <c r="N46" i="1"/>
  <c r="L47" i="1" s="1"/>
  <c r="J46" i="1"/>
  <c r="J48" i="3" l="1"/>
  <c r="H49" i="3" s="1"/>
  <c r="P49" i="5"/>
  <c r="S48" i="5" s="1"/>
  <c r="Q49" i="5" s="1"/>
  <c r="R48" i="3"/>
  <c r="P49" i="3" s="1"/>
  <c r="N48" i="3"/>
  <c r="L49" i="3" s="1"/>
  <c r="H47" i="1"/>
  <c r="K46" i="1" s="1"/>
  <c r="I47" i="1" s="1"/>
  <c r="O48" i="3" l="1"/>
  <c r="M49" i="3" s="1"/>
  <c r="K48" i="5"/>
  <c r="I49" i="5" s="1"/>
  <c r="O48" i="5"/>
  <c r="M49" i="5" s="1"/>
  <c r="K48" i="3"/>
  <c r="I49" i="3" s="1"/>
  <c r="S48" i="3"/>
  <c r="Q49" i="3" s="1"/>
  <c r="S46" i="1"/>
  <c r="Q47" i="1" s="1"/>
  <c r="O46" i="1"/>
  <c r="M47" i="1" s="1"/>
  <c r="N49" i="5" l="1"/>
  <c r="L50" i="5" s="1"/>
  <c r="R49" i="5"/>
  <c r="J49" i="5"/>
  <c r="J49" i="3"/>
  <c r="H50" i="3" s="1"/>
  <c r="N49" i="3"/>
  <c r="R49" i="3"/>
  <c r="P50" i="3" s="1"/>
  <c r="R47" i="1"/>
  <c r="P48" i="1" s="1"/>
  <c r="N47" i="1"/>
  <c r="L48" i="1" s="1"/>
  <c r="J47" i="1"/>
  <c r="H50" i="5" l="1"/>
  <c r="P50" i="5"/>
  <c r="L50" i="3"/>
  <c r="O49" i="3" s="1"/>
  <c r="M50" i="3" s="1"/>
  <c r="H48" i="1"/>
  <c r="K47" i="1" s="1"/>
  <c r="I48" i="1" s="1"/>
  <c r="S49" i="5" l="1"/>
  <c r="Q50" i="5" s="1"/>
  <c r="K49" i="5"/>
  <c r="I50" i="5" s="1"/>
  <c r="O49" i="5"/>
  <c r="M50" i="5" s="1"/>
  <c r="K49" i="3"/>
  <c r="I50" i="3" s="1"/>
  <c r="S49" i="3"/>
  <c r="Q50" i="3" s="1"/>
  <c r="S47" i="1"/>
  <c r="Q48" i="1" s="1"/>
  <c r="O47" i="1"/>
  <c r="M48" i="1" s="1"/>
  <c r="J50" i="5" l="1"/>
  <c r="R50" i="5"/>
  <c r="N50" i="5"/>
  <c r="J50" i="3"/>
  <c r="R50" i="3"/>
  <c r="P51" i="3" s="1"/>
  <c r="N50" i="3"/>
  <c r="R48" i="1"/>
  <c r="N48" i="1"/>
  <c r="L49" i="1" s="1"/>
  <c r="J48" i="1"/>
  <c r="L51" i="5" l="1"/>
  <c r="H51" i="5"/>
  <c r="P51" i="5"/>
  <c r="H51" i="3"/>
  <c r="L51" i="3"/>
  <c r="H49" i="1"/>
  <c r="P49" i="1"/>
  <c r="O50" i="3" l="1"/>
  <c r="M51" i="3" s="1"/>
  <c r="K50" i="5"/>
  <c r="I51" i="5" s="1"/>
  <c r="O50" i="5"/>
  <c r="M51" i="5" s="1"/>
  <c r="S50" i="5"/>
  <c r="Q51" i="5" s="1"/>
  <c r="K50" i="3"/>
  <c r="I51" i="3" s="1"/>
  <c r="S50" i="3"/>
  <c r="Q51" i="3" s="1"/>
  <c r="K48" i="1"/>
  <c r="I49" i="1" s="1"/>
  <c r="S48" i="1"/>
  <c r="Q49" i="1" s="1"/>
  <c r="O48" i="1"/>
  <c r="M49" i="1" s="1"/>
  <c r="R51" i="5" l="1"/>
  <c r="P52" i="5" s="1"/>
  <c r="N51" i="5"/>
  <c r="J51" i="5"/>
  <c r="R51" i="3"/>
  <c r="N51" i="3"/>
  <c r="J51" i="3"/>
  <c r="R49" i="1"/>
  <c r="P50" i="1" s="1"/>
  <c r="N49" i="1"/>
  <c r="L50" i="1" s="1"/>
  <c r="J49" i="1"/>
  <c r="L52" i="5" l="1"/>
  <c r="H52" i="5"/>
  <c r="H52" i="3"/>
  <c r="L52" i="3"/>
  <c r="P52" i="3"/>
  <c r="H50" i="1"/>
  <c r="K49" i="1" s="1"/>
  <c r="I50" i="1" s="1"/>
  <c r="O51" i="5" l="1"/>
  <c r="M52" i="5" s="1"/>
  <c r="K51" i="5"/>
  <c r="I52" i="5" s="1"/>
  <c r="S51" i="5"/>
  <c r="Q52" i="5" s="1"/>
  <c r="S51" i="3"/>
  <c r="Q52" i="3" s="1"/>
  <c r="O51" i="3"/>
  <c r="M52" i="3" s="1"/>
  <c r="K51" i="3"/>
  <c r="I52" i="3" s="1"/>
  <c r="S49" i="1"/>
  <c r="Q50" i="1" s="1"/>
  <c r="O49" i="1"/>
  <c r="M50" i="1" s="1"/>
  <c r="J52" i="5" l="1"/>
  <c r="H53" i="5" s="1"/>
  <c r="N52" i="5"/>
  <c r="R52" i="5"/>
  <c r="N52" i="3"/>
  <c r="L53" i="3" s="1"/>
  <c r="R52" i="3"/>
  <c r="J52" i="3"/>
  <c r="H53" i="3" s="1"/>
  <c r="R50" i="1"/>
  <c r="N50" i="1"/>
  <c r="L51" i="1" s="1"/>
  <c r="J50" i="1"/>
  <c r="P53" i="5" l="1"/>
  <c r="L53" i="5"/>
  <c r="P53" i="3"/>
  <c r="S52" i="3" s="1"/>
  <c r="Q53" i="3" s="1"/>
  <c r="H51" i="1"/>
  <c r="P51" i="1"/>
  <c r="S52" i="5" l="1"/>
  <c r="Q53" i="5" s="1"/>
  <c r="O52" i="5"/>
  <c r="M53" i="5" s="1"/>
  <c r="K52" i="5"/>
  <c r="I53" i="5" s="1"/>
  <c r="O52" i="3"/>
  <c r="M53" i="3" s="1"/>
  <c r="K52" i="3"/>
  <c r="I53" i="3" s="1"/>
  <c r="S50" i="1"/>
  <c r="Q51" i="1" s="1"/>
  <c r="K50" i="1"/>
  <c r="I51" i="1" s="1"/>
  <c r="O50" i="1"/>
  <c r="M51" i="1" s="1"/>
  <c r="N53" i="5" l="1"/>
  <c r="L54" i="5" s="1"/>
  <c r="R53" i="5"/>
  <c r="J53" i="5"/>
  <c r="H54" i="5" s="1"/>
  <c r="N53" i="3"/>
  <c r="L54" i="3" s="1"/>
  <c r="R53" i="3"/>
  <c r="J53" i="3"/>
  <c r="H54" i="3" s="1"/>
  <c r="J51" i="1"/>
  <c r="H52" i="1" s="1"/>
  <c r="N51" i="1"/>
  <c r="L52" i="1" s="1"/>
  <c r="R51" i="1"/>
  <c r="P54" i="5" l="1"/>
  <c r="S53" i="5" s="1"/>
  <c r="Q54" i="5" s="1"/>
  <c r="P54" i="3"/>
  <c r="S53" i="3" s="1"/>
  <c r="Q54" i="3" s="1"/>
  <c r="P52" i="1"/>
  <c r="S51" i="1" s="1"/>
  <c r="Q52" i="1" s="1"/>
  <c r="O53" i="5" l="1"/>
  <c r="M54" i="5" s="1"/>
  <c r="K53" i="5"/>
  <c r="I54" i="5" s="1"/>
  <c r="K53" i="3"/>
  <c r="I54" i="3" s="1"/>
  <c r="O53" i="3"/>
  <c r="M54" i="3" s="1"/>
  <c r="K51" i="1"/>
  <c r="I52" i="1" s="1"/>
  <c r="O51" i="1"/>
  <c r="M52" i="1" s="1"/>
  <c r="J54" i="5" l="1"/>
  <c r="R54" i="5"/>
  <c r="N54" i="5"/>
  <c r="R54" i="3"/>
  <c r="P55" i="3" s="1"/>
  <c r="J54" i="3"/>
  <c r="H55" i="3" s="1"/>
  <c r="N54" i="3"/>
  <c r="L55" i="3" s="1"/>
  <c r="J52" i="1"/>
  <c r="H53" i="1" s="1"/>
  <c r="R52" i="1"/>
  <c r="N52" i="1"/>
  <c r="L53" i="1" s="1"/>
  <c r="P55" i="5" l="1"/>
  <c r="H55" i="5"/>
  <c r="L55" i="5"/>
  <c r="S54" i="3"/>
  <c r="Q55" i="3" s="1"/>
  <c r="O54" i="3"/>
  <c r="M55" i="3" s="1"/>
  <c r="K54" i="3"/>
  <c r="I55" i="3" s="1"/>
  <c r="P53" i="1"/>
  <c r="S52" i="1" s="1"/>
  <c r="Q53" i="1" s="1"/>
  <c r="K54" i="5" l="1"/>
  <c r="I55" i="5" s="1"/>
  <c r="S54" i="5"/>
  <c r="Q55" i="5" s="1"/>
  <c r="O54" i="5"/>
  <c r="M55" i="5" s="1"/>
  <c r="R55" i="3"/>
  <c r="P56" i="3" s="1"/>
  <c r="N55" i="3"/>
  <c r="J55" i="3"/>
  <c r="H56" i="3" s="1"/>
  <c r="O52" i="1"/>
  <c r="M53" i="1" s="1"/>
  <c r="K52" i="1"/>
  <c r="I53" i="1" s="1"/>
  <c r="J55" i="5" l="1"/>
  <c r="H56" i="5" s="1"/>
  <c r="R55" i="5"/>
  <c r="P56" i="5" s="1"/>
  <c r="N55" i="5"/>
  <c r="L56" i="5" s="1"/>
  <c r="L56" i="3"/>
  <c r="O55" i="3" s="1"/>
  <c r="M56" i="3" s="1"/>
  <c r="N53" i="1"/>
  <c r="L54" i="1" s="1"/>
  <c r="J53" i="1"/>
  <c r="R53" i="1"/>
  <c r="O55" i="5" l="1"/>
  <c r="M56" i="5" s="1"/>
  <c r="S55" i="5"/>
  <c r="Q56" i="5" s="1"/>
  <c r="K55" i="5"/>
  <c r="I56" i="5" s="1"/>
  <c r="S55" i="3"/>
  <c r="Q56" i="3" s="1"/>
  <c r="K55" i="3"/>
  <c r="I56" i="3" s="1"/>
  <c r="H54" i="1"/>
  <c r="P54" i="1"/>
  <c r="R56" i="5" l="1"/>
  <c r="P57" i="5" s="1"/>
  <c r="J56" i="5"/>
  <c r="H57" i="5" s="1"/>
  <c r="N56" i="5"/>
  <c r="L57" i="5" s="1"/>
  <c r="N56" i="3"/>
  <c r="L57" i="3" s="1"/>
  <c r="R56" i="3"/>
  <c r="J56" i="3"/>
  <c r="H57" i="3" s="1"/>
  <c r="S53" i="1"/>
  <c r="Q54" i="1" s="1"/>
  <c r="O53" i="1"/>
  <c r="M54" i="1" s="1"/>
  <c r="K53" i="1"/>
  <c r="I54" i="1" s="1"/>
  <c r="S56" i="5" l="1"/>
  <c r="Q57" i="5" s="1"/>
  <c r="K56" i="5"/>
  <c r="I57" i="5" s="1"/>
  <c r="O56" i="5"/>
  <c r="M57" i="5" s="1"/>
  <c r="P57" i="3"/>
  <c r="S56" i="3" s="1"/>
  <c r="Q57" i="3" s="1"/>
  <c r="J54" i="1"/>
  <c r="H55" i="1" s="1"/>
  <c r="N54" i="1"/>
  <c r="R54" i="1"/>
  <c r="R57" i="5" l="1"/>
  <c r="P58" i="5" s="1"/>
  <c r="N57" i="5"/>
  <c r="L58" i="5" s="1"/>
  <c r="J57" i="5"/>
  <c r="H58" i="5" s="1"/>
  <c r="O56" i="3"/>
  <c r="M57" i="3" s="1"/>
  <c r="K56" i="3"/>
  <c r="I57" i="3" s="1"/>
  <c r="L55" i="1"/>
  <c r="P55" i="1"/>
  <c r="S57" i="5" l="1"/>
  <c r="Q58" i="5" s="1"/>
  <c r="O57" i="5"/>
  <c r="M58" i="5" s="1"/>
  <c r="K57" i="5"/>
  <c r="I58" i="5" s="1"/>
  <c r="N57" i="3"/>
  <c r="L58" i="3" s="1"/>
  <c r="R57" i="3"/>
  <c r="J57" i="3"/>
  <c r="K54" i="1"/>
  <c r="I55" i="1" s="1"/>
  <c r="S54" i="1"/>
  <c r="Q55" i="1" s="1"/>
  <c r="O54" i="1"/>
  <c r="M55" i="1" s="1"/>
  <c r="R58" i="5" l="1"/>
  <c r="J58" i="5"/>
  <c r="H59" i="5" s="1"/>
  <c r="N58" i="5"/>
  <c r="L59" i="5" s="1"/>
  <c r="H58" i="3"/>
  <c r="P58" i="3"/>
  <c r="N55" i="1"/>
  <c r="L56" i="1" s="1"/>
  <c r="R55" i="1"/>
  <c r="J55" i="1"/>
  <c r="P59" i="5" l="1"/>
  <c r="S58" i="5" s="1"/>
  <c r="Q59" i="5" s="1"/>
  <c r="S57" i="3"/>
  <c r="Q58" i="3" s="1"/>
  <c r="K57" i="3"/>
  <c r="I58" i="3" s="1"/>
  <c r="O57" i="3"/>
  <c r="M58" i="3" s="1"/>
  <c r="P56" i="1"/>
  <c r="H56" i="1"/>
  <c r="O58" i="5" l="1"/>
  <c r="M59" i="5" s="1"/>
  <c r="K58" i="5"/>
  <c r="I59" i="5" s="1"/>
  <c r="N58" i="3"/>
  <c r="L59" i="3" s="1"/>
  <c r="R58" i="3"/>
  <c r="J58" i="3"/>
  <c r="S55" i="1"/>
  <c r="Q56" i="1" s="1"/>
  <c r="K55" i="1"/>
  <c r="I56" i="1" s="1"/>
  <c r="O55" i="1"/>
  <c r="M56" i="1" s="1"/>
  <c r="R59" i="5" l="1"/>
  <c r="P60" i="5" s="1"/>
  <c r="N59" i="5"/>
  <c r="L60" i="5" s="1"/>
  <c r="J59" i="5"/>
  <c r="H59" i="3"/>
  <c r="P59" i="3"/>
  <c r="R56" i="1"/>
  <c r="P57" i="1" s="1"/>
  <c r="J56" i="1"/>
  <c r="H57" i="1" s="1"/>
  <c r="N56" i="1"/>
  <c r="H60" i="5" l="1"/>
  <c r="K59" i="5" s="1"/>
  <c r="I60" i="5" s="1"/>
  <c r="S58" i="3"/>
  <c r="Q59" i="3" s="1"/>
  <c r="O58" i="3"/>
  <c r="M59" i="3" s="1"/>
  <c r="K58" i="3"/>
  <c r="I59" i="3" s="1"/>
  <c r="L57" i="1"/>
  <c r="O56" i="1" s="1"/>
  <c r="M57" i="1" s="1"/>
  <c r="O59" i="5" l="1"/>
  <c r="M60" i="5" s="1"/>
  <c r="S59" i="5"/>
  <c r="Q60" i="5" s="1"/>
  <c r="N59" i="3"/>
  <c r="J59" i="3"/>
  <c r="H60" i="3" s="1"/>
  <c r="R59" i="3"/>
  <c r="K56" i="1"/>
  <c r="I57" i="1" s="1"/>
  <c r="S56" i="1"/>
  <c r="Q57" i="1" s="1"/>
  <c r="N60" i="5" l="1"/>
  <c r="J60" i="5"/>
  <c r="R60" i="5"/>
  <c r="L60" i="3"/>
  <c r="P60" i="3"/>
  <c r="R57" i="1"/>
  <c r="P58" i="1" s="1"/>
  <c r="N57" i="1"/>
  <c r="J57" i="1"/>
  <c r="H61" i="5" l="1"/>
  <c r="P61" i="5"/>
  <c r="L61" i="5"/>
  <c r="O59" i="3"/>
  <c r="M60" i="3" s="1"/>
  <c r="K59" i="3"/>
  <c r="I60" i="3" s="1"/>
  <c r="S59" i="3"/>
  <c r="Q60" i="3" s="1"/>
  <c r="L58" i="1"/>
  <c r="H58" i="1"/>
  <c r="K60" i="5" l="1"/>
  <c r="I61" i="5" s="1"/>
  <c r="O60" i="5"/>
  <c r="M61" i="5" s="1"/>
  <c r="S60" i="5"/>
  <c r="Q61" i="5" s="1"/>
  <c r="N60" i="3"/>
  <c r="L61" i="3" s="1"/>
  <c r="J60" i="3"/>
  <c r="H61" i="3" s="1"/>
  <c r="R60" i="3"/>
  <c r="O57" i="1"/>
  <c r="M58" i="1" s="1"/>
  <c r="K57" i="1"/>
  <c r="I58" i="1" s="1"/>
  <c r="S57" i="1"/>
  <c r="Q58" i="1" s="1"/>
  <c r="N61" i="5" l="1"/>
  <c r="L62" i="5" s="1"/>
  <c r="J61" i="5"/>
  <c r="R61" i="5"/>
  <c r="P62" i="5" s="1"/>
  <c r="P61" i="3"/>
  <c r="S60" i="3" s="1"/>
  <c r="Q61" i="3" s="1"/>
  <c r="J58" i="1"/>
  <c r="H59" i="1" s="1"/>
  <c r="N58" i="1"/>
  <c r="R58" i="1"/>
  <c r="H62" i="5" l="1"/>
  <c r="K61" i="5" s="1"/>
  <c r="I62" i="5" s="1"/>
  <c r="K60" i="3"/>
  <c r="I61" i="3" s="1"/>
  <c r="O60" i="3"/>
  <c r="M61" i="3" s="1"/>
  <c r="P59" i="1"/>
  <c r="L59" i="1"/>
  <c r="O61" i="5" l="1"/>
  <c r="M62" i="5" s="1"/>
  <c r="S61" i="5"/>
  <c r="Q62" i="5" s="1"/>
  <c r="J61" i="3"/>
  <c r="H62" i="3" s="1"/>
  <c r="R61" i="3"/>
  <c r="N61" i="3"/>
  <c r="L62" i="3" s="1"/>
  <c r="S58" i="1"/>
  <c r="Q59" i="1" s="1"/>
  <c r="K58" i="1"/>
  <c r="I59" i="1" s="1"/>
  <c r="O58" i="1"/>
  <c r="M59" i="1" s="1"/>
  <c r="N62" i="5" l="1"/>
  <c r="L63" i="5" s="1"/>
  <c r="J62" i="5"/>
  <c r="R62" i="5"/>
  <c r="P62" i="3"/>
  <c r="S61" i="3" s="1"/>
  <c r="Q62" i="3" s="1"/>
  <c r="J59" i="1"/>
  <c r="H60" i="1" s="1"/>
  <c r="N59" i="1"/>
  <c r="L60" i="1" s="1"/>
  <c r="R59" i="1"/>
  <c r="H63" i="5" l="1"/>
  <c r="P63" i="5"/>
  <c r="O61" i="3"/>
  <c r="M62" i="3" s="1"/>
  <c r="K61" i="3"/>
  <c r="I62" i="3" s="1"/>
  <c r="P60" i="1"/>
  <c r="S59" i="1" s="1"/>
  <c r="Q60" i="1" s="1"/>
  <c r="K62" i="5" l="1"/>
  <c r="I63" i="5" s="1"/>
  <c r="S62" i="5"/>
  <c r="Q63" i="5" s="1"/>
  <c r="O62" i="5"/>
  <c r="M63" i="5" s="1"/>
  <c r="R62" i="3"/>
  <c r="P63" i="3" s="1"/>
  <c r="N62" i="3"/>
  <c r="J62" i="3"/>
  <c r="K59" i="1"/>
  <c r="I60" i="1" s="1"/>
  <c r="O59" i="1"/>
  <c r="M60" i="1" s="1"/>
  <c r="N63" i="5" l="1"/>
  <c r="J63" i="5"/>
  <c r="R63" i="5"/>
  <c r="L63" i="3"/>
  <c r="H63" i="3"/>
  <c r="J60" i="1"/>
  <c r="H61" i="1" s="1"/>
  <c r="R60" i="1"/>
  <c r="N60" i="1"/>
  <c r="K62" i="3" l="1"/>
  <c r="I63" i="3" s="1"/>
  <c r="O62" i="3"/>
  <c r="M63" i="3" s="1"/>
  <c r="S62" i="3"/>
  <c r="Q63" i="3" s="1"/>
  <c r="L61" i="1"/>
  <c r="P61" i="1"/>
  <c r="N63" i="3" l="1"/>
  <c r="R63" i="3"/>
  <c r="J63" i="3"/>
  <c r="O60" i="1"/>
  <c r="M61" i="1" s="1"/>
  <c r="K60" i="1"/>
  <c r="I61" i="1" s="1"/>
  <c r="S60" i="1"/>
  <c r="Q61" i="1" s="1"/>
  <c r="J61" i="1" l="1"/>
  <c r="H62" i="1" s="1"/>
  <c r="R61" i="1"/>
  <c r="P62" i="1" s="1"/>
  <c r="N61" i="1"/>
  <c r="L62" i="1" l="1"/>
  <c r="O61" i="1" s="1"/>
  <c r="M62" i="1" s="1"/>
  <c r="K61" i="1" l="1"/>
  <c r="I62" i="1" s="1"/>
  <c r="S61" i="1"/>
  <c r="Q62" i="1" s="1"/>
  <c r="N62" i="1" l="1"/>
  <c r="L63" i="1" s="1"/>
  <c r="J62" i="1"/>
  <c r="R62" i="1"/>
  <c r="P63" i="1" s="1"/>
  <c r="H63" i="1" l="1"/>
  <c r="K62" i="1" s="1"/>
  <c r="I63" i="1" s="1"/>
  <c r="O62" i="1" l="1"/>
  <c r="M63" i="1" s="1"/>
  <c r="S62" i="1"/>
  <c r="Q63" i="1" s="1"/>
  <c r="N63" i="1" l="1"/>
  <c r="R63" i="1"/>
  <c r="J63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ropball!$AE$11:$AF$54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dropballAE11AF541"/>
        </x15:connection>
      </ext>
    </extLst>
  </connection>
</connections>
</file>

<file path=xl/sharedStrings.xml><?xml version="1.0" encoding="utf-8"?>
<sst xmlns="http://schemas.openxmlformats.org/spreadsheetml/2006/main" count="130" uniqueCount="44">
  <si>
    <t>time</t>
  </si>
  <si>
    <t>dt</t>
  </si>
  <si>
    <t>vx'</t>
  </si>
  <si>
    <t>vx</t>
  </si>
  <si>
    <t>f(t,vx,vy,vz)</t>
  </si>
  <si>
    <t>f(t',vx',vy',vz')</t>
  </si>
  <si>
    <t>vy'</t>
  </si>
  <si>
    <t>vy</t>
  </si>
  <si>
    <t>g(t,vx,vy,vz)</t>
  </si>
  <si>
    <t>g(t',vx',vy',vz')</t>
  </si>
  <si>
    <t>vz'</t>
  </si>
  <si>
    <t>vz</t>
  </si>
  <si>
    <t>h(t,vx,vy,vz)</t>
  </si>
  <si>
    <t>h(t',vx',vy',vz')</t>
  </si>
  <si>
    <t xml:space="preserve">Coeficients </t>
  </si>
  <si>
    <t>Drag (Cd)</t>
  </si>
  <si>
    <t>Velocity (mph)</t>
  </si>
  <si>
    <t>Velocity (m/s)</t>
  </si>
  <si>
    <t xml:space="preserve">Constants </t>
  </si>
  <si>
    <t xml:space="preserve">Cross Secitonal Area (A) </t>
  </si>
  <si>
    <t>Cdrag</t>
  </si>
  <si>
    <t>Cmagnus</t>
  </si>
  <si>
    <r>
      <t>Air density (</t>
    </r>
    <r>
      <rPr>
        <sz val="11"/>
        <color theme="1"/>
        <rFont val="Calibri"/>
        <family val="2"/>
      </rPr>
      <t>ρ)</t>
    </r>
  </si>
  <si>
    <t>Lift (CL)</t>
  </si>
  <si>
    <t>α (magnus angle)</t>
  </si>
  <si>
    <t>θ (launch angle-vertical)</t>
  </si>
  <si>
    <t>φ (launch angle-horizontal)</t>
  </si>
  <si>
    <t>degrees</t>
  </si>
  <si>
    <t>radians</t>
  </si>
  <si>
    <t>initial velocity (x)</t>
  </si>
  <si>
    <t>initial velocity (z)</t>
  </si>
  <si>
    <t>initial velocity (y)</t>
  </si>
  <si>
    <t>mass</t>
  </si>
  <si>
    <t xml:space="preserve">Gravity </t>
  </si>
  <si>
    <t>vx ft/sec</t>
  </si>
  <si>
    <t>vy ft/sec</t>
  </si>
  <si>
    <t>vz ft/sec</t>
  </si>
  <si>
    <t>position (x)</t>
  </si>
  <si>
    <t>position (z)</t>
  </si>
  <si>
    <t>position (y)</t>
  </si>
  <si>
    <t>x (feet)</t>
  </si>
  <si>
    <t>y (feet)</t>
  </si>
  <si>
    <t>z (feet)</t>
  </si>
  <si>
    <t>no magnus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</si>
</sst>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Velocities</a:t>
            </a:r>
            <a:r>
              <a:rPr lang="en-US" baseline="0"/>
              <a:t>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106139901835473E-2"/>
          <c:y val="7.4556670944326914E-2"/>
          <c:w val="0.76564193343513098"/>
          <c:h val="0.90770650601553982"/>
        </c:manualLayout>
      </c:layout>
      <c:scatterChart>
        <c:scatterStyle val="lineMarker"/>
        <c:varyColors val="0"/>
        <c:ser>
          <c:idx val="0"/>
          <c:order val="0"/>
          <c:tx>
            <c:v>velocity 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518858280470105E-3"/>
                  <c:y val="-9.415415890693858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vx = -6.4907t + 31.131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dropball!$G$11:$G$53</c:f>
              <c:numCache>
                <c:formatCode>General</c:formatCode>
                <c:ptCount val="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</c:numCache>
            </c:numRef>
          </c:xVal>
          <c:yVal>
            <c:numRef>
              <c:f>dropball!$I$11:$I$53</c:f>
              <c:numCache>
                <c:formatCode>General</c:formatCode>
                <c:ptCount val="43"/>
                <c:pt idx="0">
                  <c:v>31.173721346441791</c:v>
                </c:pt>
                <c:pt idx="1">
                  <c:v>31.102489279684708</c:v>
                </c:pt>
                <c:pt idx="2">
                  <c:v>31.031605513759594</c:v>
                </c:pt>
                <c:pt idx="3">
                  <c:v>30.961066420283743</c:v>
                </c:pt>
                <c:pt idx="4">
                  <c:v>30.890868410442387</c:v>
                </c:pt>
                <c:pt idx="5">
                  <c:v>30.821007934448843</c:v>
                </c:pt>
                <c:pt idx="6">
                  <c:v>30.751481481014917</c:v>
                </c:pt>
                <c:pt idx="7">
                  <c:v>30.68228557683128</c:v>
                </c:pt>
                <c:pt idx="8">
                  <c:v>30.613416786057655</c:v>
                </c:pt>
                <c:pt idx="9">
                  <c:v>30.544871709822605</c:v>
                </c:pt>
                <c:pt idx="10">
                  <c:v>30.476646985732707</c:v>
                </c:pt>
                <c:pt idx="11">
                  <c:v>30.40873928739094</c:v>
                </c:pt>
                <c:pt idx="12">
                  <c:v>30.341145323924081</c:v>
                </c:pt>
                <c:pt idx="13">
                  <c:v>30.273861839518926</c:v>
                </c:pt>
                <c:pt idx="14">
                  <c:v>30.206885612967167</c:v>
                </c:pt>
                <c:pt idx="15">
                  <c:v>30.140213457218739</c:v>
                </c:pt>
                <c:pt idx="16">
                  <c:v>30.073842218943447</c:v>
                </c:pt>
                <c:pt idx="17">
                  <c:v>30.007768778100747</c:v>
                </c:pt>
                <c:pt idx="18">
                  <c:v>29.941990047517457</c:v>
                </c:pt>
                <c:pt idx="19">
                  <c:v>29.876502972473286</c:v>
                </c:pt>
                <c:pt idx="20">
                  <c:v>29.811304530293992</c:v>
                </c:pt>
                <c:pt idx="21">
                  <c:v>29.746391729952016</c:v>
                </c:pt>
                <c:pt idx="22">
                  <c:v>29.68176161167446</c:v>
                </c:pt>
                <c:pt idx="23">
                  <c:v>29.617411246558223</c:v>
                </c:pt>
                <c:pt idx="24">
                  <c:v>29.553337736192187</c:v>
                </c:pt>
                <c:pt idx="25">
                  <c:v>29.489538212286277</c:v>
                </c:pt>
                <c:pt idx="26">
                  <c:v>29.426009836307276</c:v>
                </c:pt>
                <c:pt idx="27">
                  <c:v>29.362749799121246</c:v>
                </c:pt>
                <c:pt idx="28">
                  <c:v>29.299755320642433</c:v>
                </c:pt>
                <c:pt idx="29">
                  <c:v>29.237023649488489</c:v>
                </c:pt>
                <c:pt idx="30">
                  <c:v>29.174552062641936</c:v>
                </c:pt>
                <c:pt idx="31">
                  <c:v>29.112337865117698</c:v>
                </c:pt>
                <c:pt idx="32">
                  <c:v>29.050378389636588</c:v>
                </c:pt>
                <c:pt idx="33">
                  <c:v>28.988670996304645</c:v>
                </c:pt>
                <c:pt idx="34">
                  <c:v>28.927213072298191</c:v>
                </c:pt>
                <c:pt idx="35">
                  <c:v>28.866002031554469</c:v>
                </c:pt>
                <c:pt idx="36">
                  <c:v>28.805035314467791</c:v>
                </c:pt>
                <c:pt idx="37">
                  <c:v>28.744310387591042</c:v>
                </c:pt>
                <c:pt idx="38">
                  <c:v>28.683824743342452</c:v>
                </c:pt>
                <c:pt idx="39">
                  <c:v>28.623575899717515</c:v>
                </c:pt>
                <c:pt idx="40">
                  <c:v>28.563561400005966</c:v>
                </c:pt>
                <c:pt idx="41">
                  <c:v>28.503778812513687</c:v>
                </c:pt>
                <c:pt idx="42">
                  <c:v>28.444225730289457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D-4E33-8796-AD24198A30C0}"/>
            </c:ext>
          </c:extLst>
        </c:ser>
        <c:ser>
          <c:idx val="1"/>
          <c:order val="1"/>
          <c:tx>
            <c:v>velocity (y)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446166369913037"/>
                  <c:y val="-0.20178631329620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dropball!$G$11:$G$53</c:f>
              <c:numCache>
                <c:formatCode>General</c:formatCode>
                <c:ptCount val="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</c:numCache>
            </c:numRef>
          </c:xVal>
          <c:yVal>
            <c:numRef>
              <c:f>dropball!$M$11:$M$53</c:f>
              <c:numCache>
                <c:formatCode>General</c:formatCode>
                <c:ptCount val="43"/>
                <c:pt idx="0">
                  <c:v>2.7273483925599367</c:v>
                </c:pt>
                <c:pt idx="1">
                  <c:v>2.5964686684074905</c:v>
                </c:pt>
                <c:pt idx="2">
                  <c:v>2.4660422972916454</c:v>
                </c:pt>
                <c:pt idx="3">
                  <c:v>2.3360646811793249</c:v>
                </c:pt>
                <c:pt idx="4">
                  <c:v>2.2065312866493065</c:v>
                </c:pt>
                <c:pt idx="5">
                  <c:v>2.0774376439533451</c:v>
                </c:pt>
                <c:pt idx="6">
                  <c:v>1.9487793460944711</c:v>
                </c:pt>
                <c:pt idx="7">
                  <c:v>1.8205520479220783</c:v>
                </c:pt>
                <c:pt idx="8">
                  <c:v>1.692751465243417</c:v>
                </c:pt>
                <c:pt idx="9">
                  <c:v>1.5653733739511277</c:v>
                </c:pt>
                <c:pt idx="10">
                  <c:v>1.4384136091664534</c:v>
                </c:pt>
                <c:pt idx="11">
                  <c:v>1.3118680643977787</c:v>
                </c:pt>
                <c:pt idx="12">
                  <c:v>1.1857326907141521</c:v>
                </c:pt>
                <c:pt idx="13">
                  <c:v>1.0600034959334583</c:v>
                </c:pt>
                <c:pt idx="14">
                  <c:v>0.93467654382491039</c:v>
                </c:pt>
                <c:pt idx="15">
                  <c:v>0.80974795332554672</c:v>
                </c:pt>
                <c:pt idx="16">
                  <c:v>0.68521389777041775</c:v>
                </c:pt>
                <c:pt idx="17">
                  <c:v>0.56107060413616039</c:v>
                </c:pt>
                <c:pt idx="18">
                  <c:v>0.43731435229766247</c:v>
                </c:pt>
                <c:pt idx="19">
                  <c:v>0.31394147429752822</c:v>
                </c:pt>
                <c:pt idx="20">
                  <c:v>0.19094835362806109</c:v>
                </c:pt>
                <c:pt idx="21">
                  <c:v>6.8331424525488016E-2</c:v>
                </c:pt>
                <c:pt idx="22">
                  <c:v>-5.3912828723844175E-2</c:v>
                </c:pt>
                <c:pt idx="23">
                  <c:v>-0.17578787246556404</c:v>
                </c:pt>
                <c:pt idx="24">
                  <c:v>-0.29729712434791911</c:v>
                </c:pt>
                <c:pt idx="25">
                  <c:v>-0.41844395398121903</c:v>
                </c:pt>
                <c:pt idx="26">
                  <c:v>-0.53923168358632334</c:v>
                </c:pt>
                <c:pt idx="27">
                  <c:v>-0.65966358863241326</c:v>
                </c:pt>
                <c:pt idx="28">
                  <c:v>-0.77974289846428058</c:v>
                </c:pt>
                <c:pt idx="29">
                  <c:v>-0.8994727969193631</c:v>
                </c:pt>
                <c:pt idx="30">
                  <c:v>-1.0188564229347485</c:v>
                </c:pt>
                <c:pt idx="31">
                  <c:v>-1.1378968711443647</c:v>
                </c:pt>
                <c:pt idx="32">
                  <c:v>-1.2565971924665682</c:v>
                </c:pt>
                <c:pt idx="33">
                  <c:v>-1.3749603946823408</c:v>
                </c:pt>
                <c:pt idx="34">
                  <c:v>-1.4929894430042934</c:v>
                </c:pt>
                <c:pt idx="35">
                  <c:v>-1.6106872606366782</c:v>
                </c:pt>
                <c:pt idx="36">
                  <c:v>-1.7280567293266018</c:v>
                </c:pt>
                <c:pt idx="37">
                  <c:v>-1.8451006899066253</c:v>
                </c:pt>
                <c:pt idx="38">
                  <c:v>-1.9618219428289412</c:v>
                </c:pt>
                <c:pt idx="39">
                  <c:v>-2.0782232486913013</c:v>
                </c:pt>
                <c:pt idx="40">
                  <c:v>-2.1943073287548756</c:v>
                </c:pt>
                <c:pt idx="41">
                  <c:v>-2.3100768654542123</c:v>
                </c:pt>
                <c:pt idx="42">
                  <c:v>-2.4255345028994668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D-4E33-8796-AD24198A30C0}"/>
            </c:ext>
          </c:extLst>
        </c:ser>
        <c:ser>
          <c:idx val="2"/>
          <c:order val="2"/>
          <c:tx>
            <c:v>velocity (z)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512326602178947E-2"/>
                  <c:y val="-6.34599782420297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dropball!$G$11:$G$31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</c:numCache>
            </c:numRef>
          </c:xVal>
          <c:yVal>
            <c:numRef>
              <c:f>dropball!$Q$11:$Q$31</c:f>
              <c:numCache>
                <c:formatCode>General</c:formatCode>
                <c:ptCount val="21"/>
                <c:pt idx="0">
                  <c:v>0</c:v>
                </c:pt>
                <c:pt idx="1">
                  <c:v>8.2151686588944682E-19</c:v>
                </c:pt>
                <c:pt idx="2">
                  <c:v>1.6405993135216303E-18</c:v>
                </c:pt>
                <c:pt idx="3">
                  <c:v>2.4572894236610147E-18</c:v>
                </c:pt>
                <c:pt idx="4">
                  <c:v>3.2716289427569964E-18</c:v>
                </c:pt>
                <c:pt idx="5">
                  <c:v>4.0836592887413392E-18</c:v>
                </c:pt>
                <c:pt idx="6">
                  <c:v>4.8934215567200859E-18</c:v>
                </c:pt>
                <c:pt idx="7">
                  <c:v>5.7009565245621114E-18</c:v>
                </c:pt>
                <c:pt idx="8">
                  <c:v>6.5063046583864286E-18</c:v>
                </c:pt>
                <c:pt idx="9">
                  <c:v>7.3095061179503004E-18</c:v>
                </c:pt>
                <c:pt idx="10">
                  <c:v>8.1106007619401738E-18</c:v>
                </c:pt>
                <c:pt idx="11">
                  <c:v>8.9096281531673929E-18</c:v>
                </c:pt>
                <c:pt idx="12">
                  <c:v>9.7066275636706E-18</c:v>
                </c:pt>
                <c:pt idx="13">
                  <c:v>1.0501637979726703E-17</c:v>
                </c:pt>
                <c:pt idx="14">
                  <c:v>1.1294698106772222E-17</c:v>
                </c:pt>
                <c:pt idx="15">
                  <c:v>1.2085846374236801E-17</c:v>
                </c:pt>
                <c:pt idx="16">
                  <c:v>1.2875120940290623E-17</c:v>
                </c:pt>
                <c:pt idx="17">
                  <c:v>1.3662559696507412E-17</c:v>
                </c:pt>
                <c:pt idx="18">
                  <c:v>1.4448200272444709E-17</c:v>
                </c:pt>
                <c:pt idx="19">
                  <c:v>1.5232080040143007E-17</c:v>
                </c:pt>
                <c:pt idx="20">
                  <c:v>1.6014236118545339E-17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1D-4E33-8796-AD24198A3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09312"/>
        <c:axId val="305415872"/>
      </c:scatterChart>
      <c:valAx>
        <c:axId val="3054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15872"/>
        <c:crosses val="autoZero"/>
        <c:crossBetween val="midCat"/>
      </c:valAx>
      <c:valAx>
        <c:axId val="3054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0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Dropball</a:t>
            </a:r>
            <a:r>
              <a:rPr lang="en-US" sz="2800" baseline="0"/>
              <a:t> trajectory 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Magnus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dropball!$AE$11:$AE$54</c:f>
              <c:numCache>
                <c:formatCode>General</c:formatCode>
                <c:ptCount val="44"/>
                <c:pt idx="0">
                  <c:v>0</c:v>
                </c:pt>
                <c:pt idx="1">
                  <c:v>1.0202951934106002</c:v>
                </c:pt>
                <c:pt idx="2">
                  <c:v>2.0384641728424002</c:v>
                </c:pt>
                <c:pt idx="3">
                  <c:v>3.0545069382953995</c:v>
                </c:pt>
                <c:pt idx="4">
                  <c:v>4.0684234897696001</c:v>
                </c:pt>
                <c:pt idx="5">
                  <c:v>5.0802138272650001</c:v>
                </c:pt>
                <c:pt idx="6">
                  <c:v>6.0898779507816005</c:v>
                </c:pt>
                <c:pt idx="7">
                  <c:v>7.0974158603194004</c:v>
                </c:pt>
                <c:pt idx="8">
                  <c:v>8.1028275558784006</c:v>
                </c:pt>
                <c:pt idx="9">
                  <c:v>9.1061130374586003</c:v>
                </c:pt>
                <c:pt idx="10">
                  <c:v>10.107272305059999</c:v>
                </c:pt>
                <c:pt idx="11">
                  <c:v>11.106305358682599</c:v>
                </c:pt>
                <c:pt idx="12">
                  <c:v>12.103212198326398</c:v>
                </c:pt>
                <c:pt idx="13">
                  <c:v>13.097992823991399</c:v>
                </c:pt>
                <c:pt idx="14">
                  <c:v>14.090647235677597</c:v>
                </c:pt>
                <c:pt idx="15">
                  <c:v>15.081175433384999</c:v>
                </c:pt>
                <c:pt idx="16">
                  <c:v>16.069577417113603</c:v>
                </c:pt>
                <c:pt idx="17">
                  <c:v>17.055853186863398</c:v>
                </c:pt>
                <c:pt idx="18">
                  <c:v>18.040002742634403</c:v>
                </c:pt>
                <c:pt idx="19">
                  <c:v>19.022026084426599</c:v>
                </c:pt>
                <c:pt idx="20">
                  <c:v>20.001923212240005</c:v>
                </c:pt>
                <c:pt idx="21">
                  <c:v>20.979694126074605</c:v>
                </c:pt>
                <c:pt idx="22">
                  <c:v>21.955338825930404</c:v>
                </c:pt>
                <c:pt idx="23">
                  <c:v>22.928857311807405</c:v>
                </c:pt>
                <c:pt idx="24">
                  <c:v>23.900249583705605</c:v>
                </c:pt>
                <c:pt idx="25">
                  <c:v>24.869515641625004</c:v>
                </c:pt>
                <c:pt idx="26">
                  <c:v>25.836655485565608</c:v>
                </c:pt>
                <c:pt idx="27">
                  <c:v>26.80166911552741</c:v>
                </c:pt>
                <c:pt idx="28">
                  <c:v>27.764556531510404</c:v>
                </c:pt>
                <c:pt idx="29">
                  <c:v>28.725317733514608</c:v>
                </c:pt>
                <c:pt idx="30">
                  <c:v>29.683952721540013</c:v>
                </c:pt>
                <c:pt idx="31">
                  <c:v>30.64046149558661</c:v>
                </c:pt>
                <c:pt idx="32">
                  <c:v>31.594844055654413</c:v>
                </c:pt>
                <c:pt idx="33">
                  <c:v>32.547100401743407</c:v>
                </c:pt>
                <c:pt idx="34">
                  <c:v>33.497230533853617</c:v>
                </c:pt>
                <c:pt idx="35">
                  <c:v>34.445234451985016</c:v>
                </c:pt>
                <c:pt idx="36">
                  <c:v>35.391112156137616</c:v>
                </c:pt>
                <c:pt idx="37">
                  <c:v>36.334863646311419</c:v>
                </c:pt>
                <c:pt idx="38">
                  <c:v>37.276488922506417</c:v>
                </c:pt>
                <c:pt idx="39">
                  <c:v>38.215987984722616</c:v>
                </c:pt>
                <c:pt idx="40">
                  <c:v>39.153360832960018</c:v>
                </c:pt>
                <c:pt idx="41">
                  <c:v>40.088607467218623</c:v>
                </c:pt>
                <c:pt idx="42">
                  <c:v>41.021727887498415</c:v>
                </c:pt>
                <c:pt idx="43">
                  <c:v>41.952722093799416</c:v>
                </c:pt>
              </c:numCache>
            </c:numRef>
          </c:xVal>
          <c:yVal>
            <c:numRef>
              <c:f>dropball!$AF$11:$AF$53</c:f>
              <c:numCache>
                <c:formatCode>General</c:formatCode>
                <c:ptCount val="43"/>
                <c:pt idx="0">
                  <c:v>1.500000048</c:v>
                </c:pt>
                <c:pt idx="1">
                  <c:v>1.585636697722</c:v>
                </c:pt>
                <c:pt idx="2">
                  <c:v>1.6672513656880001</c:v>
                </c:pt>
                <c:pt idx="3">
                  <c:v>1.744844051898</c:v>
                </c:pt>
                <c:pt idx="4">
                  <c:v>1.8184147563519999</c:v>
                </c:pt>
                <c:pt idx="5">
                  <c:v>1.8879634790499999</c:v>
                </c:pt>
                <c:pt idx="6">
                  <c:v>1.9534902199920001</c:v>
                </c:pt>
                <c:pt idx="7">
                  <c:v>2.0149949791780002</c:v>
                </c:pt>
                <c:pt idx="8">
                  <c:v>2.0724777566079999</c:v>
                </c:pt>
                <c:pt idx="9">
                  <c:v>2.1259385522819998</c:v>
                </c:pt>
                <c:pt idx="10">
                  <c:v>2.1753773661999998</c:v>
                </c:pt>
                <c:pt idx="11">
                  <c:v>2.2207941983619999</c:v>
                </c:pt>
                <c:pt idx="12">
                  <c:v>2.2621890487680001</c:v>
                </c:pt>
                <c:pt idx="13">
                  <c:v>2.299561917418</c:v>
                </c:pt>
                <c:pt idx="14">
                  <c:v>2.332912804312</c:v>
                </c:pt>
                <c:pt idx="15">
                  <c:v>2.3622417094500001</c:v>
                </c:pt>
                <c:pt idx="16">
                  <c:v>2.3875486328320004</c:v>
                </c:pt>
                <c:pt idx="17">
                  <c:v>2.4088335744579998</c:v>
                </c:pt>
                <c:pt idx="18">
                  <c:v>2.4260965343280003</c:v>
                </c:pt>
                <c:pt idx="19">
                  <c:v>2.439337512442</c:v>
                </c:pt>
                <c:pt idx="20">
                  <c:v>2.4485565088000003</c:v>
                </c:pt>
                <c:pt idx="21">
                  <c:v>2.4537535234020003</c:v>
                </c:pt>
                <c:pt idx="22">
                  <c:v>2.4549285562480003</c:v>
                </c:pt>
                <c:pt idx="23">
                  <c:v>2.4520816073379996</c:v>
                </c:pt>
                <c:pt idx="24">
                  <c:v>2.4452126766719995</c:v>
                </c:pt>
                <c:pt idx="25">
                  <c:v>2.4343217642499999</c:v>
                </c:pt>
                <c:pt idx="26">
                  <c:v>2.4194088700719996</c:v>
                </c:pt>
                <c:pt idx="27">
                  <c:v>2.4004739941380002</c:v>
                </c:pt>
                <c:pt idx="28">
                  <c:v>2.3775171364479997</c:v>
                </c:pt>
                <c:pt idx="29">
                  <c:v>2.3505382970020001</c:v>
                </c:pt>
                <c:pt idx="30">
                  <c:v>2.3195374757999994</c:v>
                </c:pt>
                <c:pt idx="31">
                  <c:v>2.2845146728419992</c:v>
                </c:pt>
                <c:pt idx="32">
                  <c:v>2.2454698881279991</c:v>
                </c:pt>
                <c:pt idx="33">
                  <c:v>2.2024031216579996</c:v>
                </c:pt>
                <c:pt idx="34">
                  <c:v>2.1553143734319993</c:v>
                </c:pt>
                <c:pt idx="35">
                  <c:v>2.1042036434499987</c:v>
                </c:pt>
                <c:pt idx="36">
                  <c:v>2.0490709317119991</c:v>
                </c:pt>
                <c:pt idx="37">
                  <c:v>1.9899162382179987</c:v>
                </c:pt>
                <c:pt idx="38">
                  <c:v>1.926739562967998</c:v>
                </c:pt>
                <c:pt idx="39">
                  <c:v>1.8595409059619985</c:v>
                </c:pt>
                <c:pt idx="40">
                  <c:v>1.7883202671999985</c:v>
                </c:pt>
                <c:pt idx="41">
                  <c:v>1.7130776466819984</c:v>
                </c:pt>
                <c:pt idx="42">
                  <c:v>1.6338130444079981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7-49FF-9D07-B6B94A2D514E}"/>
            </c:ext>
          </c:extLst>
        </c:ser>
        <c:ser>
          <c:idx val="1"/>
          <c:order val="1"/>
          <c:tx>
            <c:v>No Magnus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dropball!$AM$11:$AM$53</c:f>
              <c:numCache>
                <c:formatCode>General</c:formatCode>
                <c:ptCount val="43"/>
                <c:pt idx="0">
                  <c:v>0</c:v>
                </c:pt>
                <c:pt idx="1">
                  <c:v>1.0202935529906001</c:v>
                </c:pt>
                <c:pt idx="2">
                  <c:v>2.0384576111624004</c:v>
                </c:pt>
                <c:pt idx="3">
                  <c:v>3.0544921745153997</c:v>
                </c:pt>
                <c:pt idx="4">
                  <c:v>4.0683972430496</c:v>
                </c:pt>
                <c:pt idx="5">
                  <c:v>5.0801728167650007</c:v>
                </c:pt>
                <c:pt idx="6">
                  <c:v>6.0898188956616002</c:v>
                </c:pt>
                <c:pt idx="7">
                  <c:v>7.0973354797393995</c:v>
                </c:pt>
                <c:pt idx="8">
                  <c:v>8.1027225689984004</c:v>
                </c:pt>
                <c:pt idx="9">
                  <c:v>9.1059801634386002</c:v>
                </c:pt>
                <c:pt idx="10">
                  <c:v>10.107108263059999</c:v>
                </c:pt>
                <c:pt idx="11">
                  <c:v>11.106106867862598</c:v>
                </c:pt>
                <c:pt idx="12">
                  <c:v>12.102975977846398</c:v>
                </c:pt>
                <c:pt idx="13">
                  <c:v>13.097715593011397</c:v>
                </c:pt>
                <c:pt idx="14">
                  <c:v>14.090325713357599</c:v>
                </c:pt>
                <c:pt idx="15">
                  <c:v>15.080806338885001</c:v>
                </c:pt>
                <c:pt idx="16">
                  <c:v>16.069157469593602</c:v>
                </c:pt>
                <c:pt idx="17">
                  <c:v>17.055379105483404</c:v>
                </c:pt>
                <c:pt idx="18">
                  <c:v>18.039471246554402</c:v>
                </c:pt>
                <c:pt idx="19">
                  <c:v>19.021433892806602</c:v>
                </c:pt>
                <c:pt idx="20">
                  <c:v>20.001267044240006</c:v>
                </c:pt>
                <c:pt idx="21">
                  <c:v>20.978970700854603</c:v>
                </c:pt>
                <c:pt idx="22">
                  <c:v>21.954544862650405</c:v>
                </c:pt>
                <c:pt idx="23">
                  <c:v>22.927989529627407</c:v>
                </c:pt>
                <c:pt idx="24">
                  <c:v>23.899304701785606</c:v>
                </c:pt>
                <c:pt idx="25">
                  <c:v>24.868490379125006</c:v>
                </c:pt>
                <c:pt idx="26">
                  <c:v>25.835546561645607</c:v>
                </c:pt>
                <c:pt idx="27">
                  <c:v>26.800473249347409</c:v>
                </c:pt>
                <c:pt idx="28">
                  <c:v>27.763270442230407</c:v>
                </c:pt>
                <c:pt idx="29">
                  <c:v>28.723938140294607</c:v>
                </c:pt>
                <c:pt idx="30">
                  <c:v>29.68247634354001</c:v>
                </c:pt>
                <c:pt idx="31">
                  <c:v>30.638885051966611</c:v>
                </c:pt>
                <c:pt idx="32">
                  <c:v>31.593164265574412</c:v>
                </c:pt>
                <c:pt idx="33">
                  <c:v>32.54531398436341</c:v>
                </c:pt>
                <c:pt idx="34">
                  <c:v>33.49533420833361</c:v>
                </c:pt>
                <c:pt idx="35">
                  <c:v>34.443224937485013</c:v>
                </c:pt>
                <c:pt idx="36">
                  <c:v>35.388986171817614</c:v>
                </c:pt>
                <c:pt idx="37">
                  <c:v>36.332617911331418</c:v>
                </c:pt>
                <c:pt idx="38">
                  <c:v>37.274120156026413</c:v>
                </c:pt>
                <c:pt idx="39">
                  <c:v>38.213492905902612</c:v>
                </c:pt>
                <c:pt idx="40">
                  <c:v>39.150736160960015</c:v>
                </c:pt>
                <c:pt idx="41">
                  <c:v>40.085849921198616</c:v>
                </c:pt>
                <c:pt idx="42">
                  <c:v>41.01883418661842</c:v>
                </c:pt>
              </c:numCache>
            </c:numRef>
          </c:xVal>
          <c:yVal>
            <c:numRef>
              <c:f>dropball!$AN$11:$AN$53</c:f>
              <c:numCache>
                <c:formatCode>General</c:formatCode>
                <c:ptCount val="43"/>
                <c:pt idx="0">
                  <c:v>1.500000048</c:v>
                </c:pt>
                <c:pt idx="1">
                  <c:v>1.5867839746615999</c:v>
                </c:pt>
                <c:pt idx="2">
                  <c:v>1.6703050403264001</c:v>
                </c:pt>
                <c:pt idx="3">
                  <c:v>1.7505632449944</c:v>
                </c:pt>
                <c:pt idx="4">
                  <c:v>1.8275585886655998</c:v>
                </c:pt>
                <c:pt idx="5">
                  <c:v>1.90129107134</c:v>
                </c:pt>
                <c:pt idx="6">
                  <c:v>1.9717606930175999</c:v>
                </c:pt>
                <c:pt idx="7">
                  <c:v>2.0389674536984002</c:v>
                </c:pt>
                <c:pt idx="8">
                  <c:v>2.1029113533824</c:v>
                </c:pt>
                <c:pt idx="9">
                  <c:v>2.1635923920696003</c:v>
                </c:pt>
                <c:pt idx="10">
                  <c:v>2.2210105697600002</c:v>
                </c:pt>
                <c:pt idx="11">
                  <c:v>2.2751658864535997</c:v>
                </c:pt>
                <c:pt idx="12">
                  <c:v>2.3260583421503997</c:v>
                </c:pt>
                <c:pt idx="13">
                  <c:v>2.3736879368503998</c:v>
                </c:pt>
                <c:pt idx="14">
                  <c:v>2.4180546705535999</c:v>
                </c:pt>
                <c:pt idx="15">
                  <c:v>2.4591585432599996</c:v>
                </c:pt>
                <c:pt idx="16">
                  <c:v>2.4969995549695998</c:v>
                </c:pt>
                <c:pt idx="17">
                  <c:v>2.5315777056824</c:v>
                </c:pt>
                <c:pt idx="18">
                  <c:v>2.5628929953984003</c:v>
                </c:pt>
                <c:pt idx="19">
                  <c:v>2.5909454241176002</c:v>
                </c:pt>
                <c:pt idx="20">
                  <c:v>2.6157349918400001</c:v>
                </c:pt>
                <c:pt idx="21">
                  <c:v>2.6372616985656001</c:v>
                </c:pt>
                <c:pt idx="22">
                  <c:v>2.6555255442943997</c:v>
                </c:pt>
                <c:pt idx="23">
                  <c:v>2.6705265290264002</c:v>
                </c:pt>
                <c:pt idx="24">
                  <c:v>2.6822646527616003</c:v>
                </c:pt>
                <c:pt idx="25">
                  <c:v>2.6907399155</c:v>
                </c:pt>
                <c:pt idx="26">
                  <c:v>2.6959523172416002</c:v>
                </c:pt>
                <c:pt idx="27">
                  <c:v>2.6979018579864</c:v>
                </c:pt>
                <c:pt idx="28">
                  <c:v>2.6965885377344003</c:v>
                </c:pt>
                <c:pt idx="29">
                  <c:v>2.6920123564855998</c:v>
                </c:pt>
                <c:pt idx="30">
                  <c:v>2.6841733142399997</c:v>
                </c:pt>
                <c:pt idx="31">
                  <c:v>2.6730714109975997</c:v>
                </c:pt>
                <c:pt idx="32">
                  <c:v>2.6587066467584002</c:v>
                </c:pt>
                <c:pt idx="33">
                  <c:v>2.6410790215224003</c:v>
                </c:pt>
                <c:pt idx="34">
                  <c:v>2.6201885352895995</c:v>
                </c:pt>
                <c:pt idx="35">
                  <c:v>2.5960351880599997</c:v>
                </c:pt>
                <c:pt idx="36">
                  <c:v>2.5686189798335999</c:v>
                </c:pt>
                <c:pt idx="37">
                  <c:v>2.5379399106103993</c:v>
                </c:pt>
                <c:pt idx="38">
                  <c:v>2.5039979803903996</c:v>
                </c:pt>
                <c:pt idx="39">
                  <c:v>2.4667931891735995</c:v>
                </c:pt>
                <c:pt idx="40">
                  <c:v>2.426325536959999</c:v>
                </c:pt>
                <c:pt idx="41">
                  <c:v>2.382595023749599</c:v>
                </c:pt>
                <c:pt idx="42">
                  <c:v>2.3356016495423995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FE-41EE-A77F-9EAFCF005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37608"/>
        <c:axId val="672437936"/>
      </c:scatterChart>
      <c:valAx>
        <c:axId val="67243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37936"/>
        <c:crosses val="autoZero"/>
        <c:crossBetween val="midCat"/>
      </c:valAx>
      <c:valAx>
        <c:axId val="67243793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3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Velocities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106139901835473E-2"/>
          <c:y val="7.0199801359347058E-2"/>
          <c:w val="0.7589189915440494"/>
          <c:h val="0.91206340005425901"/>
        </c:manualLayout>
      </c:layout>
      <c:scatterChart>
        <c:scatterStyle val="lineMarker"/>
        <c:varyColors val="0"/>
        <c:ser>
          <c:idx val="0"/>
          <c:order val="0"/>
          <c:tx>
            <c:v>velocity 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518858280470105E-3"/>
                  <c:y val="-9.415415890693858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vx = -6.492t + 31.131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riseball!$G$11:$G$53</c:f>
              <c:numCache>
                <c:formatCode>General</c:formatCode>
                <c:ptCount val="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</c:numCache>
            </c:numRef>
          </c:xVal>
          <c:yVal>
            <c:numRef>
              <c:f>riseball!$I$11:$I$53</c:f>
              <c:numCache>
                <c:formatCode>General</c:formatCode>
                <c:ptCount val="43"/>
                <c:pt idx="0">
                  <c:v>31.173721346441791</c:v>
                </c:pt>
                <c:pt idx="1">
                  <c:v>31.10248395183768</c:v>
                </c:pt>
                <c:pt idx="2">
                  <c:v>31.031584742076014</c:v>
                </c:pt>
                <c:pt idx="3">
                  <c:v>30.961021028761358</c:v>
                </c:pt>
                <c:pt idx="4">
                  <c:v>30.890790146591016</c:v>
                </c:pt>
                <c:pt idx="5">
                  <c:v>30.820889453099529</c:v>
                </c:pt>
                <c:pt idx="6">
                  <c:v>30.751316328406915</c:v>
                </c:pt>
                <c:pt idx="7">
                  <c:v>30.682068174970532</c:v>
                </c:pt>
                <c:pt idx="8">
                  <c:v>30.613142417340562</c:v>
                </c:pt>
                <c:pt idx="9">
                  <c:v>30.54453650191903</c:v>
                </c:pt>
                <c:pt idx="10">
                  <c:v>30.476247896722306</c:v>
                </c:pt>
                <c:pt idx="11">
                  <c:v>30.408274091147049</c:v>
                </c:pt>
                <c:pt idx="12">
                  <c:v>30.340612595739533</c:v>
                </c:pt>
                <c:pt idx="13">
                  <c:v>30.273260941968303</c:v>
                </c:pt>
                <c:pt idx="14">
                  <c:v>30.206216682000115</c:v>
                </c:pt>
                <c:pt idx="15">
                  <c:v>30.139477388479108</c:v>
                </c:pt>
                <c:pt idx="16">
                  <c:v>30.073040654309164</c:v>
                </c:pt>
                <c:pt idx="17">
                  <c:v>30.006904092439388</c:v>
                </c:pt>
                <c:pt idx="18">
                  <c:v>29.941065335652699</c:v>
                </c:pt>
                <c:pt idx="19">
                  <c:v>29.875522036357445</c:v>
                </c:pt>
                <c:pt idx="20">
                  <c:v>29.810271866382024</c:v>
                </c:pt>
                <c:pt idx="21">
                  <c:v>29.745312516772458</c:v>
                </c:pt>
                <c:pt idx="22">
                  <c:v>29.680641697592865</c:v>
                </c:pt>
                <c:pt idx="23">
                  <c:v>29.616257137728812</c:v>
                </c:pt>
                <c:pt idx="24">
                  <c:v>29.552156584693474</c:v>
                </c:pt>
                <c:pt idx="25">
                  <c:v>29.48833780443659</c:v>
                </c:pt>
                <c:pt idx="26">
                  <c:v>29.424798581156136</c:v>
                </c:pt>
                <c:pt idx="27">
                  <c:v>29.361536717112717</c:v>
                </c:pt>
                <c:pt idx="28">
                  <c:v>29.298550032446617</c:v>
                </c:pt>
                <c:pt idx="29">
                  <c:v>29.23583636499745</c:v>
                </c:pt>
                <c:pt idx="30">
                  <c:v>29.173393570126407</c:v>
                </c:pt>
                <c:pt idx="31">
                  <c:v>29.111219520541042</c:v>
                </c:pt>
                <c:pt idx="32">
                  <c:v>29.049312106122564</c:v>
                </c:pt>
                <c:pt idx="33">
                  <c:v>28.987669233755597</c:v>
                </c:pt>
                <c:pt idx="34">
                  <c:v>28.92628882716037</c:v>
                </c:pt>
                <c:pt idx="35">
                  <c:v>28.865168826727299</c:v>
                </c:pt>
                <c:pt idx="36">
                  <c:v>28.804307189353946</c:v>
                </c:pt>
                <c:pt idx="37">
                  <c:v>28.743701888284278</c:v>
                </c:pt>
                <c:pt idx="38">
                  <c:v>28.68335091295025</c:v>
                </c:pt>
                <c:pt idx="39">
                  <c:v>28.623252268815619</c:v>
                </c:pt>
                <c:pt idx="40">
                  <c:v>28.563403977221999</c:v>
                </c:pt>
                <c:pt idx="41">
                  <c:v>28.503804075237095</c:v>
                </c:pt>
                <c:pt idx="42">
                  <c:v>28.444450615505115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1-405C-BD65-D14D40D4BAD7}"/>
            </c:ext>
          </c:extLst>
        </c:ser>
        <c:ser>
          <c:idx val="1"/>
          <c:order val="1"/>
          <c:tx>
            <c:v>velocity (y)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950367721525981"/>
                  <c:y val="-0.178691793527706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vy = -7.4442t + 2.7204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riseball!$G$11:$G$53</c:f>
              <c:numCache>
                <c:formatCode>General</c:formatCode>
                <c:ptCount val="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</c:numCache>
            </c:numRef>
          </c:xVal>
          <c:yVal>
            <c:numRef>
              <c:f>riseball!$M$11:$M$53</c:f>
              <c:numCache>
                <c:formatCode>General</c:formatCode>
                <c:ptCount val="43"/>
                <c:pt idx="0">
                  <c:v>2.7273483925599367</c:v>
                </c:pt>
                <c:pt idx="1">
                  <c:v>2.6519343974952312</c:v>
                </c:pt>
                <c:pt idx="2">
                  <c:v>2.5765653349523072</c:v>
                </c:pt>
                <c:pt idx="3">
                  <c:v>2.5012414156550808</c:v>
                </c:pt>
                <c:pt idx="4">
                  <c:v>2.425962849377763</c:v>
                </c:pt>
                <c:pt idx="5">
                  <c:v>2.3507298450058003</c:v>
                </c:pt>
                <c:pt idx="6">
                  <c:v>2.2755426105957199</c:v>
                </c:pt>
                <c:pt idx="7">
                  <c:v>2.2004013534338975</c:v>
                </c:pt>
                <c:pt idx="8">
                  <c:v>2.1253062800942613</c:v>
                </c:pt>
                <c:pt idx="9">
                  <c:v>2.0502575964949474</c:v>
                </c:pt>
                <c:pt idx="10">
                  <c:v>1.9752555079539236</c:v>
                </c:pt>
                <c:pt idx="11">
                  <c:v>1.9003002192435894</c:v>
                </c:pt>
                <c:pt idx="12">
                  <c:v>1.8253919346443737</c:v>
                </c:pt>
                <c:pt idx="13">
                  <c:v>1.750530857997338</c:v>
                </c:pt>
                <c:pt idx="14">
                  <c:v>1.6757171927558006</c:v>
                </c:pt>
                <c:pt idx="15">
                  <c:v>1.6009511420359925</c:v>
                </c:pt>
                <c:pt idx="16">
                  <c:v>1.5262329086667612</c:v>
                </c:pt>
                <c:pt idx="17">
                  <c:v>1.4515626952383287</c:v>
                </c:pt>
                <c:pt idx="18">
                  <c:v>1.3769407041501212</c:v>
                </c:pt>
                <c:pt idx="19">
                  <c:v>1.3023671376576782</c:v>
                </c:pt>
                <c:pt idx="20">
                  <c:v>1.2278421979186529</c:v>
                </c:pt>
                <c:pt idx="21">
                  <c:v>1.1533660870379163</c:v>
                </c:pt>
                <c:pt idx="22">
                  <c:v>1.0789390071117726</c:v>
                </c:pt>
                <c:pt idx="23">
                  <c:v>1.0045611602712989</c:v>
                </c:pt>
                <c:pt idx="24">
                  <c:v>0.93023274872481898</c:v>
                </c:pt>
                <c:pt idx="25">
                  <c:v>0.85595397479951774</c:v>
                </c:pt>
                <c:pt idx="26">
                  <c:v>0.78172504098221007</c:v>
                </c:pt>
                <c:pt idx="27">
                  <c:v>0.70754614995927101</c:v>
                </c:pt>
                <c:pt idx="28">
                  <c:v>0.63341750465573599</c:v>
                </c:pt>
                <c:pt idx="29">
                  <c:v>0.55933930827358114</c:v>
                </c:pt>
                <c:pt idx="30">
                  <c:v>0.48531176432919138</c:v>
                </c:pt>
                <c:pt idx="31">
                  <c:v>0.41133507669002489</c:v>
                </c:pt>
                <c:pt idx="32">
                  <c:v>0.33740944961048192</c:v>
                </c:pt>
                <c:pt idx="33">
                  <c:v>0.26353508776698564</c:v>
                </c:pt>
                <c:pt idx="34">
                  <c:v>0.18971219629228345</c:v>
                </c:pt>
                <c:pt idx="35">
                  <c:v>0.11594098080897536</c:v>
                </c:pt>
                <c:pt idx="36">
                  <c:v>4.2221647462277176E-2</c:v>
                </c:pt>
                <c:pt idx="37">
                  <c:v>-3.1445597047974394E-2</c:v>
                </c:pt>
                <c:pt idx="38">
                  <c:v>-0.10506054543606795</c:v>
                </c:pt>
                <c:pt idx="39">
                  <c:v>-0.17862298979990807</c:v>
                </c:pt>
                <c:pt idx="40">
                  <c:v>-0.25213272159124384</c:v>
                </c:pt>
                <c:pt idx="41">
                  <c:v>-0.32558953158662896</c:v>
                </c:pt>
                <c:pt idx="42">
                  <c:v>-0.39899320985910691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F1-405C-BD65-D14D40D4BAD7}"/>
            </c:ext>
          </c:extLst>
        </c:ser>
        <c:ser>
          <c:idx val="2"/>
          <c:order val="2"/>
          <c:tx>
            <c:v>velocity (z)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512326602178947E-2"/>
                  <c:y val="-6.34599782420297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riseball!$G$11:$G$53</c:f>
              <c:numCache>
                <c:formatCode>General</c:formatCode>
                <c:ptCount val="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</c:numCache>
            </c:numRef>
          </c:xVal>
          <c:yVal>
            <c:numRef>
              <c:f>riseball!$Q$11:$Q$53</c:f>
              <c:numCache>
                <c:formatCode>General</c:formatCode>
                <c:ptCount val="43"/>
                <c:pt idx="0">
                  <c:v>0</c:v>
                </c:pt>
                <c:pt idx="1">
                  <c:v>8.8753191741769234E-19</c:v>
                </c:pt>
                <c:pt idx="2">
                  <c:v>1.7726980532248355E-18</c:v>
                </c:pt>
                <c:pt idx="3">
                  <c:v>2.655521845605858E-18</c:v>
                </c:pt>
                <c:pt idx="4">
                  <c:v>3.536026621818704E-18</c:v>
                </c:pt>
                <c:pt idx="5">
                  <c:v>4.4142355996840705E-18</c:v>
                </c:pt>
                <c:pt idx="6">
                  <c:v>5.2901718890532337E-18</c:v>
                </c:pt>
                <c:pt idx="7">
                  <c:v>6.1638584932547811E-18</c:v>
                </c:pt>
                <c:pt idx="8">
                  <c:v>7.0353183105205556E-18</c:v>
                </c:pt>
                <c:pt idx="9">
                  <c:v>7.9045741353910962E-18</c:v>
                </c:pt>
                <c:pt idx="10">
                  <c:v>8.7716486601008821E-18</c:v>
                </c:pt>
                <c:pt idx="11">
                  <c:v>9.6365644759436617E-18</c:v>
                </c:pt>
                <c:pt idx="12">
                  <c:v>1.0499344074618138E-17</c:v>
                </c:pt>
                <c:pt idx="13">
                  <c:v>1.1360009849554304E-17</c:v>
                </c:pt>
                <c:pt idx="14">
                  <c:v>1.2218584097220684E-17</c:v>
                </c:pt>
                <c:pt idx="15">
                  <c:v>1.3075089018412748E-17</c:v>
                </c:pt>
                <c:pt idx="16">
                  <c:v>1.392954671952277E-17</c:v>
                </c:pt>
                <c:pt idx="17">
                  <c:v>1.4781979213791363E-17</c:v>
                </c:pt>
                <c:pt idx="18">
                  <c:v>1.5632408422540971E-17</c:v>
                </c:pt>
                <c:pt idx="19">
                  <c:v>1.6480856176391542E-17</c:v>
                </c:pt>
                <c:pt idx="20">
                  <c:v>1.7327344216458618E-17</c:v>
                </c:pt>
                <c:pt idx="21">
                  <c:v>1.8171894195534112E-17</c:v>
                </c:pt>
                <c:pt idx="22">
                  <c:v>1.9014527679249956E-17</c:v>
                </c:pt>
                <c:pt idx="23">
                  <c:v>1.9855266147224886E-17</c:v>
                </c:pt>
                <c:pt idx="24">
                  <c:v>2.0694130994194585E-17</c:v>
                </c:pt>
                <c:pt idx="25">
                  <c:v>2.1531143531125364E-17</c:v>
                </c:pt>
                <c:pt idx="26">
                  <c:v>2.2366324986311657E-17</c:v>
                </c:pt>
                <c:pt idx="27">
                  <c:v>2.3199696506457487E-17</c:v>
                </c:pt>
                <c:pt idx="28">
                  <c:v>2.4031279157742138E-17</c:v>
                </c:pt>
                <c:pt idx="29">
                  <c:v>2.4861093926870244E-17</c:v>
                </c:pt>
                <c:pt idx="30">
                  <c:v>2.5689161722106463E-17</c:v>
                </c:pt>
                <c:pt idx="31">
                  <c:v>2.6515503374294963E-17</c:v>
                </c:pt>
                <c:pt idx="32">
                  <c:v>2.7340139637863908E-17</c:v>
                </c:pt>
                <c:pt idx="33">
                  <c:v>2.8163091191815113E-17</c:v>
                </c:pt>
                <c:pt idx="34">
                  <c:v>2.8984378640699074E-17</c:v>
                </c:pt>
                <c:pt idx="35">
                  <c:v>2.9804022515575561E-17</c:v>
                </c:pt>
                <c:pt idx="36">
                  <c:v>3.0622043274959914E-17</c:v>
                </c:pt>
                <c:pt idx="37">
                  <c:v>3.1438461305755282E-17</c:v>
                </c:pt>
                <c:pt idx="38">
                  <c:v>3.2253296924170925E-17</c:v>
                </c:pt>
                <c:pt idx="39">
                  <c:v>3.3066570376626763E-17</c:v>
                </c:pt>
                <c:pt idx="40">
                  <c:v>3.3878301840644342E-17</c:v>
                </c:pt>
                <c:pt idx="41">
                  <c:v>3.4688511425724405E-17</c:v>
                </c:pt>
                <c:pt idx="42">
                  <c:v>3.549721917421119E-17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F1-405C-BD65-D14D40D4B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09312"/>
        <c:axId val="305415872"/>
      </c:scatterChart>
      <c:valAx>
        <c:axId val="3054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15872"/>
        <c:crosses val="autoZero"/>
        <c:crossBetween val="midCat"/>
      </c:valAx>
      <c:valAx>
        <c:axId val="3054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0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Riseball</a:t>
            </a:r>
            <a:r>
              <a:rPr lang="en-US" baseline="0"/>
              <a:t> trajectory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Magnus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riseball!$AE$11:$AE$53</c:f>
              <c:numCache>
                <c:formatCode>General</c:formatCode>
                <c:ptCount val="43"/>
                <c:pt idx="0">
                  <c:v>0</c:v>
                </c:pt>
                <c:pt idx="1">
                  <c:v>1.0202933397360001</c:v>
                </c:pt>
                <c:pt idx="2">
                  <c:v>2.0384567581440001</c:v>
                </c:pt>
                <c:pt idx="3">
                  <c:v>3.0544902552240001</c:v>
                </c:pt>
                <c:pt idx="4">
                  <c:v>4.0683938309760004</c:v>
                </c:pt>
                <c:pt idx="5">
                  <c:v>5.0801674853999996</c:v>
                </c:pt>
                <c:pt idx="6">
                  <c:v>6.089811218496</c:v>
                </c:pt>
                <c:pt idx="7">
                  <c:v>7.0973250302640007</c:v>
                </c:pt>
                <c:pt idx="8">
                  <c:v>8.102708920704</c:v>
                </c:pt>
                <c:pt idx="9">
                  <c:v>9.1059628898160003</c:v>
                </c:pt>
                <c:pt idx="10">
                  <c:v>10.1070869376</c:v>
                </c:pt>
                <c:pt idx="11">
                  <c:v>11.106081064055997</c:v>
                </c:pt>
                <c:pt idx="12">
                  <c:v>12.102945269183998</c:v>
                </c:pt>
                <c:pt idx="13">
                  <c:v>13.097679552983998</c:v>
                </c:pt>
                <c:pt idx="14">
                  <c:v>14.090283915455997</c:v>
                </c:pt>
                <c:pt idx="15">
                  <c:v>15.080758356599999</c:v>
                </c:pt>
                <c:pt idx="16">
                  <c:v>16.069102876416</c:v>
                </c:pt>
                <c:pt idx="17">
                  <c:v>17.055317474904001</c:v>
                </c:pt>
                <c:pt idx="18">
                  <c:v>18.039402152064003</c:v>
                </c:pt>
                <c:pt idx="19">
                  <c:v>19.021356907896003</c:v>
                </c:pt>
                <c:pt idx="20">
                  <c:v>20.001181742400004</c:v>
                </c:pt>
                <c:pt idx="21">
                  <c:v>20.978876655576006</c:v>
                </c:pt>
                <c:pt idx="22">
                  <c:v>21.954441647424005</c:v>
                </c:pt>
                <c:pt idx="23">
                  <c:v>22.927876717944009</c:v>
                </c:pt>
                <c:pt idx="24">
                  <c:v>23.899181867136004</c:v>
                </c:pt>
                <c:pt idx="25">
                  <c:v>24.868357095000007</c:v>
                </c:pt>
                <c:pt idx="26">
                  <c:v>25.835402401536008</c:v>
                </c:pt>
                <c:pt idx="27">
                  <c:v>26.800317786744007</c:v>
                </c:pt>
                <c:pt idx="28">
                  <c:v>27.76310325062401</c:v>
                </c:pt>
                <c:pt idx="29">
                  <c:v>28.72375879317601</c:v>
                </c:pt>
                <c:pt idx="30">
                  <c:v>29.682284414400012</c:v>
                </c:pt>
                <c:pt idx="31">
                  <c:v>30.638680114296012</c:v>
                </c:pt>
                <c:pt idx="32">
                  <c:v>31.592945892864016</c:v>
                </c:pt>
                <c:pt idx="33">
                  <c:v>32.545081750104011</c:v>
                </c:pt>
                <c:pt idx="34">
                  <c:v>33.495087686016014</c:v>
                </c:pt>
                <c:pt idx="35">
                  <c:v>34.442963700600011</c:v>
                </c:pt>
                <c:pt idx="36">
                  <c:v>35.388709793856016</c:v>
                </c:pt>
                <c:pt idx="37">
                  <c:v>36.332325965784015</c:v>
                </c:pt>
                <c:pt idx="38">
                  <c:v>37.273812216384016</c:v>
                </c:pt>
                <c:pt idx="39">
                  <c:v>38.213168545656018</c:v>
                </c:pt>
                <c:pt idx="40">
                  <c:v>39.150394953600021</c:v>
                </c:pt>
                <c:pt idx="41">
                  <c:v>40.085491440216018</c:v>
                </c:pt>
                <c:pt idx="42">
                  <c:v>41.018458005504016</c:v>
                </c:pt>
              </c:numCache>
            </c:numRef>
          </c:xVal>
          <c:yVal>
            <c:numRef>
              <c:f>riseball!$AF$11:$AF$53</c:f>
              <c:numCache>
                <c:formatCode>General</c:formatCode>
                <c:ptCount val="43"/>
                <c:pt idx="0">
                  <c:v>1.500000048</c:v>
                </c:pt>
                <c:pt idx="1">
                  <c:v>1.5880308579036</c:v>
                </c:pt>
                <c:pt idx="2">
                  <c:v>1.6736193448944001</c:v>
                </c:pt>
                <c:pt idx="3">
                  <c:v>1.7567655089723999</c:v>
                </c:pt>
                <c:pt idx="4">
                  <c:v>1.8374693501376</c:v>
                </c:pt>
                <c:pt idx="5">
                  <c:v>1.9157308683899998</c:v>
                </c:pt>
                <c:pt idx="6">
                  <c:v>1.9915500637296</c:v>
                </c:pt>
                <c:pt idx="7">
                  <c:v>2.0649269361564002</c:v>
                </c:pt>
                <c:pt idx="8">
                  <c:v>2.1358614856704001</c:v>
                </c:pt>
                <c:pt idx="9">
                  <c:v>2.2043537122715997</c:v>
                </c:pt>
                <c:pt idx="10">
                  <c:v>2.2704036159599998</c:v>
                </c:pt>
                <c:pt idx="11">
                  <c:v>2.3340111967355996</c:v>
                </c:pt>
                <c:pt idx="12">
                  <c:v>2.3951764545984</c:v>
                </c:pt>
                <c:pt idx="13">
                  <c:v>2.4538993895484</c:v>
                </c:pt>
                <c:pt idx="14">
                  <c:v>2.5101800015855997</c:v>
                </c:pt>
                <c:pt idx="15">
                  <c:v>2.5640182907100004</c:v>
                </c:pt>
                <c:pt idx="16">
                  <c:v>2.6154142569215999</c:v>
                </c:pt>
                <c:pt idx="17">
                  <c:v>2.6643679002203999</c:v>
                </c:pt>
                <c:pt idx="18">
                  <c:v>2.7108792206064001</c:v>
                </c:pt>
                <c:pt idx="19">
                  <c:v>2.7549482180796003</c:v>
                </c:pt>
                <c:pt idx="20">
                  <c:v>2.7965748926400003</c:v>
                </c:pt>
                <c:pt idx="21">
                  <c:v>2.8357592442876003</c:v>
                </c:pt>
                <c:pt idx="22">
                  <c:v>2.8725012730224004</c:v>
                </c:pt>
                <c:pt idx="23">
                  <c:v>2.9068009788444003</c:v>
                </c:pt>
                <c:pt idx="24">
                  <c:v>2.9386583617536002</c:v>
                </c:pt>
                <c:pt idx="25">
                  <c:v>2.9680734217500002</c:v>
                </c:pt>
                <c:pt idx="26">
                  <c:v>2.9950461588336004</c:v>
                </c:pt>
                <c:pt idx="27">
                  <c:v>3.0195765730044006</c:v>
                </c:pt>
                <c:pt idx="28">
                  <c:v>3.0416646642624006</c:v>
                </c:pt>
                <c:pt idx="29">
                  <c:v>3.0613104326076002</c:v>
                </c:pt>
                <c:pt idx="30">
                  <c:v>3.0785138780399999</c:v>
                </c:pt>
                <c:pt idx="31">
                  <c:v>3.0932750005596001</c:v>
                </c:pt>
                <c:pt idx="32">
                  <c:v>3.1055938001664001</c:v>
                </c:pt>
                <c:pt idx="33">
                  <c:v>3.1154702768604001</c:v>
                </c:pt>
                <c:pt idx="34">
                  <c:v>3.1229044306416003</c:v>
                </c:pt>
                <c:pt idx="35">
                  <c:v>3.1278962615100001</c:v>
                </c:pt>
                <c:pt idx="36">
                  <c:v>3.1304457694656</c:v>
                </c:pt>
                <c:pt idx="37">
                  <c:v>3.1305529545083997</c:v>
                </c:pt>
                <c:pt idx="38">
                  <c:v>3.1282178166383998</c:v>
                </c:pt>
                <c:pt idx="39">
                  <c:v>3.1234403558555996</c:v>
                </c:pt>
                <c:pt idx="40">
                  <c:v>3.1162205721600009</c:v>
                </c:pt>
                <c:pt idx="41">
                  <c:v>3.1065584655516001</c:v>
                </c:pt>
                <c:pt idx="42">
                  <c:v>3.0944540360303998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9-4634-8C30-5A60CB66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37608"/>
        <c:axId val="6724379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No Magnus Force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riseball!$AI$10:$AI$53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0</c:v>
                      </c:pt>
                      <c:pt idx="1">
                        <c:v>1.0202935529906001</c:v>
                      </c:pt>
                      <c:pt idx="2">
                        <c:v>2.0384576111624004</c:v>
                      </c:pt>
                      <c:pt idx="3">
                        <c:v>3.0544921745153997</c:v>
                      </c:pt>
                      <c:pt idx="4">
                        <c:v>4.0683972430496</c:v>
                      </c:pt>
                      <c:pt idx="5">
                        <c:v>5.0801728167650007</c:v>
                      </c:pt>
                      <c:pt idx="6">
                        <c:v>6.0898188956616002</c:v>
                      </c:pt>
                      <c:pt idx="7">
                        <c:v>7.0973354797393995</c:v>
                      </c:pt>
                      <c:pt idx="8">
                        <c:v>8.1027225689984004</c:v>
                      </c:pt>
                      <c:pt idx="9">
                        <c:v>9.1059801634386002</c:v>
                      </c:pt>
                      <c:pt idx="10">
                        <c:v>10.107108263059999</c:v>
                      </c:pt>
                      <c:pt idx="11">
                        <c:v>11.106106867862598</c:v>
                      </c:pt>
                      <c:pt idx="12">
                        <c:v>12.102975977846398</c:v>
                      </c:pt>
                      <c:pt idx="13">
                        <c:v>13.097715593011397</c:v>
                      </c:pt>
                      <c:pt idx="14">
                        <c:v>14.090325713357599</c:v>
                      </c:pt>
                      <c:pt idx="15">
                        <c:v>15.080806338885001</c:v>
                      </c:pt>
                      <c:pt idx="16">
                        <c:v>16.069157469593602</c:v>
                      </c:pt>
                      <c:pt idx="17">
                        <c:v>17.055379105483404</c:v>
                      </c:pt>
                      <c:pt idx="18">
                        <c:v>18.039471246554402</c:v>
                      </c:pt>
                      <c:pt idx="19">
                        <c:v>19.021433892806602</c:v>
                      </c:pt>
                      <c:pt idx="20">
                        <c:v>20.001267044240006</c:v>
                      </c:pt>
                      <c:pt idx="21">
                        <c:v>20.978970700854603</c:v>
                      </c:pt>
                      <c:pt idx="22">
                        <c:v>21.954544862650405</c:v>
                      </c:pt>
                      <c:pt idx="23">
                        <c:v>22.927989529627407</c:v>
                      </c:pt>
                      <c:pt idx="24">
                        <c:v>23.899304701785606</c:v>
                      </c:pt>
                      <c:pt idx="25">
                        <c:v>24.868490379125006</c:v>
                      </c:pt>
                      <c:pt idx="26">
                        <c:v>25.835546561645607</c:v>
                      </c:pt>
                      <c:pt idx="27">
                        <c:v>26.800473249347409</c:v>
                      </c:pt>
                      <c:pt idx="28">
                        <c:v>27.763270442230407</c:v>
                      </c:pt>
                      <c:pt idx="29">
                        <c:v>28.723938140294607</c:v>
                      </c:pt>
                      <c:pt idx="30">
                        <c:v>29.68247634354001</c:v>
                      </c:pt>
                      <c:pt idx="31">
                        <c:v>30.638885051966611</c:v>
                      </c:pt>
                      <c:pt idx="32">
                        <c:v>31.593164265574412</c:v>
                      </c:pt>
                      <c:pt idx="33">
                        <c:v>32.54531398436341</c:v>
                      </c:pt>
                      <c:pt idx="34">
                        <c:v>33.49533420833361</c:v>
                      </c:pt>
                      <c:pt idx="35">
                        <c:v>34.443224937485013</c:v>
                      </c:pt>
                      <c:pt idx="36">
                        <c:v>35.388986171817614</c:v>
                      </c:pt>
                      <c:pt idx="37">
                        <c:v>36.332617911331418</c:v>
                      </c:pt>
                      <c:pt idx="38">
                        <c:v>37.274120156026413</c:v>
                      </c:pt>
                      <c:pt idx="39">
                        <c:v>38.213492905902612</c:v>
                      </c:pt>
                      <c:pt idx="40">
                        <c:v>39.150736160960015</c:v>
                      </c:pt>
                      <c:pt idx="41">
                        <c:v>40.085849921198616</c:v>
                      </c:pt>
                      <c:pt idx="42">
                        <c:v>41.01883418661842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riseball!$AJ$10:$AJ$53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1.500000048</c:v>
                      </c:pt>
                      <c:pt idx="1">
                        <c:v>1.5867839746615999</c:v>
                      </c:pt>
                      <c:pt idx="2">
                        <c:v>1.6703050403264001</c:v>
                      </c:pt>
                      <c:pt idx="3">
                        <c:v>1.7505632449944</c:v>
                      </c:pt>
                      <c:pt idx="4">
                        <c:v>1.8275585886655998</c:v>
                      </c:pt>
                      <c:pt idx="5">
                        <c:v>1.90129107134</c:v>
                      </c:pt>
                      <c:pt idx="6">
                        <c:v>1.9717606930175999</c:v>
                      </c:pt>
                      <c:pt idx="7">
                        <c:v>2.0389674536984002</c:v>
                      </c:pt>
                      <c:pt idx="8">
                        <c:v>2.1029113533824</c:v>
                      </c:pt>
                      <c:pt idx="9">
                        <c:v>2.1635923920696003</c:v>
                      </c:pt>
                      <c:pt idx="10">
                        <c:v>2.2210105697600002</c:v>
                      </c:pt>
                      <c:pt idx="11">
                        <c:v>2.2751658864535997</c:v>
                      </c:pt>
                      <c:pt idx="12">
                        <c:v>2.3260583421503997</c:v>
                      </c:pt>
                      <c:pt idx="13">
                        <c:v>2.3736879368503998</c:v>
                      </c:pt>
                      <c:pt idx="14">
                        <c:v>2.4180546705535999</c:v>
                      </c:pt>
                      <c:pt idx="15">
                        <c:v>2.4591585432599996</c:v>
                      </c:pt>
                      <c:pt idx="16">
                        <c:v>2.4969995549695998</c:v>
                      </c:pt>
                      <c:pt idx="17">
                        <c:v>2.5315777056824</c:v>
                      </c:pt>
                      <c:pt idx="18">
                        <c:v>2.5628929953984003</c:v>
                      </c:pt>
                      <c:pt idx="19">
                        <c:v>2.5909454241176002</c:v>
                      </c:pt>
                      <c:pt idx="20">
                        <c:v>2.6157349918400001</c:v>
                      </c:pt>
                      <c:pt idx="21">
                        <c:v>2.6372616985656001</c:v>
                      </c:pt>
                      <c:pt idx="22">
                        <c:v>2.6555255442943997</c:v>
                      </c:pt>
                      <c:pt idx="23">
                        <c:v>2.6705265290264002</c:v>
                      </c:pt>
                      <c:pt idx="24">
                        <c:v>2.6822646527616003</c:v>
                      </c:pt>
                      <c:pt idx="25">
                        <c:v>2.6907399155</c:v>
                      </c:pt>
                      <c:pt idx="26">
                        <c:v>2.6959523172416002</c:v>
                      </c:pt>
                      <c:pt idx="27">
                        <c:v>2.6979018579864</c:v>
                      </c:pt>
                      <c:pt idx="28">
                        <c:v>2.6965885377344003</c:v>
                      </c:pt>
                      <c:pt idx="29">
                        <c:v>2.6920123564855998</c:v>
                      </c:pt>
                      <c:pt idx="30">
                        <c:v>2.6841733142399997</c:v>
                      </c:pt>
                      <c:pt idx="31">
                        <c:v>2.6730714109975997</c:v>
                      </c:pt>
                      <c:pt idx="32">
                        <c:v>2.6587066467584002</c:v>
                      </c:pt>
                      <c:pt idx="33">
                        <c:v>2.6410790215224003</c:v>
                      </c:pt>
                      <c:pt idx="34">
                        <c:v>2.6201885352895995</c:v>
                      </c:pt>
                      <c:pt idx="35">
                        <c:v>2.5960351880599997</c:v>
                      </c:pt>
                      <c:pt idx="36">
                        <c:v>2.5686189798335999</c:v>
                      </c:pt>
                      <c:pt idx="37">
                        <c:v>2.5379399106103993</c:v>
                      </c:pt>
                      <c:pt idx="38">
                        <c:v>2.5039979803903996</c:v>
                      </c:pt>
                      <c:pt idx="39">
                        <c:v>2.4667931891735995</c:v>
                      </c:pt>
                      <c:pt idx="40">
                        <c:v>2.426325536959999</c:v>
                      </c:pt>
                      <c:pt idx="41">
                        <c:v>2.382595023749599</c:v>
                      </c:pt>
                      <c:pt idx="42">
                        <c:v>2.3356016495423995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5FC-4E7F-9848-FD231472ABC6}"/>
                  </c:ext>
                </c:extLst>
              </c15:ser>
            </c15:filteredScatterSeries>
          </c:ext>
        </c:extLst>
      </c:scatterChart>
      <c:valAx>
        <c:axId val="67243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37936"/>
        <c:crosses val="autoZero"/>
        <c:crossBetween val="midCat"/>
      </c:valAx>
      <c:valAx>
        <c:axId val="67243793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3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Velocities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106139901835473E-2"/>
          <c:y val="9.4121439031738946E-2"/>
          <c:w val="0.74928953403820653"/>
          <c:h val="0.88814174504670107"/>
        </c:manualLayout>
      </c:layout>
      <c:scatterChart>
        <c:scatterStyle val="lineMarker"/>
        <c:varyColors val="0"/>
        <c:ser>
          <c:idx val="0"/>
          <c:order val="0"/>
          <c:tx>
            <c:v>velocity 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518858280470105E-3"/>
                  <c:y val="-9.415415890693858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vx = -6.4905t + 31.131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curveball!$G$11:$G$53</c:f>
              <c:numCache>
                <c:formatCode>General</c:formatCode>
                <c:ptCount val="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</c:numCache>
            </c:numRef>
          </c:xVal>
          <c:yVal>
            <c:numRef>
              <c:f>curveball!$I$11:$I$53</c:f>
              <c:numCache>
                <c:formatCode>General</c:formatCode>
                <c:ptCount val="43"/>
                <c:pt idx="0">
                  <c:v>31.173721346441791</c:v>
                </c:pt>
                <c:pt idx="1">
                  <c:v>31.102486718172546</c:v>
                </c:pt>
                <c:pt idx="2">
                  <c:v>31.03159556254321</c:v>
                </c:pt>
                <c:pt idx="3">
                  <c:v>30.961044743370206</c:v>
                </c:pt>
                <c:pt idx="4">
                  <c:v>30.890831154821146</c:v>
                </c:pt>
                <c:pt idx="5">
                  <c:v>30.820951721045454</c:v>
                </c:pt>
                <c:pt idx="6">
                  <c:v>30.751403395811064</c:v>
                </c:pt>
                <c:pt idx="7">
                  <c:v>30.682183162147144</c:v>
                </c:pt>
                <c:pt idx="8">
                  <c:v>30.613288031992663</c:v>
                </c:pt>
                <c:pt idx="9">
                  <c:v>30.544715045850758</c:v>
                </c:pt>
                <c:pt idx="10">
                  <c:v>30.47646127244877</c:v>
                </c:pt>
                <c:pt idx="11">
                  <c:v>30.408523808403867</c:v>
                </c:pt>
                <c:pt idx="12">
                  <c:v>30.340899777894123</c:v>
                </c:pt>
                <c:pt idx="13">
                  <c:v>30.273586332335007</c:v>
                </c:pt>
                <c:pt idx="14">
                  <c:v>30.206580650061152</c:v>
                </c:pt>
                <c:pt idx="15">
                  <c:v>30.139879936013305</c:v>
                </c:pt>
                <c:pt idx="16">
                  <c:v>30.073481421430408</c:v>
                </c:pt>
                <c:pt idx="17">
                  <c:v>30.007382363546682</c:v>
                </c:pt>
                <c:pt idx="18">
                  <c:v>29.941580045293641</c:v>
                </c:pt>
                <c:pt idx="19">
                  <c:v>29.876071775006956</c:v>
                </c:pt>
                <c:pt idx="20">
                  <c:v>29.810854886138067</c:v>
                </c:pt>
                <c:pt idx="21">
                  <c:v>29.745926736970485</c:v>
                </c:pt>
                <c:pt idx="22">
                  <c:v>29.681284710340687</c:v>
                </c:pt>
                <c:pt idx="23">
                  <c:v>29.616926213363524</c:v>
                </c:pt>
                <c:pt idx="24">
                  <c:v>29.552848677162054</c:v>
                </c:pt>
                <c:pt idx="25">
                  <c:v>29.48904955660176</c:v>
                </c:pt>
                <c:pt idx="26">
                  <c:v>29.42552633002904</c:v>
                </c:pt>
                <c:pt idx="27">
                  <c:v>29.362276499013898</c:v>
                </c:pt>
                <c:pt idx="28">
                  <c:v>29.299297588096788</c:v>
                </c:pt>
                <c:pt idx="29">
                  <c:v>29.236587144539516</c:v>
                </c:pt>
                <c:pt idx="30">
                  <c:v>29.174142738080135</c:v>
                </c:pt>
                <c:pt idx="31">
                  <c:v>29.111961960691772</c:v>
                </c:pt>
                <c:pt idx="32">
                  <c:v>29.050042426345296</c:v>
                </c:pt>
                <c:pt idx="33">
                  <c:v>28.988381770775803</c:v>
                </c:pt>
                <c:pt idx="34">
                  <c:v>28.926977651252791</c:v>
                </c:pt>
                <c:pt idx="35">
                  <c:v>28.865827746354036</c:v>
                </c:pt>
                <c:pt idx="36">
                  <c:v>28.804929755743011</c:v>
                </c:pt>
                <c:pt idx="37">
                  <c:v>28.744281399949891</c:v>
                </c:pt>
                <c:pt idx="38">
                  <c:v>28.683880420155987</c:v>
                </c:pt>
                <c:pt idx="39">
                  <c:v>28.623724577981616</c:v>
                </c:pt>
                <c:pt idx="40">
                  <c:v>28.563811655277309</c:v>
                </c:pt>
                <c:pt idx="41">
                  <c:v>28.50413945391832</c:v>
                </c:pt>
                <c:pt idx="42">
                  <c:v>28.444705795602349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A1-416F-B660-210D11BDF88D}"/>
            </c:ext>
          </c:extLst>
        </c:ser>
        <c:ser>
          <c:idx val="1"/>
          <c:order val="1"/>
          <c:tx>
            <c:v>velocity (y)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752898242588901"/>
                  <c:y val="-0.197510436462973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vy = -9.9452t + 2.6949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curveball!$G$11:$G$53</c:f>
              <c:numCache>
                <c:formatCode>General</c:formatCode>
                <c:ptCount val="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</c:numCache>
            </c:numRef>
          </c:xVal>
          <c:yVal>
            <c:numRef>
              <c:f>curveball!$M$11:$M$53</c:f>
              <c:numCache>
                <c:formatCode>General</c:formatCode>
                <c:ptCount val="43"/>
                <c:pt idx="0">
                  <c:v>2.7273483925599367</c:v>
                </c:pt>
                <c:pt idx="1">
                  <c:v>2.6231282355293359</c:v>
                </c:pt>
                <c:pt idx="2">
                  <c:v>2.5191611856397516</c:v>
                </c:pt>
                <c:pt idx="3">
                  <c:v>2.4154453348937261</c:v>
                </c:pt>
                <c:pt idx="4">
                  <c:v>2.3119787998712424</c:v>
                </c:pt>
                <c:pt idx="5">
                  <c:v>2.2087597214599515</c:v>
                </c:pt>
                <c:pt idx="6">
                  <c:v>2.1057862645893861</c:v>
                </c:pt>
                <c:pt idx="7">
                  <c:v>2.0030566179690816</c:v>
                </c:pt>
                <c:pt idx="8">
                  <c:v>1.9005689938305241</c:v>
                </c:pt>
                <c:pt idx="9">
                  <c:v>1.7983216276728482</c:v>
                </c:pt>
                <c:pt idx="10">
                  <c:v>1.6963127780122074</c:v>
                </c:pt>
                <c:pt idx="11">
                  <c:v>1.5945407261347435</c:v>
                </c:pt>
                <c:pt idx="12">
                  <c:v>1.4930037758530808</c:v>
                </c:pt>
                <c:pt idx="13">
                  <c:v>1.3917002532662728</c:v>
                </c:pt>
                <c:pt idx="14">
                  <c:v>1.2906285065231322</c:v>
                </c:pt>
                <c:pt idx="15">
                  <c:v>1.1897869055888728</c:v>
                </c:pt>
                <c:pt idx="16">
                  <c:v>1.0891738420149977</c:v>
                </c:pt>
                <c:pt idx="17">
                  <c:v>0.9887877287123652</c:v>
                </c:pt>
                <c:pt idx="18">
                  <c:v>0.88862699972736836</c:v>
                </c:pt>
                <c:pt idx="19">
                  <c:v>0.78869011002116307</c:v>
                </c:pt>
                <c:pt idx="20">
                  <c:v>0.68897553525188215</c:v>
                </c:pt>
                <c:pt idx="21">
                  <c:v>0.58948177155977433</c:v>
                </c:pt>
                <c:pt idx="22">
                  <c:v>0.49020733535520628</c:v>
                </c:pt>
                <c:pt idx="23">
                  <c:v>0.39115076310946933</c:v>
                </c:pt>
                <c:pt idx="24">
                  <c:v>0.29231061114833234</c:v>
                </c:pt>
                <c:pt idx="25">
                  <c:v>0.19368545544828325</c:v>
                </c:pt>
                <c:pt idx="26">
                  <c:v>9.527389143540374E-2</c:v>
                </c:pt>
                <c:pt idx="27">
                  <c:v>-2.9254662131785042E-3</c:v>
                </c:pt>
                <c:pt idx="28">
                  <c:v>-0.10091398376531345</c:v>
                </c:pt>
                <c:pt idx="29">
                  <c:v>-0.19869300862738143</c:v>
                </c:pt>
                <c:pt idx="30">
                  <c:v>-0.29626386953542688</c:v>
                </c:pt>
                <c:pt idx="31">
                  <c:v>-0.39362787674392369</c:v>
                </c:pt>
                <c:pt idx="32">
                  <c:v>-0.49078632221222251</c:v>
                </c:pt>
                <c:pt idx="33">
                  <c:v>-0.58774047978872856</c:v>
                </c:pt>
                <c:pt idx="34">
                  <c:v>-0.68449160539285836</c:v>
                </c:pt>
                <c:pt idx="35">
                  <c:v>-0.78104093719482204</c:v>
                </c:pt>
                <c:pt idx="36">
                  <c:v>-0.87738969579327786</c:v>
                </c:pt>
                <c:pt idx="37">
                  <c:v>-0.97353908439090364</c:v>
                </c:pt>
                <c:pt idx="38">
                  <c:v>-1.0694902889679301</c:v>
                </c:pt>
                <c:pt idx="39">
                  <c:v>-1.1652444784536793</c:v>
                </c:pt>
                <c:pt idx="40">
                  <c:v>-1.2608028048961504</c:v>
                </c:pt>
                <c:pt idx="41">
                  <c:v>-1.3561664036296954</c:v>
                </c:pt>
                <c:pt idx="42">
                  <c:v>-1.4513363934408257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A1-416F-B660-210D11BDF88D}"/>
            </c:ext>
          </c:extLst>
        </c:ser>
        <c:ser>
          <c:idx val="2"/>
          <c:order val="2"/>
          <c:tx>
            <c:v>velocity (z)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512326602178947E-2"/>
                  <c:y val="-6.345997824202975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vz = -1.3438t - 0.0046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curveball!$G$11:$G$53</c:f>
              <c:numCache>
                <c:formatCode>General</c:formatCode>
                <c:ptCount val="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</c:numCache>
            </c:numRef>
          </c:xVal>
          <c:yVal>
            <c:numRef>
              <c:f>curveball!$Q$11:$Q$53</c:f>
              <c:numCache>
                <c:formatCode>General</c:formatCode>
                <c:ptCount val="43"/>
                <c:pt idx="0">
                  <c:v>0</c:v>
                </c:pt>
                <c:pt idx="1">
                  <c:v>-1.4129329803769977E-2</c:v>
                </c:pt>
                <c:pt idx="2">
                  <c:v>-2.8218799546485381E-2</c:v>
                </c:pt>
                <c:pt idx="3">
                  <c:v>-4.2268948007647411E-2</c:v>
                </c:pt>
                <c:pt idx="4">
                  <c:v>-5.6280310570294423E-2</c:v>
                </c:pt>
                <c:pt idx="5">
                  <c:v>-7.0253419270956519E-2</c:v>
                </c:pt>
                <c:pt idx="6">
                  <c:v>-8.418880284883587E-2</c:v>
                </c:pt>
                <c:pt idx="7">
                  <c:v>-9.8086986794225756E-2</c:v>
                </c:pt>
                <c:pt idx="8">
                  <c:v>-0.11194849339618095</c:v>
                </c:pt>
                <c:pt idx="9">
                  <c:v>-0.12577384178945181</c:v>
                </c:pt>
                <c:pt idx="10">
                  <c:v>-0.1395635480006944</c:v>
                </c:pt>
                <c:pt idx="11">
                  <c:v>-0.15331812499396827</c:v>
                </c:pt>
                <c:pt idx="12">
                  <c:v>-0.16703808271553389</c:v>
                </c:pt>
                <c:pt idx="13">
                  <c:v>-0.18072392813796079</c:v>
                </c:pt>
                <c:pt idx="14">
                  <c:v>-0.19437616530355803</c:v>
                </c:pt>
                <c:pt idx="15">
                  <c:v>-0.20799529536713754</c:v>
                </c:pt>
                <c:pt idx="16">
                  <c:v>-0.22158181663812132</c:v>
                </c:pt>
                <c:pt idx="17">
                  <c:v>-0.23513622462200304</c:v>
                </c:pt>
                <c:pt idx="18">
                  <c:v>-0.24865901206117419</c:v>
                </c:pt>
                <c:pt idx="19">
                  <c:v>-0.26215066897512518</c:v>
                </c:pt>
                <c:pt idx="20">
                  <c:v>-0.27561168270003095</c:v>
                </c:pt>
                <c:pt idx="21">
                  <c:v>-0.28904253792773099</c:v>
                </c:pt>
                <c:pt idx="22">
                  <c:v>-0.30244371674411358</c:v>
                </c:pt>
                <c:pt idx="23">
                  <c:v>-0.31581569866691295</c:v>
                </c:pt>
                <c:pt idx="24">
                  <c:v>-0.32915896068292905</c:v>
                </c:pt>
                <c:pt idx="25">
                  <c:v>-0.34247397728467888</c:v>
                </c:pt>
                <c:pt idx="26">
                  <c:v>-0.35576122050648784</c:v>
                </c:pt>
                <c:pt idx="27">
                  <c:v>-0.36902115996003004</c:v>
                </c:pt>
                <c:pt idx="28">
                  <c:v>-0.38225426286932607</c:v>
                </c:pt>
                <c:pt idx="29">
                  <c:v>-0.39546099410520624</c:v>
                </c:pt>
                <c:pt idx="30">
                  <c:v>-0.40864181621924806</c:v>
                </c:pt>
                <c:pt idx="31">
                  <c:v>-0.42179718947719497</c:v>
                </c:pt>
                <c:pt idx="32">
                  <c:v>-0.43492757189186543</c:v>
                </c:pt>
                <c:pt idx="33">
                  <c:v>-0.44803341925555878</c:v>
                </c:pt>
                <c:pt idx="34">
                  <c:v>-0.46111518517196676</c:v>
                </c:pt>
                <c:pt idx="35">
                  <c:v>-0.47417332108759674</c:v>
                </c:pt>
                <c:pt idx="36">
                  <c:v>-0.48720827632271535</c:v>
                </c:pt>
                <c:pt idx="37">
                  <c:v>-0.50022049810181846</c:v>
                </c:pt>
                <c:pt idx="38">
                  <c:v>-0.51321043158363522</c:v>
                </c:pt>
                <c:pt idx="39">
                  <c:v>-0.52617851989067321</c:v>
                </c:pt>
                <c:pt idx="40">
                  <c:v>-0.53912520413831078</c:v>
                </c:pt>
                <c:pt idx="41">
                  <c:v>-0.55205092346344364</c:v>
                </c:pt>
                <c:pt idx="42">
                  <c:v>-0.56495611505269294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A1-416F-B660-210D11BDF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09312"/>
        <c:axId val="305415872"/>
      </c:scatterChart>
      <c:valAx>
        <c:axId val="3054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15872"/>
        <c:crosses val="autoZero"/>
        <c:crossBetween val="midCat"/>
      </c:valAx>
      <c:valAx>
        <c:axId val="3054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0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Curveball</a:t>
            </a:r>
            <a:r>
              <a:rPr lang="en-US" baseline="0"/>
              <a:t> Trajectory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curveball!$AE$11:$AE$53</c:f>
              <c:numCache>
                <c:formatCode>General</c:formatCode>
                <c:ptCount val="43"/>
                <c:pt idx="0">
                  <c:v>0</c:v>
                </c:pt>
                <c:pt idx="1">
                  <c:v>1.0202935857990001</c:v>
                </c:pt>
                <c:pt idx="2">
                  <c:v>2.0384577423960004</c:v>
                </c:pt>
                <c:pt idx="3">
                  <c:v>3.0544924697910001</c:v>
                </c:pt>
                <c:pt idx="4">
                  <c:v>4.068397767984</c:v>
                </c:pt>
                <c:pt idx="5">
                  <c:v>5.0801736369750001</c:v>
                </c:pt>
                <c:pt idx="6">
                  <c:v>6.0898200767640001</c:v>
                </c:pt>
                <c:pt idx="7">
                  <c:v>7.0973370873509998</c:v>
                </c:pt>
                <c:pt idx="8">
                  <c:v>8.1027246687360002</c:v>
                </c:pt>
                <c:pt idx="9">
                  <c:v>9.1059828209189995</c:v>
                </c:pt>
                <c:pt idx="10">
                  <c:v>10.107111543899999</c:v>
                </c:pt>
                <c:pt idx="11">
                  <c:v>11.106110837678997</c:v>
                </c:pt>
                <c:pt idx="12">
                  <c:v>12.102980702255998</c:v>
                </c:pt>
                <c:pt idx="13">
                  <c:v>13.097721137630998</c:v>
                </c:pt>
                <c:pt idx="14">
                  <c:v>14.090332143803998</c:v>
                </c:pt>
                <c:pt idx="15">
                  <c:v>15.080813720775</c:v>
                </c:pt>
                <c:pt idx="16">
                  <c:v>16.069165868544001</c:v>
                </c:pt>
                <c:pt idx="17">
                  <c:v>17.055388587111</c:v>
                </c:pt>
                <c:pt idx="18">
                  <c:v>18.039481876476003</c:v>
                </c:pt>
                <c:pt idx="19">
                  <c:v>19.021445736639002</c:v>
                </c:pt>
                <c:pt idx="20">
                  <c:v>20.001280167600004</c:v>
                </c:pt>
                <c:pt idx="21">
                  <c:v>20.978985169359007</c:v>
                </c:pt>
                <c:pt idx="22">
                  <c:v>21.954560741916005</c:v>
                </c:pt>
                <c:pt idx="23">
                  <c:v>22.928006885271007</c:v>
                </c:pt>
                <c:pt idx="24">
                  <c:v>23.899323599424008</c:v>
                </c:pt>
                <c:pt idx="25">
                  <c:v>24.868510884375006</c:v>
                </c:pt>
                <c:pt idx="26">
                  <c:v>25.83556874012401</c:v>
                </c:pt>
                <c:pt idx="27">
                  <c:v>26.800497166671011</c:v>
                </c:pt>
                <c:pt idx="28">
                  <c:v>27.763296164016008</c:v>
                </c:pt>
                <c:pt idx="29">
                  <c:v>28.723965732159009</c:v>
                </c:pt>
                <c:pt idx="30">
                  <c:v>29.682505871100012</c:v>
                </c:pt>
                <c:pt idx="31">
                  <c:v>30.638916580839012</c:v>
                </c:pt>
                <c:pt idx="32">
                  <c:v>31.593197861376012</c:v>
                </c:pt>
                <c:pt idx="33">
                  <c:v>32.545349712711008</c:v>
                </c:pt>
                <c:pt idx="34">
                  <c:v>33.495372134844011</c:v>
                </c:pt>
                <c:pt idx="35">
                  <c:v>34.443265127775014</c:v>
                </c:pt>
                <c:pt idx="36">
                  <c:v>35.389028691504016</c:v>
                </c:pt>
                <c:pt idx="37">
                  <c:v>36.332662826031019</c:v>
                </c:pt>
                <c:pt idx="38">
                  <c:v>37.274167531356014</c:v>
                </c:pt>
                <c:pt idx="39">
                  <c:v>38.213542807479016</c:v>
                </c:pt>
                <c:pt idx="40">
                  <c:v>39.150788654400017</c:v>
                </c:pt>
                <c:pt idx="41">
                  <c:v>40.085905072119026</c:v>
                </c:pt>
                <c:pt idx="42">
                  <c:v>41.018892060636013</c:v>
                </c:pt>
              </c:numCache>
            </c:numRef>
          </c:xVal>
          <c:yVal>
            <c:numRef>
              <c:f>curveball!$AF$11:$AF$53</c:f>
              <c:numCache>
                <c:formatCode>General</c:formatCode>
                <c:ptCount val="43"/>
                <c:pt idx="0">
                  <c:v>1.500000048</c:v>
                </c:pt>
                <c:pt idx="1">
                  <c:v>1.5867839746615999</c:v>
                </c:pt>
                <c:pt idx="2">
                  <c:v>1.6703050403264001</c:v>
                </c:pt>
                <c:pt idx="3">
                  <c:v>1.7505632449944</c:v>
                </c:pt>
                <c:pt idx="4">
                  <c:v>1.8275585886655998</c:v>
                </c:pt>
                <c:pt idx="5">
                  <c:v>1.90129107134</c:v>
                </c:pt>
                <c:pt idx="6">
                  <c:v>1.9717606930175999</c:v>
                </c:pt>
                <c:pt idx="7">
                  <c:v>2.0389674536984002</c:v>
                </c:pt>
                <c:pt idx="8">
                  <c:v>2.1029113533824</c:v>
                </c:pt>
                <c:pt idx="9">
                  <c:v>2.1635923920696003</c:v>
                </c:pt>
                <c:pt idx="10">
                  <c:v>2.2210105697600002</c:v>
                </c:pt>
                <c:pt idx="11">
                  <c:v>2.2751658864535997</c:v>
                </c:pt>
                <c:pt idx="12">
                  <c:v>2.3260583421503997</c:v>
                </c:pt>
                <c:pt idx="13">
                  <c:v>2.3736879368503998</c:v>
                </c:pt>
                <c:pt idx="14">
                  <c:v>2.4180546705535999</c:v>
                </c:pt>
                <c:pt idx="15">
                  <c:v>2.4591585432599996</c:v>
                </c:pt>
                <c:pt idx="16">
                  <c:v>2.4969995549695998</c:v>
                </c:pt>
                <c:pt idx="17">
                  <c:v>2.5315777056824</c:v>
                </c:pt>
                <c:pt idx="18">
                  <c:v>2.5628929953984003</c:v>
                </c:pt>
                <c:pt idx="19">
                  <c:v>2.5909454241176002</c:v>
                </c:pt>
                <c:pt idx="20">
                  <c:v>2.6157349918400001</c:v>
                </c:pt>
                <c:pt idx="21">
                  <c:v>2.6372616985656001</c:v>
                </c:pt>
                <c:pt idx="22">
                  <c:v>2.6555255442943997</c:v>
                </c:pt>
                <c:pt idx="23">
                  <c:v>2.6705265290264002</c:v>
                </c:pt>
                <c:pt idx="24">
                  <c:v>2.6822646527616003</c:v>
                </c:pt>
                <c:pt idx="25">
                  <c:v>2.6907399155</c:v>
                </c:pt>
                <c:pt idx="26">
                  <c:v>2.6959523172416002</c:v>
                </c:pt>
                <c:pt idx="27">
                  <c:v>2.6979018579864</c:v>
                </c:pt>
                <c:pt idx="28">
                  <c:v>2.6965885377344003</c:v>
                </c:pt>
                <c:pt idx="29">
                  <c:v>2.6920123564855998</c:v>
                </c:pt>
                <c:pt idx="30">
                  <c:v>2.6841733142399997</c:v>
                </c:pt>
                <c:pt idx="31">
                  <c:v>2.6730714109975997</c:v>
                </c:pt>
                <c:pt idx="32">
                  <c:v>2.6587066467584002</c:v>
                </c:pt>
                <c:pt idx="33">
                  <c:v>2.6410790215224003</c:v>
                </c:pt>
                <c:pt idx="34">
                  <c:v>2.6201885352895995</c:v>
                </c:pt>
                <c:pt idx="35">
                  <c:v>2.5960351880599997</c:v>
                </c:pt>
                <c:pt idx="36">
                  <c:v>2.5686189798335999</c:v>
                </c:pt>
                <c:pt idx="37">
                  <c:v>2.5379399106103993</c:v>
                </c:pt>
                <c:pt idx="38">
                  <c:v>2.5039979803903996</c:v>
                </c:pt>
                <c:pt idx="39">
                  <c:v>2.4667931891735995</c:v>
                </c:pt>
                <c:pt idx="40">
                  <c:v>2.426325536959999</c:v>
                </c:pt>
                <c:pt idx="41">
                  <c:v>2.382595023749599</c:v>
                </c:pt>
                <c:pt idx="42">
                  <c:v>2.3356016495423995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D-4881-A792-A7DA3693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37608"/>
        <c:axId val="672437936"/>
      </c:scatterChart>
      <c:valAx>
        <c:axId val="67243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37936"/>
        <c:crosses val="autoZero"/>
        <c:crossBetween val="midCat"/>
      </c:valAx>
      <c:valAx>
        <c:axId val="67243793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3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Curveball  Trajectory</a:t>
            </a:r>
            <a:r>
              <a:rPr lang="en-US" baseline="0"/>
              <a:t> (above view)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curveball!$AE$11:$AE$53</c:f>
              <c:numCache>
                <c:formatCode>General</c:formatCode>
                <c:ptCount val="43"/>
                <c:pt idx="0">
                  <c:v>0</c:v>
                </c:pt>
                <c:pt idx="1">
                  <c:v>1.0202935857990001</c:v>
                </c:pt>
                <c:pt idx="2">
                  <c:v>2.0384577423960004</c:v>
                </c:pt>
                <c:pt idx="3">
                  <c:v>3.0544924697910001</c:v>
                </c:pt>
                <c:pt idx="4">
                  <c:v>4.068397767984</c:v>
                </c:pt>
                <c:pt idx="5">
                  <c:v>5.0801736369750001</c:v>
                </c:pt>
                <c:pt idx="6">
                  <c:v>6.0898200767640001</c:v>
                </c:pt>
                <c:pt idx="7">
                  <c:v>7.0973370873509998</c:v>
                </c:pt>
                <c:pt idx="8">
                  <c:v>8.1027246687360002</c:v>
                </c:pt>
                <c:pt idx="9">
                  <c:v>9.1059828209189995</c:v>
                </c:pt>
                <c:pt idx="10">
                  <c:v>10.107111543899999</c:v>
                </c:pt>
                <c:pt idx="11">
                  <c:v>11.106110837678997</c:v>
                </c:pt>
                <c:pt idx="12">
                  <c:v>12.102980702255998</c:v>
                </c:pt>
                <c:pt idx="13">
                  <c:v>13.097721137630998</c:v>
                </c:pt>
                <c:pt idx="14">
                  <c:v>14.090332143803998</c:v>
                </c:pt>
                <c:pt idx="15">
                  <c:v>15.080813720775</c:v>
                </c:pt>
                <c:pt idx="16">
                  <c:v>16.069165868544001</c:v>
                </c:pt>
                <c:pt idx="17">
                  <c:v>17.055388587111</c:v>
                </c:pt>
                <c:pt idx="18">
                  <c:v>18.039481876476003</c:v>
                </c:pt>
                <c:pt idx="19">
                  <c:v>19.021445736639002</c:v>
                </c:pt>
                <c:pt idx="20">
                  <c:v>20.001280167600004</c:v>
                </c:pt>
                <c:pt idx="21">
                  <c:v>20.978985169359007</c:v>
                </c:pt>
                <c:pt idx="22">
                  <c:v>21.954560741916005</c:v>
                </c:pt>
                <c:pt idx="23">
                  <c:v>22.928006885271007</c:v>
                </c:pt>
                <c:pt idx="24">
                  <c:v>23.899323599424008</c:v>
                </c:pt>
                <c:pt idx="25">
                  <c:v>24.868510884375006</c:v>
                </c:pt>
                <c:pt idx="26">
                  <c:v>25.83556874012401</c:v>
                </c:pt>
                <c:pt idx="27">
                  <c:v>26.800497166671011</c:v>
                </c:pt>
                <c:pt idx="28">
                  <c:v>27.763296164016008</c:v>
                </c:pt>
                <c:pt idx="29">
                  <c:v>28.723965732159009</c:v>
                </c:pt>
                <c:pt idx="30">
                  <c:v>29.682505871100012</c:v>
                </c:pt>
                <c:pt idx="31">
                  <c:v>30.638916580839012</c:v>
                </c:pt>
                <c:pt idx="32">
                  <c:v>31.593197861376012</c:v>
                </c:pt>
                <c:pt idx="33">
                  <c:v>32.545349712711008</c:v>
                </c:pt>
                <c:pt idx="34">
                  <c:v>33.495372134844011</c:v>
                </c:pt>
                <c:pt idx="35">
                  <c:v>34.443265127775014</c:v>
                </c:pt>
                <c:pt idx="36">
                  <c:v>35.389028691504016</c:v>
                </c:pt>
                <c:pt idx="37">
                  <c:v>36.332662826031019</c:v>
                </c:pt>
                <c:pt idx="38">
                  <c:v>37.274167531356014</c:v>
                </c:pt>
                <c:pt idx="39">
                  <c:v>38.213542807479016</c:v>
                </c:pt>
                <c:pt idx="40">
                  <c:v>39.150788654400017</c:v>
                </c:pt>
                <c:pt idx="41">
                  <c:v>40.085905072119026</c:v>
                </c:pt>
                <c:pt idx="42">
                  <c:v>41.018892060636013</c:v>
                </c:pt>
              </c:numCache>
            </c:numRef>
          </c:xVal>
          <c:yVal>
            <c:numRef>
              <c:f>curveball!$AG$11:$AG$53</c:f>
              <c:numCache>
                <c:formatCode>General</c:formatCode>
                <c:ptCount val="43"/>
                <c:pt idx="0">
                  <c:v>0</c:v>
                </c:pt>
                <c:pt idx="1">
                  <c:v>6.9520999600000035E-5</c:v>
                </c:pt>
                <c:pt idx="2">
                  <c:v>5.7919949360000014E-4</c:v>
                </c:pt>
                <c:pt idx="3">
                  <c:v>1.5787894206000003E-3</c:v>
                </c:pt>
                <c:pt idx="4">
                  <c:v>3.0517061344000006E-3</c:v>
                </c:pt>
                <c:pt idx="5">
                  <c:v>4.9979496350000012E-3</c:v>
                </c:pt>
                <c:pt idx="6">
                  <c:v>7.4175199224000028E-3</c:v>
                </c:pt>
                <c:pt idx="7">
                  <c:v>1.0310416996600003E-2</c:v>
                </c:pt>
                <c:pt idx="8">
                  <c:v>1.3676640857600003E-2</c:v>
                </c:pt>
                <c:pt idx="9">
                  <c:v>1.75161915054E-2</c:v>
                </c:pt>
                <c:pt idx="10">
                  <c:v>2.1829068939999998E-2</c:v>
                </c:pt>
                <c:pt idx="11">
                  <c:v>2.6615273161399996E-2</c:v>
                </c:pt>
                <c:pt idx="12">
                  <c:v>3.1874804169599993E-2</c:v>
                </c:pt>
                <c:pt idx="13">
                  <c:v>3.7607661964599991E-2</c:v>
                </c:pt>
                <c:pt idx="14">
                  <c:v>4.3813846546399998E-2</c:v>
                </c:pt>
                <c:pt idx="15">
                  <c:v>5.0493357915000002E-2</c:v>
                </c:pt>
                <c:pt idx="16">
                  <c:v>5.7646196070400009E-2</c:v>
                </c:pt>
                <c:pt idx="17">
                  <c:v>6.5272361012600019E-2</c:v>
                </c:pt>
                <c:pt idx="18">
                  <c:v>7.3371852741600019E-2</c:v>
                </c:pt>
                <c:pt idx="19">
                  <c:v>8.1944671257400042E-2</c:v>
                </c:pt>
                <c:pt idx="20">
                  <c:v>9.0990816560000035E-2</c:v>
                </c:pt>
                <c:pt idx="21">
                  <c:v>0.10051028864940005</c:v>
                </c:pt>
                <c:pt idx="22">
                  <c:v>0.11050308752560008</c:v>
                </c:pt>
                <c:pt idx="23">
                  <c:v>0.12096921318860009</c:v>
                </c:pt>
                <c:pt idx="24">
                  <c:v>0.13190866563840009</c:v>
                </c:pt>
                <c:pt idx="25">
                  <c:v>0.14332144487500009</c:v>
                </c:pt>
                <c:pt idx="26">
                  <c:v>0.1552075508984001</c:v>
                </c:pt>
                <c:pt idx="27">
                  <c:v>0.16756698370860007</c:v>
                </c:pt>
                <c:pt idx="28">
                  <c:v>0.1803997433056001</c:v>
                </c:pt>
                <c:pt idx="29">
                  <c:v>0.19370582968940014</c:v>
                </c:pt>
                <c:pt idx="30">
                  <c:v>0.20748524286000017</c:v>
                </c:pt>
                <c:pt idx="31">
                  <c:v>0.2217379828174002</c:v>
                </c:pt>
                <c:pt idx="32">
                  <c:v>0.23646404956160016</c:v>
                </c:pt>
                <c:pt idx="33">
                  <c:v>0.25166344309260019</c:v>
                </c:pt>
                <c:pt idx="34">
                  <c:v>0.26733616341040023</c:v>
                </c:pt>
                <c:pt idx="35">
                  <c:v>0.28348221051500022</c:v>
                </c:pt>
                <c:pt idx="36">
                  <c:v>0.30010158440640022</c:v>
                </c:pt>
                <c:pt idx="37">
                  <c:v>0.31719428508460035</c:v>
                </c:pt>
                <c:pt idx="38">
                  <c:v>0.33476031254960031</c:v>
                </c:pt>
                <c:pt idx="39">
                  <c:v>0.35279966680140035</c:v>
                </c:pt>
                <c:pt idx="40">
                  <c:v>0.37131234784000033</c:v>
                </c:pt>
                <c:pt idx="41">
                  <c:v>0.39029835566540039</c:v>
                </c:pt>
                <c:pt idx="42">
                  <c:v>0.40975769027760034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5-4F6A-83A1-DDF6AA20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93792"/>
        <c:axId val="397894448"/>
      </c:scatterChart>
      <c:valAx>
        <c:axId val="39789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94448"/>
        <c:crosses val="autoZero"/>
        <c:crossBetween val="midCat"/>
      </c:valAx>
      <c:valAx>
        <c:axId val="397894448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9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365692</xdr:colOff>
      <xdr:row>60</xdr:row>
      <xdr:rowOff>122467</xdr:rowOff>
    </xdr:from>
    <xdr:to>
      <xdr:col>39</xdr:col>
      <xdr:colOff>346981</xdr:colOff>
      <xdr:row>92</xdr:row>
      <xdr:rowOff>102057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4535F-4C7D-41A0-9D45-AECC6996D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367391</xdr:colOff>
      <xdr:row>27</xdr:row>
      <xdr:rowOff>23128</xdr:rowOff>
    </xdr:from>
    <xdr:to>
      <xdr:col>26</xdr:col>
      <xdr:colOff>564695</xdr:colOff>
      <xdr:row>62</xdr:row>
      <xdr:rowOff>97289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C59662-DD5F-4BD3-A6A3-AA0E703E8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617884</xdr:colOff>
      <xdr:row>16</xdr:row>
      <xdr:rowOff>151659</xdr:rowOff>
    </xdr:from>
    <xdr:to>
      <xdr:col>49</xdr:col>
      <xdr:colOff>36116</xdr:colOff>
      <xdr:row>40</xdr:row>
      <xdr:rowOff>146899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FB189-8874-4297-AD47-AD288F428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137456</xdr:colOff>
      <xdr:row>22</xdr:row>
      <xdr:rowOff>169333</xdr:rowOff>
    </xdr:from>
    <xdr:to>
      <xdr:col>26</xdr:col>
      <xdr:colOff>392619</xdr:colOff>
      <xdr:row>51</xdr:row>
      <xdr:rowOff>120050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DDF11-9A0A-4808-8482-D88773FBF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54030</xdr:colOff>
      <xdr:row>16</xdr:row>
      <xdr:rowOff>139755</xdr:rowOff>
    </xdr:from>
    <xdr:to>
      <xdr:col>44</xdr:col>
      <xdr:colOff>636983</xdr:colOff>
      <xdr:row>41</xdr:row>
      <xdr:rowOff>178592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D25F7-5498-49EA-AEC1-556F6390D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210344</xdr:colOff>
      <xdr:row>32</xdr:row>
      <xdr:rowOff>133518</xdr:rowOff>
    </xdr:from>
    <xdr:to>
      <xdr:col>23</xdr:col>
      <xdr:colOff>511969</xdr:colOff>
      <xdr:row>61</xdr:row>
      <xdr:rowOff>84235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B80BE-4793-48A7-B258-D3167C6F3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8928</xdr:colOff>
      <xdr:row>3</xdr:row>
      <xdr:rowOff>57150</xdr:rowOff>
    </xdr:from>
    <xdr:to>
      <xdr:col>22</xdr:col>
      <xdr:colOff>619124</xdr:colOff>
      <xdr:row>30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EB8060-3727-4545-B2CC-1C6BA236B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19"/>
  <sheetViews>
    <sheetView workbookViewId="0">
      <selection activeCell="E28" sqref="E28"/>
    </sheetView>
  </sheetViews>
  <sheetFormatPr defaultRowHeight="14.25" x14ac:dyDescent="0.45"/>
  <cols>
    <col min="1" max="1" width="22.9296875" customWidth="1"/>
    <col min="2" max="2" width="12.73046875" customWidth="1"/>
    <col min="5" max="5" width="12.19921875" bestFit="1" customWidth="1"/>
  </cols>
  <sheetData>
    <row r="17" spans="1:1" x14ac:dyDescent="0.45">
      <c r="A17" s="1"/>
    </row>
    <row r="18" spans="1:1" x14ac:dyDescent="0.45">
      <c r="A18" s="1"/>
    </row>
    <row r="19" spans="1:1" x14ac:dyDescent="0.45">
      <c r="A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zoomScale="70" zoomScaleNormal="70" workbookViewId="0">
      <selection activeCell="B3" sqref="B3"/>
    </sheetView>
  </sheetViews>
  <sheetFormatPr defaultRowHeight="14.25" x14ac:dyDescent="0.45"/>
  <cols>
    <col min="1" max="1" width="27.9296875" customWidth="1"/>
    <col min="4" max="4" width="11.33203125" customWidth="1"/>
    <col min="7" max="7" width="10.59765625" customWidth="1"/>
    <col min="8" max="8" width="11.3984375" customWidth="1"/>
    <col min="9" max="9" width="9.06640625" style="2"/>
    <col min="11" max="11" width="10.6640625" customWidth="1"/>
    <col min="12" max="12" width="11.19921875" customWidth="1"/>
    <col min="13" max="13" width="11.59765625" style="2" bestFit="1" customWidth="1"/>
    <col min="14" max="14" width="11.59765625" bestFit="1" customWidth="1"/>
    <col min="15" max="15" width="9.86328125" customWidth="1"/>
    <col min="16" max="16" width="12.06640625" customWidth="1"/>
    <col min="17" max="17" width="10.59765625" style="2" bestFit="1" customWidth="1"/>
    <col min="18" max="18" width="11.59765625" bestFit="1" customWidth="1"/>
  </cols>
  <sheetData>
    <row r="1" spans="1:40" x14ac:dyDescent="0.45">
      <c r="A1" t="s">
        <v>14</v>
      </c>
      <c r="G1" t="s">
        <v>1</v>
      </c>
    </row>
    <row r="2" spans="1:40" x14ac:dyDescent="0.45">
      <c r="A2" t="s">
        <v>15</v>
      </c>
      <c r="B2">
        <v>0.3</v>
      </c>
      <c r="G2">
        <v>0.01</v>
      </c>
    </row>
    <row r="3" spans="1:40" x14ac:dyDescent="0.45">
      <c r="A3" t="s">
        <v>23</v>
      </c>
      <c r="B3">
        <v>0.224</v>
      </c>
    </row>
    <row r="5" spans="1:40" x14ac:dyDescent="0.45">
      <c r="A5" t="s">
        <v>16</v>
      </c>
      <c r="B5" t="s">
        <v>17</v>
      </c>
    </row>
    <row r="6" spans="1:40" x14ac:dyDescent="0.45">
      <c r="A6">
        <v>70</v>
      </c>
      <c r="B6">
        <f xml:space="preserve"> A6*0.44704</f>
        <v>31.2928</v>
      </c>
    </row>
    <row r="9" spans="1:40" x14ac:dyDescent="0.45">
      <c r="A9" t="s">
        <v>18</v>
      </c>
      <c r="AJ9" t="s">
        <v>43</v>
      </c>
    </row>
    <row r="10" spans="1:40" x14ac:dyDescent="0.45">
      <c r="A10" t="s">
        <v>19</v>
      </c>
      <c r="B10">
        <v>7.3200000000000001E-3</v>
      </c>
      <c r="G10" t="s">
        <v>0</v>
      </c>
      <c r="H10" t="s">
        <v>2</v>
      </c>
      <c r="I10" s="2" t="s">
        <v>3</v>
      </c>
      <c r="J10" t="s">
        <v>4</v>
      </c>
      <c r="K10" t="s">
        <v>5</v>
      </c>
      <c r="L10" t="s">
        <v>6</v>
      </c>
      <c r="M10" s="2" t="s">
        <v>7</v>
      </c>
      <c r="N10" t="s">
        <v>8</v>
      </c>
      <c r="O10" t="s">
        <v>9</v>
      </c>
      <c r="P10" t="s">
        <v>10</v>
      </c>
      <c r="Q10" s="2" t="s">
        <v>11</v>
      </c>
      <c r="R10" t="s">
        <v>12</v>
      </c>
      <c r="S10" t="s">
        <v>13</v>
      </c>
      <c r="V10" t="s">
        <v>34</v>
      </c>
      <c r="W10" t="s">
        <v>35</v>
      </c>
      <c r="X10" t="s">
        <v>36</v>
      </c>
      <c r="Z10" t="s">
        <v>37</v>
      </c>
      <c r="AA10" t="s">
        <v>39</v>
      </c>
      <c r="AB10" t="s">
        <v>38</v>
      </c>
      <c r="AE10" t="s">
        <v>40</v>
      </c>
      <c r="AF10" t="s">
        <v>41</v>
      </c>
      <c r="AG10" t="s">
        <v>42</v>
      </c>
    </row>
    <row r="11" spans="1:40" x14ac:dyDescent="0.45">
      <c r="A11" t="s">
        <v>22</v>
      </c>
      <c r="B11">
        <v>1.2</v>
      </c>
      <c r="G11">
        <v>0</v>
      </c>
      <c r="H11">
        <f>B21</f>
        <v>31.173721346441791</v>
      </c>
      <c r="I11" s="2">
        <f xml:space="preserve"> B21</f>
        <v>31.173721346441791</v>
      </c>
      <c r="J11">
        <f>-($B$14*I11*SQRT(I11^2 + M11^2 + Q11^2))/$B$12</f>
        <v>-7.1407553602015135</v>
      </c>
      <c r="K11">
        <f>-($B$14*H12*SQRT(H12^2 + L12^2 + P12^2))/$B$12</f>
        <v>-7.1056579912149296</v>
      </c>
      <c r="L11">
        <f xml:space="preserve"> B22</f>
        <v>2.7273483925599367</v>
      </c>
      <c r="M11" s="2">
        <f xml:space="preserve"> B22</f>
        <v>2.7273483925599367</v>
      </c>
      <c r="N11">
        <f>(-$B$25 -$B$14*M11*(SQRT(I11^2+M11^2+Q11^2))+0.5*$B$15*(I11^2+M11^2+Q11^2)*SIN($C$17))/$B$12</f>
        <v>-13.110800658192431</v>
      </c>
      <c r="O11">
        <f>(-$B$25 -$B$14*L12*(SQRT(H12^2+L12^2+P12^2))+0.5*$B$15*(H12^2+L12^2+P12^2)*SIN($C$17))/$B$12</f>
        <v>-13.065144172296774</v>
      </c>
      <c r="P11">
        <f xml:space="preserve"> parameters!B23</f>
        <v>0</v>
      </c>
      <c r="Q11" s="2">
        <f xml:space="preserve"> parameters!B23</f>
        <v>0</v>
      </c>
      <c r="R11">
        <f xml:space="preserve"> ($B$14*Q11*SQRT(I11^2 + M11^2 + Q11^2) + 0.5*$B$15*(I11^2 + M11^2 + Q11^2)*COS($C$17))/$B$12</f>
        <v>1.6392886007178471E-16</v>
      </c>
      <c r="S11">
        <f>($B$14*P12*SQRT((H12^2+L12^2+P12^2)+0.5*$B$15*(H12^2+L12^2+P12^2)*COS($C$17))/$B$12)</f>
        <v>3.7451310610466247E-19</v>
      </c>
      <c r="V11">
        <f xml:space="preserve"> I11*3.28084</f>
        <v>102.27599194226009</v>
      </c>
      <c r="W11">
        <f xml:space="preserve"> M11*3.28084</f>
        <v>8.947993700246343</v>
      </c>
      <c r="X11">
        <f xml:space="preserve"> Q11*3.28084</f>
        <v>0</v>
      </c>
      <c r="Z11">
        <v>0</v>
      </c>
      <c r="AA11">
        <v>0.4572</v>
      </c>
      <c r="AB11">
        <v>0</v>
      </c>
      <c r="AE11">
        <f xml:space="preserve"> Z11*3.28084</f>
        <v>0</v>
      </c>
      <c r="AF11">
        <f xml:space="preserve"> AA11*3.28084</f>
        <v>1.500000048</v>
      </c>
      <c r="AG11">
        <v>0</v>
      </c>
      <c r="AJ11">
        <v>0</v>
      </c>
      <c r="AK11">
        <v>0.4572</v>
      </c>
      <c r="AM11">
        <f xml:space="preserve"> AJ11*3.28084</f>
        <v>0</v>
      </c>
      <c r="AN11">
        <f xml:space="preserve"> AK11*3.28084</f>
        <v>1.500000048</v>
      </c>
    </row>
    <row r="12" spans="1:40" x14ac:dyDescent="0.45">
      <c r="A12" t="s">
        <v>32</v>
      </c>
      <c r="B12">
        <v>0.18</v>
      </c>
      <c r="G12">
        <f t="shared" ref="G12:G43" si="0">G11+$G$2</f>
        <v>0.01</v>
      </c>
      <c r="H12">
        <f xml:space="preserve"> I11 + $G$2*J11</f>
        <v>31.102313792839777</v>
      </c>
      <c r="I12" s="2">
        <f xml:space="preserve"> I11+($G$2/2)*(J11+K11)</f>
        <v>31.102489279684708</v>
      </c>
      <c r="J12">
        <f>-($B$14*I12*SQRT(I12^2 + M12^2 + Q12^2))/$B$12</f>
        <v>-7.1057422212702379</v>
      </c>
      <c r="K12">
        <f>-($B$14*H13*SQRT(H13^2 + L13^2 + P13^2))/$B$12</f>
        <v>-7.0710109637527321</v>
      </c>
      <c r="L12">
        <f xml:space="preserve"> M11 + $G$2*N11</f>
        <v>2.5962403859780125</v>
      </c>
      <c r="M12" s="2">
        <f xml:space="preserve"> M11 + ($G$2/2)*(N11+O11)</f>
        <v>2.5964686684074905</v>
      </c>
      <c r="N12">
        <f>(-$B$25 -$B$14*M12*(SQRT(I12^2+M12^2+Q12^2))+0.5*$B$15*(I12^2+M12^2+Q12^2)*SIN($C$17))/$B$12</f>
        <v>-13.065233081633794</v>
      </c>
      <c r="O12">
        <f>(-$B$25 -$B$14*L13*(SQRT(H13^2+L13^2+P13^2))+0.5*$B$15*(H13^2+L13^2+P13^2)*SIN($C$17))/$B$12</f>
        <v>-13.02004114153527</v>
      </c>
      <c r="P12">
        <f xml:space="preserve"> Q11 + $G$2*(R11)</f>
        <v>1.6392886007178471E-18</v>
      </c>
      <c r="Q12" s="2">
        <f xml:space="preserve"> Q11 + ($G$2/2)*(R11+S11)</f>
        <v>8.2151686588944682E-19</v>
      </c>
      <c r="R12">
        <f xml:space="preserve"> ($B$14*Q12*SQRT(I12^2 + M12^2 + Q12^2) + 0.5*$B$15*(I12^2 + M12^2 + Q12^2)*COS($C$17))/$B$12</f>
        <v>1.6325728570314844E-16</v>
      </c>
      <c r="S12">
        <f>($B$14*P13*SQRT((H13^2+L13^2+P13^2)+0.5*$B$15*(H13^2+L13^2+P13^2)*COS($C$17))/$B$12)</f>
        <v>5.5920382328823905E-19</v>
      </c>
      <c r="V12">
        <f t="shared" ref="V12:V31" si="1" xml:space="preserve"> I12*3.28084</f>
        <v>102.04229092836077</v>
      </c>
      <c r="W12">
        <f t="shared" ref="W12:W31" si="2" xml:space="preserve"> M12*3.28084</f>
        <v>8.5185982660580315</v>
      </c>
      <c r="X12">
        <f t="shared" ref="X12:X31" si="3" xml:space="preserve"> Q12*3.28084</f>
        <v>2.6952653942847329E-18</v>
      </c>
      <c r="Z12">
        <f xml:space="preserve"> $Z$11 + (-6.4807*(G12^2/2) + 31.131*G12)</f>
        <v>0.31098596500000003</v>
      </c>
      <c r="AA12">
        <f xml:space="preserve"> $AA$11 + (-12.259*(G12^2/2) + 2.6715*G12)</f>
        <v>0.48330204999999998</v>
      </c>
      <c r="AB12">
        <v>0</v>
      </c>
      <c r="AE12">
        <f t="shared" ref="AE12:AE54" si="4" xml:space="preserve"> Z12*3.28084</f>
        <v>1.0202951934106002</v>
      </c>
      <c r="AF12">
        <f t="shared" ref="AF12:AF54" si="5" xml:space="preserve"> AA12*3.28084</f>
        <v>1.585636697722</v>
      </c>
      <c r="AG12">
        <v>0</v>
      </c>
      <c r="AJ12">
        <f xml:space="preserve"> -6.4907*(G12^2/2) + G12*31.131</f>
        <v>0.31098546500000002</v>
      </c>
      <c r="AK12">
        <f xml:space="preserve"> $AK$11 +( -9.9452*(G12^2/2) + 2.6949*G12)</f>
        <v>0.48365174</v>
      </c>
      <c r="AM12">
        <f t="shared" ref="AM12:AM54" si="6" xml:space="preserve"> AJ12*3.28084</f>
        <v>1.0202935529906001</v>
      </c>
      <c r="AN12">
        <f t="shared" ref="AN12:AN54" si="7" xml:space="preserve"> AK12*3.28084</f>
        <v>1.5867839746615999</v>
      </c>
    </row>
    <row r="13" spans="1:40" x14ac:dyDescent="0.45">
      <c r="G13">
        <f t="shared" si="0"/>
        <v>0.02</v>
      </c>
      <c r="H13">
        <f t="shared" ref="H13:H63" si="8" xml:space="preserve"> I12 + $G$2*J12</f>
        <v>31.031431857472004</v>
      </c>
      <c r="I13" s="2">
        <f t="shared" ref="I13:I63" si="9" xml:space="preserve"> I12+($G$2/2)*(J12+K12)</f>
        <v>31.031605513759594</v>
      </c>
      <c r="J13">
        <f t="shared" ref="J13:J63" si="10">-($B$14*I13*SQRT(I13^2 + M13^2 + Q13^2))/$B$12</f>
        <v>-7.0710939223353453</v>
      </c>
      <c r="K13">
        <f t="shared" ref="K13:K63" si="11">-($B$14*H14*SQRT(H14^2 + L14^2 + P14^2))/$B$12</f>
        <v>-7.0367247728345701</v>
      </c>
      <c r="L13">
        <f t="shared" ref="L13:L63" si="12" xml:space="preserve"> M12 + $G$2*N12</f>
        <v>2.4658163375911526</v>
      </c>
      <c r="M13" s="2">
        <f t="shared" ref="M13:M63" si="13" xml:space="preserve"> M12 + ($G$2/2)*(N12+O12)</f>
        <v>2.4660422972916454</v>
      </c>
      <c r="N13">
        <f t="shared" ref="N13:N63" si="14">(-$B$25 -$B$14*M13*(SQRT(I13^2+M13^2+Q13^2))+0.5*$B$15*(I13^2+M13^2+Q13^2)*SIN($C$17))/$B$12</f>
        <v>-13.020128576654965</v>
      </c>
      <c r="O13">
        <f t="shared" ref="O13:O63" si="15">(-$B$25 -$B$14*L14*(SQRT(H14^2+L14^2+P14^2))+0.5*$B$15*(H14^2+L14^2+P14^2)*SIN($C$17))/$B$12</f>
        <v>-12.97539464580913</v>
      </c>
      <c r="P13">
        <f t="shared" ref="P13:P63" si="16" xml:space="preserve"> Q12 + $G$2*(R12)</f>
        <v>2.4540897229209311E-18</v>
      </c>
      <c r="Q13" s="2">
        <f t="shared" ref="Q13:Q63" si="17" xml:space="preserve"> Q12 + ($G$2/2)*(R12+S12)</f>
        <v>1.6405993135216303E-18</v>
      </c>
      <c r="R13">
        <f t="shared" ref="R13:R63" si="18" xml:space="preserve"> ($B$14*Q13*SQRT(I13^2 + M13^2 + Q13^2) + 0.5*$B$15*(I13^2 + M13^2 + Q13^2)*COS($C$17))/$B$12</f>
        <v>1.6259560642701602E-16</v>
      </c>
      <c r="S13">
        <f t="shared" ref="S13:S63" si="19">($B$14*P14*SQRT((H14^2+L14^2+P14^2)+0.5*$B$15*(H14^2+L14^2+P14^2)*COS($C$17))/$B$12)</f>
        <v>7.4241560086084116E-19</v>
      </c>
      <c r="V13">
        <f t="shared" si="1"/>
        <v>101.80973263376302</v>
      </c>
      <c r="W13">
        <f t="shared" si="2"/>
        <v>8.0906902106463221</v>
      </c>
      <c r="X13">
        <f t="shared" si="3"/>
        <v>5.382543851774306E-18</v>
      </c>
      <c r="Z13">
        <f t="shared" ref="Z13:Z54" si="20" xml:space="preserve"> $Z$11 + (-6.4807*(G13^2/2) + 31.131*G13)</f>
        <v>0.62132386000000006</v>
      </c>
      <c r="AA13">
        <f t="shared" ref="AA13:AA54" si="21" xml:space="preserve"> $AA$11 + (-12.259*(G13^2/2) + 2.6715*G13)</f>
        <v>0.50817820000000002</v>
      </c>
      <c r="AB13">
        <v>0</v>
      </c>
      <c r="AE13">
        <f t="shared" si="4"/>
        <v>2.0384641728424002</v>
      </c>
      <c r="AF13">
        <f t="shared" si="5"/>
        <v>1.6672513656880001</v>
      </c>
      <c r="AG13">
        <v>0</v>
      </c>
      <c r="AJ13">
        <f t="shared" ref="AJ13:AJ54" si="22" xml:space="preserve"> -6.4907*(G13^2/2) + G13*31.131</f>
        <v>0.62132186000000011</v>
      </c>
      <c r="AK13">
        <f t="shared" ref="AK13:AK54" si="23" xml:space="preserve"> $AK$11 +( -9.9452*(G13^2/2) + 2.6949*G13)</f>
        <v>0.50910896000000005</v>
      </c>
      <c r="AM13">
        <f t="shared" si="6"/>
        <v>2.0384576111624004</v>
      </c>
      <c r="AN13">
        <f t="shared" si="7"/>
        <v>1.6703050403264001</v>
      </c>
    </row>
    <row r="14" spans="1:40" x14ac:dyDescent="0.45">
      <c r="A14" t="s">
        <v>20</v>
      </c>
      <c r="B14">
        <f xml:space="preserve"> 0.5*B2*B11*B10</f>
        <v>1.3175999999999999E-3</v>
      </c>
      <c r="G14">
        <f t="shared" si="0"/>
        <v>0.03</v>
      </c>
      <c r="H14">
        <f t="shared" si="8"/>
        <v>30.96089457453624</v>
      </c>
      <c r="I14" s="2">
        <f t="shared" si="9"/>
        <v>30.961066420283743</v>
      </c>
      <c r="J14">
        <f t="shared" si="10"/>
        <v>-7.0368064791834311</v>
      </c>
      <c r="K14">
        <f t="shared" si="11"/>
        <v>-7.0027954890880268</v>
      </c>
      <c r="L14">
        <f t="shared" si="12"/>
        <v>2.3358410115250958</v>
      </c>
      <c r="M14" s="2">
        <f t="shared" si="13"/>
        <v>2.3360646811793249</v>
      </c>
      <c r="N14">
        <f t="shared" si="14"/>
        <v>-12.975480634418767</v>
      </c>
      <c r="O14">
        <f t="shared" si="15"/>
        <v>-12.931198271584901</v>
      </c>
      <c r="P14">
        <f t="shared" si="16"/>
        <v>3.2665553777917903E-18</v>
      </c>
      <c r="Q14" s="2">
        <f t="shared" si="17"/>
        <v>2.4572894236610147E-18</v>
      </c>
      <c r="R14">
        <f t="shared" si="18"/>
        <v>1.6194372648477688E-16</v>
      </c>
      <c r="S14">
        <f t="shared" si="19"/>
        <v>9.2417733441945923E-19</v>
      </c>
      <c r="V14">
        <f t="shared" si="1"/>
        <v>101.57830515432371</v>
      </c>
      <c r="W14">
        <f t="shared" si="2"/>
        <v>7.6642544486003761</v>
      </c>
      <c r="X14">
        <f t="shared" si="3"/>
        <v>8.0619734327240043E-18</v>
      </c>
      <c r="Z14">
        <f t="shared" si="20"/>
        <v>0.93101368499999992</v>
      </c>
      <c r="AA14">
        <f t="shared" si="21"/>
        <v>0.53182845000000001</v>
      </c>
      <c r="AB14">
        <v>0</v>
      </c>
      <c r="AE14">
        <f t="shared" si="4"/>
        <v>3.0545069382953995</v>
      </c>
      <c r="AF14">
        <f t="shared" si="5"/>
        <v>1.744844051898</v>
      </c>
      <c r="AG14">
        <v>0</v>
      </c>
      <c r="AJ14">
        <f t="shared" si="22"/>
        <v>0.93100918499999996</v>
      </c>
      <c r="AK14">
        <f t="shared" si="23"/>
        <v>0.53357166</v>
      </c>
      <c r="AM14">
        <f t="shared" si="6"/>
        <v>3.0544921745153997</v>
      </c>
      <c r="AN14">
        <f t="shared" si="7"/>
        <v>1.7505632449944</v>
      </c>
    </row>
    <row r="15" spans="1:40" x14ac:dyDescent="0.45">
      <c r="A15" t="s">
        <v>21</v>
      </c>
      <c r="B15">
        <f xml:space="preserve"> 0.5*B3*B11*B10</f>
        <v>9.8380799999999986E-4</v>
      </c>
      <c r="G15">
        <f t="shared" si="0"/>
        <v>0.04</v>
      </c>
      <c r="H15">
        <f t="shared" si="8"/>
        <v>30.89069835549191</v>
      </c>
      <c r="I15" s="2">
        <f t="shared" si="9"/>
        <v>30.890868410442387</v>
      </c>
      <c r="J15">
        <f t="shared" si="10"/>
        <v>-7.0028759621042065</v>
      </c>
      <c r="K15">
        <f t="shared" si="11"/>
        <v>-6.9692192366042498</v>
      </c>
      <c r="L15">
        <f t="shared" si="12"/>
        <v>2.2063098748351373</v>
      </c>
      <c r="M15" s="2">
        <f t="shared" si="13"/>
        <v>2.2065312866493065</v>
      </c>
      <c r="N15">
        <f t="shared" si="14"/>
        <v>-12.931282840850225</v>
      </c>
      <c r="O15">
        <f t="shared" si="15"/>
        <v>-12.887445698342102</v>
      </c>
      <c r="P15">
        <f t="shared" si="16"/>
        <v>4.0767266885087836E-18</v>
      </c>
      <c r="Q15" s="2">
        <f t="shared" si="17"/>
        <v>3.2716289427569964E-18</v>
      </c>
      <c r="R15">
        <f t="shared" si="18"/>
        <v>1.6130155165239974E-16</v>
      </c>
      <c r="S15">
        <f t="shared" si="19"/>
        <v>1.1045175444688533E-18</v>
      </c>
      <c r="V15">
        <f t="shared" si="1"/>
        <v>101.34799671571579</v>
      </c>
      <c r="W15">
        <f t="shared" si="2"/>
        <v>7.2392761064905109</v>
      </c>
      <c r="X15">
        <f t="shared" si="3"/>
        <v>1.0733691100554864E-17</v>
      </c>
      <c r="Z15">
        <f t="shared" si="20"/>
        <v>1.2400554400000001</v>
      </c>
      <c r="AA15">
        <f t="shared" si="21"/>
        <v>0.55425279999999999</v>
      </c>
      <c r="AB15">
        <v>0</v>
      </c>
      <c r="AE15">
        <f t="shared" si="4"/>
        <v>4.0684234897696001</v>
      </c>
      <c r="AF15">
        <f t="shared" si="5"/>
        <v>1.8184147563519999</v>
      </c>
      <c r="AG15">
        <v>0</v>
      </c>
      <c r="AJ15">
        <f t="shared" si="22"/>
        <v>1.2400474400000001</v>
      </c>
      <c r="AK15">
        <f t="shared" si="23"/>
        <v>0.55703983999999995</v>
      </c>
      <c r="AM15">
        <f t="shared" si="6"/>
        <v>4.0683972430496</v>
      </c>
      <c r="AN15">
        <f t="shared" si="7"/>
        <v>1.8275585886655998</v>
      </c>
    </row>
    <row r="16" spans="1:40" x14ac:dyDescent="0.45">
      <c r="B16" t="s">
        <v>27</v>
      </c>
      <c r="C16" t="s">
        <v>28</v>
      </c>
      <c r="G16">
        <f t="shared" si="0"/>
        <v>0.05</v>
      </c>
      <c r="H16">
        <f t="shared" si="8"/>
        <v>30.820839650821345</v>
      </c>
      <c r="I16" s="2">
        <f t="shared" si="9"/>
        <v>30.821007934448843</v>
      </c>
      <c r="J16">
        <f t="shared" si="10"/>
        <v>-6.9692984948579761</v>
      </c>
      <c r="K16">
        <f t="shared" si="11"/>
        <v>-6.9359921919270384</v>
      </c>
      <c r="L16">
        <f t="shared" si="12"/>
        <v>2.0772184582408042</v>
      </c>
      <c r="M16" s="2">
        <f t="shared" si="13"/>
        <v>2.0774376439533451</v>
      </c>
      <c r="N16">
        <f t="shared" si="14"/>
        <v>-12.887528874899262</v>
      </c>
      <c r="O16">
        <f t="shared" si="15"/>
        <v>-12.844130696875524</v>
      </c>
      <c r="P16">
        <f t="shared" si="16"/>
        <v>4.8846444592809938E-18</v>
      </c>
      <c r="Q16" s="2">
        <f t="shared" si="17"/>
        <v>4.0836592887413392E-18</v>
      </c>
      <c r="R16">
        <f t="shared" si="18"/>
        <v>1.6066898921210869E-16</v>
      </c>
      <c r="S16">
        <f t="shared" si="19"/>
        <v>1.2834643836406614E-18</v>
      </c>
      <c r="V16">
        <f t="shared" si="1"/>
        <v>101.11879567165714</v>
      </c>
      <c r="W16">
        <f t="shared" si="2"/>
        <v>6.8157405197878926</v>
      </c>
      <c r="X16">
        <f t="shared" si="3"/>
        <v>1.3397832740874135E-17</v>
      </c>
      <c r="Z16">
        <f t="shared" si="20"/>
        <v>1.5484491250000001</v>
      </c>
      <c r="AA16">
        <f t="shared" si="21"/>
        <v>0.57545124999999997</v>
      </c>
      <c r="AB16">
        <v>0</v>
      </c>
      <c r="AE16">
        <f t="shared" si="4"/>
        <v>5.0802138272650001</v>
      </c>
      <c r="AF16">
        <f t="shared" si="5"/>
        <v>1.8879634790499999</v>
      </c>
      <c r="AG16">
        <v>0</v>
      </c>
      <c r="AJ16">
        <f t="shared" si="22"/>
        <v>1.5484366250000001</v>
      </c>
      <c r="AK16">
        <f t="shared" si="23"/>
        <v>0.57951350000000001</v>
      </c>
      <c r="AM16">
        <f t="shared" si="6"/>
        <v>5.0801728167650007</v>
      </c>
      <c r="AN16">
        <f t="shared" si="7"/>
        <v>1.90129107134</v>
      </c>
    </row>
    <row r="17" spans="1:40" x14ac:dyDescent="0.45">
      <c r="A17" s="1" t="s">
        <v>24</v>
      </c>
      <c r="B17">
        <v>-90</v>
      </c>
      <c r="C17">
        <f>- PI()/2</f>
        <v>-1.5707963267948966</v>
      </c>
      <c r="G17">
        <f t="shared" si="0"/>
        <v>6.0000000000000005E-2</v>
      </c>
      <c r="H17">
        <f t="shared" si="8"/>
        <v>30.751314949500262</v>
      </c>
      <c r="I17" s="2">
        <f t="shared" si="9"/>
        <v>30.751481481014917</v>
      </c>
      <c r="J17">
        <f t="shared" si="10"/>
        <v>-6.9360702536645986</v>
      </c>
      <c r="K17">
        <f t="shared" si="11"/>
        <v>-6.9031105830629116</v>
      </c>
      <c r="L17">
        <f t="shared" si="12"/>
        <v>1.9485623552043525</v>
      </c>
      <c r="M17" s="2">
        <f t="shared" si="13"/>
        <v>1.9487793460944711</v>
      </c>
      <c r="N17">
        <f t="shared" si="14"/>
        <v>-12.844212506842725</v>
      </c>
      <c r="O17">
        <f t="shared" si="15"/>
        <v>-12.801247127635833</v>
      </c>
      <c r="P17">
        <f t="shared" si="16"/>
        <v>5.690349180862426E-18</v>
      </c>
      <c r="Q17" s="2">
        <f t="shared" si="17"/>
        <v>4.8934215567200859E-18</v>
      </c>
      <c r="R17">
        <f t="shared" si="18"/>
        <v>1.6004594792465102E-16</v>
      </c>
      <c r="S17">
        <f t="shared" si="19"/>
        <v>1.4610456437540907E-18</v>
      </c>
      <c r="V17">
        <f t="shared" si="1"/>
        <v>100.89069050217297</v>
      </c>
      <c r="W17">
        <f t="shared" si="2"/>
        <v>6.3936332298405842</v>
      </c>
      <c r="X17">
        <f t="shared" si="3"/>
        <v>1.6054533180149525E-17</v>
      </c>
      <c r="Z17">
        <f t="shared" si="20"/>
        <v>1.8561947400000001</v>
      </c>
      <c r="AA17">
        <f t="shared" si="21"/>
        <v>0.59542380000000006</v>
      </c>
      <c r="AB17">
        <v>0</v>
      </c>
      <c r="AE17">
        <f t="shared" si="4"/>
        <v>6.0898779507816005</v>
      </c>
      <c r="AF17">
        <f t="shared" si="5"/>
        <v>1.9534902199920001</v>
      </c>
      <c r="AG17">
        <v>0</v>
      </c>
      <c r="AJ17">
        <f t="shared" si="22"/>
        <v>1.85617674</v>
      </c>
      <c r="AK17">
        <f t="shared" si="23"/>
        <v>0.60099263999999997</v>
      </c>
      <c r="AM17">
        <f t="shared" si="6"/>
        <v>6.0898188956616002</v>
      </c>
      <c r="AN17">
        <f t="shared" si="7"/>
        <v>1.9717606930175999</v>
      </c>
    </row>
    <row r="18" spans="1:40" x14ac:dyDescent="0.45">
      <c r="A18" s="1" t="s">
        <v>25</v>
      </c>
      <c r="B18">
        <v>5</v>
      </c>
      <c r="C18">
        <f xml:space="preserve"> B18*0.0174533</f>
        <v>8.7266500000000011E-2</v>
      </c>
      <c r="G18">
        <f t="shared" si="0"/>
        <v>7.0000000000000007E-2</v>
      </c>
      <c r="H18">
        <f t="shared" si="8"/>
        <v>30.682120778478271</v>
      </c>
      <c r="I18" s="2">
        <f t="shared" si="9"/>
        <v>30.68228557683128</v>
      </c>
      <c r="J18">
        <f t="shared" si="10"/>
        <v>-6.903187466213363</v>
      </c>
      <c r="K18">
        <f t="shared" si="11"/>
        <v>-6.8705706885116093</v>
      </c>
      <c r="L18">
        <f t="shared" si="12"/>
        <v>1.8203372210260438</v>
      </c>
      <c r="M18" s="2">
        <f t="shared" si="13"/>
        <v>1.8205520479220783</v>
      </c>
      <c r="N18">
        <f t="shared" si="14"/>
        <v>-12.80132759662469</v>
      </c>
      <c r="O18">
        <f t="shared" si="15"/>
        <v>-12.758788939107582</v>
      </c>
      <c r="P18">
        <f t="shared" si="16"/>
        <v>6.4938810359665959E-18</v>
      </c>
      <c r="Q18" s="2">
        <f t="shared" si="17"/>
        <v>5.7009565245621114E-18</v>
      </c>
      <c r="R18">
        <f t="shared" si="18"/>
        <v>1.5943233800214138E-16</v>
      </c>
      <c r="S18">
        <f t="shared" si="19"/>
        <v>1.6372887627220044E-18</v>
      </c>
      <c r="V18">
        <f t="shared" si="1"/>
        <v>100.66366981189114</v>
      </c>
      <c r="W18">
        <f t="shared" si="2"/>
        <v>5.9729399809046715</v>
      </c>
      <c r="X18">
        <f t="shared" si="3"/>
        <v>1.8703926204044359E-17</v>
      </c>
      <c r="Z18">
        <f t="shared" si="20"/>
        <v>2.1632922850000003</v>
      </c>
      <c r="AA18">
        <f t="shared" si="21"/>
        <v>0.61417045000000003</v>
      </c>
      <c r="AB18">
        <v>0</v>
      </c>
      <c r="AE18">
        <f t="shared" si="4"/>
        <v>7.0974158603194004</v>
      </c>
      <c r="AF18">
        <f t="shared" si="5"/>
        <v>2.0149949791780002</v>
      </c>
      <c r="AG18">
        <v>0</v>
      </c>
      <c r="AJ18">
        <f t="shared" si="22"/>
        <v>2.1632677849999999</v>
      </c>
      <c r="AK18">
        <f t="shared" si="23"/>
        <v>0.62147726000000003</v>
      </c>
      <c r="AM18">
        <f t="shared" si="6"/>
        <v>7.0973354797393995</v>
      </c>
      <c r="AN18">
        <f t="shared" si="7"/>
        <v>2.0389674536984002</v>
      </c>
    </row>
    <row r="19" spans="1:40" x14ac:dyDescent="0.45">
      <c r="A19" s="1" t="s">
        <v>26</v>
      </c>
      <c r="B19">
        <v>90</v>
      </c>
      <c r="C19">
        <f xml:space="preserve"> PI()/2</f>
        <v>1.5707963267948966</v>
      </c>
      <c r="G19">
        <f t="shared" si="0"/>
        <v>0.08</v>
      </c>
      <c r="H19">
        <f t="shared" si="8"/>
        <v>30.613253702169146</v>
      </c>
      <c r="I19" s="2">
        <f t="shared" si="9"/>
        <v>30.613416786057655</v>
      </c>
      <c r="J19">
        <f t="shared" si="10"/>
        <v>-6.8706464106933387</v>
      </c>
      <c r="K19">
        <f t="shared" si="11"/>
        <v>-6.8383688363166577</v>
      </c>
      <c r="L19">
        <f t="shared" si="12"/>
        <v>1.6925387719558314</v>
      </c>
      <c r="M19" s="2">
        <f t="shared" si="13"/>
        <v>1.692751465243417</v>
      </c>
      <c r="N19">
        <f t="shared" si="14"/>
        <v>-12.758868092234183</v>
      </c>
      <c r="O19">
        <f t="shared" si="15"/>
        <v>-12.716750166223683</v>
      </c>
      <c r="P19">
        <f t="shared" si="16"/>
        <v>7.2952799045835254E-18</v>
      </c>
      <c r="Q19" s="2">
        <f t="shared" si="17"/>
        <v>6.5063046583864286E-18</v>
      </c>
      <c r="R19">
        <f t="shared" si="18"/>
        <v>1.5882807108146819E-16</v>
      </c>
      <c r="S19">
        <f t="shared" si="19"/>
        <v>1.8122208313061033E-18</v>
      </c>
      <c r="V19">
        <f t="shared" si="1"/>
        <v>100.4377223283694</v>
      </c>
      <c r="W19">
        <f t="shared" si="2"/>
        <v>5.5536467172292125</v>
      </c>
      <c r="X19">
        <f t="shared" si="3"/>
        <v>2.134614457542053E-17</v>
      </c>
      <c r="Z19">
        <f t="shared" si="20"/>
        <v>2.4697417600000002</v>
      </c>
      <c r="AA19">
        <f t="shared" si="21"/>
        <v>0.63169120000000001</v>
      </c>
      <c r="AB19">
        <v>0</v>
      </c>
      <c r="AE19">
        <f t="shared" si="4"/>
        <v>8.1028275558784006</v>
      </c>
      <c r="AF19">
        <f t="shared" si="5"/>
        <v>2.0724777566079999</v>
      </c>
      <c r="AG19">
        <v>0</v>
      </c>
      <c r="AJ19">
        <f t="shared" si="22"/>
        <v>2.4697097600000002</v>
      </c>
      <c r="AK19">
        <f t="shared" si="23"/>
        <v>0.64096735999999999</v>
      </c>
      <c r="AM19">
        <f t="shared" si="6"/>
        <v>8.1027225689984004</v>
      </c>
      <c r="AN19">
        <f t="shared" si="7"/>
        <v>2.1029113533824</v>
      </c>
    </row>
    <row r="20" spans="1:40" x14ac:dyDescent="0.45">
      <c r="G20">
        <f t="shared" si="0"/>
        <v>0.09</v>
      </c>
      <c r="H20">
        <f t="shared" si="8"/>
        <v>30.544710321950721</v>
      </c>
      <c r="I20" s="2">
        <f t="shared" si="9"/>
        <v>30.544871709822605</v>
      </c>
      <c r="J20">
        <f t="shared" si="10"/>
        <v>-6.8384434148437965</v>
      </c>
      <c r="K20">
        <f t="shared" si="11"/>
        <v>-6.8065014031355062</v>
      </c>
      <c r="L20">
        <f t="shared" si="12"/>
        <v>1.5651627843210751</v>
      </c>
      <c r="M20" s="2">
        <f t="shared" si="13"/>
        <v>1.5653733739511277</v>
      </c>
      <c r="N20">
        <f t="shared" si="14"/>
        <v>-12.716828028119389</v>
      </c>
      <c r="O20">
        <f t="shared" si="15"/>
        <v>-12.675124928815467</v>
      </c>
      <c r="P20">
        <f t="shared" si="16"/>
        <v>8.0945853692011105E-18</v>
      </c>
      <c r="Q20" s="2">
        <f t="shared" si="17"/>
        <v>7.3095061179503004E-18</v>
      </c>
      <c r="R20">
        <f t="shared" si="18"/>
        <v>1.5823306019824987E-16</v>
      </c>
      <c r="S20">
        <f t="shared" si="19"/>
        <v>1.9858685997248216E-18</v>
      </c>
      <c r="V20">
        <f t="shared" si="1"/>
        <v>100.21283690045439</v>
      </c>
      <c r="W20">
        <f t="shared" si="2"/>
        <v>5.1357395801938175</v>
      </c>
      <c r="X20">
        <f t="shared" si="3"/>
        <v>2.3981320052016064E-17</v>
      </c>
      <c r="Z20">
        <f t="shared" si="20"/>
        <v>2.7755431650000002</v>
      </c>
      <c r="AA20">
        <f t="shared" si="21"/>
        <v>0.64798604999999998</v>
      </c>
      <c r="AB20">
        <v>0</v>
      </c>
      <c r="AE20">
        <f t="shared" si="4"/>
        <v>9.1061130374586003</v>
      </c>
      <c r="AF20">
        <f t="shared" si="5"/>
        <v>2.1259385522819998</v>
      </c>
      <c r="AG20">
        <v>0</v>
      </c>
      <c r="AJ20">
        <f t="shared" si="22"/>
        <v>2.7755026649999999</v>
      </c>
      <c r="AK20">
        <f t="shared" si="23"/>
        <v>0.65946294000000005</v>
      </c>
      <c r="AM20">
        <f t="shared" si="6"/>
        <v>9.1059801634386002</v>
      </c>
      <c r="AN20">
        <f t="shared" si="7"/>
        <v>2.1635923920696003</v>
      </c>
    </row>
    <row r="21" spans="1:40" x14ac:dyDescent="0.45">
      <c r="A21" t="s">
        <v>29</v>
      </c>
      <c r="B21">
        <f>B6*SIN(C19)*COS(C18)</f>
        <v>31.173721346441791</v>
      </c>
      <c r="G21">
        <f t="shared" si="0"/>
        <v>9.9999999999999992E-2</v>
      </c>
      <c r="H21">
        <f t="shared" si="8"/>
        <v>30.476487275674167</v>
      </c>
      <c r="I21" s="2">
        <f t="shared" si="9"/>
        <v>30.476646985732707</v>
      </c>
      <c r="J21">
        <f t="shared" si="10"/>
        <v>-6.80657485502417</v>
      </c>
      <c r="K21">
        <f t="shared" si="11"/>
        <v>-6.7749648133288041</v>
      </c>
      <c r="L21">
        <f t="shared" si="12"/>
        <v>1.4382050936699338</v>
      </c>
      <c r="M21" s="2">
        <f t="shared" si="13"/>
        <v>1.4384136091664534</v>
      </c>
      <c r="N21">
        <f t="shared" si="14"/>
        <v>-12.675201523637433</v>
      </c>
      <c r="O21">
        <f t="shared" si="15"/>
        <v>-12.63390743009751</v>
      </c>
      <c r="P21">
        <f t="shared" si="16"/>
        <v>8.8918367199327986E-18</v>
      </c>
      <c r="Q21" s="2">
        <f t="shared" si="17"/>
        <v>8.1106007619401738E-18</v>
      </c>
      <c r="R21">
        <f t="shared" si="18"/>
        <v>1.5764721976132623E-16</v>
      </c>
      <c r="S21">
        <f t="shared" si="19"/>
        <v>2.1582584841174398E-18</v>
      </c>
      <c r="V21">
        <f t="shared" si="1"/>
        <v>99.98900249667129</v>
      </c>
      <c r="W21">
        <f t="shared" si="2"/>
        <v>4.7192049054976675</v>
      </c>
      <c r="X21">
        <f t="shared" si="3"/>
        <v>2.6609583403803801E-17</v>
      </c>
      <c r="Z21">
        <f t="shared" si="20"/>
        <v>3.0806964999999997</v>
      </c>
      <c r="AA21">
        <f t="shared" si="21"/>
        <v>0.66305499999999995</v>
      </c>
      <c r="AB21">
        <v>0</v>
      </c>
      <c r="AE21">
        <f t="shared" si="4"/>
        <v>10.107272305059999</v>
      </c>
      <c r="AF21">
        <f t="shared" si="5"/>
        <v>2.1753773661999998</v>
      </c>
      <c r="AG21">
        <v>0</v>
      </c>
      <c r="AJ21">
        <f t="shared" si="22"/>
        <v>3.0806464999999998</v>
      </c>
      <c r="AK21">
        <f t="shared" si="23"/>
        <v>0.67696400000000001</v>
      </c>
      <c r="AM21">
        <f t="shared" si="6"/>
        <v>10.107108263059999</v>
      </c>
      <c r="AN21">
        <f t="shared" si="7"/>
        <v>2.2210105697600002</v>
      </c>
    </row>
    <row r="22" spans="1:40" x14ac:dyDescent="0.45">
      <c r="A22" t="s">
        <v>31</v>
      </c>
      <c r="B22">
        <f xml:space="preserve"> B6*SIN(C19)*SIN(C18)</f>
        <v>2.7273483925599367</v>
      </c>
      <c r="G22">
        <f t="shared" si="0"/>
        <v>0.10999999999999999</v>
      </c>
      <c r="H22">
        <f t="shared" si="8"/>
        <v>30.408581237182464</v>
      </c>
      <c r="I22" s="2">
        <f t="shared" si="9"/>
        <v>30.40873928739094</v>
      </c>
      <c r="J22">
        <f t="shared" si="10"/>
        <v>-6.7750371553032132</v>
      </c>
      <c r="K22">
        <f t="shared" si="11"/>
        <v>-6.7437555380684602</v>
      </c>
      <c r="L22">
        <f t="shared" si="12"/>
        <v>1.3116615939300791</v>
      </c>
      <c r="M22" s="2">
        <f t="shared" si="13"/>
        <v>1.3118680643977787</v>
      </c>
      <c r="N22">
        <f t="shared" si="14"/>
        <v>-12.633982781538965</v>
      </c>
      <c r="O22">
        <f t="shared" si="15"/>
        <v>-12.593091955186335</v>
      </c>
      <c r="P22">
        <f t="shared" si="16"/>
        <v>9.6870729595534366E-18</v>
      </c>
      <c r="Q22" s="2">
        <f t="shared" si="17"/>
        <v>8.9096281531673929E-18</v>
      </c>
      <c r="R22">
        <f t="shared" si="18"/>
        <v>1.5707046552777346E-16</v>
      </c>
      <c r="S22">
        <f t="shared" si="19"/>
        <v>2.329416572867845E-18</v>
      </c>
      <c r="V22">
        <f t="shared" si="1"/>
        <v>99.766208203643686</v>
      </c>
      <c r="W22">
        <f t="shared" si="2"/>
        <v>4.3040292203988084</v>
      </c>
      <c r="X22">
        <f t="shared" si="3"/>
        <v>2.9231064430037712E-17</v>
      </c>
      <c r="Z22">
        <f t="shared" si="20"/>
        <v>3.3852017649999997</v>
      </c>
      <c r="AA22">
        <f t="shared" si="21"/>
        <v>0.67689804999999992</v>
      </c>
      <c r="AB22">
        <v>0</v>
      </c>
      <c r="AE22">
        <f t="shared" si="4"/>
        <v>11.106305358682599</v>
      </c>
      <c r="AF22">
        <f t="shared" si="5"/>
        <v>2.2207941983619999</v>
      </c>
      <c r="AG22">
        <v>0</v>
      </c>
      <c r="AJ22">
        <f t="shared" si="22"/>
        <v>3.3851412649999997</v>
      </c>
      <c r="AK22">
        <f t="shared" si="23"/>
        <v>0.69347053999999997</v>
      </c>
      <c r="AM22">
        <f t="shared" si="6"/>
        <v>11.106106867862598</v>
      </c>
      <c r="AN22">
        <f t="shared" si="7"/>
        <v>2.2751658864535997</v>
      </c>
    </row>
    <row r="23" spans="1:40" x14ac:dyDescent="0.45">
      <c r="A23" t="s">
        <v>30</v>
      </c>
      <c r="B23">
        <f xml:space="preserve"> B6*COS(C19)</f>
        <v>1.9169162784882233E-15</v>
      </c>
      <c r="G23">
        <f t="shared" si="0"/>
        <v>0.11999999999999998</v>
      </c>
      <c r="H23">
        <f t="shared" si="8"/>
        <v>30.340988915837908</v>
      </c>
      <c r="I23" s="2">
        <f t="shared" si="9"/>
        <v>30.341145323924081</v>
      </c>
      <c r="J23">
        <f t="shared" si="10"/>
        <v>-6.7438267865668946</v>
      </c>
      <c r="K23">
        <f t="shared" si="11"/>
        <v>-6.7128700944639963</v>
      </c>
      <c r="L23">
        <f t="shared" si="12"/>
        <v>1.1855282365823889</v>
      </c>
      <c r="M23" s="2">
        <f t="shared" si="13"/>
        <v>1.1857326907141521</v>
      </c>
      <c r="N23">
        <f t="shared" si="14"/>
        <v>-12.59316608648658</v>
      </c>
      <c r="O23">
        <f t="shared" si="15"/>
        <v>-12.552672869652197</v>
      </c>
      <c r="P23">
        <f t="shared" si="16"/>
        <v>1.0480332808445127E-17</v>
      </c>
      <c r="Q23" s="2">
        <f t="shared" si="17"/>
        <v>9.7066275636706E-18</v>
      </c>
      <c r="R23">
        <f t="shared" si="18"/>
        <v>1.5650271457842924E-16</v>
      </c>
      <c r="S23">
        <f t="shared" si="19"/>
        <v>2.4993686327912661E-18</v>
      </c>
      <c r="V23">
        <f t="shared" si="1"/>
        <v>99.544443224543087</v>
      </c>
      <c r="W23">
        <f t="shared" si="2"/>
        <v>3.8901992410026187</v>
      </c>
      <c r="X23">
        <f t="shared" si="3"/>
        <v>3.1845891975993051E-17</v>
      </c>
      <c r="Z23">
        <f t="shared" si="20"/>
        <v>3.6890589599999992</v>
      </c>
      <c r="AA23">
        <f t="shared" si="21"/>
        <v>0.68951519999999999</v>
      </c>
      <c r="AB23">
        <v>0</v>
      </c>
      <c r="AE23">
        <f t="shared" si="4"/>
        <v>12.103212198326398</v>
      </c>
      <c r="AF23">
        <f t="shared" si="5"/>
        <v>2.2621890487680001</v>
      </c>
      <c r="AG23">
        <v>0</v>
      </c>
      <c r="AJ23">
        <f t="shared" si="22"/>
        <v>3.6889869599999994</v>
      </c>
      <c r="AK23">
        <f t="shared" si="23"/>
        <v>0.70898255999999993</v>
      </c>
      <c r="AM23">
        <f t="shared" si="6"/>
        <v>12.102975977846398</v>
      </c>
      <c r="AN23">
        <f t="shared" si="7"/>
        <v>2.3260583421503997</v>
      </c>
    </row>
    <row r="24" spans="1:40" x14ac:dyDescent="0.45">
      <c r="G24">
        <f t="shared" si="0"/>
        <v>0.12999999999999998</v>
      </c>
      <c r="H24">
        <f t="shared" si="8"/>
        <v>30.273707056058413</v>
      </c>
      <c r="I24" s="2">
        <f t="shared" si="9"/>
        <v>30.273861839518926</v>
      </c>
      <c r="J24">
        <f t="shared" si="10"/>
        <v>-6.7129402656446162</v>
      </c>
      <c r="K24">
        <f t="shared" si="11"/>
        <v>-6.6823050447068635</v>
      </c>
      <c r="L24">
        <f t="shared" si="12"/>
        <v>1.0598010298492864</v>
      </c>
      <c r="M24" s="2">
        <f t="shared" si="13"/>
        <v>1.0600034959334583</v>
      </c>
      <c r="N24">
        <f t="shared" si="14"/>
        <v>-12.552745803606387</v>
      </c>
      <c r="O24">
        <f t="shared" si="15"/>
        <v>-12.512644618103197</v>
      </c>
      <c r="P24">
        <f t="shared" si="16"/>
        <v>1.1271654709454893E-17</v>
      </c>
      <c r="Q24" s="2">
        <f t="shared" si="17"/>
        <v>1.0501637979726703E-17</v>
      </c>
      <c r="R24">
        <f t="shared" si="18"/>
        <v>1.559438852939166E-16</v>
      </c>
      <c r="S24">
        <f t="shared" si="19"/>
        <v>2.6681401151872336E-18</v>
      </c>
      <c r="V24">
        <f t="shared" si="1"/>
        <v>99.323696877567272</v>
      </c>
      <c r="W24">
        <f t="shared" si="2"/>
        <v>3.4777018695983273</v>
      </c>
      <c r="X24">
        <f t="shared" si="3"/>
        <v>3.4454193949406553E-17</v>
      </c>
      <c r="Z24">
        <f t="shared" si="20"/>
        <v>3.9922680849999996</v>
      </c>
      <c r="AA24">
        <f t="shared" si="21"/>
        <v>0.70090644999999996</v>
      </c>
      <c r="AB24">
        <v>0</v>
      </c>
      <c r="AE24">
        <f t="shared" si="4"/>
        <v>13.097992823991399</v>
      </c>
      <c r="AF24">
        <f t="shared" si="5"/>
        <v>2.299561917418</v>
      </c>
      <c r="AG24">
        <v>0</v>
      </c>
      <c r="AJ24">
        <f t="shared" si="22"/>
        <v>3.9921835849999994</v>
      </c>
      <c r="AK24">
        <f t="shared" si="23"/>
        <v>0.72350005999999989</v>
      </c>
      <c r="AM24">
        <f t="shared" si="6"/>
        <v>13.097715593011397</v>
      </c>
      <c r="AN24">
        <f t="shared" si="7"/>
        <v>2.3736879368503998</v>
      </c>
    </row>
    <row r="25" spans="1:40" x14ac:dyDescent="0.45">
      <c r="A25" t="s">
        <v>33</v>
      </c>
      <c r="B25">
        <f xml:space="preserve"> B12*9.81</f>
        <v>1.7658</v>
      </c>
      <c r="G25">
        <f t="shared" si="0"/>
        <v>0.13999999999999999</v>
      </c>
      <c r="H25">
        <f t="shared" si="8"/>
        <v>30.206732436862481</v>
      </c>
      <c r="I25" s="2">
        <f t="shared" si="9"/>
        <v>30.206885612967167</v>
      </c>
      <c r="J25">
        <f t="shared" si="10"/>
        <v>-6.6823741544534014</v>
      </c>
      <c r="K25">
        <f t="shared" si="11"/>
        <v>-6.6520569952323019</v>
      </c>
      <c r="L25">
        <f t="shared" si="12"/>
        <v>0.93447603789739442</v>
      </c>
      <c r="M25" s="2">
        <f t="shared" si="13"/>
        <v>0.93467654382491039</v>
      </c>
      <c r="N25">
        <f t="shared" si="14"/>
        <v>-12.512716377071856</v>
      </c>
      <c r="O25">
        <f t="shared" si="15"/>
        <v>-12.473001722800872</v>
      </c>
      <c r="P25">
        <f t="shared" si="16"/>
        <v>1.2061076832665868E-17</v>
      </c>
      <c r="Q25" s="2">
        <f t="shared" si="17"/>
        <v>1.1294698106772222E-17</v>
      </c>
      <c r="R25">
        <f t="shared" si="18"/>
        <v>1.5539389733115405E-16</v>
      </c>
      <c r="S25">
        <f t="shared" si="19"/>
        <v>2.8357561617619231E-18</v>
      </c>
      <c r="V25">
        <f t="shared" si="1"/>
        <v>99.103958594447192</v>
      </c>
      <c r="W25">
        <f t="shared" si="2"/>
        <v>3.066524192042519</v>
      </c>
      <c r="X25">
        <f t="shared" si="3"/>
        <v>3.7056097336622579E-17</v>
      </c>
      <c r="Z25">
        <f t="shared" si="20"/>
        <v>4.2948291399999992</v>
      </c>
      <c r="AA25">
        <f t="shared" si="21"/>
        <v>0.71107180000000003</v>
      </c>
      <c r="AB25">
        <v>0</v>
      </c>
      <c r="AE25">
        <f t="shared" si="4"/>
        <v>14.090647235677597</v>
      </c>
      <c r="AF25">
        <f t="shared" si="5"/>
        <v>2.332912804312</v>
      </c>
      <c r="AG25">
        <v>0</v>
      </c>
      <c r="AJ25">
        <f t="shared" si="22"/>
        <v>4.2947311399999997</v>
      </c>
      <c r="AK25">
        <f t="shared" si="23"/>
        <v>0.73702303999999996</v>
      </c>
      <c r="AM25">
        <f t="shared" si="6"/>
        <v>14.090325713357599</v>
      </c>
      <c r="AN25">
        <f t="shared" si="7"/>
        <v>2.4180546705535999</v>
      </c>
    </row>
    <row r="26" spans="1:40" x14ac:dyDescent="0.45">
      <c r="G26">
        <f t="shared" si="0"/>
        <v>0.15</v>
      </c>
      <c r="H26">
        <f t="shared" si="8"/>
        <v>30.140061871422631</v>
      </c>
      <c r="I26" s="2">
        <f t="shared" si="9"/>
        <v>30.140213457218739</v>
      </c>
      <c r="J26">
        <f t="shared" si="10"/>
        <v>-6.6521250591596246</v>
      </c>
      <c r="K26">
        <f t="shared" si="11"/>
        <v>-6.622122595898408</v>
      </c>
      <c r="L26">
        <f t="shared" si="12"/>
        <v>0.80954938005419186</v>
      </c>
      <c r="M26" s="2">
        <f t="shared" si="13"/>
        <v>0.80974795332554672</v>
      </c>
      <c r="N26">
        <f t="shared" si="14"/>
        <v>-12.473072328719203</v>
      </c>
      <c r="O26">
        <f t="shared" si="15"/>
        <v>-12.433738782306587</v>
      </c>
      <c r="P26">
        <f t="shared" si="16"/>
        <v>1.2848637080083762E-17</v>
      </c>
      <c r="Q26" s="2">
        <f t="shared" si="17"/>
        <v>1.2085846374236801E-17</v>
      </c>
      <c r="R26">
        <f t="shared" si="18"/>
        <v>1.5485267160034127E-16</v>
      </c>
      <c r="S26">
        <f t="shared" si="19"/>
        <v>3.0022416104229671E-18</v>
      </c>
      <c r="V26">
        <f t="shared" si="1"/>
        <v>98.885217918981525</v>
      </c>
      <c r="W26">
        <f t="shared" si="2"/>
        <v>2.6566534751885866</v>
      </c>
      <c r="X26">
        <f t="shared" si="3"/>
        <v>3.9651728218451068E-17</v>
      </c>
      <c r="Z26">
        <f t="shared" si="20"/>
        <v>4.5967421249999996</v>
      </c>
      <c r="AA26">
        <f t="shared" si="21"/>
        <v>0.72001124999999999</v>
      </c>
      <c r="AB26">
        <v>0</v>
      </c>
      <c r="AE26">
        <f t="shared" si="4"/>
        <v>15.081175433384999</v>
      </c>
      <c r="AF26">
        <f t="shared" si="5"/>
        <v>2.3622417094500001</v>
      </c>
      <c r="AG26">
        <v>0</v>
      </c>
      <c r="AJ26">
        <f t="shared" si="22"/>
        <v>4.5966296250000003</v>
      </c>
      <c r="AK26">
        <f t="shared" si="23"/>
        <v>0.74955149999999993</v>
      </c>
      <c r="AM26">
        <f t="shared" si="6"/>
        <v>15.080806338885001</v>
      </c>
      <c r="AN26">
        <f t="shared" si="7"/>
        <v>2.4591585432599996</v>
      </c>
    </row>
    <row r="27" spans="1:40" x14ac:dyDescent="0.45">
      <c r="G27">
        <f t="shared" si="0"/>
        <v>0.16</v>
      </c>
      <c r="H27">
        <f t="shared" si="8"/>
        <v>30.073692206627143</v>
      </c>
      <c r="I27" s="2">
        <f t="shared" si="9"/>
        <v>30.073842218943447</v>
      </c>
      <c r="J27">
        <f t="shared" si="10"/>
        <v>-6.6221896293579245</v>
      </c>
      <c r="K27">
        <f t="shared" si="11"/>
        <v>-6.5924985391819781</v>
      </c>
      <c r="L27">
        <f t="shared" si="12"/>
        <v>0.68501723003835469</v>
      </c>
      <c r="M27" s="2">
        <f t="shared" si="13"/>
        <v>0.68521389777041775</v>
      </c>
      <c r="N27">
        <f t="shared" si="14"/>
        <v>-12.433808256693533</v>
      </c>
      <c r="O27">
        <f t="shared" si="15"/>
        <v>-12.39485047015795</v>
      </c>
      <c r="P27">
        <f t="shared" si="16"/>
        <v>1.3634373090240215E-17</v>
      </c>
      <c r="Q27" s="2">
        <f t="shared" si="17"/>
        <v>1.2875120940290623E-17</v>
      </c>
      <c r="R27">
        <f t="shared" si="18"/>
        <v>1.5432013024240824E-16</v>
      </c>
      <c r="S27">
        <f t="shared" si="19"/>
        <v>3.1676210009497336E-18</v>
      </c>
      <c r="V27">
        <f t="shared" si="1"/>
        <v>98.667464505598417</v>
      </c>
      <c r="W27">
        <f t="shared" si="2"/>
        <v>2.2480771643610975</v>
      </c>
      <c r="X27">
        <f t="shared" si="3"/>
        <v>4.2241211785743089E-17</v>
      </c>
      <c r="Z27">
        <f t="shared" si="20"/>
        <v>4.8980070400000004</v>
      </c>
      <c r="AA27">
        <f t="shared" si="21"/>
        <v>0.72772480000000006</v>
      </c>
      <c r="AB27">
        <v>0</v>
      </c>
      <c r="AE27">
        <f t="shared" si="4"/>
        <v>16.069577417113603</v>
      </c>
      <c r="AF27">
        <f t="shared" si="5"/>
        <v>2.3875486328320004</v>
      </c>
      <c r="AG27">
        <v>0</v>
      </c>
      <c r="AJ27">
        <f t="shared" si="22"/>
        <v>4.8978790400000003</v>
      </c>
      <c r="AK27">
        <f t="shared" si="23"/>
        <v>0.76108544</v>
      </c>
      <c r="AM27">
        <f t="shared" si="6"/>
        <v>16.069157469593602</v>
      </c>
      <c r="AN27">
        <f t="shared" si="7"/>
        <v>2.4969995549695998</v>
      </c>
    </row>
    <row r="28" spans="1:40" x14ac:dyDescent="0.45">
      <c r="G28">
        <f t="shared" si="0"/>
        <v>0.17</v>
      </c>
      <c r="H28">
        <f t="shared" si="8"/>
        <v>30.007620322649867</v>
      </c>
      <c r="I28" s="2">
        <f t="shared" si="9"/>
        <v>30.007768778100747</v>
      </c>
      <c r="J28">
        <f t="shared" si="10"/>
        <v>-6.5925645572669591</v>
      </c>
      <c r="K28">
        <f t="shared" si="11"/>
        <v>-6.56318155939086</v>
      </c>
      <c r="L28">
        <f t="shared" si="12"/>
        <v>0.5608758152034824</v>
      </c>
      <c r="M28" s="2">
        <f t="shared" si="13"/>
        <v>0.56107060413616039</v>
      </c>
      <c r="N28">
        <f t="shared" si="14"/>
        <v>-12.394918834125042</v>
      </c>
      <c r="O28">
        <f t="shared" si="15"/>
        <v>-12.356331533574544</v>
      </c>
      <c r="P28">
        <f t="shared" si="16"/>
        <v>1.4418322242714706E-17</v>
      </c>
      <c r="Q28" s="2">
        <f t="shared" si="17"/>
        <v>1.3662559696507412E-17</v>
      </c>
      <c r="R28">
        <f t="shared" si="18"/>
        <v>1.5379619660691763E-16</v>
      </c>
      <c r="S28">
        <f t="shared" si="19"/>
        <v>3.3319185805419922E-18</v>
      </c>
      <c r="V28">
        <f t="shared" si="1"/>
        <v>98.450688117944054</v>
      </c>
      <c r="W28">
        <f t="shared" si="2"/>
        <v>1.8407828808740805</v>
      </c>
      <c r="X28">
        <f t="shared" si="3"/>
        <v>4.4824672354689378E-17</v>
      </c>
      <c r="Z28">
        <f t="shared" si="20"/>
        <v>5.1986238849999999</v>
      </c>
      <c r="AA28">
        <f t="shared" si="21"/>
        <v>0.73421245000000002</v>
      </c>
      <c r="AB28">
        <v>0</v>
      </c>
      <c r="AE28">
        <f t="shared" si="4"/>
        <v>17.055853186863398</v>
      </c>
      <c r="AF28">
        <f t="shared" si="5"/>
        <v>2.4088335744579998</v>
      </c>
      <c r="AG28">
        <v>0</v>
      </c>
      <c r="AJ28">
        <f t="shared" si="22"/>
        <v>5.1984793850000006</v>
      </c>
      <c r="AK28">
        <f t="shared" si="23"/>
        <v>0.77162485999999997</v>
      </c>
      <c r="AM28">
        <f t="shared" si="6"/>
        <v>17.055379105483404</v>
      </c>
      <c r="AN28">
        <f t="shared" si="7"/>
        <v>2.5315777056824</v>
      </c>
    </row>
    <row r="29" spans="1:40" x14ac:dyDescent="0.45">
      <c r="G29">
        <f t="shared" si="0"/>
        <v>0.18000000000000002</v>
      </c>
      <c r="H29">
        <f t="shared" si="8"/>
        <v>29.941843132528078</v>
      </c>
      <c r="I29" s="2">
        <f t="shared" si="9"/>
        <v>29.941990047517457</v>
      </c>
      <c r="J29">
        <f t="shared" si="10"/>
        <v>-6.5632465769416024</v>
      </c>
      <c r="K29">
        <f t="shared" si="11"/>
        <v>-6.5341684318923798</v>
      </c>
      <c r="L29">
        <f t="shared" si="12"/>
        <v>0.43712141579490998</v>
      </c>
      <c r="M29" s="2">
        <f t="shared" si="13"/>
        <v>0.43731435229766247</v>
      </c>
      <c r="N29">
        <f t="shared" si="14"/>
        <v>-12.356398807834548</v>
      </c>
      <c r="O29">
        <f t="shared" si="15"/>
        <v>-12.318176792192299</v>
      </c>
      <c r="P29">
        <f t="shared" si="16"/>
        <v>1.5200521662576587E-17</v>
      </c>
      <c r="Q29" s="2">
        <f t="shared" si="17"/>
        <v>1.4448200272444709E-17</v>
      </c>
      <c r="R29">
        <f t="shared" si="18"/>
        <v>1.5328079523040968E-16</v>
      </c>
      <c r="S29">
        <f t="shared" si="19"/>
        <v>3.49515830924984E-18</v>
      </c>
      <c r="V29">
        <f t="shared" si="1"/>
        <v>98.234878627497167</v>
      </c>
      <c r="W29">
        <f t="shared" si="2"/>
        <v>1.4347584195922629</v>
      </c>
      <c r="X29">
        <f t="shared" si="3"/>
        <v>4.7402233381847498E-17</v>
      </c>
      <c r="Z29">
        <f t="shared" si="20"/>
        <v>5.4985926600000008</v>
      </c>
      <c r="AA29">
        <f t="shared" si="21"/>
        <v>0.73947420000000008</v>
      </c>
      <c r="AB29">
        <v>0</v>
      </c>
      <c r="AE29">
        <f t="shared" si="4"/>
        <v>18.040002742634403</v>
      </c>
      <c r="AF29">
        <f t="shared" si="5"/>
        <v>2.4260965343280003</v>
      </c>
      <c r="AG29">
        <v>0</v>
      </c>
      <c r="AJ29">
        <f t="shared" si="22"/>
        <v>5.4984306600000012</v>
      </c>
      <c r="AK29">
        <f t="shared" si="23"/>
        <v>0.78116976000000005</v>
      </c>
      <c r="AM29">
        <f t="shared" si="6"/>
        <v>18.039471246554402</v>
      </c>
      <c r="AN29">
        <f t="shared" si="7"/>
        <v>2.5628929953984003</v>
      </c>
    </row>
    <row r="30" spans="1:40" x14ac:dyDescent="0.45">
      <c r="G30">
        <f t="shared" si="0"/>
        <v>0.19000000000000003</v>
      </c>
      <c r="H30">
        <f t="shared" si="8"/>
        <v>29.876357581748042</v>
      </c>
      <c r="I30" s="2">
        <f t="shared" si="9"/>
        <v>29.876502972473286</v>
      </c>
      <c r="J30">
        <f t="shared" si="10"/>
        <v>-6.5342324635012723</v>
      </c>
      <c r="K30">
        <f t="shared" si="11"/>
        <v>-6.5054559723575816</v>
      </c>
      <c r="L30">
        <f t="shared" si="12"/>
        <v>0.31375036421931701</v>
      </c>
      <c r="M30" s="2">
        <f t="shared" si="13"/>
        <v>0.31394147429752822</v>
      </c>
      <c r="N30">
        <f t="shared" si="14"/>
        <v>-12.31824299706763</v>
      </c>
      <c r="O30">
        <f t="shared" si="15"/>
        <v>-12.280381136825797</v>
      </c>
      <c r="P30">
        <f t="shared" si="16"/>
        <v>1.5981008224748805E-17</v>
      </c>
      <c r="Q30" s="2">
        <f t="shared" si="17"/>
        <v>1.5232080040143007E-17</v>
      </c>
      <c r="R30">
        <f t="shared" si="18"/>
        <v>1.5277385181517916E-16</v>
      </c>
      <c r="S30">
        <f t="shared" si="19"/>
        <v>3.6573638652876308E-18</v>
      </c>
      <c r="V30">
        <f t="shared" si="1"/>
        <v>98.020026012209257</v>
      </c>
      <c r="W30">
        <f t="shared" si="2"/>
        <v>1.0299917465343025</v>
      </c>
      <c r="X30">
        <f t="shared" si="3"/>
        <v>4.9974017478902783E-17</v>
      </c>
      <c r="Z30">
        <f t="shared" si="20"/>
        <v>5.7979133650000003</v>
      </c>
      <c r="AA30">
        <f t="shared" si="21"/>
        <v>0.74351005000000003</v>
      </c>
      <c r="AB30">
        <v>0</v>
      </c>
      <c r="AE30">
        <f t="shared" si="4"/>
        <v>19.022026084426599</v>
      </c>
      <c r="AF30">
        <f t="shared" si="5"/>
        <v>2.439337512442</v>
      </c>
      <c r="AG30">
        <v>0</v>
      </c>
      <c r="AJ30">
        <f t="shared" si="22"/>
        <v>5.7977328650000004</v>
      </c>
      <c r="AK30">
        <f t="shared" si="23"/>
        <v>0.78972014000000001</v>
      </c>
      <c r="AM30">
        <f t="shared" si="6"/>
        <v>19.021433892806602</v>
      </c>
      <c r="AN30">
        <f t="shared" si="7"/>
        <v>2.5909454241176002</v>
      </c>
    </row>
    <row r="31" spans="1:40" x14ac:dyDescent="0.45">
      <c r="G31">
        <f t="shared" si="0"/>
        <v>0.20000000000000004</v>
      </c>
      <c r="H31">
        <f t="shared" si="8"/>
        <v>29.811160647838275</v>
      </c>
      <c r="I31" s="2">
        <f t="shared" si="9"/>
        <v>29.811304530293992</v>
      </c>
      <c r="J31">
        <f t="shared" si="10"/>
        <v>-6.5055190323740462</v>
      </c>
      <c r="K31">
        <f t="shared" si="11"/>
        <v>-6.4770410360209008</v>
      </c>
      <c r="L31">
        <f t="shared" si="12"/>
        <v>0.19075904432685192</v>
      </c>
      <c r="M31" s="2">
        <f t="shared" si="13"/>
        <v>0.19094835362806109</v>
      </c>
      <c r="N31">
        <f t="shared" si="14"/>
        <v>-12.280446292256753</v>
      </c>
      <c r="O31">
        <f t="shared" si="15"/>
        <v>-12.242939528257862</v>
      </c>
      <c r="P31">
        <f t="shared" si="16"/>
        <v>1.6759818558294797E-17</v>
      </c>
      <c r="Q31" s="2">
        <f t="shared" si="17"/>
        <v>1.6014236118545339E-17</v>
      </c>
      <c r="R31">
        <f t="shared" si="18"/>
        <v>1.5227529320847437E-16</v>
      </c>
      <c r="S31">
        <f t="shared" si="19"/>
        <v>3.8185586502346529E-18</v>
      </c>
      <c r="V31">
        <f t="shared" si="1"/>
        <v>97.806120355169739</v>
      </c>
      <c r="W31">
        <f t="shared" si="2"/>
        <v>0.62647099651708793</v>
      </c>
      <c r="X31">
        <f t="shared" si="3"/>
        <v>5.254014642716829E-17</v>
      </c>
      <c r="Z31">
        <f t="shared" si="20"/>
        <v>6.0965860000000012</v>
      </c>
      <c r="AA31">
        <f t="shared" si="21"/>
        <v>0.74632000000000009</v>
      </c>
      <c r="AB31">
        <v>0</v>
      </c>
      <c r="AE31">
        <f t="shared" si="4"/>
        <v>20.001923212240005</v>
      </c>
      <c r="AF31">
        <f t="shared" si="5"/>
        <v>2.4485565088000003</v>
      </c>
      <c r="AG31">
        <v>0</v>
      </c>
      <c r="AJ31">
        <f t="shared" si="22"/>
        <v>6.0963860000000016</v>
      </c>
      <c r="AK31">
        <f t="shared" si="23"/>
        <v>0.7972760000000001</v>
      </c>
      <c r="AM31">
        <f t="shared" si="6"/>
        <v>20.001267044240006</v>
      </c>
      <c r="AN31">
        <f t="shared" si="7"/>
        <v>2.6157349918400001</v>
      </c>
    </row>
    <row r="32" spans="1:40" x14ac:dyDescent="0.45">
      <c r="G32">
        <f t="shared" si="0"/>
        <v>0.21000000000000005</v>
      </c>
      <c r="H32">
        <f t="shared" si="8"/>
        <v>29.746249339970252</v>
      </c>
      <c r="I32" s="2">
        <f t="shared" si="9"/>
        <v>29.746391729952016</v>
      </c>
      <c r="J32">
        <f t="shared" si="10"/>
        <v>-6.4771031385562177</v>
      </c>
      <c r="K32">
        <f t="shared" si="11"/>
        <v>-6.4489205169549741</v>
      </c>
      <c r="L32">
        <f t="shared" si="12"/>
        <v>6.8143890705493551E-2</v>
      </c>
      <c r="M32" s="2">
        <f t="shared" si="13"/>
        <v>6.8331424525488016E-2</v>
      </c>
      <c r="N32">
        <f t="shared" si="14"/>
        <v>-12.243003653810643</v>
      </c>
      <c r="O32">
        <f t="shared" si="15"/>
        <v>-12.205846996055795</v>
      </c>
      <c r="P32">
        <f t="shared" si="16"/>
        <v>1.7536989050630081E-17</v>
      </c>
      <c r="Q32" s="2">
        <f t="shared" si="17"/>
        <v>1.6794705377838885E-17</v>
      </c>
      <c r="R32">
        <f t="shared" si="18"/>
        <v>1.5178504738210856E-16</v>
      </c>
      <c r="S32">
        <f t="shared" si="19"/>
        <v>3.9787657941251698E-18</v>
      </c>
      <c r="Z32">
        <f t="shared" si="20"/>
        <v>6.3946105650000016</v>
      </c>
      <c r="AA32">
        <f t="shared" si="21"/>
        <v>0.74790405000000004</v>
      </c>
      <c r="AB32">
        <v>0</v>
      </c>
      <c r="AE32">
        <f t="shared" si="4"/>
        <v>20.979694126074605</v>
      </c>
      <c r="AF32">
        <f t="shared" si="5"/>
        <v>2.4537535234020003</v>
      </c>
      <c r="AG32">
        <v>0</v>
      </c>
      <c r="AJ32">
        <f t="shared" si="22"/>
        <v>6.3943900650000014</v>
      </c>
      <c r="AK32">
        <f t="shared" si="23"/>
        <v>0.80383734000000007</v>
      </c>
      <c r="AM32">
        <f t="shared" si="6"/>
        <v>20.978970700854603</v>
      </c>
      <c r="AN32">
        <f t="shared" si="7"/>
        <v>2.6372616985656001</v>
      </c>
    </row>
    <row r="33" spans="7:40" x14ac:dyDescent="0.45">
      <c r="G33">
        <f t="shared" si="0"/>
        <v>0.22000000000000006</v>
      </c>
      <c r="H33">
        <f t="shared" si="8"/>
        <v>29.681620698566455</v>
      </c>
      <c r="I33" s="2">
        <f t="shared" si="9"/>
        <v>29.68176161167446</v>
      </c>
      <c r="J33">
        <f t="shared" si="10"/>
        <v>-6.4489816758870031</v>
      </c>
      <c r="K33">
        <f t="shared" si="11"/>
        <v>-6.42109134736027</v>
      </c>
      <c r="L33">
        <f t="shared" si="12"/>
        <v>-5.4098612012618411E-2</v>
      </c>
      <c r="M33" s="2">
        <f t="shared" si="13"/>
        <v>-5.3912828723844175E-2</v>
      </c>
      <c r="N33">
        <f t="shared" si="14"/>
        <v>-12.205910110930345</v>
      </c>
      <c r="O33">
        <f t="shared" si="15"/>
        <v>-12.169098637413628</v>
      </c>
      <c r="P33">
        <f t="shared" si="16"/>
        <v>1.8312555851659969E-17</v>
      </c>
      <c r="Q33" s="2">
        <f t="shared" si="17"/>
        <v>1.7573524443720054E-17</v>
      </c>
      <c r="R33">
        <f t="shared" si="18"/>
        <v>1.5130304341247431E-16</v>
      </c>
      <c r="S33">
        <f t="shared" si="19"/>
        <v>4.1380081604304118E-18</v>
      </c>
      <c r="Z33">
        <f t="shared" si="20"/>
        <v>6.6919870600000015</v>
      </c>
      <c r="AA33">
        <f t="shared" si="21"/>
        <v>0.7482622000000001</v>
      </c>
      <c r="AE33">
        <f t="shared" si="4"/>
        <v>21.955338825930404</v>
      </c>
      <c r="AF33">
        <f t="shared" si="5"/>
        <v>2.4549285562480003</v>
      </c>
      <c r="AG33">
        <v>0</v>
      </c>
      <c r="AJ33">
        <f t="shared" si="22"/>
        <v>6.6917450600000015</v>
      </c>
      <c r="AK33">
        <f t="shared" si="23"/>
        <v>0.80940415999999993</v>
      </c>
      <c r="AM33">
        <f t="shared" si="6"/>
        <v>21.954544862650405</v>
      </c>
      <c r="AN33">
        <f t="shared" si="7"/>
        <v>2.6555255442943997</v>
      </c>
    </row>
    <row r="34" spans="7:40" x14ac:dyDescent="0.45">
      <c r="G34">
        <f t="shared" si="0"/>
        <v>0.23000000000000007</v>
      </c>
      <c r="H34">
        <f t="shared" si="8"/>
        <v>29.617271794915592</v>
      </c>
      <c r="I34" s="2">
        <f t="shared" si="9"/>
        <v>29.617411246558223</v>
      </c>
      <c r="J34">
        <f t="shared" si="10"/>
        <v>-6.421151576338068</v>
      </c>
      <c r="K34">
        <f t="shared" si="11"/>
        <v>-6.3935504968692394</v>
      </c>
      <c r="L34">
        <f t="shared" si="12"/>
        <v>-0.17597192983314763</v>
      </c>
      <c r="M34" s="2">
        <f t="shared" si="13"/>
        <v>-0.17578787246556404</v>
      </c>
      <c r="N34">
        <f t="shared" si="14"/>
        <v>-12.169160760451273</v>
      </c>
      <c r="O34">
        <f t="shared" si="15"/>
        <v>-12.132689616019737</v>
      </c>
      <c r="P34">
        <f t="shared" si="16"/>
        <v>1.9086554877844797E-17</v>
      </c>
      <c r="Q34" s="2">
        <f t="shared" si="17"/>
        <v>1.8350729701584578E-17</v>
      </c>
      <c r="R34">
        <f t="shared" si="18"/>
        <v>1.5082921146095121E-16</v>
      </c>
      <c r="S34">
        <f t="shared" si="19"/>
        <v>4.2963083509350311E-18</v>
      </c>
      <c r="Z34">
        <f t="shared" si="20"/>
        <v>6.9887154850000019</v>
      </c>
      <c r="AA34">
        <f t="shared" si="21"/>
        <v>0.74739444999999993</v>
      </c>
      <c r="AE34">
        <f t="shared" si="4"/>
        <v>22.928857311807405</v>
      </c>
      <c r="AF34">
        <f t="shared" si="5"/>
        <v>2.4520816073379996</v>
      </c>
      <c r="AG34">
        <v>0</v>
      </c>
      <c r="AJ34">
        <f t="shared" si="22"/>
        <v>6.9884509850000018</v>
      </c>
      <c r="AK34">
        <f t="shared" si="23"/>
        <v>0.81397646000000012</v>
      </c>
      <c r="AM34">
        <f t="shared" si="6"/>
        <v>22.927989529627407</v>
      </c>
      <c r="AN34">
        <f t="shared" si="7"/>
        <v>2.6705265290264002</v>
      </c>
    </row>
    <row r="35" spans="7:40" x14ac:dyDescent="0.45">
      <c r="G35">
        <f t="shared" si="0"/>
        <v>0.24000000000000007</v>
      </c>
      <c r="H35">
        <f t="shared" si="8"/>
        <v>29.553199730794844</v>
      </c>
      <c r="I35" s="2">
        <f t="shared" si="9"/>
        <v>29.553337736192187</v>
      </c>
      <c r="J35">
        <f t="shared" si="10"/>
        <v>-6.3936098093175566</v>
      </c>
      <c r="K35">
        <f t="shared" si="11"/>
        <v>-6.3662949718646775</v>
      </c>
      <c r="L35">
        <f t="shared" si="12"/>
        <v>-0.2974794800700768</v>
      </c>
      <c r="M35" s="2">
        <f t="shared" si="13"/>
        <v>-0.29729712434791911</v>
      </c>
      <c r="N35">
        <f t="shared" si="14"/>
        <v>-12.132750765710666</v>
      </c>
      <c r="O35">
        <f t="shared" si="15"/>
        <v>-12.09661516094932</v>
      </c>
      <c r="P35">
        <f t="shared" si="16"/>
        <v>1.9859021816194091E-17</v>
      </c>
      <c r="Q35" s="2">
        <f t="shared" si="17"/>
        <v>1.912635730064401E-17</v>
      </c>
      <c r="R35">
        <f t="shared" si="18"/>
        <v>1.5036348275469849E-16</v>
      </c>
      <c r="S35">
        <f t="shared" si="19"/>
        <v>4.4536887105104591E-18</v>
      </c>
      <c r="Z35">
        <f t="shared" si="20"/>
        <v>7.2847958400000019</v>
      </c>
      <c r="AA35">
        <f t="shared" si="21"/>
        <v>0.74530079999999987</v>
      </c>
      <c r="AE35">
        <f t="shared" si="4"/>
        <v>23.900249583705605</v>
      </c>
      <c r="AF35">
        <f t="shared" si="5"/>
        <v>2.4452126766719995</v>
      </c>
      <c r="AG35">
        <v>0</v>
      </c>
      <c r="AJ35">
        <f t="shared" si="22"/>
        <v>7.2845078400000016</v>
      </c>
      <c r="AK35">
        <f t="shared" si="23"/>
        <v>0.8175542400000001</v>
      </c>
      <c r="AM35">
        <f t="shared" si="6"/>
        <v>23.899304701785606</v>
      </c>
      <c r="AN35">
        <f t="shared" si="7"/>
        <v>2.6822646527616003</v>
      </c>
    </row>
    <row r="36" spans="7:40" x14ac:dyDescent="0.45">
      <c r="G36">
        <f t="shared" si="0"/>
        <v>0.25000000000000006</v>
      </c>
      <c r="H36">
        <f t="shared" si="8"/>
        <v>29.489401638099011</v>
      </c>
      <c r="I36" s="2">
        <f t="shared" si="9"/>
        <v>29.489538212286277</v>
      </c>
      <c r="J36">
        <f t="shared" si="10"/>
        <v>-6.3663533809883717</v>
      </c>
      <c r="K36">
        <f t="shared" si="11"/>
        <v>-6.3393218148120347</v>
      </c>
      <c r="L36">
        <f t="shared" si="12"/>
        <v>-0.41862463200502575</v>
      </c>
      <c r="M36" s="2">
        <f t="shared" si="13"/>
        <v>-0.41844395398121903</v>
      </c>
      <c r="N36">
        <f t="shared" si="14"/>
        <v>-12.096675355439857</v>
      </c>
      <c r="O36">
        <f t="shared" si="15"/>
        <v>-12.060870565581013</v>
      </c>
      <c r="P36">
        <f t="shared" si="16"/>
        <v>2.0629992128190994E-17</v>
      </c>
      <c r="Q36" s="2">
        <f t="shared" si="17"/>
        <v>1.9900443157970054E-17</v>
      </c>
      <c r="R36">
        <f t="shared" si="18"/>
        <v>1.4990578956782329E-16</v>
      </c>
      <c r="S36">
        <f t="shared" si="19"/>
        <v>4.6101713317875711E-18</v>
      </c>
      <c r="Z36">
        <f t="shared" si="20"/>
        <v>7.5802281250000014</v>
      </c>
      <c r="AA36">
        <f t="shared" si="21"/>
        <v>0.74198124999999993</v>
      </c>
      <c r="AE36">
        <f t="shared" si="4"/>
        <v>24.869515641625004</v>
      </c>
      <c r="AF36">
        <f t="shared" si="5"/>
        <v>2.4343217642499999</v>
      </c>
      <c r="AG36">
        <v>0</v>
      </c>
      <c r="AJ36">
        <f t="shared" si="22"/>
        <v>7.5799156250000017</v>
      </c>
      <c r="AK36">
        <f t="shared" si="23"/>
        <v>0.82013749999999996</v>
      </c>
      <c r="AM36">
        <f t="shared" si="6"/>
        <v>24.868490379125006</v>
      </c>
      <c r="AN36">
        <f t="shared" si="7"/>
        <v>2.6907399155</v>
      </c>
    </row>
    <row r="37" spans="7:40" x14ac:dyDescent="0.45">
      <c r="G37">
        <f t="shared" si="0"/>
        <v>0.26000000000000006</v>
      </c>
      <c r="H37">
        <f t="shared" si="8"/>
        <v>29.425874678476394</v>
      </c>
      <c r="I37" s="2">
        <f t="shared" si="9"/>
        <v>29.426009836307276</v>
      </c>
      <c r="J37">
        <f t="shared" si="10"/>
        <v>-6.3393793336003652</v>
      </c>
      <c r="K37">
        <f t="shared" si="11"/>
        <v>-6.3126281036053449</v>
      </c>
      <c r="L37">
        <f t="shared" si="12"/>
        <v>-0.5394107075356176</v>
      </c>
      <c r="M37" s="2">
        <f t="shared" si="13"/>
        <v>-0.53923168358632334</v>
      </c>
      <c r="N37">
        <f t="shared" si="14"/>
        <v>-12.060929822680752</v>
      </c>
      <c r="O37">
        <f t="shared" si="15"/>
        <v>-12.025451186537223</v>
      </c>
      <c r="P37">
        <f t="shared" si="16"/>
        <v>2.1399501053648287E-17</v>
      </c>
      <c r="Q37" s="2">
        <f t="shared" si="17"/>
        <v>2.0673022962468109E-17</v>
      </c>
      <c r="R37">
        <f t="shared" si="18"/>
        <v>1.4945606520291606E-16</v>
      </c>
      <c r="S37">
        <f t="shared" si="19"/>
        <v>4.7657780597309604E-18</v>
      </c>
      <c r="Z37">
        <f t="shared" si="20"/>
        <v>7.8750123400000023</v>
      </c>
      <c r="AA37">
        <f t="shared" si="21"/>
        <v>0.73743579999999986</v>
      </c>
      <c r="AE37">
        <f t="shared" si="4"/>
        <v>25.836655485565608</v>
      </c>
      <c r="AF37">
        <f t="shared" si="5"/>
        <v>2.4194088700719996</v>
      </c>
      <c r="AG37">
        <v>0</v>
      </c>
      <c r="AJ37">
        <f t="shared" si="22"/>
        <v>7.8746743400000021</v>
      </c>
      <c r="AK37">
        <f t="shared" si="23"/>
        <v>0.82172624000000005</v>
      </c>
      <c r="AM37">
        <f t="shared" si="6"/>
        <v>25.835546561645607</v>
      </c>
      <c r="AN37">
        <f t="shared" si="7"/>
        <v>2.6959523172416002</v>
      </c>
    </row>
    <row r="38" spans="7:40" x14ac:dyDescent="0.45">
      <c r="G38">
        <f t="shared" si="0"/>
        <v>0.27000000000000007</v>
      </c>
      <c r="H38">
        <f t="shared" si="8"/>
        <v>29.362616042971272</v>
      </c>
      <c r="I38" s="2">
        <f t="shared" si="9"/>
        <v>29.362749799121246</v>
      </c>
      <c r="J38">
        <f t="shared" si="10"/>
        <v>-6.3126847448361936</v>
      </c>
      <c r="K38">
        <f t="shared" si="11"/>
        <v>-6.2862109509265771</v>
      </c>
      <c r="L38">
        <f t="shared" si="12"/>
        <v>-0.65984098181313089</v>
      </c>
      <c r="M38" s="2">
        <f t="shared" si="13"/>
        <v>-0.65966358863241326</v>
      </c>
      <c r="N38">
        <f t="shared" si="14"/>
        <v>-12.025509523725958</v>
      </c>
      <c r="O38">
        <f t="shared" si="15"/>
        <v>-11.990352442647499</v>
      </c>
      <c r="P38">
        <f t="shared" si="16"/>
        <v>2.2167583614497269E-17</v>
      </c>
      <c r="Q38" s="2">
        <f t="shared" si="17"/>
        <v>2.1444132178781345E-17</v>
      </c>
      <c r="R38">
        <f t="shared" si="18"/>
        <v>1.4901424397294538E-16</v>
      </c>
      <c r="S38">
        <f t="shared" si="19"/>
        <v>4.9205304961171371E-18</v>
      </c>
      <c r="Z38">
        <f t="shared" si="20"/>
        <v>8.1691484850000027</v>
      </c>
      <c r="AA38">
        <f t="shared" si="21"/>
        <v>0.73166445000000002</v>
      </c>
      <c r="AE38">
        <f t="shared" si="4"/>
        <v>26.80166911552741</v>
      </c>
      <c r="AF38">
        <f t="shared" si="5"/>
        <v>2.4004739941380002</v>
      </c>
      <c r="AG38">
        <v>0</v>
      </c>
      <c r="AJ38">
        <f t="shared" si="22"/>
        <v>8.1687839850000028</v>
      </c>
      <c r="AK38">
        <f t="shared" si="23"/>
        <v>0.82232046000000003</v>
      </c>
      <c r="AM38">
        <f t="shared" si="6"/>
        <v>26.800473249347409</v>
      </c>
      <c r="AN38">
        <f t="shared" si="7"/>
        <v>2.6979018579864</v>
      </c>
    </row>
    <row r="39" spans="7:40" x14ac:dyDescent="0.45">
      <c r="G39">
        <f t="shared" si="0"/>
        <v>0.28000000000000008</v>
      </c>
      <c r="H39">
        <f t="shared" si="8"/>
        <v>29.299622951672884</v>
      </c>
      <c r="I39" s="2">
        <f t="shared" si="9"/>
        <v>29.299755320642433</v>
      </c>
      <c r="J39">
        <f t="shared" si="10"/>
        <v>-6.2862667271705517</v>
      </c>
      <c r="K39">
        <f t="shared" si="11"/>
        <v>-6.2600675036180524</v>
      </c>
      <c r="L39">
        <f t="shared" si="12"/>
        <v>-0.77991868386967278</v>
      </c>
      <c r="M39" s="2">
        <f t="shared" si="13"/>
        <v>-0.77974289846428058</v>
      </c>
      <c r="N39">
        <f t="shared" si="14"/>
        <v>-11.990409877082028</v>
      </c>
      <c r="O39">
        <f t="shared" si="15"/>
        <v>-11.955569813934487</v>
      </c>
      <c r="P39">
        <f t="shared" si="16"/>
        <v>2.2934274618510799E-17</v>
      </c>
      <c r="Q39" s="2">
        <f t="shared" si="17"/>
        <v>2.2213806051126656E-17</v>
      </c>
      <c r="R39">
        <f t="shared" si="18"/>
        <v>1.4858026118350343E-16</v>
      </c>
      <c r="S39">
        <f t="shared" si="19"/>
        <v>5.074450003918826E-18</v>
      </c>
      <c r="Z39">
        <f t="shared" si="20"/>
        <v>8.4626365600000018</v>
      </c>
      <c r="AA39">
        <f t="shared" si="21"/>
        <v>0.72466719999999996</v>
      </c>
      <c r="AE39">
        <f t="shared" si="4"/>
        <v>27.764556531510404</v>
      </c>
      <c r="AF39">
        <f t="shared" si="5"/>
        <v>2.3775171364479997</v>
      </c>
      <c r="AG39">
        <v>0</v>
      </c>
      <c r="AJ39">
        <f t="shared" si="22"/>
        <v>8.462244560000002</v>
      </c>
      <c r="AK39">
        <f t="shared" si="23"/>
        <v>0.82192016000000012</v>
      </c>
      <c r="AM39">
        <f t="shared" si="6"/>
        <v>27.763270442230407</v>
      </c>
      <c r="AN39">
        <f t="shared" si="7"/>
        <v>2.6965885377344003</v>
      </c>
    </row>
    <row r="40" spans="7:40" x14ac:dyDescent="0.45">
      <c r="G40">
        <f t="shared" si="0"/>
        <v>0.29000000000000009</v>
      </c>
      <c r="H40">
        <f t="shared" si="8"/>
        <v>29.236892653370727</v>
      </c>
      <c r="I40" s="2">
        <f t="shared" si="9"/>
        <v>29.237023649488489</v>
      </c>
      <c r="J40">
        <f t="shared" si="10"/>
        <v>-6.2601224272425133</v>
      </c>
      <c r="K40">
        <f t="shared" si="11"/>
        <v>-6.234194942067723</v>
      </c>
      <c r="L40">
        <f t="shared" si="12"/>
        <v>-0.89964699723510089</v>
      </c>
      <c r="M40" s="2">
        <f t="shared" si="13"/>
        <v>-0.8994727969193631</v>
      </c>
      <c r="N40">
        <f t="shared" si="14"/>
        <v>-11.955626362455224</v>
      </c>
      <c r="O40">
        <f t="shared" si="15"/>
        <v>-11.921098840621879</v>
      </c>
      <c r="P40">
        <f t="shared" si="16"/>
        <v>2.369960866296169E-17</v>
      </c>
      <c r="Q40" s="2">
        <f t="shared" si="17"/>
        <v>2.2982079607063768E-17</v>
      </c>
      <c r="R40">
        <f t="shared" si="18"/>
        <v>1.4815405311539435E-16</v>
      </c>
      <c r="S40">
        <f t="shared" si="19"/>
        <v>5.2275577115975578E-18</v>
      </c>
      <c r="Z40">
        <f t="shared" si="20"/>
        <v>8.7554765650000022</v>
      </c>
      <c r="AA40">
        <f t="shared" si="21"/>
        <v>0.71644405</v>
      </c>
      <c r="AE40">
        <f t="shared" si="4"/>
        <v>28.725317733514608</v>
      </c>
      <c r="AF40">
        <f t="shared" si="5"/>
        <v>2.3505382970020001</v>
      </c>
      <c r="AG40">
        <v>0</v>
      </c>
      <c r="AJ40">
        <f t="shared" si="22"/>
        <v>8.7550560650000016</v>
      </c>
      <c r="AK40">
        <f t="shared" si="23"/>
        <v>0.82052533999999999</v>
      </c>
      <c r="AM40">
        <f t="shared" si="6"/>
        <v>28.723938140294607</v>
      </c>
      <c r="AN40">
        <f t="shared" si="7"/>
        <v>2.6920123564855998</v>
      </c>
    </row>
    <row r="41" spans="7:40" x14ac:dyDescent="0.45">
      <c r="G41">
        <f t="shared" si="0"/>
        <v>0.3000000000000001</v>
      </c>
      <c r="H41">
        <f t="shared" si="8"/>
        <v>29.174422425216065</v>
      </c>
      <c r="I41" s="2">
        <f t="shared" si="9"/>
        <v>29.174552062641936</v>
      </c>
      <c r="J41">
        <f t="shared" si="10"/>
        <v>-6.2342490252407128</v>
      </c>
      <c r="K41">
        <f t="shared" si="11"/>
        <v>-6.2085904796070484</v>
      </c>
      <c r="L41">
        <f t="shared" si="12"/>
        <v>-1.0190290605439154</v>
      </c>
      <c r="M41" s="2">
        <f t="shared" si="13"/>
        <v>-1.0188564229347485</v>
      </c>
      <c r="N41">
        <f t="shared" si="14"/>
        <v>-11.921154519759336</v>
      </c>
      <c r="O41">
        <f t="shared" si="15"/>
        <v>-11.886935122163893</v>
      </c>
      <c r="P41">
        <f t="shared" si="16"/>
        <v>2.4463620138217711E-17</v>
      </c>
      <c r="Q41" s="2">
        <f t="shared" si="17"/>
        <v>2.3748987661198729E-17</v>
      </c>
      <c r="R41">
        <f t="shared" si="18"/>
        <v>1.4773555700755831E-16</v>
      </c>
      <c r="S41">
        <f t="shared" si="19"/>
        <v>5.3798745173066594E-18</v>
      </c>
      <c r="Z41">
        <f t="shared" si="20"/>
        <v>9.0476685000000039</v>
      </c>
      <c r="AA41">
        <f t="shared" si="21"/>
        <v>0.70699499999999982</v>
      </c>
      <c r="AE41">
        <f t="shared" si="4"/>
        <v>29.683952721540013</v>
      </c>
      <c r="AF41">
        <f t="shared" si="5"/>
        <v>2.3195374757999994</v>
      </c>
      <c r="AG41">
        <v>0</v>
      </c>
      <c r="AJ41">
        <f t="shared" si="22"/>
        <v>9.0472185000000032</v>
      </c>
      <c r="AK41">
        <f t="shared" si="23"/>
        <v>0.81813599999999997</v>
      </c>
      <c r="AM41">
        <f t="shared" si="6"/>
        <v>29.68247634354001</v>
      </c>
      <c r="AN41">
        <f t="shared" si="7"/>
        <v>2.6841733142399997</v>
      </c>
    </row>
    <row r="42" spans="7:40" x14ac:dyDescent="0.45">
      <c r="G42">
        <f t="shared" si="0"/>
        <v>0.31000000000000011</v>
      </c>
      <c r="H42">
        <f t="shared" si="8"/>
        <v>29.112209572389528</v>
      </c>
      <c r="I42" s="2">
        <f t="shared" si="9"/>
        <v>29.112337865117698</v>
      </c>
      <c r="J42">
        <f t="shared" si="10"/>
        <v>-6.2086437343011349</v>
      </c>
      <c r="K42">
        <f t="shared" si="11"/>
        <v>-6.1832513619212062</v>
      </c>
      <c r="L42">
        <f t="shared" si="12"/>
        <v>-1.1380679681323418</v>
      </c>
      <c r="M42" s="2">
        <f t="shared" si="13"/>
        <v>-1.1378968711443647</v>
      </c>
      <c r="N42">
        <f t="shared" si="14"/>
        <v>-11.886989948144988</v>
      </c>
      <c r="O42">
        <f t="shared" si="15"/>
        <v>-11.853074316295725</v>
      </c>
      <c r="P42">
        <f t="shared" si="16"/>
        <v>2.5226343231274313E-17</v>
      </c>
      <c r="Q42" s="2">
        <f t="shared" si="17"/>
        <v>2.4514564818823053E-17</v>
      </c>
      <c r="R42">
        <f t="shared" si="18"/>
        <v>1.4732471104032307E-16</v>
      </c>
      <c r="S42">
        <f t="shared" si="19"/>
        <v>5.5314210930066886E-18</v>
      </c>
      <c r="Z42">
        <f t="shared" si="20"/>
        <v>9.3392123650000034</v>
      </c>
      <c r="AA42">
        <f t="shared" si="21"/>
        <v>0.69632004999999975</v>
      </c>
      <c r="AE42">
        <f t="shared" si="4"/>
        <v>30.64046149558661</v>
      </c>
      <c r="AF42">
        <f t="shared" si="5"/>
        <v>2.2845146728419992</v>
      </c>
      <c r="AG42">
        <v>0</v>
      </c>
      <c r="AJ42">
        <f t="shared" si="22"/>
        <v>9.3387318650000033</v>
      </c>
      <c r="AK42">
        <f t="shared" si="23"/>
        <v>0.81475213999999996</v>
      </c>
      <c r="AM42">
        <f t="shared" si="6"/>
        <v>30.638885051966611</v>
      </c>
      <c r="AN42">
        <f t="shared" si="7"/>
        <v>2.6730714109975997</v>
      </c>
    </row>
    <row r="43" spans="7:40" x14ac:dyDescent="0.45">
      <c r="G43">
        <f t="shared" si="0"/>
        <v>0.32000000000000012</v>
      </c>
      <c r="H43">
        <f t="shared" si="8"/>
        <v>29.050251427774686</v>
      </c>
      <c r="I43" s="2">
        <f t="shared" si="9"/>
        <v>29.050378389636588</v>
      </c>
      <c r="J43">
        <f t="shared" si="10"/>
        <v>-6.1833037999172422</v>
      </c>
      <c r="K43">
        <f t="shared" si="11"/>
        <v>-6.1581748664713976</v>
      </c>
      <c r="L43">
        <f t="shared" si="12"/>
        <v>-1.2567667706258145</v>
      </c>
      <c r="M43" s="2">
        <f t="shared" si="13"/>
        <v>-1.2565971924665682</v>
      </c>
      <c r="N43">
        <f t="shared" si="14"/>
        <v>-11.853128305049975</v>
      </c>
      <c r="O43">
        <f t="shared" si="15"/>
        <v>-11.819512138104532</v>
      </c>
      <c r="P43">
        <f t="shared" si="16"/>
        <v>2.5987811929226284E-17</v>
      </c>
      <c r="Q43" s="2">
        <f t="shared" si="17"/>
        <v>2.5278845479489703E-17</v>
      </c>
      <c r="R43">
        <f t="shared" si="18"/>
        <v>1.4692145431897654E-16</v>
      </c>
      <c r="S43">
        <f t="shared" si="19"/>
        <v>5.6822178884953571E-18</v>
      </c>
      <c r="Z43">
        <f t="shared" si="20"/>
        <v>9.6301081600000042</v>
      </c>
      <c r="AA43">
        <f t="shared" si="21"/>
        <v>0.68441919999999978</v>
      </c>
      <c r="AE43">
        <f t="shared" si="4"/>
        <v>31.594844055654413</v>
      </c>
      <c r="AF43">
        <f t="shared" si="5"/>
        <v>2.2454698881279991</v>
      </c>
      <c r="AG43">
        <v>0</v>
      </c>
      <c r="AJ43">
        <f t="shared" si="22"/>
        <v>9.6295961600000037</v>
      </c>
      <c r="AK43">
        <f t="shared" si="23"/>
        <v>0.81037376000000005</v>
      </c>
      <c r="AM43">
        <f t="shared" si="6"/>
        <v>31.593164265574412</v>
      </c>
      <c r="AN43">
        <f t="shared" si="7"/>
        <v>2.6587066467584002</v>
      </c>
    </row>
    <row r="44" spans="7:40" x14ac:dyDescent="0.45">
      <c r="G44">
        <f t="shared" ref="G44:G63" si="24">G43+$G$2</f>
        <v>0.33000000000000013</v>
      </c>
      <c r="H44">
        <f t="shared" si="8"/>
        <v>28.988545351637416</v>
      </c>
      <c r="I44" s="2">
        <f t="shared" si="9"/>
        <v>28.988670996304645</v>
      </c>
      <c r="J44">
        <f t="shared" si="10"/>
        <v>-6.1582264993621934</v>
      </c>
      <c r="K44">
        <f t="shared" si="11"/>
        <v>-6.1333583019290234</v>
      </c>
      <c r="L44">
        <f t="shared" si="12"/>
        <v>-1.3751284755170678</v>
      </c>
      <c r="M44" s="2">
        <f t="shared" si="13"/>
        <v>-1.3749603946823408</v>
      </c>
      <c r="N44">
        <f t="shared" si="14"/>
        <v>-11.819565305270071</v>
      </c>
      <c r="O44">
        <f t="shared" si="15"/>
        <v>-11.786244359120438</v>
      </c>
      <c r="P44">
        <f t="shared" si="16"/>
        <v>2.6748060022679469E-17</v>
      </c>
      <c r="Q44" s="2">
        <f t="shared" si="17"/>
        <v>2.6041863840527062E-17</v>
      </c>
      <c r="R44">
        <f t="shared" si="18"/>
        <v>1.4652572685765257E-16</v>
      </c>
      <c r="S44">
        <f t="shared" si="19"/>
        <v>5.8322851353538648E-18</v>
      </c>
      <c r="Z44">
        <f t="shared" si="20"/>
        <v>9.9203558850000029</v>
      </c>
      <c r="AA44">
        <f t="shared" si="21"/>
        <v>0.67129244999999993</v>
      </c>
      <c r="AE44">
        <f t="shared" si="4"/>
        <v>32.547100401743407</v>
      </c>
      <c r="AF44">
        <f t="shared" si="5"/>
        <v>2.2024031216579996</v>
      </c>
      <c r="AG44">
        <v>0</v>
      </c>
      <c r="AJ44">
        <f t="shared" si="22"/>
        <v>9.9198113850000027</v>
      </c>
      <c r="AK44">
        <f t="shared" si="23"/>
        <v>0.80500086000000004</v>
      </c>
      <c r="AM44">
        <f t="shared" si="6"/>
        <v>32.54531398436341</v>
      </c>
      <c r="AN44">
        <f t="shared" si="7"/>
        <v>2.6410790215224003</v>
      </c>
    </row>
    <row r="45" spans="7:40" x14ac:dyDescent="0.45">
      <c r="G45">
        <f t="shared" si="24"/>
        <v>0.34000000000000014</v>
      </c>
      <c r="H45">
        <f t="shared" si="8"/>
        <v>28.927088731311024</v>
      </c>
      <c r="I45" s="2">
        <f t="shared" si="9"/>
        <v>28.927213072298191</v>
      </c>
      <c r="J45">
        <f t="shared" si="10"/>
        <v>-6.1334091411229474</v>
      </c>
      <c r="K45">
        <f t="shared" si="11"/>
        <v>-6.1087990076214984</v>
      </c>
      <c r="L45">
        <f t="shared" si="12"/>
        <v>-1.4931560477350414</v>
      </c>
      <c r="M45" s="2">
        <f t="shared" si="13"/>
        <v>-1.4929894430042934</v>
      </c>
      <c r="N45">
        <f t="shared" si="14"/>
        <v>-11.786296720049904</v>
      </c>
      <c r="O45">
        <f t="shared" si="15"/>
        <v>-11.753266806427083</v>
      </c>
      <c r="P45">
        <f t="shared" si="16"/>
        <v>2.7507121109103587E-17</v>
      </c>
      <c r="Q45" s="2">
        <f t="shared" si="17"/>
        <v>2.6803653900492093E-17</v>
      </c>
      <c r="R45">
        <f t="shared" si="18"/>
        <v>1.4613746956352342E-16</v>
      </c>
      <c r="S45">
        <f t="shared" si="19"/>
        <v>5.9816428508116198E-18</v>
      </c>
      <c r="Z45">
        <f t="shared" si="20"/>
        <v>10.209955540000005</v>
      </c>
      <c r="AA45">
        <f t="shared" si="21"/>
        <v>0.65693979999999974</v>
      </c>
      <c r="AE45">
        <f t="shared" si="4"/>
        <v>33.497230533853617</v>
      </c>
      <c r="AF45">
        <f t="shared" si="5"/>
        <v>2.1553143734319993</v>
      </c>
      <c r="AG45">
        <v>0</v>
      </c>
      <c r="AJ45">
        <f t="shared" si="22"/>
        <v>10.209377540000004</v>
      </c>
      <c r="AK45">
        <f t="shared" si="23"/>
        <v>0.79863343999999992</v>
      </c>
      <c r="AM45">
        <f t="shared" si="6"/>
        <v>33.49533420833361</v>
      </c>
      <c r="AN45">
        <f t="shared" si="7"/>
        <v>2.6201885352895995</v>
      </c>
    </row>
    <row r="46" spans="7:40" x14ac:dyDescent="0.45">
      <c r="G46">
        <f t="shared" si="24"/>
        <v>0.35000000000000014</v>
      </c>
      <c r="H46">
        <f t="shared" si="8"/>
        <v>28.865878980886961</v>
      </c>
      <c r="I46" s="2">
        <f t="shared" si="9"/>
        <v>28.866002031554469</v>
      </c>
      <c r="J46">
        <f t="shared" si="10"/>
        <v>-6.1088490643459785</v>
      </c>
      <c r="K46">
        <f t="shared" si="11"/>
        <v>-6.08449435298943</v>
      </c>
      <c r="L46">
        <f t="shared" si="12"/>
        <v>-1.6108524102047923</v>
      </c>
      <c r="M46" s="2">
        <f t="shared" si="13"/>
        <v>-1.6106872606366782</v>
      </c>
      <c r="N46">
        <f t="shared" si="14"/>
        <v>-11.753318376193393</v>
      </c>
      <c r="O46">
        <f t="shared" si="15"/>
        <v>-11.720575361791306</v>
      </c>
      <c r="P46">
        <f t="shared" si="16"/>
        <v>2.8265028596127328E-17</v>
      </c>
      <c r="Q46" s="2">
        <f t="shared" si="17"/>
        <v>2.7564249462563767E-17</v>
      </c>
      <c r="R46">
        <f t="shared" si="18"/>
        <v>1.4575662422129224E-16</v>
      </c>
      <c r="S46">
        <f t="shared" si="19"/>
        <v>6.1303108415311335E-18</v>
      </c>
      <c r="Z46">
        <f t="shared" si="20"/>
        <v>10.498907125000004</v>
      </c>
      <c r="AA46">
        <f t="shared" si="21"/>
        <v>0.64136124999999966</v>
      </c>
      <c r="AE46">
        <f t="shared" si="4"/>
        <v>34.445234451985016</v>
      </c>
      <c r="AF46">
        <f t="shared" si="5"/>
        <v>2.1042036434499987</v>
      </c>
      <c r="AG46">
        <v>0</v>
      </c>
      <c r="AJ46">
        <f t="shared" si="22"/>
        <v>10.498294625000005</v>
      </c>
      <c r="AK46">
        <f t="shared" si="23"/>
        <v>0.79127149999999991</v>
      </c>
      <c r="AM46">
        <f t="shared" si="6"/>
        <v>34.443224937485013</v>
      </c>
      <c r="AN46">
        <f t="shared" si="7"/>
        <v>2.5960351880599997</v>
      </c>
    </row>
    <row r="47" spans="7:40" x14ac:dyDescent="0.45">
      <c r="G47">
        <f t="shared" si="24"/>
        <v>0.36000000000000015</v>
      </c>
      <c r="H47">
        <f t="shared" si="8"/>
        <v>28.804913540911009</v>
      </c>
      <c r="I47" s="2">
        <f t="shared" si="9"/>
        <v>28.805035314467791</v>
      </c>
      <c r="J47">
        <f t="shared" si="10"/>
        <v>-6.084543638294404</v>
      </c>
      <c r="K47">
        <f t="shared" si="11"/>
        <v>-6.0604417370550374</v>
      </c>
      <c r="L47">
        <f t="shared" si="12"/>
        <v>-1.7282204443986122</v>
      </c>
      <c r="M47" s="2">
        <f t="shared" si="13"/>
        <v>-1.7280567293266018</v>
      </c>
      <c r="N47">
        <f t="shared" si="14"/>
        <v>-11.72062615519326</v>
      </c>
      <c r="O47">
        <f t="shared" si="15"/>
        <v>-11.688165960811453</v>
      </c>
      <c r="P47">
        <f t="shared" si="16"/>
        <v>2.9021815704776691E-17</v>
      </c>
      <c r="Q47" s="2">
        <f t="shared" si="17"/>
        <v>2.8323684137877884E-17</v>
      </c>
      <c r="R47">
        <f t="shared" si="18"/>
        <v>1.4538313347797888E-16</v>
      </c>
      <c r="S47">
        <f t="shared" si="19"/>
        <v>6.2783087073150345E-18</v>
      </c>
      <c r="Z47">
        <f t="shared" si="20"/>
        <v>10.787210640000005</v>
      </c>
      <c r="AA47">
        <f t="shared" si="21"/>
        <v>0.62455679999999969</v>
      </c>
      <c r="AE47">
        <f t="shared" si="4"/>
        <v>35.391112156137616</v>
      </c>
      <c r="AF47">
        <f t="shared" si="5"/>
        <v>2.0490709317119991</v>
      </c>
      <c r="AG47">
        <v>0</v>
      </c>
      <c r="AJ47">
        <f t="shared" si="22"/>
        <v>10.786562640000005</v>
      </c>
      <c r="AK47">
        <f t="shared" si="23"/>
        <v>0.78291504000000001</v>
      </c>
      <c r="AM47">
        <f t="shared" si="6"/>
        <v>35.388986171817614</v>
      </c>
      <c r="AN47">
        <f t="shared" si="7"/>
        <v>2.5686189798335999</v>
      </c>
    </row>
    <row r="48" spans="7:40" x14ac:dyDescent="0.45">
      <c r="G48">
        <f t="shared" si="24"/>
        <v>0.37000000000000016</v>
      </c>
      <c r="H48">
        <f t="shared" si="8"/>
        <v>28.744189878084846</v>
      </c>
      <c r="I48" s="2">
        <f t="shared" si="9"/>
        <v>28.744310387591042</v>
      </c>
      <c r="J48">
        <f t="shared" si="10"/>
        <v>-6.0604902618163106</v>
      </c>
      <c r="K48">
        <f t="shared" si="11"/>
        <v>-6.0366385879014919</v>
      </c>
      <c r="L48">
        <f t="shared" si="12"/>
        <v>-1.8452629908785345</v>
      </c>
      <c r="M48" s="2">
        <f t="shared" si="13"/>
        <v>-1.8451006899066253</v>
      </c>
      <c r="N48">
        <f t="shared" si="14"/>
        <v>-11.688215992379243</v>
      </c>
      <c r="O48">
        <f t="shared" si="15"/>
        <v>-11.656034592083925</v>
      </c>
      <c r="P48">
        <f t="shared" si="16"/>
        <v>2.9777515472657676E-17</v>
      </c>
      <c r="Q48" s="2">
        <f t="shared" si="17"/>
        <v>2.9081991348804355E-17</v>
      </c>
      <c r="R48">
        <f t="shared" si="18"/>
        <v>1.4501694082799249E-16</v>
      </c>
      <c r="S48">
        <f t="shared" si="19"/>
        <v>6.4256558447368569E-18</v>
      </c>
      <c r="Z48">
        <f t="shared" si="20"/>
        <v>11.074866085000005</v>
      </c>
      <c r="AA48">
        <f t="shared" si="21"/>
        <v>0.60652644999999961</v>
      </c>
      <c r="AE48">
        <f t="shared" si="4"/>
        <v>36.334863646311419</v>
      </c>
      <c r="AF48">
        <f t="shared" si="5"/>
        <v>1.9899162382179987</v>
      </c>
      <c r="AG48">
        <v>0</v>
      </c>
      <c r="AJ48">
        <f t="shared" si="22"/>
        <v>11.074181585000005</v>
      </c>
      <c r="AK48">
        <f t="shared" si="23"/>
        <v>0.77356405999999978</v>
      </c>
      <c r="AM48">
        <f t="shared" si="6"/>
        <v>36.332617911331418</v>
      </c>
      <c r="AN48">
        <f t="shared" si="7"/>
        <v>2.5379399106103993</v>
      </c>
    </row>
    <row r="49" spans="7:40" x14ac:dyDescent="0.45">
      <c r="G49">
        <f t="shared" si="24"/>
        <v>0.38000000000000017</v>
      </c>
      <c r="H49">
        <f t="shared" si="8"/>
        <v>28.683705484972879</v>
      </c>
      <c r="I49" s="2">
        <f t="shared" si="9"/>
        <v>28.683824743342452</v>
      </c>
      <c r="J49">
        <f t="shared" si="10"/>
        <v>-6.0366863628240202</v>
      </c>
      <c r="K49">
        <f t="shared" si="11"/>
        <v>-6.0130823621630247</v>
      </c>
      <c r="L49">
        <f t="shared" si="12"/>
        <v>-1.9619828498304177</v>
      </c>
      <c r="M49" s="2">
        <f t="shared" si="13"/>
        <v>-1.9618219428289412</v>
      </c>
      <c r="N49">
        <f t="shared" si="14"/>
        <v>-11.656083876084498</v>
      </c>
      <c r="O49">
        <f t="shared" si="15"/>
        <v>-11.624177296387497</v>
      </c>
      <c r="P49">
        <f t="shared" si="16"/>
        <v>3.0532160757084281E-17</v>
      </c>
      <c r="Q49" s="2">
        <f t="shared" si="17"/>
        <v>2.9839204332167999E-17</v>
      </c>
      <c r="R49">
        <f t="shared" si="18"/>
        <v>1.4465799059848521E-16</v>
      </c>
      <c r="S49">
        <f t="shared" si="19"/>
        <v>6.5723714506974582E-18</v>
      </c>
      <c r="Z49">
        <f t="shared" si="20"/>
        <v>11.361873460000005</v>
      </c>
      <c r="AA49">
        <f t="shared" si="21"/>
        <v>0.58727019999999941</v>
      </c>
      <c r="AE49">
        <f t="shared" si="4"/>
        <v>37.276488922506417</v>
      </c>
      <c r="AF49">
        <f t="shared" si="5"/>
        <v>1.926739562967998</v>
      </c>
      <c r="AG49">
        <v>0</v>
      </c>
      <c r="AJ49">
        <f t="shared" si="22"/>
        <v>11.361151460000004</v>
      </c>
      <c r="AK49">
        <f t="shared" si="23"/>
        <v>0.76321855999999988</v>
      </c>
      <c r="AM49">
        <f t="shared" si="6"/>
        <v>37.274120156026413</v>
      </c>
      <c r="AN49">
        <f t="shared" si="7"/>
        <v>2.5039979803903996</v>
      </c>
    </row>
    <row r="50" spans="7:40" x14ac:dyDescent="0.45">
      <c r="G50">
        <f t="shared" si="24"/>
        <v>0.39000000000000018</v>
      </c>
      <c r="H50">
        <f t="shared" si="8"/>
        <v>28.623457879714213</v>
      </c>
      <c r="I50" s="2">
        <f t="shared" si="9"/>
        <v>28.623575899717515</v>
      </c>
      <c r="J50">
        <f t="shared" si="10"/>
        <v>-6.0131293977841374</v>
      </c>
      <c r="K50">
        <f t="shared" si="11"/>
        <v>-5.9897705445255935</v>
      </c>
      <c r="L50">
        <f t="shared" si="12"/>
        <v>-2.0783827815897862</v>
      </c>
      <c r="M50" s="2">
        <f t="shared" si="13"/>
        <v>-2.0782232486913013</v>
      </c>
      <c r="N50">
        <f t="shared" si="14"/>
        <v>-11.624225846829804</v>
      </c>
      <c r="O50">
        <f t="shared" si="15"/>
        <v>-11.59259016588504</v>
      </c>
      <c r="P50">
        <f t="shared" si="16"/>
        <v>3.1285784238152854E-17</v>
      </c>
      <c r="Q50" s="2">
        <f t="shared" si="17"/>
        <v>3.0595356142413909E-17</v>
      </c>
      <c r="R50">
        <f t="shared" si="18"/>
        <v>1.4430622793497998E-16</v>
      </c>
      <c r="S50">
        <f t="shared" si="19"/>
        <v>6.7184745259087053E-18</v>
      </c>
      <c r="Z50">
        <f t="shared" si="20"/>
        <v>11.648232765000005</v>
      </c>
      <c r="AA50">
        <f t="shared" si="21"/>
        <v>0.56678804999999954</v>
      </c>
      <c r="AE50">
        <f t="shared" si="4"/>
        <v>38.215987984722616</v>
      </c>
      <c r="AF50">
        <f t="shared" si="5"/>
        <v>1.8595409059619985</v>
      </c>
      <c r="AG50">
        <v>0</v>
      </c>
      <c r="AJ50">
        <f t="shared" si="22"/>
        <v>11.647472265000005</v>
      </c>
      <c r="AK50">
        <f t="shared" si="23"/>
        <v>0.75187853999999987</v>
      </c>
      <c r="AM50">
        <f t="shared" si="6"/>
        <v>38.213492905902612</v>
      </c>
      <c r="AN50">
        <f t="shared" si="7"/>
        <v>2.4667931891735995</v>
      </c>
    </row>
    <row r="51" spans="7:40" x14ac:dyDescent="0.45">
      <c r="G51">
        <f t="shared" si="24"/>
        <v>0.40000000000000019</v>
      </c>
      <c r="H51">
        <f t="shared" si="8"/>
        <v>28.563444605739672</v>
      </c>
      <c r="I51" s="2">
        <f t="shared" si="9"/>
        <v>28.563561400005966</v>
      </c>
      <c r="J51">
        <f t="shared" si="10"/>
        <v>-5.989816851218138</v>
      </c>
      <c r="K51">
        <f t="shared" si="11"/>
        <v>-5.9667006472378885</v>
      </c>
      <c r="L51">
        <f t="shared" si="12"/>
        <v>-2.1944655071595993</v>
      </c>
      <c r="M51" s="2">
        <f t="shared" si="13"/>
        <v>-2.1943073287548756</v>
      </c>
      <c r="N51">
        <f t="shared" si="14"/>
        <v>-11.592637996525163</v>
      </c>
      <c r="O51">
        <f t="shared" si="15"/>
        <v>-11.561269343342182</v>
      </c>
      <c r="P51">
        <f t="shared" si="16"/>
        <v>3.203841842176371E-17</v>
      </c>
      <c r="Q51" s="2">
        <f t="shared" si="17"/>
        <v>3.1350479654718355E-17</v>
      </c>
      <c r="R51">
        <f t="shared" si="18"/>
        <v>1.4396159878726792E-16</v>
      </c>
      <c r="S51">
        <f t="shared" si="19"/>
        <v>6.8639838783061189E-18</v>
      </c>
      <c r="Z51">
        <f t="shared" si="20"/>
        <v>11.933944000000006</v>
      </c>
      <c r="AA51">
        <f t="shared" si="21"/>
        <v>0.54507999999999956</v>
      </c>
      <c r="AE51">
        <f t="shared" si="4"/>
        <v>39.153360832960018</v>
      </c>
      <c r="AF51">
        <f t="shared" si="5"/>
        <v>1.7883202671999985</v>
      </c>
      <c r="AG51">
        <v>0</v>
      </c>
      <c r="AJ51">
        <f t="shared" si="22"/>
        <v>11.933144000000006</v>
      </c>
      <c r="AK51">
        <f t="shared" si="23"/>
        <v>0.73954399999999976</v>
      </c>
      <c r="AM51">
        <f t="shared" si="6"/>
        <v>39.150736160960015</v>
      </c>
      <c r="AN51">
        <f t="shared" si="7"/>
        <v>2.426325536959999</v>
      </c>
    </row>
    <row r="52" spans="7:40" x14ac:dyDescent="0.45">
      <c r="G52">
        <f t="shared" si="24"/>
        <v>0.4100000000000002</v>
      </c>
      <c r="H52">
        <f t="shared" si="8"/>
        <v>28.503663231493785</v>
      </c>
      <c r="I52" s="2">
        <f t="shared" si="9"/>
        <v>28.503778812513687</v>
      </c>
      <c r="J52">
        <f t="shared" si="10"/>
        <v>-5.9667462352133018</v>
      </c>
      <c r="K52">
        <f t="shared" si="11"/>
        <v>-5.9438702096324816</v>
      </c>
      <c r="L52">
        <f t="shared" si="12"/>
        <v>-2.3102337087201272</v>
      </c>
      <c r="M52" s="2">
        <f t="shared" si="13"/>
        <v>-2.3100768654542123</v>
      </c>
      <c r="N52">
        <f t="shared" si="14"/>
        <v>-11.56131646768835</v>
      </c>
      <c r="O52">
        <f t="shared" si="15"/>
        <v>-11.530211021362563</v>
      </c>
      <c r="P52">
        <f t="shared" si="16"/>
        <v>3.2790095642591037E-17</v>
      </c>
      <c r="Q52" s="2">
        <f t="shared" si="17"/>
        <v>3.2104607568046226E-17</v>
      </c>
      <c r="R52">
        <f t="shared" si="18"/>
        <v>1.4362404989556802E-16</v>
      </c>
      <c r="S52">
        <f t="shared" si="19"/>
        <v>7.008918126392074E-18</v>
      </c>
      <c r="Z52">
        <f t="shared" si="20"/>
        <v>12.219007165000006</v>
      </c>
      <c r="AA52">
        <f t="shared" si="21"/>
        <v>0.52214604999999947</v>
      </c>
      <c r="AE52">
        <f t="shared" si="4"/>
        <v>40.088607467218623</v>
      </c>
      <c r="AF52">
        <f t="shared" si="5"/>
        <v>1.7130776466819984</v>
      </c>
      <c r="AG52">
        <v>0</v>
      </c>
      <c r="AJ52">
        <f t="shared" si="22"/>
        <v>12.218166665000005</v>
      </c>
      <c r="AK52">
        <f t="shared" si="23"/>
        <v>0.72621493999999975</v>
      </c>
      <c r="AM52">
        <f t="shared" si="6"/>
        <v>40.085849921198616</v>
      </c>
      <c r="AN52">
        <f t="shared" si="7"/>
        <v>2.382595023749599</v>
      </c>
    </row>
    <row r="53" spans="7:40" x14ac:dyDescent="0.45">
      <c r="G53">
        <f t="shared" si="24"/>
        <v>0.42000000000000021</v>
      </c>
      <c r="H53">
        <f t="shared" si="8"/>
        <v>28.444111350161553</v>
      </c>
      <c r="I53" s="2">
        <f t="shared" si="9"/>
        <v>28.444225730289457</v>
      </c>
      <c r="J53">
        <f t="shared" si="10"/>
        <v>-5.9439150889438128</v>
      </c>
      <c r="K53">
        <f t="shared" si="11"/>
        <v>-5.9212767976569429</v>
      </c>
      <c r="L53">
        <f t="shared" si="12"/>
        <v>-2.4256900301310957</v>
      </c>
      <c r="M53" s="2">
        <f t="shared" si="13"/>
        <v>-2.4255345028994668</v>
      </c>
      <c r="N53">
        <f t="shared" si="14"/>
        <v>-11.530257452680045</v>
      </c>
      <c r="O53">
        <f t="shared" si="15"/>
        <v>-11.499411441639257</v>
      </c>
      <c r="P53">
        <f t="shared" si="16"/>
        <v>3.3540848067001905E-17</v>
      </c>
      <c r="Q53" s="2">
        <f t="shared" si="17"/>
        <v>3.2857772408156024E-17</v>
      </c>
      <c r="R53">
        <f t="shared" si="18"/>
        <v>1.4329352877694467E-16</v>
      </c>
      <c r="S53">
        <f t="shared" si="19"/>
        <v>7.1532957025112057E-18</v>
      </c>
      <c r="Z53">
        <f t="shared" si="20"/>
        <v>12.503422260000004</v>
      </c>
      <c r="AA53">
        <f t="shared" si="21"/>
        <v>0.49798619999999943</v>
      </c>
      <c r="AE53">
        <f t="shared" si="4"/>
        <v>41.021727887498415</v>
      </c>
      <c r="AF53">
        <f t="shared" si="5"/>
        <v>1.6338130444079981</v>
      </c>
      <c r="AG53">
        <v>0</v>
      </c>
      <c r="AJ53">
        <f t="shared" si="22"/>
        <v>12.502540260000005</v>
      </c>
      <c r="AK53">
        <f t="shared" si="23"/>
        <v>0.71189135999999986</v>
      </c>
      <c r="AM53">
        <f t="shared" si="6"/>
        <v>41.01883418661842</v>
      </c>
      <c r="AN53">
        <f t="shared" si="7"/>
        <v>2.3356016495423995</v>
      </c>
    </row>
    <row r="54" spans="7:40" x14ac:dyDescent="0.45">
      <c r="G54">
        <f t="shared" si="24"/>
        <v>0.43000000000000022</v>
      </c>
      <c r="H54">
        <f t="shared" si="8"/>
        <v>28.384786579400018</v>
      </c>
      <c r="I54" s="2">
        <f t="shared" si="9"/>
        <v>28.384899770856453</v>
      </c>
      <c r="J54">
        <f t="shared" si="10"/>
        <v>-5.9213209782017957</v>
      </c>
      <c r="K54">
        <f t="shared" si="11"/>
        <v>-5.8989180034147264</v>
      </c>
      <c r="L54">
        <f t="shared" si="12"/>
        <v>-2.5408370774262674</v>
      </c>
      <c r="M54" s="2">
        <f t="shared" si="13"/>
        <v>-2.5406828473710634</v>
      </c>
      <c r="N54">
        <f t="shared" si="14"/>
        <v>-11.499457192955161</v>
      </c>
      <c r="O54">
        <f t="shared" si="15"/>
        <v>-11.468866894222003</v>
      </c>
      <c r="P54">
        <f t="shared" si="16"/>
        <v>3.429070769592547E-17</v>
      </c>
      <c r="Q54" s="2">
        <f t="shared" si="17"/>
        <v>3.3610006530553307E-17</v>
      </c>
      <c r="R54">
        <f t="shared" si="18"/>
        <v>1.4296998371197714E-16</v>
      </c>
      <c r="S54">
        <f t="shared" si="19"/>
        <v>7.2971348560594974E-18</v>
      </c>
      <c r="Z54">
        <f t="shared" si="20"/>
        <v>12.787189285000006</v>
      </c>
      <c r="AA54">
        <f t="shared" si="21"/>
        <v>0.47260044999999956</v>
      </c>
      <c r="AE54">
        <f t="shared" si="4"/>
        <v>41.952722093799416</v>
      </c>
      <c r="AF54">
        <f t="shared" si="5"/>
        <v>1.5505264603779985</v>
      </c>
      <c r="AG54">
        <v>0</v>
      </c>
      <c r="AJ54">
        <f t="shared" si="22"/>
        <v>12.786264785000006</v>
      </c>
      <c r="AK54">
        <f t="shared" si="23"/>
        <v>0.69657325999999964</v>
      </c>
      <c r="AM54">
        <f t="shared" si="6"/>
        <v>41.949688957219415</v>
      </c>
      <c r="AN54">
        <f t="shared" si="7"/>
        <v>2.2853454143383987</v>
      </c>
    </row>
    <row r="55" spans="7:40" x14ac:dyDescent="0.45">
      <c r="G55">
        <f t="shared" si="24"/>
        <v>0.44000000000000022</v>
      </c>
      <c r="H55">
        <f t="shared" si="8"/>
        <v>28.325686561074434</v>
      </c>
      <c r="I55" s="2">
        <f t="shared" si="9"/>
        <v>28.325798575948372</v>
      </c>
      <c r="J55">
        <f t="shared" si="10"/>
        <v>-5.8989614949381348</v>
      </c>
      <c r="K55">
        <f t="shared" si="11"/>
        <v>-5.8767914447156206</v>
      </c>
      <c r="L55">
        <f t="shared" si="12"/>
        <v>-2.655677419300615</v>
      </c>
      <c r="M55" s="2">
        <f t="shared" si="13"/>
        <v>-2.6555244678069494</v>
      </c>
      <c r="N55">
        <f t="shared" si="14"/>
        <v>-11.468911978329949</v>
      </c>
      <c r="O55">
        <f t="shared" si="15"/>
        <v>-11.438573716799876</v>
      </c>
      <c r="P55">
        <f t="shared" si="16"/>
        <v>3.5039706367673077E-17</v>
      </c>
      <c r="Q55" s="2">
        <f t="shared" si="17"/>
        <v>3.4361342123393487E-17</v>
      </c>
      <c r="R55">
        <f t="shared" si="18"/>
        <v>1.4265336373167557E-16</v>
      </c>
      <c r="S55">
        <f t="shared" si="19"/>
        <v>7.4404536566286179E-18</v>
      </c>
    </row>
    <row r="56" spans="7:40" x14ac:dyDescent="0.45">
      <c r="G56">
        <f t="shared" si="24"/>
        <v>0.45000000000000023</v>
      </c>
      <c r="H56">
        <f t="shared" si="8"/>
        <v>28.26680896099899</v>
      </c>
      <c r="I56" s="2">
        <f t="shared" si="9"/>
        <v>28.266919811250105</v>
      </c>
      <c r="J56">
        <f t="shared" si="10"/>
        <v>-5.87683425681288</v>
      </c>
      <c r="K56">
        <f t="shared" si="11"/>
        <v>-5.854894764635624</v>
      </c>
      <c r="L56">
        <f t="shared" si="12"/>
        <v>-2.7702135875902489</v>
      </c>
      <c r="M56" s="2">
        <f t="shared" si="13"/>
        <v>-2.7700618962825985</v>
      </c>
      <c r="N56">
        <f t="shared" si="14"/>
        <v>-11.438618146264576</v>
      </c>
      <c r="O56">
        <f t="shared" si="15"/>
        <v>-11.408528293999</v>
      </c>
      <c r="P56">
        <f t="shared" si="16"/>
        <v>3.5787875760710242E-17</v>
      </c>
      <c r="Q56" s="2">
        <f t="shared" si="17"/>
        <v>3.5111811210335007E-17</v>
      </c>
      <c r="R56">
        <f t="shared" si="18"/>
        <v>1.423436186046384E-16</v>
      </c>
      <c r="S56">
        <f t="shared" si="19"/>
        <v>7.5832699970869673E-18</v>
      </c>
    </row>
    <row r="57" spans="7:40" x14ac:dyDescent="0.45">
      <c r="G57">
        <f t="shared" si="24"/>
        <v>0.46000000000000024</v>
      </c>
      <c r="H57">
        <f t="shared" si="8"/>
        <v>28.208151468681976</v>
      </c>
      <c r="I57" s="2">
        <f t="shared" si="9"/>
        <v>28.208261166142861</v>
      </c>
      <c r="J57">
        <f t="shared" si="10"/>
        <v>-5.8549369067550421</v>
      </c>
      <c r="K57">
        <f t="shared" si="11"/>
        <v>-5.8332256310860222</v>
      </c>
      <c r="L57">
        <f t="shared" si="12"/>
        <v>-2.8844480777452444</v>
      </c>
      <c r="M57" s="2">
        <f t="shared" si="13"/>
        <v>-2.8842976284839166</v>
      </c>
      <c r="N57">
        <f t="shared" si="14"/>
        <v>-11.408572081160735</v>
      </c>
      <c r="O57">
        <f t="shared" si="15"/>
        <v>-11.378727056695014</v>
      </c>
      <c r="P57">
        <f t="shared" si="16"/>
        <v>3.6535247396381392E-17</v>
      </c>
      <c r="Q57" s="2">
        <f t="shared" si="17"/>
        <v>3.5861445653343634E-17</v>
      </c>
      <c r="R57">
        <f t="shared" si="18"/>
        <v>1.4204069882444641E-16</v>
      </c>
      <c r="S57">
        <f t="shared" si="19"/>
        <v>7.7256015965988959E-18</v>
      </c>
    </row>
    <row r="58" spans="7:40" x14ac:dyDescent="0.45">
      <c r="G58">
        <f t="shared" si="24"/>
        <v>0.47000000000000025</v>
      </c>
      <c r="H58">
        <f t="shared" si="8"/>
        <v>28.149711797075312</v>
      </c>
      <c r="I58" s="2">
        <f t="shared" si="9"/>
        <v>28.149820353453656</v>
      </c>
      <c r="J58">
        <f t="shared" si="10"/>
        <v>-5.8332671125316322</v>
      </c>
      <c r="K58">
        <f t="shared" si="11"/>
        <v>-5.8117817363915405</v>
      </c>
      <c r="L58">
        <f t="shared" si="12"/>
        <v>-2.9983833492955241</v>
      </c>
      <c r="M58" s="2">
        <f t="shared" si="13"/>
        <v>-2.9982341241731953</v>
      </c>
      <c r="N58">
        <f t="shared" si="14"/>
        <v>-11.378770213674001</v>
      </c>
      <c r="O58">
        <f t="shared" si="15"/>
        <v>-11.349166481339863</v>
      </c>
      <c r="P58">
        <f t="shared" si="16"/>
        <v>3.72818526415881E-17</v>
      </c>
      <c r="Q58" s="2">
        <f t="shared" si="17"/>
        <v>3.6610277155448863E-17</v>
      </c>
      <c r="R58">
        <f t="shared" si="18"/>
        <v>1.4174455559728804E-16</v>
      </c>
      <c r="S58">
        <f t="shared" si="19"/>
        <v>7.867466003583495E-18</v>
      </c>
    </row>
    <row r="59" spans="7:40" x14ac:dyDescent="0.45">
      <c r="G59">
        <f t="shared" si="24"/>
        <v>0.48000000000000026</v>
      </c>
      <c r="H59">
        <f t="shared" si="8"/>
        <v>28.091487682328339</v>
      </c>
      <c r="I59" s="2">
        <f t="shared" si="9"/>
        <v>28.091595109209038</v>
      </c>
      <c r="J59">
        <f t="shared" si="10"/>
        <v>-5.8118225663257403</v>
      </c>
      <c r="K59">
        <f t="shared" si="11"/>
        <v>-5.7905607968773634</v>
      </c>
      <c r="L59">
        <f t="shared" si="12"/>
        <v>-3.1120218263099355</v>
      </c>
      <c r="M59" s="2">
        <f t="shared" si="13"/>
        <v>-3.1118738076482648</v>
      </c>
      <c r="N59">
        <f t="shared" si="14"/>
        <v>-11.34920902004054</v>
      </c>
      <c r="O59">
        <f t="shared" si="15"/>
        <v>-11.319843089302653</v>
      </c>
      <c r="P59">
        <f t="shared" si="16"/>
        <v>3.8027722711421744E-17</v>
      </c>
      <c r="Q59" s="2">
        <f t="shared" si="17"/>
        <v>3.7358337263453219E-17</v>
      </c>
      <c r="R59">
        <f t="shared" si="18"/>
        <v>1.4145514082981144E-16</v>
      </c>
      <c r="S59">
        <f t="shared" si="19"/>
        <v>8.0088805986143494E-18</v>
      </c>
    </row>
    <row r="60" spans="7:40" x14ac:dyDescent="0.45">
      <c r="G60">
        <f t="shared" si="24"/>
        <v>0.49000000000000027</v>
      </c>
      <c r="H60">
        <f t="shared" si="8"/>
        <v>28.033476883545781</v>
      </c>
      <c r="I60" s="2">
        <f t="shared" si="9"/>
        <v>28.033583192393024</v>
      </c>
      <c r="J60">
        <f t="shared" si="10"/>
        <v>-5.7906009843234987</v>
      </c>
      <c r="K60">
        <f t="shared" si="11"/>
        <v>-5.7695605524648652</v>
      </c>
      <c r="L60">
        <f t="shared" si="12"/>
        <v>-3.2253658978486701</v>
      </c>
      <c r="M60" s="2">
        <f t="shared" si="13"/>
        <v>-3.2252190681949808</v>
      </c>
      <c r="N60">
        <f t="shared" si="14"/>
        <v>-11.319885021417869</v>
      </c>
      <c r="O60">
        <f t="shared" si="15"/>
        <v>-11.290753446224189</v>
      </c>
      <c r="P60">
        <f t="shared" si="16"/>
        <v>3.8772888671751331E-17</v>
      </c>
      <c r="Q60" s="2">
        <f t="shared" si="17"/>
        <v>3.8105657370595347E-17</v>
      </c>
      <c r="R60">
        <f t="shared" si="18"/>
        <v>1.4117240711719841E-16</v>
      </c>
      <c r="S60">
        <f t="shared" si="19"/>
        <v>8.149862597261623E-18</v>
      </c>
    </row>
    <row r="61" spans="7:40" x14ac:dyDescent="0.45">
      <c r="G61">
        <f t="shared" si="24"/>
        <v>0.50000000000000022</v>
      </c>
      <c r="H61">
        <f t="shared" si="8"/>
        <v>27.975677182549788</v>
      </c>
      <c r="I61" s="2">
        <f t="shared" si="9"/>
        <v>27.975782384709081</v>
      </c>
      <c r="J61">
        <f t="shared" si="10"/>
        <v>-5.7696001063097642</v>
      </c>
      <c r="K61">
        <f t="shared" si="11"/>
        <v>-5.748778766275902</v>
      </c>
      <c r="L61">
        <f t="shared" si="12"/>
        <v>-3.3384179184091596</v>
      </c>
      <c r="M61" s="2">
        <f t="shared" si="13"/>
        <v>-3.3382722605331909</v>
      </c>
      <c r="N61">
        <f t="shared" si="14"/>
        <v>-11.290794783239281</v>
      </c>
      <c r="O61">
        <f t="shared" si="15"/>
        <v>-11.26189416138488</v>
      </c>
      <c r="P61">
        <f t="shared" si="16"/>
        <v>3.9517381441767331E-17</v>
      </c>
      <c r="Q61" s="2">
        <f t="shared" si="17"/>
        <v>3.8852268719167646E-17</v>
      </c>
      <c r="R61">
        <f t="shared" si="18"/>
        <v>1.4089630773145594E-16</v>
      </c>
      <c r="S61">
        <f t="shared" si="19"/>
        <v>8.2904290528777393E-18</v>
      </c>
    </row>
    <row r="62" spans="7:40" x14ac:dyDescent="0.45">
      <c r="G62">
        <f t="shared" si="24"/>
        <v>0.51000000000000023</v>
      </c>
      <c r="H62">
        <f t="shared" si="8"/>
        <v>27.918086383645985</v>
      </c>
      <c r="I62" s="2">
        <f t="shared" si="9"/>
        <v>27.918190490346152</v>
      </c>
      <c r="J62">
        <f t="shared" si="10"/>
        <v>-5.7488176952723569</v>
      </c>
      <c r="K62">
        <f t="shared" si="11"/>
        <v>-5.7282132242454908</v>
      </c>
      <c r="L62">
        <f t="shared" si="12"/>
        <v>-3.4511802083655838</v>
      </c>
      <c r="M62" s="2">
        <f t="shared" si="13"/>
        <v>-3.4510357052563116</v>
      </c>
      <c r="N62">
        <f t="shared" si="14"/>
        <v>-11.261934914581685</v>
      </c>
      <c r="O62">
        <f t="shared" si="15"/>
        <v>-11.233261887085714</v>
      </c>
      <c r="P62">
        <f t="shared" si="16"/>
        <v>4.0261231796482203E-17</v>
      </c>
      <c r="Q62" s="2">
        <f t="shared" si="17"/>
        <v>3.9598202403089315E-17</v>
      </c>
      <c r="R62">
        <f t="shared" si="18"/>
        <v>1.4062679660992049E-16</v>
      </c>
      <c r="S62">
        <f t="shared" si="19"/>
        <v>8.4305968593280388E-18</v>
      </c>
    </row>
    <row r="63" spans="7:40" x14ac:dyDescent="0.45">
      <c r="G63">
        <f t="shared" si="24"/>
        <v>0.52000000000000024</v>
      </c>
      <c r="H63">
        <f t="shared" si="8"/>
        <v>27.860702313393428</v>
      </c>
      <c r="I63" s="2">
        <f t="shared" si="9"/>
        <v>27.860805335748562</v>
      </c>
      <c r="J63">
        <f t="shared" si="10"/>
        <v>-5.7282515370146889</v>
      </c>
      <c r="K63">
        <f t="shared" si="11"/>
        <v>0</v>
      </c>
      <c r="L63">
        <f t="shared" si="12"/>
        <v>-3.5636550544021284</v>
      </c>
      <c r="M63" s="2">
        <f t="shared" si="13"/>
        <v>-3.5635116892646486</v>
      </c>
      <c r="N63">
        <f t="shared" si="14"/>
        <v>-11.233302067546477</v>
      </c>
      <c r="O63">
        <f t="shared" si="15"/>
        <v>-9.81</v>
      </c>
      <c r="P63">
        <f t="shared" si="16"/>
        <v>4.1004470369188522E-17</v>
      </c>
      <c r="Q63" s="2">
        <f t="shared" si="17"/>
        <v>4.0343489370435558E-17</v>
      </c>
      <c r="R63">
        <f t="shared" si="18"/>
        <v>1.403638283439709E-16</v>
      </c>
      <c r="S63">
        <f t="shared" si="19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tabSelected="1" zoomScale="82" zoomScaleNormal="60" zoomScaleSheetLayoutView="80" workbookViewId="0">
      <selection activeCell="B3" sqref="B3"/>
    </sheetView>
  </sheetViews>
  <sheetFormatPr defaultRowHeight="14.25" x14ac:dyDescent="0.45"/>
  <cols>
    <col min="1" max="1" width="27.9296875" customWidth="1"/>
    <col min="4" max="4" width="11.33203125" customWidth="1"/>
    <col min="7" max="7" width="10.59765625" customWidth="1"/>
    <col min="8" max="8" width="11.3984375" customWidth="1"/>
    <col min="9" max="9" width="9.1328125" style="2" bestFit="1" customWidth="1"/>
    <col min="10" max="10" width="9.1328125" bestFit="1" customWidth="1"/>
    <col min="11" max="11" width="10.6640625" customWidth="1"/>
    <col min="12" max="12" width="11.19921875" customWidth="1"/>
    <col min="13" max="13" width="11.59765625" style="2" customWidth="1"/>
    <col min="14" max="14" width="11.59765625" customWidth="1"/>
    <col min="15" max="15" width="9.86328125" customWidth="1"/>
    <col min="16" max="16" width="12.06640625" customWidth="1"/>
    <col min="17" max="17" width="10.59765625" style="2" customWidth="1"/>
    <col min="18" max="18" width="11.59765625" customWidth="1"/>
    <col min="19" max="19" width="11.9296875" bestFit="1" customWidth="1"/>
    <col min="22" max="23" width="9.1328125" bestFit="1" customWidth="1"/>
    <col min="24" max="24" width="11.9296875" bestFit="1" customWidth="1"/>
    <col min="26" max="27" width="9.1328125" bestFit="1" customWidth="1"/>
  </cols>
  <sheetData>
    <row r="1" spans="1:36" x14ac:dyDescent="0.45">
      <c r="A1" t="s">
        <v>14</v>
      </c>
      <c r="G1" t="s">
        <v>1</v>
      </c>
    </row>
    <row r="2" spans="1:36" x14ac:dyDescent="0.45">
      <c r="A2" t="s">
        <v>15</v>
      </c>
      <c r="B2">
        <v>0.3</v>
      </c>
      <c r="G2">
        <v>0.01</v>
      </c>
    </row>
    <row r="3" spans="1:36" x14ac:dyDescent="0.45">
      <c r="A3" t="s">
        <v>23</v>
      </c>
      <c r="B3">
        <v>0.24199999999999999</v>
      </c>
    </row>
    <row r="5" spans="1:36" x14ac:dyDescent="0.45">
      <c r="A5" t="s">
        <v>16</v>
      </c>
      <c r="B5" t="s">
        <v>17</v>
      </c>
    </row>
    <row r="6" spans="1:36" x14ac:dyDescent="0.45">
      <c r="A6">
        <v>70</v>
      </c>
      <c r="B6">
        <f xml:space="preserve"> A6*0.44704</f>
        <v>31.2928</v>
      </c>
    </row>
    <row r="9" spans="1:36" x14ac:dyDescent="0.45">
      <c r="A9" t="s">
        <v>18</v>
      </c>
    </row>
    <row r="10" spans="1:36" x14ac:dyDescent="0.45">
      <c r="A10" t="s">
        <v>19</v>
      </c>
      <c r="B10">
        <v>7.3200000000000001E-3</v>
      </c>
      <c r="G10" t="s">
        <v>0</v>
      </c>
      <c r="H10" t="s">
        <v>2</v>
      </c>
      <c r="I10" s="2" t="s">
        <v>3</v>
      </c>
      <c r="J10" t="s">
        <v>4</v>
      </c>
      <c r="K10" t="s">
        <v>5</v>
      </c>
      <c r="L10" t="s">
        <v>6</v>
      </c>
      <c r="M10" s="2" t="s">
        <v>7</v>
      </c>
      <c r="N10" t="s">
        <v>8</v>
      </c>
      <c r="O10" t="s">
        <v>9</v>
      </c>
      <c r="P10" t="s">
        <v>10</v>
      </c>
      <c r="Q10" s="2" t="s">
        <v>11</v>
      </c>
      <c r="R10" t="s">
        <v>12</v>
      </c>
      <c r="S10" t="s">
        <v>13</v>
      </c>
      <c r="V10" t="s">
        <v>34</v>
      </c>
      <c r="W10" t="s">
        <v>35</v>
      </c>
      <c r="X10" t="s">
        <v>36</v>
      </c>
      <c r="Z10" t="s">
        <v>37</v>
      </c>
      <c r="AA10" t="s">
        <v>39</v>
      </c>
      <c r="AB10" t="s">
        <v>38</v>
      </c>
      <c r="AE10" t="s">
        <v>40</v>
      </c>
      <c r="AF10" t="s">
        <v>41</v>
      </c>
      <c r="AG10" t="s">
        <v>42</v>
      </c>
      <c r="AI10">
        <v>0</v>
      </c>
      <c r="AJ10">
        <v>1.500000048</v>
      </c>
    </row>
    <row r="11" spans="1:36" x14ac:dyDescent="0.45">
      <c r="A11" t="s">
        <v>22</v>
      </c>
      <c r="B11">
        <v>1.2</v>
      </c>
      <c r="G11">
        <v>0</v>
      </c>
      <c r="H11">
        <f>B21</f>
        <v>31.173721346441791</v>
      </c>
      <c r="I11" s="2">
        <f xml:space="preserve"> B21</f>
        <v>31.173721346441791</v>
      </c>
      <c r="J11">
        <f>-($B$14*I11*SQRT(I11^2 + M11^2 + Q11^2))/$B$12</f>
        <v>-7.1407553602015135</v>
      </c>
      <c r="K11">
        <f>-($B$14*H12*SQRT(H12^2 + L12^2 + P12^2))/$B$12</f>
        <v>-7.106723560620412</v>
      </c>
      <c r="L11">
        <f xml:space="preserve"> B22</f>
        <v>2.7273483925599367</v>
      </c>
      <c r="M11" s="2">
        <f xml:space="preserve"> B22</f>
        <v>2.7273483925599367</v>
      </c>
      <c r="N11">
        <f>(-$B$25 -$B$14*M11*(SQRT(I11^2+M11^2+Q11^2))+0.5*$B$15*(I11^2+M11^2+Q11^2)*SIN($C$17))/$B$12</f>
        <v>-7.5436292088156662</v>
      </c>
      <c r="O11">
        <f>(-$B$25 -$B$14*L12*(SQRT(H12^2+L12^2+P12^2))+0.5*$B$15*(H12^2+L12^2+P12^2)*SIN($C$17))/$B$12</f>
        <v>-7.5391698041254465</v>
      </c>
      <c r="P11">
        <f xml:space="preserve"> parameters!B23</f>
        <v>0</v>
      </c>
      <c r="Q11" s="2">
        <f xml:space="preserve"> parameters!B23</f>
        <v>0</v>
      </c>
      <c r="R11">
        <f xml:space="preserve"> ($B$14*Q11*SQRT(I11^2 + M11^2 + Q11^2) + 0.5*$B$15*(I11^2 + M11^2 + Q11^2)*COS($C$17))/$B$12</f>
        <v>1.7710171489898172E-16</v>
      </c>
      <c r="S11">
        <f>($B$14*P12*SQRT((H12^2+L12^2+P12^2)+0.5*$B$15*(H12^2+L12^2+P12^2)*COS($C$17))/$B$12)</f>
        <v>4.0466858455676184E-19</v>
      </c>
      <c r="V11">
        <f xml:space="preserve"> I11*3.28084</f>
        <v>102.27599194226009</v>
      </c>
      <c r="W11">
        <f xml:space="preserve"> M11*3.28084</f>
        <v>8.947993700246343</v>
      </c>
      <c r="X11">
        <f xml:space="preserve"> Q11*3.28084</f>
        <v>0</v>
      </c>
      <c r="Z11">
        <v>0</v>
      </c>
      <c r="AA11">
        <v>0.4572</v>
      </c>
      <c r="AB11">
        <v>0</v>
      </c>
      <c r="AE11">
        <f xml:space="preserve"> Z11*3.28084</f>
        <v>0</v>
      </c>
      <c r="AF11">
        <f xml:space="preserve"> AA11*3.28084</f>
        <v>1.500000048</v>
      </c>
      <c r="AG11">
        <v>0</v>
      </c>
      <c r="AI11">
        <v>1.0202935529906001</v>
      </c>
      <c r="AJ11">
        <v>1.5867839746615999</v>
      </c>
    </row>
    <row r="12" spans="1:36" x14ac:dyDescent="0.45">
      <c r="A12" t="s">
        <v>32</v>
      </c>
      <c r="B12">
        <v>0.18</v>
      </c>
      <c r="G12">
        <f t="shared" ref="G12:G63" si="0">G11+$G$2</f>
        <v>0.01</v>
      </c>
      <c r="H12">
        <f xml:space="preserve"> I11 + $G$2*J11</f>
        <v>31.102313792839777</v>
      </c>
      <c r="I12" s="2">
        <f xml:space="preserve"> I11+($G$2/2)*(J11+K11)</f>
        <v>31.10248395183768</v>
      </c>
      <c r="J12">
        <f>-($B$14*I12*SQRT(I12^2 + M12^2 + Q12^2))/$B$12</f>
        <v>-7.106801472443621</v>
      </c>
      <c r="K12">
        <f>-($B$14*H13*SQRT(H13^2 + L13^2 + P13^2))/$B$12</f>
        <v>-7.0730404798898991</v>
      </c>
      <c r="L12">
        <f xml:space="preserve"> M11 + $G$2*N11</f>
        <v>2.6519121004717801</v>
      </c>
      <c r="M12" s="2">
        <f xml:space="preserve"> M11 + ($G$2/2)*(N11+O11)</f>
        <v>2.6519343974952312</v>
      </c>
      <c r="N12">
        <f>(-$B$25 -$B$14*M12*(SQRT(I12^2+M12^2+Q12^2))+0.5*$B$15*(I12^2+M12^2+Q12^2)*SIN($C$17))/$B$12</f>
        <v>-7.5391466274307248</v>
      </c>
      <c r="O12">
        <f>(-$B$25 -$B$14*L13*(SQRT(H13^2+L13^2+P13^2))+0.5*$B$15*(H13^2+L13^2+P13^2)*SIN($C$17))/$B$12</f>
        <v>-7.5346658811540301</v>
      </c>
      <c r="P12">
        <f xml:space="preserve"> Q11 + $G$2*(R11)</f>
        <v>1.7710171489898171E-18</v>
      </c>
      <c r="Q12" s="2">
        <f xml:space="preserve"> Q11 + ($G$2/2)*(R11+S11)</f>
        <v>8.8753191741769234E-19</v>
      </c>
      <c r="R12">
        <f xml:space="preserve"> ($B$14*Q12*SQRT(I12^2 + M12^2 + Q12^2) + 0.5*$B$15*(I12^2 + M12^2 + Q12^2)*COS($C$17))/$B$12</f>
        <v>1.7642879360265073E-16</v>
      </c>
      <c r="S12">
        <f>($B$14*P13*SQRT((H13^2+L13^2+P13^2)+0.5*$B$15*(H13^2+L13^2+P13^2)*COS($C$17))/$B$12)</f>
        <v>6.0443355877789745E-19</v>
      </c>
      <c r="V12">
        <f t="shared" ref="V12:V31" si="1" xml:space="preserve"> I12*3.28084</f>
        <v>102.04227344854714</v>
      </c>
      <c r="W12">
        <f t="shared" ref="W12:W31" si="2" xml:space="preserve"> M12*3.28084</f>
        <v>8.7005724486782547</v>
      </c>
      <c r="X12">
        <f t="shared" ref="X12:X31" si="3" xml:space="preserve"> Q12*3.28084</f>
        <v>2.9118502159406619E-18</v>
      </c>
      <c r="Z12">
        <f xml:space="preserve"> $Z$11 + (-6.492*(G12^2/2) + 31.131*G12)</f>
        <v>0.31098540000000002</v>
      </c>
      <c r="AA12">
        <f xml:space="preserve"> $AA$11 + (-7.4442*(G12^2/2) + 2.7204*G12)</f>
        <v>0.48403179000000002</v>
      </c>
      <c r="AB12">
        <v>0</v>
      </c>
      <c r="AE12">
        <f t="shared" ref="AE12:AF33" si="4" xml:space="preserve"> Z12*3.28084</f>
        <v>1.0202933397360001</v>
      </c>
      <c r="AF12">
        <f t="shared" si="4"/>
        <v>1.5880308579036</v>
      </c>
      <c r="AG12">
        <v>0</v>
      </c>
      <c r="AI12">
        <v>2.0384576111624004</v>
      </c>
      <c r="AJ12">
        <v>1.6703050403264001</v>
      </c>
    </row>
    <row r="13" spans="1:36" x14ac:dyDescent="0.45">
      <c r="G13">
        <f t="shared" si="0"/>
        <v>0.02</v>
      </c>
      <c r="H13">
        <f t="shared" ref="H13:H63" si="5" xml:space="preserve"> I12 + $G$2*J12</f>
        <v>31.031415937113245</v>
      </c>
      <c r="I13" s="2">
        <f t="shared" ref="I13:I63" si="6" xml:space="preserve"> I12+($G$2/2)*(J12+K12)</f>
        <v>31.031584742076014</v>
      </c>
      <c r="J13">
        <f t="shared" ref="J13:J63" si="7">-($B$14*I13*SQRT(I13^2 + M13^2 + Q13^2))/$B$12</f>
        <v>-7.0731175897273983</v>
      </c>
      <c r="K13">
        <f t="shared" ref="K13:K63" si="8">-($B$14*H14*SQRT(H14^2 + L14^2 + P14^2))/$B$12</f>
        <v>-7.0396250732036796</v>
      </c>
      <c r="L13">
        <f t="shared" ref="L13:L63" si="9" xml:space="preserve"> M12 + $G$2*N12</f>
        <v>2.5765429312209238</v>
      </c>
      <c r="M13" s="2">
        <f t="shared" ref="M13:M63" si="10" xml:space="preserve"> M12 + ($G$2/2)*(N12+O12)</f>
        <v>2.5765653349523072</v>
      </c>
      <c r="N13">
        <f t="shared" ref="N13:N63" si="11">(-$B$25 -$B$14*M13*(SQRT(I13^2+M13^2+Q13^2))+0.5*$B$15*(I13^2+M13^2+Q13^2)*SIN($C$17))/$B$12</f>
        <v>-7.5346429236618482</v>
      </c>
      <c r="O13">
        <f t="shared" ref="O13:O63" si="12">(-$B$25 -$B$14*L14*(SQRT(H14^2+L14^2+P14^2))+0.5*$B$15*(H14^2+L14^2+P14^2)*SIN($C$17))/$B$12</f>
        <v>-7.5301409357834315</v>
      </c>
      <c r="P13">
        <f t="shared" ref="P13:P63" si="13" xml:space="preserve"> Q12 + $G$2*(R12)</f>
        <v>2.6518198534441995E-18</v>
      </c>
      <c r="Q13" s="2">
        <f t="shared" ref="Q13:Q63" si="14" xml:space="preserve"> Q12 + ($G$2/2)*(R12+S12)</f>
        <v>1.7726980532248355E-18</v>
      </c>
      <c r="R13">
        <f t="shared" ref="R13:R63" si="15" xml:space="preserve"> ($B$14*Q13*SQRT(I13^2 + M13^2 + Q13^2) + 0.5*$B$15*(I13^2 + M13^2 + Q13^2)*COS($C$17))/$B$12</f>
        <v>1.7576206355357651E-16</v>
      </c>
      <c r="S13">
        <f t="shared" ref="S13:S63" si="16">($B$14*P14*SQRT((H14^2+L14^2+P14^2)+0.5*$B$15*(H14^2+L14^2+P14^2)*COS($C$17))/$B$12)</f>
        <v>8.0269492262793473E-19</v>
      </c>
      <c r="V13">
        <f t="shared" si="1"/>
        <v>101.80966448519267</v>
      </c>
      <c r="W13">
        <f t="shared" si="2"/>
        <v>8.4532986135249271</v>
      </c>
      <c r="X13">
        <f t="shared" si="3"/>
        <v>5.8159386809421695E-18</v>
      </c>
      <c r="Z13">
        <f t="shared" ref="Z13:Z53" si="17" xml:space="preserve"> $Z$11 + (-6.492*(G13^2/2) + 31.131*G13)</f>
        <v>0.62132160000000003</v>
      </c>
      <c r="AA13">
        <f t="shared" ref="AA13:AA53" si="18" xml:space="preserve"> $AA$11 + (-7.4442*(G13^2/2) + 2.7204*G13)</f>
        <v>0.51011916000000002</v>
      </c>
      <c r="AB13">
        <v>0</v>
      </c>
      <c r="AE13">
        <f t="shared" si="4"/>
        <v>2.0384567581440001</v>
      </c>
      <c r="AF13">
        <f t="shared" si="4"/>
        <v>1.6736193448944001</v>
      </c>
      <c r="AG13">
        <v>0</v>
      </c>
      <c r="AI13">
        <v>3.0544921745153997</v>
      </c>
      <c r="AJ13">
        <v>1.7505632449944</v>
      </c>
    </row>
    <row r="14" spans="1:36" x14ac:dyDescent="0.45">
      <c r="A14" t="s">
        <v>20</v>
      </c>
      <c r="B14">
        <f xml:space="preserve"> 0.5*B2*B11*B10</f>
        <v>1.3175999999999999E-3</v>
      </c>
      <c r="G14">
        <f t="shared" si="0"/>
        <v>0.03</v>
      </c>
      <c r="H14">
        <f t="shared" si="5"/>
        <v>30.960853566178738</v>
      </c>
      <c r="I14" s="2">
        <f t="shared" si="6"/>
        <v>30.961021028761358</v>
      </c>
      <c r="J14">
        <f t="shared" si="7"/>
        <v>-7.0397013898517811</v>
      </c>
      <c r="K14">
        <f t="shared" si="8"/>
        <v>-7.0064750442167796</v>
      </c>
      <c r="L14">
        <f t="shared" si="9"/>
        <v>2.5012189057156888</v>
      </c>
      <c r="M14" s="2">
        <f t="shared" si="10"/>
        <v>2.5012414156550808</v>
      </c>
      <c r="N14">
        <f t="shared" si="11"/>
        <v>-7.5301181955727339</v>
      </c>
      <c r="O14">
        <f t="shared" si="12"/>
        <v>-7.5255950598908408</v>
      </c>
      <c r="P14">
        <f t="shared" si="13"/>
        <v>3.5303186887606001E-18</v>
      </c>
      <c r="Q14" s="2">
        <f t="shared" si="14"/>
        <v>2.655521845605858E-18</v>
      </c>
      <c r="R14">
        <f t="shared" si="15"/>
        <v>1.751014840338736E-16</v>
      </c>
      <c r="S14">
        <f t="shared" si="16"/>
        <v>9.9947120869560694E-19</v>
      </c>
      <c r="V14">
        <f t="shared" si="1"/>
        <v>101.57815623200142</v>
      </c>
      <c r="W14">
        <f t="shared" si="2"/>
        <v>8.206172886137816</v>
      </c>
      <c r="X14">
        <f t="shared" si="3"/>
        <v>8.7123422919375229E-18</v>
      </c>
      <c r="Z14">
        <f t="shared" si="17"/>
        <v>0.93100859999999996</v>
      </c>
      <c r="AA14">
        <f t="shared" si="18"/>
        <v>0.53546210999999999</v>
      </c>
      <c r="AB14">
        <v>0</v>
      </c>
      <c r="AE14">
        <f t="shared" si="4"/>
        <v>3.0544902552240001</v>
      </c>
      <c r="AF14">
        <f t="shared" si="4"/>
        <v>1.7567655089723999</v>
      </c>
      <c r="AG14">
        <v>0</v>
      </c>
      <c r="AI14">
        <v>4.0683972430496</v>
      </c>
      <c r="AJ14">
        <v>1.8275585886655998</v>
      </c>
    </row>
    <row r="15" spans="1:36" x14ac:dyDescent="0.45">
      <c r="A15" t="s">
        <v>21</v>
      </c>
      <c r="B15">
        <f xml:space="preserve"> 0.5*B3*B11*B10</f>
        <v>1.062864E-3</v>
      </c>
      <c r="G15">
        <f t="shared" si="0"/>
        <v>0.04</v>
      </c>
      <c r="H15">
        <f t="shared" si="5"/>
        <v>30.890624014862841</v>
      </c>
      <c r="I15" s="2">
        <f t="shared" si="6"/>
        <v>30.890790146591016</v>
      </c>
      <c r="J15">
        <f t="shared" si="7"/>
        <v>-7.006550576352212</v>
      </c>
      <c r="K15">
        <f t="shared" si="8"/>
        <v>-6.973588121944883</v>
      </c>
      <c r="L15">
        <f t="shared" si="9"/>
        <v>2.4259402336993534</v>
      </c>
      <c r="M15" s="2">
        <f t="shared" si="10"/>
        <v>2.425962849377763</v>
      </c>
      <c r="N15">
        <f t="shared" si="11"/>
        <v>-7.525572535077683</v>
      </c>
      <c r="O15">
        <f t="shared" si="12"/>
        <v>-7.5210283393148938</v>
      </c>
      <c r="P15">
        <f t="shared" si="13"/>
        <v>4.4065366859445937E-18</v>
      </c>
      <c r="Q15" s="2">
        <f t="shared" si="14"/>
        <v>3.536026621818704E-18</v>
      </c>
      <c r="R15">
        <f t="shared" si="15"/>
        <v>1.74447014789028E-16</v>
      </c>
      <c r="S15">
        <f t="shared" si="16"/>
        <v>1.1947807840452587E-18</v>
      </c>
      <c r="V15">
        <f t="shared" si="1"/>
        <v>101.34773994454167</v>
      </c>
      <c r="W15">
        <f t="shared" si="2"/>
        <v>7.9591959547525395</v>
      </c>
      <c r="X15">
        <f t="shared" si="3"/>
        <v>1.1601137581927676E-17</v>
      </c>
      <c r="Z15">
        <f t="shared" si="17"/>
        <v>1.2400464000000002</v>
      </c>
      <c r="AA15">
        <f t="shared" si="18"/>
        <v>0.56006064</v>
      </c>
      <c r="AB15">
        <v>0</v>
      </c>
      <c r="AE15">
        <f t="shared" si="4"/>
        <v>4.0683938309760004</v>
      </c>
      <c r="AF15">
        <f t="shared" si="4"/>
        <v>1.8374693501376</v>
      </c>
      <c r="AG15">
        <v>0</v>
      </c>
      <c r="AI15">
        <v>5.0801728167650007</v>
      </c>
      <c r="AJ15">
        <v>1.90129107134</v>
      </c>
    </row>
    <row r="16" spans="1:36" x14ac:dyDescent="0.45">
      <c r="B16" t="s">
        <v>27</v>
      </c>
      <c r="C16" t="s">
        <v>28</v>
      </c>
      <c r="G16">
        <f t="shared" si="0"/>
        <v>0.05</v>
      </c>
      <c r="H16">
        <f t="shared" si="5"/>
        <v>30.820724640827493</v>
      </c>
      <c r="I16" s="2">
        <f t="shared" si="6"/>
        <v>30.820889453099529</v>
      </c>
      <c r="J16">
        <f t="shared" si="7"/>
        <v>-6.9736628781267056</v>
      </c>
      <c r="K16">
        <f t="shared" si="8"/>
        <v>-6.9409620603961866</v>
      </c>
      <c r="L16">
        <f t="shared" si="9"/>
        <v>2.3507071240269863</v>
      </c>
      <c r="M16" s="2">
        <f t="shared" si="10"/>
        <v>2.3507298450058003</v>
      </c>
      <c r="N16">
        <f t="shared" si="11"/>
        <v>-7.5210060280518132</v>
      </c>
      <c r="O16">
        <f t="shared" si="12"/>
        <v>-7.5164408539642968</v>
      </c>
      <c r="P16">
        <f t="shared" si="13"/>
        <v>5.2804967697089842E-18</v>
      </c>
      <c r="Q16" s="2">
        <f t="shared" si="14"/>
        <v>4.4142355996840705E-18</v>
      </c>
      <c r="R16">
        <f t="shared" si="15"/>
        <v>1.7379861602139354E-16</v>
      </c>
      <c r="S16">
        <f t="shared" si="16"/>
        <v>1.3886418524389943E-18</v>
      </c>
      <c r="V16">
        <f t="shared" si="1"/>
        <v>101.11840695330706</v>
      </c>
      <c r="W16">
        <f t="shared" si="2"/>
        <v>7.71236850468883</v>
      </c>
      <c r="X16">
        <f t="shared" si="3"/>
        <v>1.4482400724867485E-17</v>
      </c>
      <c r="Z16">
        <f t="shared" si="17"/>
        <v>1.548435</v>
      </c>
      <c r="AA16">
        <f t="shared" si="18"/>
        <v>0.58391474999999993</v>
      </c>
      <c r="AB16">
        <v>0</v>
      </c>
      <c r="AE16">
        <f t="shared" si="4"/>
        <v>5.0801674853999996</v>
      </c>
      <c r="AF16">
        <f t="shared" si="4"/>
        <v>1.9157308683899998</v>
      </c>
      <c r="AG16">
        <v>0</v>
      </c>
      <c r="AI16">
        <v>6.0898188956616002</v>
      </c>
      <c r="AJ16">
        <v>1.9717606930175999</v>
      </c>
    </row>
    <row r="17" spans="1:36" x14ac:dyDescent="0.45">
      <c r="A17" s="1" t="s">
        <v>24</v>
      </c>
      <c r="B17">
        <v>90</v>
      </c>
      <c r="C17">
        <f xml:space="preserve"> PI()/2</f>
        <v>1.5707963267948966</v>
      </c>
      <c r="G17">
        <f t="shared" si="0"/>
        <v>6.0000000000000005E-2</v>
      </c>
      <c r="H17">
        <f t="shared" si="5"/>
        <v>30.751152824318261</v>
      </c>
      <c r="I17" s="2">
        <f t="shared" si="6"/>
        <v>30.751316328406915</v>
      </c>
      <c r="J17">
        <f t="shared" si="7"/>
        <v>-6.9410360490676792</v>
      </c>
      <c r="K17">
        <f t="shared" si="8"/>
        <v>-6.908594638208907</v>
      </c>
      <c r="L17">
        <f t="shared" si="9"/>
        <v>2.2755197847252822</v>
      </c>
      <c r="M17" s="2">
        <f t="shared" si="10"/>
        <v>2.2755426105957199</v>
      </c>
      <c r="N17">
        <f t="shared" si="11"/>
        <v>-7.5164187544396546</v>
      </c>
      <c r="O17">
        <f t="shared" si="12"/>
        <v>-7.5118326779248559</v>
      </c>
      <c r="P17">
        <f t="shared" si="13"/>
        <v>6.1522217598980058E-18</v>
      </c>
      <c r="Q17" s="2">
        <f t="shared" si="14"/>
        <v>5.2901718890532337E-18</v>
      </c>
      <c r="R17">
        <f t="shared" si="15"/>
        <v>1.7315624838378717E-16</v>
      </c>
      <c r="S17">
        <f t="shared" si="16"/>
        <v>1.5810724565224017E-18</v>
      </c>
      <c r="V17">
        <f t="shared" si="1"/>
        <v>100.89014866289054</v>
      </c>
      <c r="W17">
        <f t="shared" si="2"/>
        <v>7.465691218546862</v>
      </c>
      <c r="X17">
        <f t="shared" si="3"/>
        <v>1.735620754048141E-17</v>
      </c>
      <c r="Z17">
        <f t="shared" si="17"/>
        <v>1.8561744</v>
      </c>
      <c r="AA17">
        <f t="shared" si="18"/>
        <v>0.60702444</v>
      </c>
      <c r="AB17">
        <v>0</v>
      </c>
      <c r="AE17">
        <f t="shared" si="4"/>
        <v>6.089811218496</v>
      </c>
      <c r="AF17">
        <f t="shared" si="4"/>
        <v>1.9915500637296</v>
      </c>
      <c r="AG17">
        <v>0</v>
      </c>
      <c r="AI17">
        <v>7.0973354797393995</v>
      </c>
      <c r="AJ17">
        <v>2.0389674536984002</v>
      </c>
    </row>
    <row r="18" spans="1:36" x14ac:dyDescent="0.45">
      <c r="A18" s="1" t="s">
        <v>25</v>
      </c>
      <c r="B18">
        <v>5</v>
      </c>
      <c r="C18">
        <f xml:space="preserve"> B18*0.0174533</f>
        <v>8.7266500000000011E-2</v>
      </c>
      <c r="G18">
        <f t="shared" si="0"/>
        <v>7.0000000000000007E-2</v>
      </c>
      <c r="H18">
        <f t="shared" si="5"/>
        <v>30.68190596791624</v>
      </c>
      <c r="I18" s="2">
        <f t="shared" si="6"/>
        <v>30.682068174970532</v>
      </c>
      <c r="J18">
        <f t="shared" si="7"/>
        <v>-6.9086678676994131</v>
      </c>
      <c r="K18">
        <f t="shared" si="8"/>
        <v>-6.8764836582942959</v>
      </c>
      <c r="L18">
        <f t="shared" si="9"/>
        <v>2.2003784230513235</v>
      </c>
      <c r="M18" s="2">
        <f t="shared" si="10"/>
        <v>2.2004013534338975</v>
      </c>
      <c r="N18">
        <f t="shared" si="11"/>
        <v>-7.5118107883622232</v>
      </c>
      <c r="O18">
        <f t="shared" si="12"/>
        <v>-7.5072038795650586</v>
      </c>
      <c r="P18">
        <f t="shared" si="13"/>
        <v>7.0217343728911053E-18</v>
      </c>
      <c r="Q18" s="2">
        <f t="shared" si="14"/>
        <v>6.1638584932547811E-18</v>
      </c>
      <c r="R18">
        <f t="shared" si="15"/>
        <v>1.7251987297318045E-16</v>
      </c>
      <c r="S18">
        <f t="shared" si="16"/>
        <v>1.772090479974452E-18</v>
      </c>
      <c r="V18">
        <f t="shared" si="1"/>
        <v>100.66295655117032</v>
      </c>
      <c r="W18">
        <f t="shared" si="2"/>
        <v>7.2191647764000679</v>
      </c>
      <c r="X18">
        <f t="shared" si="3"/>
        <v>2.0222633499010017E-17</v>
      </c>
      <c r="Z18">
        <f t="shared" si="17"/>
        <v>2.1632646000000002</v>
      </c>
      <c r="AA18">
        <f t="shared" si="18"/>
        <v>0.6293897100000001</v>
      </c>
      <c r="AB18">
        <v>0</v>
      </c>
      <c r="AE18">
        <f t="shared" si="4"/>
        <v>7.0973250302640007</v>
      </c>
      <c r="AF18">
        <f t="shared" si="4"/>
        <v>2.0649269361564002</v>
      </c>
      <c r="AG18">
        <v>0</v>
      </c>
      <c r="AI18">
        <v>8.1027225689984004</v>
      </c>
      <c r="AJ18">
        <v>2.1029113533824</v>
      </c>
    </row>
    <row r="19" spans="1:36" x14ac:dyDescent="0.45">
      <c r="A19" s="1" t="s">
        <v>26</v>
      </c>
      <c r="B19">
        <v>90</v>
      </c>
      <c r="C19">
        <f xml:space="preserve"> PI()/2</f>
        <v>1.5707963267948966</v>
      </c>
      <c r="G19">
        <f t="shared" si="0"/>
        <v>0.08</v>
      </c>
      <c r="H19">
        <f t="shared" si="5"/>
        <v>30.612981496293539</v>
      </c>
      <c r="I19" s="2">
        <f t="shared" si="6"/>
        <v>30.613142417340562</v>
      </c>
      <c r="J19">
        <f t="shared" si="7"/>
        <v>-6.8765561368210548</v>
      </c>
      <c r="K19">
        <f t="shared" si="8"/>
        <v>-6.8446269474851453</v>
      </c>
      <c r="L19">
        <f t="shared" si="9"/>
        <v>2.1252832455502753</v>
      </c>
      <c r="M19" s="2">
        <f t="shared" si="10"/>
        <v>2.1253062800942613</v>
      </c>
      <c r="N19">
        <f t="shared" si="11"/>
        <v>-7.5071821982225906</v>
      </c>
      <c r="O19">
        <f t="shared" si="12"/>
        <v>-7.5025545216401479</v>
      </c>
      <c r="P19">
        <f t="shared" si="13"/>
        <v>7.8890572229865849E-18</v>
      </c>
      <c r="Q19" s="2">
        <f t="shared" si="14"/>
        <v>7.0353183105205556E-18</v>
      </c>
      <c r="R19">
        <f t="shared" si="15"/>
        <v>1.7188945132448599E-16</v>
      </c>
      <c r="S19">
        <f t="shared" si="16"/>
        <v>1.9617136496221806E-18</v>
      </c>
      <c r="V19">
        <f t="shared" si="1"/>
        <v>100.4368221685076</v>
      </c>
      <c r="W19">
        <f t="shared" si="2"/>
        <v>6.9727898559844563</v>
      </c>
      <c r="X19">
        <f t="shared" si="3"/>
        <v>2.3081753725888259E-17</v>
      </c>
      <c r="Z19">
        <f t="shared" si="17"/>
        <v>2.4697056000000002</v>
      </c>
      <c r="AA19">
        <f t="shared" si="18"/>
        <v>0.65101056000000002</v>
      </c>
      <c r="AB19">
        <v>0</v>
      </c>
      <c r="AE19">
        <f t="shared" si="4"/>
        <v>8.102708920704</v>
      </c>
      <c r="AF19">
        <f t="shared" si="4"/>
        <v>2.1358614856704001</v>
      </c>
      <c r="AG19">
        <v>0</v>
      </c>
      <c r="AI19">
        <v>9.1059801634386002</v>
      </c>
      <c r="AJ19">
        <v>2.1635923920696003</v>
      </c>
    </row>
    <row r="20" spans="1:36" x14ac:dyDescent="0.45">
      <c r="G20">
        <f t="shared" si="0"/>
        <v>0.09</v>
      </c>
      <c r="H20">
        <f t="shared" si="5"/>
        <v>30.544376855972352</v>
      </c>
      <c r="I20" s="2">
        <f t="shared" si="6"/>
        <v>30.54453650191903</v>
      </c>
      <c r="J20">
        <f t="shared" si="7"/>
        <v>-6.8446986831550722</v>
      </c>
      <c r="K20">
        <f t="shared" si="8"/>
        <v>-6.8130223561896157</v>
      </c>
      <c r="L20">
        <f t="shared" si="9"/>
        <v>2.0502344581120355</v>
      </c>
      <c r="M20" s="2">
        <f t="shared" si="10"/>
        <v>2.0502575964949474</v>
      </c>
      <c r="N20">
        <f t="shared" si="11"/>
        <v>-7.5025330468099929</v>
      </c>
      <c r="O20">
        <f t="shared" si="12"/>
        <v>-7.4978846613947905</v>
      </c>
      <c r="P20">
        <f t="shared" si="13"/>
        <v>8.754212823765416E-18</v>
      </c>
      <c r="Q20" s="2">
        <f t="shared" si="14"/>
        <v>7.9045741353910962E-18</v>
      </c>
      <c r="R20">
        <f t="shared" si="15"/>
        <v>1.7126494540443658E-16</v>
      </c>
      <c r="S20">
        <f t="shared" si="16"/>
        <v>2.1499595375207332E-18</v>
      </c>
      <c r="V20">
        <f t="shared" si="1"/>
        <v>100.21173713695603</v>
      </c>
      <c r="W20">
        <f t="shared" si="2"/>
        <v>6.7265671328844832</v>
      </c>
      <c r="X20">
        <f t="shared" si="3"/>
        <v>2.5933643006356525E-17</v>
      </c>
      <c r="Z20">
        <f t="shared" si="17"/>
        <v>2.7754973999999999</v>
      </c>
      <c r="AA20">
        <f t="shared" si="18"/>
        <v>0.67188698999999996</v>
      </c>
      <c r="AB20">
        <v>0</v>
      </c>
      <c r="AE20">
        <f t="shared" si="4"/>
        <v>9.1059628898160003</v>
      </c>
      <c r="AF20">
        <f t="shared" si="4"/>
        <v>2.2043537122715997</v>
      </c>
      <c r="AG20">
        <v>0</v>
      </c>
      <c r="AI20">
        <v>10.107108263059999</v>
      </c>
      <c r="AJ20">
        <v>2.2210105697600002</v>
      </c>
    </row>
    <row r="21" spans="1:36" x14ac:dyDescent="0.45">
      <c r="A21" t="s">
        <v>29</v>
      </c>
      <c r="B21">
        <f>B6*SIN(C19)*COS(C18)</f>
        <v>31.173721346441791</v>
      </c>
      <c r="G21">
        <f t="shared" si="0"/>
        <v>9.9999999999999992E-2</v>
      </c>
      <c r="H21">
        <f t="shared" si="5"/>
        <v>30.47608951508748</v>
      </c>
      <c r="I21" s="2">
        <f t="shared" si="6"/>
        <v>30.476247896722306</v>
      </c>
      <c r="J21">
        <f t="shared" si="7"/>
        <v>-6.8130933570010495</v>
      </c>
      <c r="K21">
        <f t="shared" si="8"/>
        <v>-6.7816677580503226</v>
      </c>
      <c r="L21">
        <f t="shared" si="9"/>
        <v>1.9752322660268475</v>
      </c>
      <c r="M21" s="2">
        <f t="shared" si="10"/>
        <v>1.9752555079539236</v>
      </c>
      <c r="N21">
        <f t="shared" si="11"/>
        <v>-7.4978633914024915</v>
      </c>
      <c r="O21">
        <f t="shared" si="12"/>
        <v>-7.4931943506643623</v>
      </c>
      <c r="P21">
        <f t="shared" si="13"/>
        <v>9.6172235894354612E-18</v>
      </c>
      <c r="Q21" s="2">
        <f t="shared" si="14"/>
        <v>8.7716486601008821E-18</v>
      </c>
      <c r="R21">
        <f t="shared" si="15"/>
        <v>1.7064631760555654E-16</v>
      </c>
      <c r="S21">
        <f t="shared" si="16"/>
        <v>2.3368455629993474E-18</v>
      </c>
      <c r="V21">
        <f t="shared" si="1"/>
        <v>99.987693149482411</v>
      </c>
      <c r="W21">
        <f t="shared" si="2"/>
        <v>6.480497280715551</v>
      </c>
      <c r="X21">
        <f t="shared" si="3"/>
        <v>2.8778375790005375E-17</v>
      </c>
      <c r="Z21">
        <f t="shared" si="17"/>
        <v>3.0806399999999998</v>
      </c>
      <c r="AA21">
        <f t="shared" si="18"/>
        <v>0.69201899999999994</v>
      </c>
      <c r="AB21">
        <v>0</v>
      </c>
      <c r="AE21">
        <f t="shared" si="4"/>
        <v>10.1070869376</v>
      </c>
      <c r="AF21">
        <f t="shared" si="4"/>
        <v>2.2704036159599998</v>
      </c>
      <c r="AG21">
        <v>0</v>
      </c>
      <c r="AI21">
        <v>11.106106867862598</v>
      </c>
      <c r="AJ21">
        <v>2.2751658864535997</v>
      </c>
    </row>
    <row r="22" spans="1:36" x14ac:dyDescent="0.45">
      <c r="A22" t="s">
        <v>31</v>
      </c>
      <c r="B22">
        <f xml:space="preserve"> B6*SIN(C19)*SIN(C18)</f>
        <v>2.7273483925599367</v>
      </c>
      <c r="G22">
        <f t="shared" si="0"/>
        <v>0.10999999999999999</v>
      </c>
      <c r="H22">
        <f t="shared" si="5"/>
        <v>30.408116963152295</v>
      </c>
      <c r="I22" s="2">
        <f t="shared" si="6"/>
        <v>30.408274091147049</v>
      </c>
      <c r="J22">
        <f t="shared" si="7"/>
        <v>-6.7817380318947604</v>
      </c>
      <c r="K22">
        <f t="shared" si="8"/>
        <v>-6.7505610496086019</v>
      </c>
      <c r="L22">
        <f t="shared" si="9"/>
        <v>1.9002768740398988</v>
      </c>
      <c r="M22" s="2">
        <f t="shared" si="10"/>
        <v>1.9003002192435894</v>
      </c>
      <c r="N22">
        <f t="shared" si="11"/>
        <v>-7.4931732838682787</v>
      </c>
      <c r="O22">
        <f t="shared" si="12"/>
        <v>-7.4884836359748608</v>
      </c>
      <c r="P22">
        <f t="shared" si="13"/>
        <v>1.0478111836156448E-17</v>
      </c>
      <c r="Q22" s="2">
        <f t="shared" si="14"/>
        <v>9.6365644759436617E-18</v>
      </c>
      <c r="R22">
        <f t="shared" si="15"/>
        <v>1.7003353074022145E-16</v>
      </c>
      <c r="S22">
        <f t="shared" si="16"/>
        <v>2.5223889946738405E-18</v>
      </c>
      <c r="V22">
        <f t="shared" si="1"/>
        <v>99.76468196919889</v>
      </c>
      <c r="W22">
        <f t="shared" si="2"/>
        <v>6.2345809713031377</v>
      </c>
      <c r="X22">
        <f t="shared" si="3"/>
        <v>3.1616026195255004E-17</v>
      </c>
      <c r="Z22">
        <f t="shared" si="17"/>
        <v>3.3851333999999995</v>
      </c>
      <c r="AA22">
        <f t="shared" si="18"/>
        <v>0.71140658999999995</v>
      </c>
      <c r="AB22">
        <v>0</v>
      </c>
      <c r="AE22">
        <f t="shared" si="4"/>
        <v>11.106081064055997</v>
      </c>
      <c r="AF22">
        <f t="shared" si="4"/>
        <v>2.3340111967355996</v>
      </c>
      <c r="AG22">
        <v>0</v>
      </c>
      <c r="AI22">
        <v>12.102975977846398</v>
      </c>
      <c r="AJ22">
        <v>2.3260583421503997</v>
      </c>
    </row>
    <row r="23" spans="1:36" x14ac:dyDescent="0.45">
      <c r="A23" t="s">
        <v>30</v>
      </c>
      <c r="B23">
        <f xml:space="preserve"> B6*COS(C19)</f>
        <v>1.9169162784882233E-15</v>
      </c>
      <c r="G23">
        <f t="shared" si="0"/>
        <v>0.11999999999999998</v>
      </c>
      <c r="H23">
        <f t="shared" si="5"/>
        <v>30.340456710828104</v>
      </c>
      <c r="I23" s="2">
        <f t="shared" si="6"/>
        <v>30.340612595739533</v>
      </c>
      <c r="J23">
        <f t="shared" si="7"/>
        <v>-6.7506306042723834</v>
      </c>
      <c r="K23">
        <f t="shared" si="8"/>
        <v>-6.719700149973856</v>
      </c>
      <c r="L23">
        <f t="shared" si="9"/>
        <v>1.8253684864049067</v>
      </c>
      <c r="M23" s="2">
        <f t="shared" si="10"/>
        <v>1.8253919346443737</v>
      </c>
      <c r="N23">
        <f t="shared" si="11"/>
        <v>-7.4884627707656009</v>
      </c>
      <c r="O23">
        <f t="shared" si="12"/>
        <v>-7.4837525586415197</v>
      </c>
      <c r="P23">
        <f t="shared" si="13"/>
        <v>1.1336899783345876E-17</v>
      </c>
      <c r="Q23" s="2">
        <f t="shared" si="14"/>
        <v>1.0499344074618138E-17</v>
      </c>
      <c r="R23">
        <f t="shared" si="15"/>
        <v>1.6942654803480712E-16</v>
      </c>
      <c r="S23">
        <f t="shared" si="16"/>
        <v>2.7066069524261457E-18</v>
      </c>
      <c r="V23">
        <f t="shared" si="1"/>
        <v>99.542695428606081</v>
      </c>
      <c r="W23">
        <f t="shared" si="2"/>
        <v>5.9888188748586471</v>
      </c>
      <c r="X23">
        <f t="shared" si="3"/>
        <v>3.4446668013770175E-17</v>
      </c>
      <c r="Z23">
        <f t="shared" si="17"/>
        <v>3.6889775999999994</v>
      </c>
      <c r="AA23">
        <f t="shared" si="18"/>
        <v>0.73004975999999999</v>
      </c>
      <c r="AB23">
        <v>0</v>
      </c>
      <c r="AE23">
        <f t="shared" si="4"/>
        <v>12.102945269183998</v>
      </c>
      <c r="AF23">
        <f t="shared" si="4"/>
        <v>2.3951764545984</v>
      </c>
      <c r="AG23">
        <v>0</v>
      </c>
      <c r="AI23">
        <v>13.097715593011397</v>
      </c>
      <c r="AJ23">
        <v>2.3736879368503998</v>
      </c>
    </row>
    <row r="24" spans="1:36" x14ac:dyDescent="0.45">
      <c r="G24">
        <f t="shared" si="0"/>
        <v>0.12999999999999998</v>
      </c>
      <c r="H24">
        <f t="shared" si="5"/>
        <v>30.273106289696809</v>
      </c>
      <c r="I24" s="2">
        <f t="shared" si="6"/>
        <v>30.273260941968303</v>
      </c>
      <c r="J24">
        <f t="shared" si="7"/>
        <v>-6.719768993139831</v>
      </c>
      <c r="K24">
        <f t="shared" si="8"/>
        <v>-6.6890830004978756</v>
      </c>
      <c r="L24">
        <f t="shared" si="9"/>
        <v>1.7505073069367176</v>
      </c>
      <c r="M24" s="2">
        <f t="shared" si="10"/>
        <v>1.750530857997338</v>
      </c>
      <c r="N24">
        <f t="shared" si="11"/>
        <v>-7.4837318934413739</v>
      </c>
      <c r="O24">
        <f t="shared" si="12"/>
        <v>-7.4790011548661175</v>
      </c>
      <c r="P24">
        <f t="shared" si="13"/>
        <v>1.2193609554966209E-17</v>
      </c>
      <c r="Q24" s="2">
        <f t="shared" si="14"/>
        <v>1.1360009849554304E-17</v>
      </c>
      <c r="R24">
        <f t="shared" si="15"/>
        <v>1.6882533312392456E-16</v>
      </c>
      <c r="S24">
        <f t="shared" si="16"/>
        <v>2.8895164093514506E-18</v>
      </c>
      <c r="V24">
        <f t="shared" si="1"/>
        <v>99.321725428847287</v>
      </c>
      <c r="W24">
        <f t="shared" si="2"/>
        <v>5.743211660151986</v>
      </c>
      <c r="X24">
        <f t="shared" si="3"/>
        <v>3.7270374714811745E-17</v>
      </c>
      <c r="Z24">
        <f t="shared" si="17"/>
        <v>3.9921725999999995</v>
      </c>
      <c r="AA24">
        <f t="shared" si="18"/>
        <v>0.74794851000000007</v>
      </c>
      <c r="AB24">
        <v>0</v>
      </c>
      <c r="AE24">
        <f t="shared" si="4"/>
        <v>13.097679552983998</v>
      </c>
      <c r="AF24">
        <f t="shared" si="4"/>
        <v>2.4538993895484</v>
      </c>
      <c r="AG24">
        <v>0</v>
      </c>
      <c r="AI24">
        <v>14.090325713357599</v>
      </c>
      <c r="AJ24">
        <v>2.4180546705535999</v>
      </c>
    </row>
    <row r="25" spans="1:36" x14ac:dyDescent="0.45">
      <c r="A25" t="s">
        <v>33</v>
      </c>
      <c r="B25">
        <f xml:space="preserve"> B12*9.81</f>
        <v>1.7658</v>
      </c>
      <c r="G25">
        <f t="shared" si="0"/>
        <v>0.13999999999999999</v>
      </c>
      <c r="H25">
        <f t="shared" si="5"/>
        <v>30.206063252036905</v>
      </c>
      <c r="I25" s="2">
        <f t="shared" si="6"/>
        <v>30.206216682000115</v>
      </c>
      <c r="J25">
        <f t="shared" si="7"/>
        <v>-6.6891511397470405</v>
      </c>
      <c r="K25">
        <f t="shared" si="8"/>
        <v>-6.6587075644540903</v>
      </c>
      <c r="L25">
        <f t="shared" si="9"/>
        <v>1.6756935390629242</v>
      </c>
      <c r="M25" s="2">
        <f t="shared" si="10"/>
        <v>1.6757171927558006</v>
      </c>
      <c r="N25">
        <f t="shared" si="11"/>
        <v>-7.478980688128523</v>
      </c>
      <c r="O25">
        <f t="shared" si="12"/>
        <v>-7.4742294558330578</v>
      </c>
      <c r="P25">
        <f t="shared" si="13"/>
        <v>1.304826318079355E-17</v>
      </c>
      <c r="Q25" s="2">
        <f t="shared" si="14"/>
        <v>1.2218584097220684E-17</v>
      </c>
      <c r="R25">
        <f t="shared" si="15"/>
        <v>1.6822985004473943E-16</v>
      </c>
      <c r="S25">
        <f t="shared" si="16"/>
        <v>3.0711341936734509E-18</v>
      </c>
      <c r="V25">
        <f t="shared" si="1"/>
        <v>99.101763938973249</v>
      </c>
      <c r="W25">
        <f t="shared" si="2"/>
        <v>5.4977599946809406</v>
      </c>
      <c r="X25">
        <f t="shared" si="3"/>
        <v>4.0087219449525511E-17</v>
      </c>
      <c r="Z25">
        <f t="shared" si="17"/>
        <v>4.2947183999999989</v>
      </c>
      <c r="AA25">
        <f t="shared" si="18"/>
        <v>0.76510283999999995</v>
      </c>
      <c r="AB25">
        <v>0</v>
      </c>
      <c r="AE25">
        <f t="shared" si="4"/>
        <v>14.090283915455997</v>
      </c>
      <c r="AF25">
        <f t="shared" si="4"/>
        <v>2.5101800015855997</v>
      </c>
      <c r="AG25">
        <v>0</v>
      </c>
      <c r="AI25">
        <v>15.080806338885001</v>
      </c>
      <c r="AJ25">
        <v>2.4591585432599996</v>
      </c>
    </row>
    <row r="26" spans="1:36" x14ac:dyDescent="0.45">
      <c r="G26">
        <f t="shared" si="0"/>
        <v>0.15</v>
      </c>
      <c r="H26">
        <f t="shared" si="5"/>
        <v>30.139325170602643</v>
      </c>
      <c r="I26" s="2">
        <f t="shared" si="6"/>
        <v>30.139477388479108</v>
      </c>
      <c r="J26">
        <f t="shared" si="7"/>
        <v>-6.6587750072671916</v>
      </c>
      <c r="K26">
        <f t="shared" si="8"/>
        <v>-6.6285718267216449</v>
      </c>
      <c r="L26">
        <f t="shared" si="9"/>
        <v>1.6009273858745154</v>
      </c>
      <c r="M26" s="2">
        <f t="shared" si="10"/>
        <v>1.6009511420359925</v>
      </c>
      <c r="N26">
        <f t="shared" si="11"/>
        <v>-7.4742091860420556</v>
      </c>
      <c r="O26">
        <f t="shared" si="12"/>
        <v>-7.4694374878042122</v>
      </c>
      <c r="P26">
        <f t="shared" si="13"/>
        <v>1.390088259766808E-17</v>
      </c>
      <c r="Q26" s="2">
        <f t="shared" si="14"/>
        <v>1.3075089018412748E-17</v>
      </c>
      <c r="R26">
        <f t="shared" si="15"/>
        <v>1.6764006323137583E-16</v>
      </c>
      <c r="S26">
        <f t="shared" si="16"/>
        <v>3.2514769906282632E-18</v>
      </c>
      <c r="V26">
        <f t="shared" si="1"/>
        <v>98.882802995217801</v>
      </c>
      <c r="W26">
        <f t="shared" si="2"/>
        <v>5.2524645448373661</v>
      </c>
      <c r="X26">
        <f t="shared" si="3"/>
        <v>4.2897275055169279E-17</v>
      </c>
      <c r="Z26">
        <f t="shared" si="17"/>
        <v>4.5966149999999999</v>
      </c>
      <c r="AA26">
        <f t="shared" si="18"/>
        <v>0.78151275000000009</v>
      </c>
      <c r="AB26">
        <v>0</v>
      </c>
      <c r="AE26">
        <f t="shared" si="4"/>
        <v>15.080758356599999</v>
      </c>
      <c r="AF26">
        <f t="shared" si="4"/>
        <v>2.5640182907100004</v>
      </c>
      <c r="AG26">
        <v>0</v>
      </c>
      <c r="AI26">
        <v>16.069157469593602</v>
      </c>
      <c r="AJ26">
        <v>2.4969995549695998</v>
      </c>
    </row>
    <row r="27" spans="1:36" x14ac:dyDescent="0.45">
      <c r="G27">
        <f t="shared" si="0"/>
        <v>0.16</v>
      </c>
      <c r="H27">
        <f t="shared" si="5"/>
        <v>30.072889638406437</v>
      </c>
      <c r="I27" s="2">
        <f t="shared" si="6"/>
        <v>30.073040654309164</v>
      </c>
      <c r="J27">
        <f t="shared" si="7"/>
        <v>-6.6286385804807475</v>
      </c>
      <c r="K27">
        <f t="shared" si="8"/>
        <v>-6.5986737934741857</v>
      </c>
      <c r="L27">
        <f t="shared" si="9"/>
        <v>1.5262090501755721</v>
      </c>
      <c r="M27" s="2">
        <f t="shared" si="10"/>
        <v>1.5262329086667612</v>
      </c>
      <c r="N27">
        <f t="shared" si="11"/>
        <v>-7.4694174134739164</v>
      </c>
      <c r="O27">
        <f t="shared" si="12"/>
        <v>-7.4646252722125821</v>
      </c>
      <c r="P27">
        <f t="shared" si="13"/>
        <v>1.4751489650726505E-17</v>
      </c>
      <c r="Q27" s="2">
        <f t="shared" si="14"/>
        <v>1.392954671952277E-17</v>
      </c>
      <c r="R27">
        <f t="shared" si="15"/>
        <v>1.6705593750940094E-16</v>
      </c>
      <c r="S27">
        <f t="shared" si="16"/>
        <v>3.4305613443174834E-18</v>
      </c>
      <c r="V27">
        <f t="shared" si="1"/>
        <v>98.664834700283677</v>
      </c>
      <c r="W27">
        <f t="shared" si="2"/>
        <v>5.0073259760702564</v>
      </c>
      <c r="X27">
        <f t="shared" si="3"/>
        <v>4.5700614059279083E-17</v>
      </c>
      <c r="Z27">
        <f t="shared" si="17"/>
        <v>4.8978624000000002</v>
      </c>
      <c r="AA27">
        <f t="shared" si="18"/>
        <v>0.79717824000000004</v>
      </c>
      <c r="AB27">
        <v>0</v>
      </c>
      <c r="AE27">
        <f t="shared" si="4"/>
        <v>16.069102876416</v>
      </c>
      <c r="AF27">
        <f t="shared" si="4"/>
        <v>2.6154142569215999</v>
      </c>
      <c r="AG27">
        <v>0</v>
      </c>
      <c r="AI27">
        <v>17.055379105483404</v>
      </c>
      <c r="AJ27">
        <v>2.5315777056824</v>
      </c>
    </row>
    <row r="28" spans="1:36" x14ac:dyDescent="0.45">
      <c r="G28">
        <f t="shared" si="0"/>
        <v>0.17</v>
      </c>
      <c r="H28">
        <f t="shared" si="5"/>
        <v>30.006754268504356</v>
      </c>
      <c r="I28" s="2">
        <f t="shared" si="6"/>
        <v>30.006904092439388</v>
      </c>
      <c r="J28">
        <f t="shared" si="7"/>
        <v>-6.5987398654642417</v>
      </c>
      <c r="K28">
        <f t="shared" si="8"/>
        <v>-6.569011491873372</v>
      </c>
      <c r="L28">
        <f t="shared" si="9"/>
        <v>1.4515387345320221</v>
      </c>
      <c r="M28" s="2">
        <f t="shared" si="10"/>
        <v>1.4515626952383287</v>
      </c>
      <c r="N28">
        <f t="shared" si="11"/>
        <v>-7.4646053918866686</v>
      </c>
      <c r="O28">
        <f t="shared" si="12"/>
        <v>-7.4597928257548185</v>
      </c>
      <c r="P28">
        <f t="shared" si="13"/>
        <v>1.5600106094616779E-17</v>
      </c>
      <c r="Q28" s="2">
        <f t="shared" si="14"/>
        <v>1.4781979213791363E-17</v>
      </c>
      <c r="R28">
        <f t="shared" si="15"/>
        <v>1.6647743809039076E-16</v>
      </c>
      <c r="S28">
        <f t="shared" si="16"/>
        <v>3.6084036595309077E-18</v>
      </c>
      <c r="V28">
        <f t="shared" si="1"/>
        <v>98.447851222638846</v>
      </c>
      <c r="W28">
        <f t="shared" si="2"/>
        <v>4.7623449530457185</v>
      </c>
      <c r="X28">
        <f t="shared" si="3"/>
        <v>4.8497308683775253E-17</v>
      </c>
      <c r="Z28">
        <f t="shared" si="17"/>
        <v>5.1984606000000007</v>
      </c>
      <c r="AA28">
        <f t="shared" si="18"/>
        <v>0.81209931000000002</v>
      </c>
      <c r="AB28">
        <v>0</v>
      </c>
      <c r="AE28">
        <f t="shared" si="4"/>
        <v>17.055317474904001</v>
      </c>
      <c r="AF28">
        <f t="shared" si="4"/>
        <v>2.6643679002203999</v>
      </c>
      <c r="AG28">
        <v>0</v>
      </c>
      <c r="AI28">
        <v>18.039471246554402</v>
      </c>
      <c r="AJ28">
        <v>2.5628929953984003</v>
      </c>
    </row>
    <row r="29" spans="1:36" x14ac:dyDescent="0.45">
      <c r="G29">
        <f t="shared" si="0"/>
        <v>0.18000000000000002</v>
      </c>
      <c r="H29">
        <f t="shared" si="5"/>
        <v>29.940916693784747</v>
      </c>
      <c r="I29" s="2">
        <f t="shared" si="6"/>
        <v>29.941065335652699</v>
      </c>
      <c r="J29">
        <f t="shared" si="7"/>
        <v>-6.5690768892837204</v>
      </c>
      <c r="K29">
        <f t="shared" si="8"/>
        <v>-6.5395829697669097</v>
      </c>
      <c r="L29">
        <f t="shared" si="9"/>
        <v>1.376916641319462</v>
      </c>
      <c r="M29" s="2">
        <f t="shared" si="10"/>
        <v>1.3769407041501212</v>
      </c>
      <c r="N29">
        <f t="shared" si="11"/>
        <v>-7.4597731380060113</v>
      </c>
      <c r="O29">
        <f t="shared" si="12"/>
        <v>-7.4549401604825913</v>
      </c>
      <c r="P29">
        <f t="shared" si="13"/>
        <v>1.6446753594695271E-17</v>
      </c>
      <c r="Q29" s="2">
        <f t="shared" si="14"/>
        <v>1.5632408422540971E-17</v>
      </c>
      <c r="R29">
        <f t="shared" si="15"/>
        <v>1.6590453056657464E-16</v>
      </c>
      <c r="S29">
        <f t="shared" si="16"/>
        <v>3.7850202035393984E-18</v>
      </c>
      <c r="V29">
        <f t="shared" si="1"/>
        <v>98.231844795822795</v>
      </c>
      <c r="W29">
        <f t="shared" si="2"/>
        <v>4.5175221398038836</v>
      </c>
      <c r="X29">
        <f t="shared" si="3"/>
        <v>5.1287430849009316E-17</v>
      </c>
      <c r="Z29">
        <f t="shared" si="17"/>
        <v>5.4984096000000005</v>
      </c>
      <c r="AA29">
        <f t="shared" si="18"/>
        <v>0.82627596000000003</v>
      </c>
      <c r="AB29">
        <v>0</v>
      </c>
      <c r="AE29">
        <f t="shared" si="4"/>
        <v>18.039402152064003</v>
      </c>
      <c r="AF29">
        <f t="shared" si="4"/>
        <v>2.7108792206064001</v>
      </c>
      <c r="AG29">
        <v>0</v>
      </c>
      <c r="AI29">
        <v>19.021433892806602</v>
      </c>
      <c r="AJ29">
        <v>2.5909454241176002</v>
      </c>
    </row>
    <row r="30" spans="1:36" x14ac:dyDescent="0.45">
      <c r="G30">
        <f t="shared" si="0"/>
        <v>0.19000000000000003</v>
      </c>
      <c r="H30">
        <f t="shared" si="5"/>
        <v>29.875374566759863</v>
      </c>
      <c r="I30" s="2">
        <f t="shared" si="6"/>
        <v>29.875522036357445</v>
      </c>
      <c r="J30">
        <f t="shared" si="7"/>
        <v>-6.5396476996927984</v>
      </c>
      <c r="K30">
        <f t="shared" si="8"/>
        <v>-6.5103862953911547</v>
      </c>
      <c r="L30">
        <f t="shared" si="9"/>
        <v>1.3023429727700611</v>
      </c>
      <c r="M30" s="2">
        <f t="shared" si="10"/>
        <v>1.3023671376576782</v>
      </c>
      <c r="N30">
        <f t="shared" si="11"/>
        <v>-7.454920663912163</v>
      </c>
      <c r="O30">
        <f t="shared" si="12"/>
        <v>-7.4500672838928725</v>
      </c>
      <c r="P30">
        <f t="shared" si="13"/>
        <v>1.7291453728206716E-17</v>
      </c>
      <c r="Q30" s="2">
        <f t="shared" si="14"/>
        <v>1.6480856176391542E-17</v>
      </c>
      <c r="R30">
        <f t="shared" si="15"/>
        <v>1.6533718090555706E-16</v>
      </c>
      <c r="S30">
        <f t="shared" si="16"/>
        <v>3.9604271078583894E-18</v>
      </c>
      <c r="V30">
        <f t="shared" si="1"/>
        <v>98.016807717762958</v>
      </c>
      <c r="W30">
        <f t="shared" si="2"/>
        <v>4.2728581999128172</v>
      </c>
      <c r="X30">
        <f t="shared" si="3"/>
        <v>5.4071052177752426E-17</v>
      </c>
      <c r="Z30">
        <f t="shared" si="17"/>
        <v>5.7977094000000005</v>
      </c>
      <c r="AA30">
        <f t="shared" si="18"/>
        <v>0.83970819000000008</v>
      </c>
      <c r="AB30">
        <v>0</v>
      </c>
      <c r="AE30">
        <f t="shared" si="4"/>
        <v>19.021356907896003</v>
      </c>
      <c r="AF30">
        <f t="shared" si="4"/>
        <v>2.7549482180796003</v>
      </c>
      <c r="AG30">
        <v>0</v>
      </c>
      <c r="AI30">
        <v>20.001267044240006</v>
      </c>
      <c r="AJ30">
        <v>2.6157349918400001</v>
      </c>
    </row>
    <row r="31" spans="1:36" x14ac:dyDescent="0.45">
      <c r="G31">
        <f t="shared" si="0"/>
        <v>0.20000000000000004</v>
      </c>
      <c r="H31">
        <f t="shared" si="5"/>
        <v>29.810125559360518</v>
      </c>
      <c r="I31" s="2">
        <f t="shared" si="6"/>
        <v>29.810271866382024</v>
      </c>
      <c r="J31">
        <f t="shared" si="7"/>
        <v>-6.5104503648351901</v>
      </c>
      <c r="K31">
        <f t="shared" si="8"/>
        <v>-6.4814195570781115</v>
      </c>
      <c r="L31">
        <f t="shared" si="9"/>
        <v>1.2278179310185566</v>
      </c>
      <c r="M31" s="2">
        <f t="shared" si="10"/>
        <v>1.2278421979186529</v>
      </c>
      <c r="N31">
        <f t="shared" si="11"/>
        <v>-7.4500479771301649</v>
      </c>
      <c r="O31">
        <f t="shared" si="12"/>
        <v>-7.445174199017166</v>
      </c>
      <c r="P31">
        <f t="shared" si="13"/>
        <v>1.8134227985447111E-17</v>
      </c>
      <c r="Q31" s="2">
        <f t="shared" si="14"/>
        <v>1.7327344216458618E-17</v>
      </c>
      <c r="R31">
        <f t="shared" si="15"/>
        <v>1.6477535544511618E-16</v>
      </c>
      <c r="S31">
        <f t="shared" si="16"/>
        <v>4.1346403699824799E-18</v>
      </c>
      <c r="V31">
        <f t="shared" si="1"/>
        <v>97.802732350100797</v>
      </c>
      <c r="W31">
        <f t="shared" si="2"/>
        <v>4.0283537966194327</v>
      </c>
      <c r="X31">
        <f t="shared" si="3"/>
        <v>5.6848243999126092E-17</v>
      </c>
      <c r="Z31">
        <f t="shared" si="17"/>
        <v>6.0963600000000016</v>
      </c>
      <c r="AA31">
        <f t="shared" si="18"/>
        <v>0.85239600000000004</v>
      </c>
      <c r="AB31">
        <v>0</v>
      </c>
      <c r="AE31">
        <f t="shared" si="4"/>
        <v>20.001181742400004</v>
      </c>
      <c r="AF31">
        <f t="shared" si="4"/>
        <v>2.7965748926400003</v>
      </c>
      <c r="AG31">
        <v>0</v>
      </c>
      <c r="AI31">
        <v>20.978970700854603</v>
      </c>
      <c r="AJ31">
        <v>2.6372616985656001</v>
      </c>
    </row>
    <row r="32" spans="1:36" x14ac:dyDescent="0.45">
      <c r="G32">
        <f t="shared" si="0"/>
        <v>0.21000000000000005</v>
      </c>
      <c r="H32">
        <f t="shared" si="5"/>
        <v>29.745167362733671</v>
      </c>
      <c r="I32" s="2">
        <f t="shared" si="6"/>
        <v>29.745312516772458</v>
      </c>
      <c r="J32">
        <f t="shared" si="7"/>
        <v>-6.4814829729517163</v>
      </c>
      <c r="K32">
        <f t="shared" si="8"/>
        <v>-6.4526808629668233</v>
      </c>
      <c r="L32">
        <f t="shared" si="9"/>
        <v>1.1533417181473513</v>
      </c>
      <c r="M32" s="2">
        <f t="shared" si="10"/>
        <v>1.1533660870379163</v>
      </c>
      <c r="N32">
        <f t="shared" si="11"/>
        <v>-7.4451550807190943</v>
      </c>
      <c r="O32">
        <f t="shared" si="12"/>
        <v>-7.4402609045096693</v>
      </c>
      <c r="P32">
        <f t="shared" si="13"/>
        <v>1.8975097770909781E-17</v>
      </c>
      <c r="Q32" s="2">
        <f t="shared" si="14"/>
        <v>1.8171894195534112E-17</v>
      </c>
      <c r="R32">
        <f t="shared" si="15"/>
        <v>1.6421902088807687E-16</v>
      </c>
      <c r="S32">
        <f t="shared" si="16"/>
        <v>4.3076758550916119E-18</v>
      </c>
      <c r="Z32">
        <f t="shared" si="17"/>
        <v>6.394361400000002</v>
      </c>
      <c r="AA32">
        <f t="shared" si="18"/>
        <v>0.86433939000000004</v>
      </c>
      <c r="AB32">
        <v>0</v>
      </c>
      <c r="AE32">
        <f t="shared" si="4"/>
        <v>20.978876655576006</v>
      </c>
      <c r="AF32">
        <f t="shared" si="4"/>
        <v>2.8357592442876003</v>
      </c>
      <c r="AG32">
        <v>0</v>
      </c>
      <c r="AI32">
        <v>21.954544862650405</v>
      </c>
      <c r="AJ32">
        <v>2.6555255442943997</v>
      </c>
    </row>
    <row r="33" spans="7:36" x14ac:dyDescent="0.45">
      <c r="G33">
        <f t="shared" si="0"/>
        <v>0.22000000000000006</v>
      </c>
      <c r="H33">
        <f t="shared" si="5"/>
        <v>29.680497687042941</v>
      </c>
      <c r="I33" s="2">
        <f t="shared" si="6"/>
        <v>29.680641697592865</v>
      </c>
      <c r="J33">
        <f t="shared" si="7"/>
        <v>-6.4527436320916438</v>
      </c>
      <c r="K33">
        <f t="shared" si="8"/>
        <v>-6.4241683407190342</v>
      </c>
      <c r="L33">
        <f t="shared" si="9"/>
        <v>1.0789145362307253</v>
      </c>
      <c r="M33" s="2">
        <f t="shared" si="10"/>
        <v>1.0789390071117726</v>
      </c>
      <c r="N33">
        <f t="shared" si="11"/>
        <v>-7.4402419733602621</v>
      </c>
      <c r="O33">
        <f t="shared" si="12"/>
        <v>-7.4353273947344505</v>
      </c>
      <c r="P33">
        <f t="shared" si="13"/>
        <v>1.9814084404414882E-17</v>
      </c>
      <c r="Q33" s="2">
        <f t="shared" si="14"/>
        <v>1.9014527679249956E-17</v>
      </c>
      <c r="R33">
        <f t="shared" si="15"/>
        <v>1.6366814429725694E-16</v>
      </c>
      <c r="S33">
        <f t="shared" si="16"/>
        <v>4.4795492977292527E-18</v>
      </c>
      <c r="Z33">
        <f t="shared" si="17"/>
        <v>6.6917136000000017</v>
      </c>
      <c r="AA33">
        <f t="shared" si="18"/>
        <v>0.87553836000000018</v>
      </c>
      <c r="AE33">
        <f t="shared" si="4"/>
        <v>21.954441647424005</v>
      </c>
      <c r="AF33">
        <f t="shared" si="4"/>
        <v>2.8725012730224004</v>
      </c>
      <c r="AI33">
        <v>22.927989529627407</v>
      </c>
      <c r="AJ33">
        <v>2.6705265290264002</v>
      </c>
    </row>
    <row r="34" spans="7:36" x14ac:dyDescent="0.45">
      <c r="G34">
        <f t="shared" si="0"/>
        <v>0.23000000000000007</v>
      </c>
      <c r="H34">
        <f t="shared" si="5"/>
        <v>29.616114261271949</v>
      </c>
      <c r="I34" s="2">
        <f t="shared" si="6"/>
        <v>29.616257137728812</v>
      </c>
      <c r="J34">
        <f t="shared" si="7"/>
        <v>-6.4242304698283528</v>
      </c>
      <c r="K34">
        <f t="shared" si="8"/>
        <v>-6.3958801372390948</v>
      </c>
      <c r="L34">
        <f t="shared" si="9"/>
        <v>1.00453658737817</v>
      </c>
      <c r="M34" s="2">
        <f t="shared" si="10"/>
        <v>1.0045611602712989</v>
      </c>
      <c r="N34">
        <f t="shared" si="11"/>
        <v>-7.4353086494443774</v>
      </c>
      <c r="O34">
        <f t="shared" si="12"/>
        <v>-7.4303736598516119</v>
      </c>
      <c r="P34">
        <f t="shared" si="13"/>
        <v>2.0651209122222525E-17</v>
      </c>
      <c r="Q34" s="2">
        <f t="shared" si="14"/>
        <v>1.9855266147224886E-17</v>
      </c>
      <c r="R34">
        <f t="shared" si="15"/>
        <v>1.6312269309048656E-16</v>
      </c>
      <c r="S34">
        <f t="shared" si="16"/>
        <v>4.6502763034530665E-18</v>
      </c>
      <c r="Z34">
        <f t="shared" si="17"/>
        <v>6.9884166000000025</v>
      </c>
      <c r="AA34">
        <f t="shared" si="18"/>
        <v>0.88599291000000013</v>
      </c>
      <c r="AE34">
        <f t="shared" ref="AE34:AF53" si="19" xml:space="preserve"> Z34*3.28084</f>
        <v>22.927876717944009</v>
      </c>
      <c r="AF34">
        <f t="shared" si="19"/>
        <v>2.9068009788444003</v>
      </c>
      <c r="AI34">
        <v>23.899304701785606</v>
      </c>
      <c r="AJ34">
        <v>2.6822646527616003</v>
      </c>
    </row>
    <row r="35" spans="7:36" x14ac:dyDescent="0.45">
      <c r="G35">
        <f t="shared" si="0"/>
        <v>0.24000000000000007</v>
      </c>
      <c r="H35">
        <f t="shared" si="5"/>
        <v>29.55201483303053</v>
      </c>
      <c r="I35" s="2">
        <f t="shared" si="6"/>
        <v>29.552156584693474</v>
      </c>
      <c r="J35">
        <f t="shared" si="7"/>
        <v>-6.3959416329791905</v>
      </c>
      <c r="K35">
        <f t="shared" si="8"/>
        <v>-6.3678144183980177</v>
      </c>
      <c r="L35">
        <f t="shared" si="9"/>
        <v>0.93020807377685522</v>
      </c>
      <c r="M35" s="2">
        <f t="shared" si="10"/>
        <v>0.93023274872481898</v>
      </c>
      <c r="N35">
        <f t="shared" si="11"/>
        <v>-7.4303550991577385</v>
      </c>
      <c r="O35">
        <f t="shared" si="12"/>
        <v>-7.4253996859025211</v>
      </c>
      <c r="P35">
        <f t="shared" si="13"/>
        <v>2.1486493078129751E-17</v>
      </c>
      <c r="Q35" s="2">
        <f t="shared" si="14"/>
        <v>2.0694130994194585E-17</v>
      </c>
      <c r="R35">
        <f t="shared" si="15"/>
        <v>1.6258263503569757E-16</v>
      </c>
      <c r="S35">
        <f t="shared" si="16"/>
        <v>4.8198723504584797E-18</v>
      </c>
      <c r="Z35">
        <f t="shared" si="17"/>
        <v>7.2844704000000018</v>
      </c>
      <c r="AA35">
        <f t="shared" si="18"/>
        <v>0.89570304000000012</v>
      </c>
      <c r="AE35">
        <f t="shared" si="19"/>
        <v>23.899181867136004</v>
      </c>
      <c r="AF35">
        <f t="shared" si="19"/>
        <v>2.9386583617536002</v>
      </c>
      <c r="AI35">
        <v>24.868490379125006</v>
      </c>
      <c r="AJ35">
        <v>2.6907399155</v>
      </c>
    </row>
    <row r="36" spans="7:36" x14ac:dyDescent="0.45">
      <c r="G36">
        <f t="shared" si="0"/>
        <v>0.25000000000000006</v>
      </c>
      <c r="H36">
        <f t="shared" si="5"/>
        <v>29.488197168363683</v>
      </c>
      <c r="I36" s="2">
        <f t="shared" si="6"/>
        <v>29.48833780443659</v>
      </c>
      <c r="J36">
        <f t="shared" si="7"/>
        <v>-6.3678752873295181</v>
      </c>
      <c r="K36">
        <f t="shared" si="8"/>
        <v>-6.339969368761615</v>
      </c>
      <c r="L36">
        <f t="shared" si="9"/>
        <v>0.85592919773324161</v>
      </c>
      <c r="M36" s="2">
        <f t="shared" si="10"/>
        <v>0.85595397479951774</v>
      </c>
      <c r="N36">
        <f t="shared" si="11"/>
        <v>-7.4253813085674496</v>
      </c>
      <c r="O36">
        <f t="shared" si="12"/>
        <v>-7.4204054548940812</v>
      </c>
      <c r="P36">
        <f t="shared" si="13"/>
        <v>2.231995734455156E-17</v>
      </c>
      <c r="Q36" s="2">
        <f t="shared" si="14"/>
        <v>2.1531143531125364E-17</v>
      </c>
      <c r="R36">
        <f t="shared" si="15"/>
        <v>1.6204793824608326E-16</v>
      </c>
      <c r="S36">
        <f t="shared" si="16"/>
        <v>4.9883527911755956E-18</v>
      </c>
      <c r="Z36">
        <f t="shared" si="17"/>
        <v>7.5798750000000021</v>
      </c>
      <c r="AA36">
        <f t="shared" si="18"/>
        <v>0.90466875000000002</v>
      </c>
      <c r="AE36">
        <f t="shared" si="19"/>
        <v>24.868357095000007</v>
      </c>
      <c r="AF36">
        <f t="shared" si="19"/>
        <v>2.9680734217500002</v>
      </c>
      <c r="AI36">
        <v>25.835546561645607</v>
      </c>
      <c r="AJ36">
        <v>2.6959523172416002</v>
      </c>
    </row>
    <row r="37" spans="7:36" x14ac:dyDescent="0.45">
      <c r="G37">
        <f t="shared" si="0"/>
        <v>0.26000000000000006</v>
      </c>
      <c r="H37">
        <f t="shared" si="5"/>
        <v>29.424659051563296</v>
      </c>
      <c r="I37" s="2">
        <f t="shared" si="6"/>
        <v>29.424798581156136</v>
      </c>
      <c r="J37">
        <f t="shared" si="7"/>
        <v>-6.340029617360817</v>
      </c>
      <c r="K37">
        <f t="shared" si="8"/>
        <v>-6.3123431913226593</v>
      </c>
      <c r="L37">
        <f t="shared" si="9"/>
        <v>0.78170016171384327</v>
      </c>
      <c r="M37" s="2">
        <f t="shared" si="10"/>
        <v>0.78172504098221007</v>
      </c>
      <c r="N37">
        <f t="shared" si="11"/>
        <v>-7.4203872597057172</v>
      </c>
      <c r="O37">
        <f t="shared" si="12"/>
        <v>-7.4153909448821009</v>
      </c>
      <c r="P37">
        <f t="shared" si="13"/>
        <v>2.3151622913586197E-17</v>
      </c>
      <c r="Q37" s="2">
        <f t="shared" si="14"/>
        <v>2.2366324986311657E-17</v>
      </c>
      <c r="R37">
        <f t="shared" si="15"/>
        <v>1.615185711753262E-16</v>
      </c>
      <c r="S37">
        <f t="shared" si="16"/>
        <v>5.1557328538398564E-18</v>
      </c>
      <c r="Z37">
        <f t="shared" si="17"/>
        <v>7.8746304000000027</v>
      </c>
      <c r="AA37">
        <f t="shared" si="18"/>
        <v>0.91289004000000018</v>
      </c>
      <c r="AE37">
        <f t="shared" si="19"/>
        <v>25.835402401536008</v>
      </c>
      <c r="AF37">
        <f t="shared" si="19"/>
        <v>2.9950461588336004</v>
      </c>
      <c r="AI37">
        <v>26.800473249347409</v>
      </c>
      <c r="AJ37">
        <v>2.6979018579864</v>
      </c>
    </row>
    <row r="38" spans="7:36" x14ac:dyDescent="0.45">
      <c r="G38">
        <f t="shared" si="0"/>
        <v>0.27000000000000007</v>
      </c>
      <c r="H38">
        <f t="shared" si="5"/>
        <v>29.361398284982528</v>
      </c>
      <c r="I38" s="2">
        <f t="shared" si="6"/>
        <v>29.361536717112717</v>
      </c>
      <c r="J38">
        <f t="shared" si="7"/>
        <v>-6.3124028259828453</v>
      </c>
      <c r="K38">
        <f t="shared" si="8"/>
        <v>-6.2849341072370297</v>
      </c>
      <c r="L38">
        <f t="shared" si="9"/>
        <v>0.70752116838515289</v>
      </c>
      <c r="M38" s="2">
        <f t="shared" si="10"/>
        <v>0.70754614995927101</v>
      </c>
      <c r="N38">
        <f t="shared" si="11"/>
        <v>-7.4153729306532288</v>
      </c>
      <c r="O38">
        <f t="shared" si="12"/>
        <v>-7.4103561300537857</v>
      </c>
      <c r="P38">
        <f t="shared" si="13"/>
        <v>2.3981510698064919E-17</v>
      </c>
      <c r="Q38" s="2">
        <f t="shared" si="14"/>
        <v>2.3199696506457487E-17</v>
      </c>
      <c r="R38">
        <f t="shared" si="15"/>
        <v>1.6099450261289367E-16</v>
      </c>
      <c r="S38">
        <f t="shared" si="16"/>
        <v>5.3220276440369074E-18</v>
      </c>
      <c r="Z38">
        <f t="shared" si="17"/>
        <v>8.1687366000000026</v>
      </c>
      <c r="AA38">
        <f t="shared" si="18"/>
        <v>0.92036691000000015</v>
      </c>
      <c r="AE38">
        <f t="shared" si="19"/>
        <v>26.800317786744007</v>
      </c>
      <c r="AF38">
        <f t="shared" si="19"/>
        <v>3.0195765730044006</v>
      </c>
      <c r="AI38">
        <v>27.763270442230407</v>
      </c>
      <c r="AJ38">
        <v>2.6965885377344003</v>
      </c>
    </row>
    <row r="39" spans="7:36" x14ac:dyDescent="0.45">
      <c r="G39">
        <f t="shared" si="0"/>
        <v>0.28000000000000008</v>
      </c>
      <c r="H39">
        <f t="shared" si="5"/>
        <v>29.298412688852888</v>
      </c>
      <c r="I39" s="2">
        <f t="shared" si="6"/>
        <v>29.298550032446617</v>
      </c>
      <c r="J39">
        <f t="shared" si="7"/>
        <v>-6.2849931342697305</v>
      </c>
      <c r="K39">
        <f t="shared" si="8"/>
        <v>-6.2577403555637172</v>
      </c>
      <c r="L39">
        <f t="shared" si="9"/>
        <v>0.63339242065273871</v>
      </c>
      <c r="M39" s="2">
        <f t="shared" si="10"/>
        <v>0.63341750465573599</v>
      </c>
      <c r="N39">
        <f t="shared" si="11"/>
        <v>-7.4103382956216324</v>
      </c>
      <c r="O39">
        <f t="shared" si="12"/>
        <v>-7.4053009808093462</v>
      </c>
      <c r="P39">
        <f t="shared" si="13"/>
        <v>2.4809641532586425E-17</v>
      </c>
      <c r="Q39" s="2">
        <f t="shared" si="14"/>
        <v>2.4031279157742138E-17</v>
      </c>
      <c r="R39">
        <f t="shared" si="15"/>
        <v>1.6047570167939928E-16</v>
      </c>
      <c r="S39">
        <f t="shared" si="16"/>
        <v>5.4872521462220283E-18</v>
      </c>
      <c r="Z39">
        <f t="shared" si="17"/>
        <v>8.4621936000000026</v>
      </c>
      <c r="AA39">
        <f t="shared" si="18"/>
        <v>0.92709936000000015</v>
      </c>
      <c r="AE39">
        <f t="shared" si="19"/>
        <v>27.76310325062401</v>
      </c>
      <c r="AF39">
        <f t="shared" si="19"/>
        <v>3.0416646642624006</v>
      </c>
      <c r="AI39">
        <v>28.723938140294607</v>
      </c>
      <c r="AJ39">
        <v>2.6920123564855998</v>
      </c>
    </row>
    <row r="40" spans="7:36" x14ac:dyDescent="0.45">
      <c r="G40">
        <f t="shared" si="0"/>
        <v>0.29000000000000009</v>
      </c>
      <c r="H40">
        <f t="shared" si="5"/>
        <v>29.235700101103919</v>
      </c>
      <c r="I40" s="2">
        <f t="shared" si="6"/>
        <v>29.23583636499745</v>
      </c>
      <c r="J40">
        <f t="shared" si="7"/>
        <v>-6.2577987811999876</v>
      </c>
      <c r="K40">
        <f t="shared" si="8"/>
        <v>-6.2307601930086998</v>
      </c>
      <c r="L40">
        <f t="shared" si="9"/>
        <v>0.55931412169951966</v>
      </c>
      <c r="M40" s="2">
        <f t="shared" si="10"/>
        <v>0.55933930827358114</v>
      </c>
      <c r="N40">
        <f t="shared" si="11"/>
        <v>-7.4052833250351711</v>
      </c>
      <c r="O40">
        <f t="shared" si="12"/>
        <v>-7.40022546384278</v>
      </c>
      <c r="P40">
        <f t="shared" si="13"/>
        <v>2.5636036174536131E-17</v>
      </c>
      <c r="Q40" s="2">
        <f t="shared" si="14"/>
        <v>2.4861093926870244E-17</v>
      </c>
      <c r="R40">
        <f t="shared" si="15"/>
        <v>1.5996213782202919E-16</v>
      </c>
      <c r="S40">
        <f t="shared" si="16"/>
        <v>5.6514212252145549E-18</v>
      </c>
      <c r="Z40">
        <f t="shared" si="17"/>
        <v>8.7550014000000029</v>
      </c>
      <c r="AA40">
        <f t="shared" si="18"/>
        <v>0.93308739000000007</v>
      </c>
      <c r="AE40">
        <f t="shared" si="19"/>
        <v>28.72375879317601</v>
      </c>
      <c r="AF40">
        <f t="shared" si="19"/>
        <v>3.0613104326076002</v>
      </c>
      <c r="AI40">
        <v>29.68247634354001</v>
      </c>
      <c r="AJ40">
        <v>2.6841733142399997</v>
      </c>
    </row>
    <row r="41" spans="7:36" x14ac:dyDescent="0.45">
      <c r="G41">
        <f t="shared" si="0"/>
        <v>0.3000000000000001</v>
      </c>
      <c r="H41">
        <f t="shared" si="5"/>
        <v>29.173258377185451</v>
      </c>
      <c r="I41" s="2">
        <f t="shared" si="6"/>
        <v>29.173393570126407</v>
      </c>
      <c r="J41">
        <f t="shared" si="7"/>
        <v>-6.230818023400345</v>
      </c>
      <c r="K41">
        <f t="shared" si="8"/>
        <v>-6.2039918936725744</v>
      </c>
      <c r="L41">
        <f t="shared" si="9"/>
        <v>0.48528647502322941</v>
      </c>
      <c r="M41" s="2">
        <f t="shared" si="10"/>
        <v>0.48531176432919138</v>
      </c>
      <c r="N41">
        <f t="shared" si="11"/>
        <v>-7.4002079856114653</v>
      </c>
      <c r="O41">
        <f t="shared" si="12"/>
        <v>-7.3951295422218273</v>
      </c>
      <c r="P41">
        <f t="shared" si="13"/>
        <v>2.6460715305090535E-17</v>
      </c>
      <c r="Q41" s="2">
        <f t="shared" si="14"/>
        <v>2.5689161722106463E-17</v>
      </c>
      <c r="R41">
        <f t="shared" si="15"/>
        <v>1.5945378081003259E-16</v>
      </c>
      <c r="S41">
        <f t="shared" si="16"/>
        <v>5.8145496276676888E-18</v>
      </c>
      <c r="Z41">
        <f t="shared" si="17"/>
        <v>9.0471600000000034</v>
      </c>
      <c r="AA41">
        <f t="shared" si="18"/>
        <v>0.93833100000000003</v>
      </c>
      <c r="AE41">
        <f t="shared" si="19"/>
        <v>29.682284414400012</v>
      </c>
      <c r="AF41">
        <f t="shared" si="19"/>
        <v>3.0785138780399999</v>
      </c>
      <c r="AI41">
        <v>30.638885051966611</v>
      </c>
      <c r="AJ41">
        <v>2.6730714109975997</v>
      </c>
    </row>
    <row r="42" spans="7:36" x14ac:dyDescent="0.45">
      <c r="G42">
        <f t="shared" si="0"/>
        <v>0.31000000000000011</v>
      </c>
      <c r="H42">
        <f t="shared" si="5"/>
        <v>29.111085389892406</v>
      </c>
      <c r="I42" s="2">
        <f t="shared" si="6"/>
        <v>29.111219520541042</v>
      </c>
      <c r="J42">
        <f t="shared" si="7"/>
        <v>-6.2040491348933697</v>
      </c>
      <c r="K42">
        <f t="shared" si="8"/>
        <v>-6.1774337488019135</v>
      </c>
      <c r="L42">
        <f t="shared" si="9"/>
        <v>0.4113096844730767</v>
      </c>
      <c r="M42" s="2">
        <f t="shared" si="10"/>
        <v>0.41133507669002489</v>
      </c>
      <c r="N42">
        <f t="shared" si="11"/>
        <v>-7.3951122404414731</v>
      </c>
      <c r="O42">
        <f t="shared" si="12"/>
        <v>-7.390013175467125</v>
      </c>
      <c r="P42">
        <f t="shared" si="13"/>
        <v>2.7283699530206789E-17</v>
      </c>
      <c r="Q42" s="2">
        <f t="shared" si="14"/>
        <v>2.6515503374294963E-17</v>
      </c>
      <c r="R42">
        <f t="shared" si="15"/>
        <v>1.589506007302751E-16</v>
      </c>
      <c r="S42">
        <f t="shared" si="16"/>
        <v>5.9766519835140623E-18</v>
      </c>
      <c r="Z42">
        <f t="shared" si="17"/>
        <v>9.3386694000000041</v>
      </c>
      <c r="AA42">
        <f t="shared" si="18"/>
        <v>0.94283019000000001</v>
      </c>
      <c r="AE42">
        <f t="shared" si="19"/>
        <v>30.638680114296012</v>
      </c>
      <c r="AF42">
        <f t="shared" si="19"/>
        <v>3.0932750005596001</v>
      </c>
      <c r="AI42">
        <v>31.593164265574412</v>
      </c>
      <c r="AJ42">
        <v>2.6587066467584002</v>
      </c>
    </row>
    <row r="43" spans="7:36" x14ac:dyDescent="0.45">
      <c r="G43">
        <f t="shared" si="0"/>
        <v>0.32000000000000012</v>
      </c>
      <c r="H43">
        <f t="shared" si="5"/>
        <v>29.049179029192107</v>
      </c>
      <c r="I43" s="2">
        <f t="shared" si="6"/>
        <v>29.049312106122564</v>
      </c>
      <c r="J43">
        <f t="shared" si="7"/>
        <v>-6.1774904068488059</v>
      </c>
      <c r="K43">
        <f t="shared" si="8"/>
        <v>-6.151084066544291</v>
      </c>
      <c r="L43">
        <f t="shared" si="9"/>
        <v>0.33738395428561019</v>
      </c>
      <c r="M43" s="2">
        <f t="shared" si="10"/>
        <v>0.33740944961048192</v>
      </c>
      <c r="N43">
        <f t="shared" si="11"/>
        <v>-7.3899960490686603</v>
      </c>
      <c r="O43">
        <f t="shared" si="12"/>
        <v>-7.384876319630596</v>
      </c>
      <c r="P43">
        <f t="shared" si="13"/>
        <v>2.8105009381597713E-17</v>
      </c>
      <c r="Q43" s="2">
        <f t="shared" si="14"/>
        <v>2.7340139637863908E-17</v>
      </c>
      <c r="R43">
        <f t="shared" si="15"/>
        <v>1.5845256798285352E-16</v>
      </c>
      <c r="S43">
        <f t="shared" si="16"/>
        <v>6.1377428073874742E-18</v>
      </c>
      <c r="Z43">
        <f t="shared" si="17"/>
        <v>9.629529600000005</v>
      </c>
      <c r="AA43">
        <f t="shared" si="18"/>
        <v>0.94658496000000003</v>
      </c>
      <c r="AE43">
        <f t="shared" si="19"/>
        <v>31.592945892864016</v>
      </c>
      <c r="AF43">
        <f t="shared" si="19"/>
        <v>3.1055938001664001</v>
      </c>
      <c r="AI43">
        <v>32.54531398436341</v>
      </c>
      <c r="AJ43">
        <v>2.6410790215224003</v>
      </c>
    </row>
    <row r="44" spans="7:36" x14ac:dyDescent="0.45">
      <c r="G44">
        <f t="shared" si="0"/>
        <v>0.33000000000000013</v>
      </c>
      <c r="H44">
        <f t="shared" si="5"/>
        <v>28.987537202054074</v>
      </c>
      <c r="I44" s="2">
        <f t="shared" si="6"/>
        <v>28.987669233755597</v>
      </c>
      <c r="J44">
        <f t="shared" si="7"/>
        <v>-6.1511401473385696</v>
      </c>
      <c r="K44">
        <f t="shared" si="8"/>
        <v>-6.1249411717068964</v>
      </c>
      <c r="L44">
        <f t="shared" si="9"/>
        <v>0.26350948911979533</v>
      </c>
      <c r="M44" s="2">
        <f t="shared" si="10"/>
        <v>0.26353508776698564</v>
      </c>
      <c r="N44">
        <f t="shared" si="11"/>
        <v>-7.3848593675673824</v>
      </c>
      <c r="O44">
        <f t="shared" si="12"/>
        <v>-7.3797189273730561</v>
      </c>
      <c r="P44">
        <f t="shared" si="13"/>
        <v>2.8924665317692444E-17</v>
      </c>
      <c r="Q44" s="2">
        <f t="shared" si="14"/>
        <v>2.8163091191815113E-17</v>
      </c>
      <c r="R44">
        <f t="shared" si="15"/>
        <v>1.5795965327677131E-16</v>
      </c>
      <c r="S44">
        <f t="shared" si="16"/>
        <v>6.2978365000211186E-18</v>
      </c>
      <c r="Z44">
        <f t="shared" si="17"/>
        <v>9.9197406000000026</v>
      </c>
      <c r="AA44">
        <f t="shared" si="18"/>
        <v>0.94959531000000008</v>
      </c>
      <c r="AE44">
        <f t="shared" si="19"/>
        <v>32.545081750104011</v>
      </c>
      <c r="AF44">
        <f t="shared" si="19"/>
        <v>3.1154702768604001</v>
      </c>
      <c r="AI44">
        <v>33.49533420833361</v>
      </c>
      <c r="AJ44">
        <v>2.6201885352895995</v>
      </c>
    </row>
    <row r="45" spans="7:36" x14ac:dyDescent="0.45">
      <c r="G45">
        <f t="shared" si="0"/>
        <v>0.34000000000000014</v>
      </c>
      <c r="H45">
        <f t="shared" si="5"/>
        <v>28.926157832282211</v>
      </c>
      <c r="I45" s="2">
        <f t="shared" si="6"/>
        <v>28.92628882716037</v>
      </c>
      <c r="J45">
        <f t="shared" si="7"/>
        <v>-6.124996681095352</v>
      </c>
      <c r="K45">
        <f t="shared" si="8"/>
        <v>-6.0990034055187134</v>
      </c>
      <c r="L45">
        <f t="shared" si="9"/>
        <v>0.18968649409131183</v>
      </c>
      <c r="M45" s="2">
        <f t="shared" si="10"/>
        <v>0.18971219629228345</v>
      </c>
      <c r="N45">
        <f t="shared" si="11"/>
        <v>-7.3797021486205079</v>
      </c>
      <c r="O45">
        <f t="shared" si="12"/>
        <v>-7.3745409480411102</v>
      </c>
      <c r="P45">
        <f t="shared" si="13"/>
        <v>2.9742687724582827E-17</v>
      </c>
      <c r="Q45" s="2">
        <f t="shared" si="14"/>
        <v>2.8984378640699074E-17</v>
      </c>
      <c r="R45">
        <f t="shared" si="15"/>
        <v>1.5747182762567421E-16</v>
      </c>
      <c r="S45">
        <f t="shared" si="16"/>
        <v>6.4569473496227172E-18</v>
      </c>
      <c r="Z45">
        <f t="shared" si="17"/>
        <v>10.209302400000004</v>
      </c>
      <c r="AA45">
        <f t="shared" si="18"/>
        <v>0.95186124000000005</v>
      </c>
      <c r="AE45">
        <f t="shared" si="19"/>
        <v>33.495087686016014</v>
      </c>
      <c r="AF45">
        <f t="shared" si="19"/>
        <v>3.1229044306416003</v>
      </c>
      <c r="AI45">
        <v>34.443224937485013</v>
      </c>
      <c r="AJ45">
        <v>2.5960351880599997</v>
      </c>
    </row>
    <row r="46" spans="7:36" x14ac:dyDescent="0.45">
      <c r="G46">
        <f t="shared" si="0"/>
        <v>0.35000000000000014</v>
      </c>
      <c r="H46">
        <f t="shared" si="5"/>
        <v>28.865038860349415</v>
      </c>
      <c r="I46" s="2">
        <f t="shared" si="6"/>
        <v>28.865168826727299</v>
      </c>
      <c r="J46">
        <f t="shared" si="7"/>
        <v>-6.0990583492747747</v>
      </c>
      <c r="K46">
        <f t="shared" si="8"/>
        <v>-6.0732691253961892</v>
      </c>
      <c r="L46">
        <f t="shared" si="9"/>
        <v>0.11591517480607837</v>
      </c>
      <c r="M46" s="2">
        <f t="shared" si="10"/>
        <v>0.11594098080897536</v>
      </c>
      <c r="N46">
        <f t="shared" si="11"/>
        <v>-7.3745243415963238</v>
      </c>
      <c r="O46">
        <f t="shared" si="12"/>
        <v>-7.3693423277433112</v>
      </c>
      <c r="P46">
        <f t="shared" si="13"/>
        <v>3.0559096916955814E-17</v>
      </c>
      <c r="Q46" s="2">
        <f t="shared" si="14"/>
        <v>2.9804022515575561E-17</v>
      </c>
      <c r="R46">
        <f t="shared" si="15"/>
        <v>1.5698906234364366E-16</v>
      </c>
      <c r="S46">
        <f t="shared" si="16"/>
        <v>6.6150895332269192E-18</v>
      </c>
      <c r="Z46">
        <f t="shared" si="17"/>
        <v>10.498215000000004</v>
      </c>
      <c r="AA46">
        <f t="shared" si="18"/>
        <v>0.95338275000000006</v>
      </c>
      <c r="AE46">
        <f t="shared" si="19"/>
        <v>34.442963700600011</v>
      </c>
      <c r="AF46">
        <f t="shared" si="19"/>
        <v>3.1278962615100001</v>
      </c>
      <c r="AI46">
        <v>35.388986171817614</v>
      </c>
      <c r="AJ46">
        <v>2.5686189798335999</v>
      </c>
    </row>
    <row r="47" spans="7:36" x14ac:dyDescent="0.45">
      <c r="G47">
        <f t="shared" si="0"/>
        <v>0.36000000000000015</v>
      </c>
      <c r="H47">
        <f t="shared" si="5"/>
        <v>28.804178243234553</v>
      </c>
      <c r="I47" s="2">
        <f t="shared" si="6"/>
        <v>28.804307189353946</v>
      </c>
      <c r="J47">
        <f t="shared" si="7"/>
        <v>-6.0733235092210442</v>
      </c>
      <c r="K47">
        <f t="shared" si="8"/>
        <v>-6.0477367047123467</v>
      </c>
      <c r="L47">
        <f t="shared" si="9"/>
        <v>4.219573739301212E-2</v>
      </c>
      <c r="M47" s="2">
        <f t="shared" si="10"/>
        <v>4.2221647462277176E-2</v>
      </c>
      <c r="N47">
        <f t="shared" si="11"/>
        <v>-7.3693258926246896</v>
      </c>
      <c r="O47">
        <f t="shared" si="12"/>
        <v>-7.3641230094256223</v>
      </c>
      <c r="P47">
        <f t="shared" si="13"/>
        <v>3.1373913139011997E-17</v>
      </c>
      <c r="Q47" s="2">
        <f t="shared" si="14"/>
        <v>3.0622043274959914E-17</v>
      </c>
      <c r="R47">
        <f t="shared" si="15"/>
        <v>1.5651132904104896E-16</v>
      </c>
      <c r="S47">
        <f t="shared" si="16"/>
        <v>6.7722771180252597E-18</v>
      </c>
      <c r="Z47">
        <f t="shared" si="17"/>
        <v>10.786478400000005</v>
      </c>
      <c r="AA47">
        <f t="shared" si="18"/>
        <v>0.95415983999999998</v>
      </c>
      <c r="AE47">
        <f t="shared" si="19"/>
        <v>35.388709793856016</v>
      </c>
      <c r="AF47">
        <f t="shared" si="19"/>
        <v>3.1304457694656</v>
      </c>
      <c r="AI47">
        <v>36.332617911331418</v>
      </c>
      <c r="AJ47">
        <v>2.5379399106103993</v>
      </c>
    </row>
    <row r="48" spans="7:36" x14ac:dyDescent="0.45">
      <c r="G48">
        <f t="shared" si="0"/>
        <v>0.37000000000000016</v>
      </c>
      <c r="H48">
        <f t="shared" si="5"/>
        <v>28.743573954261734</v>
      </c>
      <c r="I48" s="2">
        <f t="shared" si="6"/>
        <v>28.743701888284278</v>
      </c>
      <c r="J48">
        <f t="shared" si="7"/>
        <v>-6.0477905342360359</v>
      </c>
      <c r="K48">
        <f t="shared" si="8"/>
        <v>-6.0224045325692872</v>
      </c>
      <c r="L48">
        <f t="shared" si="9"/>
        <v>-3.147161146396972E-2</v>
      </c>
      <c r="M48" s="2">
        <f t="shared" si="10"/>
        <v>-3.1445597047974394E-2</v>
      </c>
      <c r="N48">
        <f t="shared" si="11"/>
        <v>-7.3641067446725152</v>
      </c>
      <c r="O48">
        <f t="shared" si="12"/>
        <v>-7.3588829329461962</v>
      </c>
      <c r="P48">
        <f t="shared" si="13"/>
        <v>3.2187156565370405E-17</v>
      </c>
      <c r="Q48" s="2">
        <f t="shared" si="14"/>
        <v>3.1438461305755282E-17</v>
      </c>
      <c r="R48">
        <f t="shared" si="15"/>
        <v>1.5603859962045491E-16</v>
      </c>
      <c r="S48">
        <f t="shared" si="16"/>
        <v>6.928524062674128E-18</v>
      </c>
      <c r="Z48">
        <f t="shared" si="17"/>
        <v>11.074092600000006</v>
      </c>
      <c r="AA48">
        <f t="shared" si="18"/>
        <v>0.95419250999999994</v>
      </c>
      <c r="AE48">
        <f t="shared" si="19"/>
        <v>36.332325965784015</v>
      </c>
      <c r="AF48">
        <f t="shared" si="19"/>
        <v>3.1305529545083997</v>
      </c>
      <c r="AI48">
        <v>37.274120156026413</v>
      </c>
      <c r="AJ48">
        <v>2.5039979803903996</v>
      </c>
    </row>
    <row r="49" spans="7:36" x14ac:dyDescent="0.45">
      <c r="G49">
        <f t="shared" si="0"/>
        <v>0.38000000000000017</v>
      </c>
      <c r="H49">
        <f t="shared" si="5"/>
        <v>28.683223982941918</v>
      </c>
      <c r="I49" s="2">
        <f t="shared" si="6"/>
        <v>28.68335091295025</v>
      </c>
      <c r="J49">
        <f t="shared" si="7"/>
        <v>-6.0224578133517959</v>
      </c>
      <c r="K49">
        <f t="shared" si="8"/>
        <v>-5.9972710135740526</v>
      </c>
      <c r="L49">
        <f t="shared" si="9"/>
        <v>-0.10508666449469954</v>
      </c>
      <c r="M49" s="2">
        <f t="shared" si="10"/>
        <v>-0.10506054543606795</v>
      </c>
      <c r="N49">
        <f t="shared" si="11"/>
        <v>-7.3588668376185398</v>
      </c>
      <c r="O49">
        <f t="shared" si="12"/>
        <v>-7.3536220351494839</v>
      </c>
      <c r="P49">
        <f t="shared" si="13"/>
        <v>3.2998847301959833E-17</v>
      </c>
      <c r="Q49" s="2">
        <f t="shared" si="14"/>
        <v>3.2253296924170925E-17</v>
      </c>
      <c r="R49">
        <f t="shared" si="15"/>
        <v>1.5557084627258627E-16</v>
      </c>
      <c r="S49">
        <f t="shared" si="16"/>
        <v>7.0838442185810009E-18</v>
      </c>
      <c r="Z49">
        <f t="shared" si="17"/>
        <v>11.361057600000004</v>
      </c>
      <c r="AA49">
        <f t="shared" si="18"/>
        <v>0.95348075999999993</v>
      </c>
      <c r="AE49">
        <f t="shared" si="19"/>
        <v>37.273812216384016</v>
      </c>
      <c r="AF49">
        <f t="shared" si="19"/>
        <v>3.1282178166383998</v>
      </c>
      <c r="AI49">
        <v>38.213492905902612</v>
      </c>
      <c r="AJ49">
        <v>2.4667931891735995</v>
      </c>
    </row>
    <row r="50" spans="7:36" x14ac:dyDescent="0.45">
      <c r="G50">
        <f t="shared" si="0"/>
        <v>0.39000000000000018</v>
      </c>
      <c r="H50">
        <f t="shared" si="5"/>
        <v>28.623126334816732</v>
      </c>
      <c r="I50" s="2">
        <f t="shared" si="6"/>
        <v>28.623252268815619</v>
      </c>
      <c r="J50">
        <f t="shared" si="7"/>
        <v>-5.9973237511063626</v>
      </c>
      <c r="K50">
        <f t="shared" si="8"/>
        <v>-5.9723345676177484</v>
      </c>
      <c r="L50">
        <f t="shared" si="9"/>
        <v>-0.17864921381225335</v>
      </c>
      <c r="M50" s="2">
        <f t="shared" si="10"/>
        <v>-0.17862298979990807</v>
      </c>
      <c r="N50">
        <f t="shared" si="11"/>
        <v>-7.3536061083274538</v>
      </c>
      <c r="O50">
        <f t="shared" si="12"/>
        <v>-7.3483402499397004</v>
      </c>
      <c r="P50">
        <f t="shared" si="13"/>
        <v>3.3809005386896789E-17</v>
      </c>
      <c r="Q50" s="2">
        <f t="shared" si="14"/>
        <v>3.3066570376626763E-17</v>
      </c>
      <c r="R50">
        <f t="shared" si="15"/>
        <v>1.5510804147234656E-16</v>
      </c>
      <c r="S50">
        <f t="shared" si="16"/>
        <v>7.2382513311693195E-18</v>
      </c>
      <c r="Z50">
        <f t="shared" si="17"/>
        <v>11.647373400000005</v>
      </c>
      <c r="AA50">
        <f t="shared" si="18"/>
        <v>0.95202458999999995</v>
      </c>
      <c r="AE50">
        <f t="shared" si="19"/>
        <v>38.213168545656018</v>
      </c>
      <c r="AF50">
        <f t="shared" si="19"/>
        <v>3.1234403558555996</v>
      </c>
      <c r="AI50">
        <v>39.150736160960015</v>
      </c>
      <c r="AJ50">
        <v>2.426325536959999</v>
      </c>
    </row>
    <row r="51" spans="7:36" x14ac:dyDescent="0.45">
      <c r="G51">
        <f t="shared" si="0"/>
        <v>0.40000000000000019</v>
      </c>
      <c r="H51">
        <f t="shared" si="5"/>
        <v>28.563279031304557</v>
      </c>
      <c r="I51" s="2">
        <f t="shared" si="6"/>
        <v>28.563403977221999</v>
      </c>
      <c r="J51">
        <f t="shared" si="7"/>
        <v>-5.9723867673228943</v>
      </c>
      <c r="K51">
        <f t="shared" si="8"/>
        <v>-5.9475936296579412</v>
      </c>
      <c r="L51">
        <f t="shared" si="9"/>
        <v>-0.25215905088318258</v>
      </c>
      <c r="M51" s="2">
        <f t="shared" si="10"/>
        <v>-0.25213272159124384</v>
      </c>
      <c r="N51">
        <f t="shared" si="11"/>
        <v>-7.3483244907233649</v>
      </c>
      <c r="O51">
        <f t="shared" si="12"/>
        <v>-7.3430375083536576</v>
      </c>
      <c r="P51">
        <f t="shared" si="13"/>
        <v>3.461765079135023E-17</v>
      </c>
      <c r="Q51" s="2">
        <f t="shared" si="14"/>
        <v>3.3878301840644342E-17</v>
      </c>
      <c r="R51">
        <f t="shared" si="15"/>
        <v>1.5465015797489072E-16</v>
      </c>
      <c r="S51">
        <f t="shared" si="16"/>
        <v>7.3917590411223277E-18</v>
      </c>
      <c r="Z51">
        <f t="shared" si="17"/>
        <v>11.933040000000005</v>
      </c>
      <c r="AA51">
        <f t="shared" si="18"/>
        <v>0.94982400000000022</v>
      </c>
      <c r="AE51">
        <f t="shared" si="19"/>
        <v>39.150394953600021</v>
      </c>
      <c r="AF51">
        <f t="shared" si="19"/>
        <v>3.1162205721600009</v>
      </c>
      <c r="AI51">
        <v>40.085849921198616</v>
      </c>
      <c r="AJ51">
        <v>2.382595023749599</v>
      </c>
    </row>
    <row r="52" spans="7:36" x14ac:dyDescent="0.45">
      <c r="G52">
        <f t="shared" si="0"/>
        <v>0.4100000000000002</v>
      </c>
      <c r="H52">
        <f t="shared" si="5"/>
        <v>28.503680109548771</v>
      </c>
      <c r="I52" s="2">
        <f t="shared" si="6"/>
        <v>28.503804075237095</v>
      </c>
      <c r="J52">
        <f t="shared" si="7"/>
        <v>-5.947645296892035</v>
      </c>
      <c r="K52">
        <f t="shared" si="8"/>
        <v>-5.9230466495042347</v>
      </c>
      <c r="L52">
        <f t="shared" si="9"/>
        <v>-0.32561596649847746</v>
      </c>
      <c r="M52" s="2">
        <f t="shared" si="10"/>
        <v>-0.32558953158662896</v>
      </c>
      <c r="N52">
        <f t="shared" si="11"/>
        <v>-7.3430219158626322</v>
      </c>
      <c r="O52">
        <f t="shared" si="12"/>
        <v>-7.3377137386329654</v>
      </c>
      <c r="P52">
        <f t="shared" si="13"/>
        <v>3.5424803420393251E-17</v>
      </c>
      <c r="Q52" s="2">
        <f t="shared" si="14"/>
        <v>3.4688511425724405E-17</v>
      </c>
      <c r="R52">
        <f t="shared" si="15"/>
        <v>1.5419716881175081E-16</v>
      </c>
      <c r="S52">
        <f t="shared" si="16"/>
        <v>7.5443808856062198E-18</v>
      </c>
      <c r="Z52">
        <f t="shared" si="17"/>
        <v>12.218057400000006</v>
      </c>
      <c r="AA52">
        <f t="shared" si="18"/>
        <v>0.94687899000000009</v>
      </c>
      <c r="AE52">
        <f t="shared" si="19"/>
        <v>40.085491440216018</v>
      </c>
      <c r="AF52">
        <f t="shared" si="19"/>
        <v>3.1065584655516001</v>
      </c>
      <c r="AI52">
        <v>41.01883418661842</v>
      </c>
      <c r="AJ52">
        <v>2.3356016495423995</v>
      </c>
    </row>
    <row r="53" spans="7:36" x14ac:dyDescent="0.45">
      <c r="G53">
        <f t="shared" si="0"/>
        <v>0.42000000000000021</v>
      </c>
      <c r="H53">
        <f t="shared" si="5"/>
        <v>28.444327622268176</v>
      </c>
      <c r="I53" s="2">
        <f t="shared" si="6"/>
        <v>28.444450615505115</v>
      </c>
      <c r="J53">
        <f t="shared" si="7"/>
        <v>-5.9230977895574748</v>
      </c>
      <c r="K53">
        <f t="shared" si="8"/>
        <v>-5.8986920916070078</v>
      </c>
      <c r="L53">
        <f t="shared" si="9"/>
        <v>-0.39901975074525531</v>
      </c>
      <c r="M53" s="2">
        <f t="shared" si="10"/>
        <v>-0.39899320985910691</v>
      </c>
      <c r="N53">
        <f t="shared" si="11"/>
        <v>-7.3376983120060855</v>
      </c>
      <c r="O53">
        <f t="shared" si="12"/>
        <v>-7.3323688662956448</v>
      </c>
      <c r="P53">
        <f t="shared" si="13"/>
        <v>3.6230483113841912E-17</v>
      </c>
      <c r="Q53" s="2">
        <f t="shared" si="14"/>
        <v>3.549721917421119E-17</v>
      </c>
      <c r="R53">
        <f t="shared" si="15"/>
        <v>1.5374904728701427E-16</v>
      </c>
      <c r="S53">
        <f t="shared" si="16"/>
        <v>7.6961302994729168E-18</v>
      </c>
      <c r="Z53">
        <f t="shared" si="17"/>
        <v>12.502425600000006</v>
      </c>
      <c r="AA53">
        <f t="shared" si="18"/>
        <v>0.94318955999999998</v>
      </c>
      <c r="AE53">
        <f t="shared" si="19"/>
        <v>41.018458005504016</v>
      </c>
      <c r="AF53">
        <f t="shared" si="19"/>
        <v>3.0944540360303998</v>
      </c>
    </row>
    <row r="54" spans="7:36" x14ac:dyDescent="0.45">
      <c r="G54">
        <f t="shared" si="0"/>
        <v>0.43000000000000022</v>
      </c>
      <c r="H54">
        <f t="shared" si="5"/>
        <v>28.385219637609541</v>
      </c>
      <c r="I54" s="2">
        <f t="shared" si="6"/>
        <v>28.385341666099293</v>
      </c>
      <c r="J54">
        <f t="shared" si="7"/>
        <v>-5.8987427097046803</v>
      </c>
      <c r="K54">
        <f t="shared" si="8"/>
        <v>-5.8745284348492497</v>
      </c>
      <c r="L54">
        <f t="shared" si="9"/>
        <v>-0.47237019297916777</v>
      </c>
      <c r="M54" s="2">
        <f t="shared" si="10"/>
        <v>-0.47234354575061555</v>
      </c>
      <c r="N54">
        <f t="shared" si="11"/>
        <v>-7.3323536046906339</v>
      </c>
      <c r="O54">
        <f t="shared" si="12"/>
        <v>-7.3270028142071508</v>
      </c>
      <c r="P54">
        <f t="shared" si="13"/>
        <v>3.7034709647081335E-17</v>
      </c>
      <c r="Q54" s="2">
        <f t="shared" si="14"/>
        <v>3.6304445062143627E-17</v>
      </c>
      <c r="R54">
        <f t="shared" si="15"/>
        <v>1.5330576697355308E-16</v>
      </c>
      <c r="S54">
        <f t="shared" si="16"/>
        <v>7.8470206164427197E-18</v>
      </c>
    </row>
    <row r="55" spans="7:36" x14ac:dyDescent="0.45">
      <c r="G55">
        <f t="shared" si="0"/>
        <v>0.44000000000000022</v>
      </c>
      <c r="H55">
        <f t="shared" si="5"/>
        <v>28.326354239002246</v>
      </c>
      <c r="I55" s="2">
        <f t="shared" si="6"/>
        <v>28.326475310376523</v>
      </c>
      <c r="J55">
        <f t="shared" si="7"/>
        <v>-5.874578536152705</v>
      </c>
      <c r="K55">
        <f t="shared" si="8"/>
        <v>-5.8505541723414618</v>
      </c>
      <c r="L55">
        <f t="shared" si="9"/>
        <v>-0.54566708179752188</v>
      </c>
      <c r="M55" s="2">
        <f t="shared" si="10"/>
        <v>-0.54564032784510452</v>
      </c>
      <c r="N55">
        <f t="shared" si="11"/>
        <v>-7.3269877168002919</v>
      </c>
      <c r="O55">
        <f t="shared" si="12"/>
        <v>-7.3216155026508059</v>
      </c>
      <c r="P55">
        <f t="shared" si="13"/>
        <v>3.7837502731879157E-17</v>
      </c>
      <c r="Q55" s="2">
        <f t="shared" si="14"/>
        <v>3.7110209000093608E-17</v>
      </c>
      <c r="R55">
        <f t="shared" si="15"/>
        <v>1.5286730170930346E-16</v>
      </c>
      <c r="S55">
        <f t="shared" si="16"/>
        <v>7.9970650702672895E-18</v>
      </c>
    </row>
    <row r="56" spans="7:36" x14ac:dyDescent="0.45">
      <c r="G56">
        <f t="shared" si="0"/>
        <v>0.45000000000000023</v>
      </c>
      <c r="H56">
        <f t="shared" si="5"/>
        <v>28.267729525014996</v>
      </c>
      <c r="I56" s="2">
        <f t="shared" si="6"/>
        <v>28.267849646834051</v>
      </c>
      <c r="J56">
        <f t="shared" si="7"/>
        <v>-5.8506037619490758</v>
      </c>
      <c r="K56">
        <f t="shared" si="8"/>
        <v>-5.8267678112195789</v>
      </c>
      <c r="L56">
        <f t="shared" si="9"/>
        <v>-0.61891020501310745</v>
      </c>
      <c r="M56" s="2">
        <f t="shared" si="10"/>
        <v>-0.61888334394236</v>
      </c>
      <c r="N56">
        <f t="shared" si="11"/>
        <v>-7.3216005686366312</v>
      </c>
      <c r="O56">
        <f t="shared" si="12"/>
        <v>-7.3162068493976982</v>
      </c>
      <c r="P56">
        <f t="shared" si="13"/>
        <v>3.8638882017186646E-17</v>
      </c>
      <c r="Q56" s="2">
        <f t="shared" si="14"/>
        <v>3.7914530833991459E-17</v>
      </c>
      <c r="R56">
        <f t="shared" si="15"/>
        <v>1.5243362559359536E-16</v>
      </c>
      <c r="S56">
        <f t="shared" si="16"/>
        <v>8.1462767958731196E-18</v>
      </c>
    </row>
    <row r="57" spans="7:36" x14ac:dyDescent="0.45">
      <c r="G57">
        <f t="shared" si="0"/>
        <v>0.46000000000000024</v>
      </c>
      <c r="H57">
        <f t="shared" si="5"/>
        <v>28.20934360921456</v>
      </c>
      <c r="I57" s="2">
        <f t="shared" si="6"/>
        <v>28.209462788968207</v>
      </c>
      <c r="J57">
        <f t="shared" si="7"/>
        <v>-5.8268168941677052</v>
      </c>
      <c r="K57">
        <f t="shared" si="8"/>
        <v>-5.8031678724458571</v>
      </c>
      <c r="L57">
        <f t="shared" si="9"/>
        <v>-0.69209934962872632</v>
      </c>
      <c r="M57" s="2">
        <f t="shared" si="10"/>
        <v>-0.69207238103253166</v>
      </c>
      <c r="N57">
        <f t="shared" si="11"/>
        <v>-7.3161920779886689</v>
      </c>
      <c r="O57">
        <f t="shared" si="12"/>
        <v>-7.3107767697760018</v>
      </c>
      <c r="P57">
        <f t="shared" si="13"/>
        <v>3.9438867089927416E-17</v>
      </c>
      <c r="Q57" s="2">
        <f t="shared" si="14"/>
        <v>3.8717430345938801E-17</v>
      </c>
      <c r="R57">
        <f t="shared" si="15"/>
        <v>1.5200471298353098E-16</v>
      </c>
      <c r="S57">
        <f t="shared" si="16"/>
        <v>8.2946688304858917E-18</v>
      </c>
    </row>
    <row r="58" spans="7:36" x14ac:dyDescent="0.45">
      <c r="G58">
        <f t="shared" si="0"/>
        <v>0.47000000000000025</v>
      </c>
      <c r="H58">
        <f t="shared" si="5"/>
        <v>28.15119462002653</v>
      </c>
      <c r="I58" s="2">
        <f t="shared" si="6"/>
        <v>28.151312865135139</v>
      </c>
      <c r="J58">
        <f t="shared" si="7"/>
        <v>-5.803216453709755</v>
      </c>
      <c r="K58">
        <f t="shared" si="8"/>
        <v>-5.7797528906127056</v>
      </c>
      <c r="L58">
        <f t="shared" si="9"/>
        <v>-0.76523430181241836</v>
      </c>
      <c r="M58" s="2">
        <f t="shared" si="10"/>
        <v>-0.76520722527135498</v>
      </c>
      <c r="N58">
        <f t="shared" si="11"/>
        <v>-7.3107621602022013</v>
      </c>
      <c r="O58">
        <f t="shared" si="12"/>
        <v>-7.3053251767397915</v>
      </c>
      <c r="P58">
        <f t="shared" si="13"/>
        <v>4.0237477475774112E-17</v>
      </c>
      <c r="Q58" s="2">
        <f t="shared" si="14"/>
        <v>3.9518927255008887E-17</v>
      </c>
      <c r="R58">
        <f t="shared" si="15"/>
        <v>1.5158053849041091E-16</v>
      </c>
      <c r="S58">
        <f t="shared" si="16"/>
        <v>8.4422541147359786E-18</v>
      </c>
    </row>
    <row r="59" spans="7:36" x14ac:dyDescent="0.45">
      <c r="G59">
        <f t="shared" si="0"/>
        <v>0.48000000000000026</v>
      </c>
      <c r="H59">
        <f t="shared" si="5"/>
        <v>28.093280700598044</v>
      </c>
      <c r="I59" s="2">
        <f t="shared" si="6"/>
        <v>28.093398018413527</v>
      </c>
      <c r="J59">
        <f t="shared" si="7"/>
        <v>-5.7798009751074595</v>
      </c>
      <c r="K59">
        <f t="shared" si="8"/>
        <v>-5.7565214137494021</v>
      </c>
      <c r="L59">
        <f t="shared" si="9"/>
        <v>-0.83831484687337698</v>
      </c>
      <c r="M59" s="2">
        <f t="shared" si="10"/>
        <v>-0.83828766195606497</v>
      </c>
      <c r="N59">
        <f t="shared" si="11"/>
        <v>-7.30531072824862</v>
      </c>
      <c r="O59">
        <f t="shared" si="12"/>
        <v>-7.2998519809373121</v>
      </c>
      <c r="P59">
        <f t="shared" si="13"/>
        <v>4.1034732639912995E-17</v>
      </c>
      <c r="Q59" s="2">
        <f t="shared" si="14"/>
        <v>4.0319041218034624E-17</v>
      </c>
      <c r="R59">
        <f t="shared" si="15"/>
        <v>1.5116107697620807E-16</v>
      </c>
      <c r="S59">
        <f t="shared" si="16"/>
        <v>8.5890454937454004E-18</v>
      </c>
    </row>
    <row r="60" spans="7:36" x14ac:dyDescent="0.45">
      <c r="G60">
        <f t="shared" si="0"/>
        <v>0.49000000000000027</v>
      </c>
      <c r="H60">
        <f t="shared" si="5"/>
        <v>28.035600008662453</v>
      </c>
      <c r="I60" s="2">
        <f t="shared" si="6"/>
        <v>28.035716406469241</v>
      </c>
      <c r="J60">
        <f t="shared" si="7"/>
        <v>-5.7565690063308192</v>
      </c>
      <c r="K60">
        <f t="shared" si="8"/>
        <v>-5.7334720031316664</v>
      </c>
      <c r="L60">
        <f t="shared" si="9"/>
        <v>-0.91134076923855112</v>
      </c>
      <c r="M60" s="2">
        <f t="shared" si="10"/>
        <v>-0.9113134755019946</v>
      </c>
      <c r="N60">
        <f t="shared" si="11"/>
        <v>-7.2998376927931856</v>
      </c>
      <c r="O60">
        <f t="shared" si="12"/>
        <v>-7.2943570907787434</v>
      </c>
      <c r="P60">
        <f t="shared" si="13"/>
        <v>4.1830651987796706E-17</v>
      </c>
      <c r="Q60" s="2">
        <f t="shared" si="14"/>
        <v>4.1117791830384394E-17</v>
      </c>
      <c r="R60">
        <f t="shared" si="15"/>
        <v>1.5074630355008782E-16</v>
      </c>
      <c r="S60">
        <f t="shared" si="16"/>
        <v>8.7350557181964951E-18</v>
      </c>
    </row>
    <row r="61" spans="7:36" x14ac:dyDescent="0.45">
      <c r="G61">
        <f t="shared" si="0"/>
        <v>0.50000000000000022</v>
      </c>
      <c r="H61">
        <f t="shared" si="5"/>
        <v>27.978150716405931</v>
      </c>
      <c r="I61" s="2">
        <f t="shared" si="6"/>
        <v>27.978266201421928</v>
      </c>
      <c r="J61">
        <f t="shared" si="7"/>
        <v>-5.7335191085971715</v>
      </c>
      <c r="K61">
        <f t="shared" si="8"/>
        <v>-5.710603233094055</v>
      </c>
      <c r="L61">
        <f t="shared" si="9"/>
        <v>-0.98431185242992647</v>
      </c>
      <c r="M61" s="2">
        <f t="shared" si="10"/>
        <v>-0.98428444941985427</v>
      </c>
      <c r="N61">
        <f t="shared" si="11"/>
        <v>-7.2943429622627995</v>
      </c>
      <c r="O61">
        <f t="shared" si="12"/>
        <v>-7.2888404125034691</v>
      </c>
      <c r="P61">
        <f t="shared" si="13"/>
        <v>4.262525486588527E-17</v>
      </c>
      <c r="Q61" s="2">
        <f t="shared" si="14"/>
        <v>4.1915198626725816E-17</v>
      </c>
      <c r="R61">
        <f t="shared" si="15"/>
        <v>1.5033619356497436E-16</v>
      </c>
      <c r="S61">
        <f t="shared" si="16"/>
        <v>8.8802974453826614E-18</v>
      </c>
    </row>
    <row r="62" spans="7:36" x14ac:dyDescent="0.45">
      <c r="G62">
        <f t="shared" si="0"/>
        <v>0.51000000000000023</v>
      </c>
      <c r="H62">
        <f t="shared" si="5"/>
        <v>27.920931010335956</v>
      </c>
      <c r="I62" s="2">
        <f t="shared" si="6"/>
        <v>27.921045589713472</v>
      </c>
      <c r="J62">
        <f t="shared" si="7"/>
        <v>-5.7106498561835561</v>
      </c>
      <c r="K62">
        <f t="shared" si="8"/>
        <v>-5.6879136908451082</v>
      </c>
      <c r="L62">
        <f t="shared" si="9"/>
        <v>-1.0572278790424823</v>
      </c>
      <c r="M62" s="2">
        <f t="shared" si="10"/>
        <v>-1.0572003662936855</v>
      </c>
      <c r="N62">
        <f t="shared" si="11"/>
        <v>-7.2888264429132814</v>
      </c>
      <c r="O62">
        <f t="shared" si="12"/>
        <v>-7.283301850246847</v>
      </c>
      <c r="P62">
        <f t="shared" si="13"/>
        <v>4.3418560562375561E-17</v>
      </c>
      <c r="Q62" s="2">
        <f t="shared" si="14"/>
        <v>4.2711281081777599E-17</v>
      </c>
      <c r="R62">
        <f t="shared" si="15"/>
        <v>1.499307226141619E-16</v>
      </c>
      <c r="S62">
        <f t="shared" si="16"/>
        <v>9.0247832402413276E-18</v>
      </c>
    </row>
    <row r="63" spans="7:36" x14ac:dyDescent="0.45">
      <c r="G63">
        <f t="shared" si="0"/>
        <v>0.52000000000000024</v>
      </c>
      <c r="H63">
        <f t="shared" si="5"/>
        <v>27.863939091151636</v>
      </c>
      <c r="I63" s="2">
        <f t="shared" si="6"/>
        <v>27.864052771978329</v>
      </c>
      <c r="J63">
        <f t="shared" si="7"/>
        <v>-5.6879598362418626</v>
      </c>
      <c r="K63">
        <f t="shared" si="8"/>
        <v>0</v>
      </c>
      <c r="L63">
        <f t="shared" si="9"/>
        <v>-1.1300886307228184</v>
      </c>
      <c r="M63" s="2">
        <f t="shared" si="10"/>
        <v>-1.1300610077594861</v>
      </c>
      <c r="N63">
        <f t="shared" si="11"/>
        <v>-7.2832880388961323</v>
      </c>
      <c r="O63">
        <f t="shared" si="12"/>
        <v>-9.81</v>
      </c>
      <c r="P63">
        <f t="shared" si="13"/>
        <v>4.4210588307919218E-17</v>
      </c>
      <c r="Q63" s="2">
        <f t="shared" si="14"/>
        <v>4.3506058611049613E-17</v>
      </c>
      <c r="R63">
        <f t="shared" si="15"/>
        <v>1.4952986652797034E-16</v>
      </c>
      <c r="S63">
        <f t="shared" si="16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3"/>
  <sheetViews>
    <sheetView zoomScale="80" zoomScaleNormal="80" zoomScaleSheetLayoutView="80" workbookViewId="0">
      <selection activeCell="AR10" sqref="AR10"/>
    </sheetView>
  </sheetViews>
  <sheetFormatPr defaultRowHeight="14.25" x14ac:dyDescent="0.45"/>
  <cols>
    <col min="1" max="1" width="27.9296875" customWidth="1"/>
    <col min="4" max="4" width="11.33203125" customWidth="1"/>
    <col min="7" max="7" width="10.59765625" customWidth="1"/>
    <col min="8" max="8" width="11.3984375" customWidth="1"/>
    <col min="9" max="9" width="9.1328125" style="2" customWidth="1"/>
    <col min="10" max="10" width="9.1328125" customWidth="1"/>
    <col min="11" max="11" width="10.6640625" customWidth="1"/>
    <col min="12" max="12" width="11.19921875" customWidth="1"/>
    <col min="13" max="13" width="11.59765625" style="2" customWidth="1"/>
    <col min="14" max="14" width="11.59765625" customWidth="1"/>
    <col min="15" max="15" width="9.86328125" customWidth="1"/>
    <col min="16" max="16" width="12.06640625" customWidth="1"/>
    <col min="17" max="17" width="10.59765625" style="2" customWidth="1"/>
    <col min="18" max="18" width="11.59765625" customWidth="1"/>
    <col min="19" max="19" width="11.9296875" customWidth="1"/>
    <col min="22" max="23" width="9.1328125" customWidth="1"/>
    <col min="24" max="24" width="11.9296875" customWidth="1"/>
    <col min="26" max="27" width="9.1328125" customWidth="1"/>
    <col min="28" max="28" width="11.73046875" bestFit="1" customWidth="1"/>
  </cols>
  <sheetData>
    <row r="1" spans="1:33" x14ac:dyDescent="0.45">
      <c r="A1" t="s">
        <v>14</v>
      </c>
      <c r="G1" t="s">
        <v>1</v>
      </c>
    </row>
    <row r="2" spans="1:33" x14ac:dyDescent="0.45">
      <c r="A2" t="s">
        <v>15</v>
      </c>
      <c r="B2">
        <v>0.3</v>
      </c>
      <c r="G2">
        <v>0.01</v>
      </c>
    </row>
    <row r="3" spans="1:33" x14ac:dyDescent="0.45">
      <c r="A3" t="s">
        <v>23</v>
      </c>
      <c r="B3">
        <v>0.23599999999999999</v>
      </c>
    </row>
    <row r="5" spans="1:33" x14ac:dyDescent="0.45">
      <c r="A5" t="s">
        <v>16</v>
      </c>
      <c r="B5" t="s">
        <v>17</v>
      </c>
    </row>
    <row r="6" spans="1:33" x14ac:dyDescent="0.45">
      <c r="A6">
        <v>70</v>
      </c>
      <c r="B6">
        <f xml:space="preserve"> A6*0.44704</f>
        <v>31.2928</v>
      </c>
    </row>
    <row r="9" spans="1:33" x14ac:dyDescent="0.45">
      <c r="A9" t="s">
        <v>18</v>
      </c>
    </row>
    <row r="10" spans="1:33" x14ac:dyDescent="0.45">
      <c r="A10" t="s">
        <v>19</v>
      </c>
      <c r="B10">
        <v>7.3200000000000001E-3</v>
      </c>
      <c r="G10" t="s">
        <v>0</v>
      </c>
      <c r="H10" t="s">
        <v>2</v>
      </c>
      <c r="I10" s="2" t="s">
        <v>3</v>
      </c>
      <c r="J10" t="s">
        <v>4</v>
      </c>
      <c r="K10" t="s">
        <v>5</v>
      </c>
      <c r="L10" t="s">
        <v>6</v>
      </c>
      <c r="M10" s="2" t="s">
        <v>7</v>
      </c>
      <c r="N10" t="s">
        <v>8</v>
      </c>
      <c r="O10" t="s">
        <v>9</v>
      </c>
      <c r="P10" t="s">
        <v>10</v>
      </c>
      <c r="Q10" s="2" t="s">
        <v>11</v>
      </c>
      <c r="R10" t="s">
        <v>12</v>
      </c>
      <c r="S10" t="s">
        <v>13</v>
      </c>
      <c r="V10" t="s">
        <v>34</v>
      </c>
      <c r="W10" t="s">
        <v>35</v>
      </c>
      <c r="X10" t="s">
        <v>36</v>
      </c>
      <c r="Z10" t="s">
        <v>37</v>
      </c>
      <c r="AA10" t="s">
        <v>39</v>
      </c>
      <c r="AB10" t="s">
        <v>38</v>
      </c>
      <c r="AE10" t="s">
        <v>40</v>
      </c>
      <c r="AF10" t="s">
        <v>41</v>
      </c>
      <c r="AG10" t="s">
        <v>42</v>
      </c>
    </row>
    <row r="11" spans="1:33" x14ac:dyDescent="0.45">
      <c r="A11" t="s">
        <v>22</v>
      </c>
      <c r="B11">
        <v>1.2</v>
      </c>
      <c r="G11">
        <v>0</v>
      </c>
      <c r="H11">
        <f>B21</f>
        <v>31.173721346441791</v>
      </c>
      <c r="I11" s="2">
        <f xml:space="preserve"> B21</f>
        <v>31.173721346441791</v>
      </c>
      <c r="J11">
        <f>-($B$14*I11*SQRT(I11^2 + M11^2 + Q11^2))/$B$12</f>
        <v>-7.1407553602015135</v>
      </c>
      <c r="K11">
        <f>-($B$14*H12*SQRT(H12^2 + L12^2 + P12^2))/$B$12</f>
        <v>-7.1061702936477067</v>
      </c>
      <c r="L11">
        <f xml:space="preserve"> B22</f>
        <v>2.7273483925599367</v>
      </c>
      <c r="M11" s="2">
        <f xml:space="preserve"> B22</f>
        <v>2.7273483925599367</v>
      </c>
      <c r="N11">
        <f>(-$B$25 -$B$14*M11*(SQRT(I11^2+M11^2+Q11^2))+0.5*$B$15*(I11^2+M11^2+Q11^2)*SIN($C$17))/$B$12</f>
        <v>-10.434735412140082</v>
      </c>
      <c r="O11">
        <f>(-$B$25 -$B$14*L12*(SQRT(H12^2+L12^2+P12^2))+0.5*$B$15*(H12^2+L12^2+P12^2)*SIN($C$17))/$B$12</f>
        <v>-10.40929599398004</v>
      </c>
      <c r="P11">
        <f xml:space="preserve"> parameters!B23</f>
        <v>0</v>
      </c>
      <c r="Q11" s="2">
        <f xml:space="preserve"> parameters!B23</f>
        <v>0</v>
      </c>
      <c r="R11">
        <f xml:space="preserve"> ($B$14*Q11*SQRT(I11^2 + M11^2 + Q11^2) + 0.5*$B$15*(I11^2 + M11^2 + Q11^2)*COS($C$17))/$B$12</f>
        <v>-2.819425884233727</v>
      </c>
      <c r="S11">
        <f>($B$14*P12*SQRT((H12^2+L12^2+P12^2)+0.5*$B$15*(H12^2+L12^2+P12^2)*COS($C$17))/$B$12)</f>
        <v>-6.4400765202683573E-3</v>
      </c>
      <c r="V11">
        <f xml:space="preserve"> I11*3.28084</f>
        <v>102.27599194226009</v>
      </c>
      <c r="W11">
        <f xml:space="preserve"> M11*3.28084</f>
        <v>8.947993700246343</v>
      </c>
      <c r="X11">
        <f xml:space="preserve"> Q11*3.28084</f>
        <v>0</v>
      </c>
      <c r="Z11">
        <v>0</v>
      </c>
      <c r="AA11">
        <v>0.4572</v>
      </c>
      <c r="AB11">
        <v>0</v>
      </c>
      <c r="AE11">
        <f xml:space="preserve"> Z11*3.28084</f>
        <v>0</v>
      </c>
      <c r="AF11">
        <f xml:space="preserve"> AA11*3.28084</f>
        <v>1.500000048</v>
      </c>
      <c r="AG11">
        <v>0</v>
      </c>
    </row>
    <row r="12" spans="1:33" x14ac:dyDescent="0.45">
      <c r="A12" t="s">
        <v>32</v>
      </c>
      <c r="B12">
        <v>0.18</v>
      </c>
      <c r="G12">
        <f t="shared" ref="G12:G63" si="0">G11+$G$2</f>
        <v>0.01</v>
      </c>
      <c r="H12">
        <f xml:space="preserve"> I11 + $G$2*J11</f>
        <v>31.102313792839777</v>
      </c>
      <c r="I12" s="2">
        <f xml:space="preserve"> I11+($G$2/2)*(J11+K11)</f>
        <v>31.102486718172546</v>
      </c>
      <c r="J12">
        <f>-($B$14*I12*SQRT(I12^2 + M12^2 + Q12^2))/$B$12</f>
        <v>-7.1062492964536519</v>
      </c>
      <c r="K12">
        <f>-($B$14*H13*SQRT(H13^2 + L13^2 + P13^2))/$B$12</f>
        <v>-7.0719818294139944</v>
      </c>
      <c r="L12">
        <f xml:space="preserve"> M11 + $G$2*N11</f>
        <v>2.6230010384385358</v>
      </c>
      <c r="M12" s="2">
        <f xml:space="preserve"> M11 + ($G$2/2)*(N11+O11)</f>
        <v>2.6231282355293359</v>
      </c>
      <c r="N12">
        <f>(-$B$25 -$B$14*M12*(SQRT(I12^2+M12^2+Q12^2))+0.5*$B$15*(I12^2+M12^2+Q12^2)*SIN($C$17))/$B$12</f>
        <v>-10.409328386413128</v>
      </c>
      <c r="O12">
        <f>(-$B$25 -$B$14*L13*(SQRT(H13^2+L13^2+P13^2))+0.5*$B$15*(H13^2+L13^2+P13^2)*SIN($C$17))/$B$12</f>
        <v>-10.38408159150374</v>
      </c>
      <c r="P12">
        <f xml:space="preserve"> Q11 + $G$2*(R11)</f>
        <v>-2.8194258842337269E-2</v>
      </c>
      <c r="Q12" s="2">
        <f xml:space="preserve"> Q11 + ($G$2/2)*(R11+S11)</f>
        <v>-1.4129329803769977E-2</v>
      </c>
      <c r="R12">
        <f xml:space="preserve"> ($B$14*Q12*SQRT(I12^2 + M12^2 + Q12^2) + 0.5*$B$15*(I12^2 + M12^2 + Q12^2)*COS($C$17))/$B$12</f>
        <v>-2.8082764139610941</v>
      </c>
      <c r="S12">
        <f>($B$14*P13*SQRT((H13^2+L13^2+P13^2)+0.5*$B$15*(H13^2+L13^2+P13^2)*COS($C$17))/$B$12)</f>
        <v>-9.6175345819867423E-3</v>
      </c>
      <c r="V12">
        <f t="shared" ref="V12:V31" si="1" xml:space="preserve"> I12*3.28084</f>
        <v>102.04228252444922</v>
      </c>
      <c r="W12">
        <f t="shared" ref="W12:W31" si="2" xml:space="preserve"> M12*3.28084</f>
        <v>8.6060640402540667</v>
      </c>
      <c r="X12">
        <f t="shared" ref="X12:X31" si="3" xml:space="preserve"> Q12*3.28084</f>
        <v>-4.6356070393400693E-2</v>
      </c>
      <c r="Z12">
        <f xml:space="preserve"> $Z$11 + (-6.4905*(G12^2/2) + 31.131*G12)</f>
        <v>0.31098547500000001</v>
      </c>
      <c r="AA12">
        <f xml:space="preserve"> $AA$11 + (-9.9452*(G12^2/2) + 2.6949*G12)</f>
        <v>0.48365174</v>
      </c>
      <c r="AB12">
        <f xml:space="preserve"> $AB$11 - (-1.3438*(G12^2/2) + 0.0046*G12)</f>
        <v>2.1190000000000012E-5</v>
      </c>
      <c r="AE12">
        <f t="shared" ref="AE12:AF33" si="4" xml:space="preserve"> Z12*3.28084</f>
        <v>1.0202935857990001</v>
      </c>
      <c r="AF12">
        <f xml:space="preserve"> AA12*3.28084</f>
        <v>1.5867839746615999</v>
      </c>
      <c r="AG12">
        <f xml:space="preserve"> AB12*3.28084</f>
        <v>6.9520999600000035E-5</v>
      </c>
    </row>
    <row r="13" spans="1:33" x14ac:dyDescent="0.45">
      <c r="G13">
        <f t="shared" si="0"/>
        <v>0.02</v>
      </c>
      <c r="H13">
        <f t="shared" ref="H13:H63" si="5" xml:space="preserve"> I12 + $G$2*J12</f>
        <v>31.03142422520801</v>
      </c>
      <c r="I13" s="2">
        <f t="shared" ref="I13:I63" si="6" xml:space="preserve"> I12+($G$2/2)*(J12+K12)</f>
        <v>31.03159556254321</v>
      </c>
      <c r="J13">
        <f t="shared" ref="J13:J63" si="7">-($B$14*I13*SQRT(I13^2 + M13^2 + Q13^2))/$B$12</f>
        <v>-7.0720583933832444</v>
      </c>
      <c r="K13">
        <f t="shared" ref="K13:K63" si="8">-($B$14*H14*SQRT(H14^2 + L14^2 + P14^2))/$B$12</f>
        <v>-7.0381054412177546</v>
      </c>
      <c r="L13">
        <f t="shared" ref="L13:L63" si="9" xml:space="preserve"> M12 + $G$2*N12</f>
        <v>2.5190349516652049</v>
      </c>
      <c r="M13" s="2">
        <f t="shared" ref="M13:M63" si="10" xml:space="preserve"> M12 + ($G$2/2)*(N12+O12)</f>
        <v>2.5191611856397516</v>
      </c>
      <c r="N13">
        <f t="shared" ref="N13:N63" si="11">(-$B$25 -$B$14*M13*(SQRT(I13^2+M13^2+Q13^2))+0.5*$B$15*(I13^2+M13^2+Q13^2)*SIN($C$17))/$B$12</f>
        <v>-10.384113405521866</v>
      </c>
      <c r="O13">
        <f t="shared" ref="O13:O63" si="12">(-$B$25 -$B$14*L14*(SQRT(H14^2+L14^2+P14^2))+0.5*$B$15*(H14^2+L14^2+P14^2)*SIN($C$17))/$B$12</f>
        <v>-10.359056743683249</v>
      </c>
      <c r="P13">
        <f t="shared" ref="P13:P63" si="13" xml:space="preserve"> Q12 + $G$2*(R12)</f>
        <v>-4.2212093943380921E-2</v>
      </c>
      <c r="Q13" s="2">
        <f t="shared" ref="Q13:Q63" si="14" xml:space="preserve"> Q12 + ($G$2/2)*(R12+S12)</f>
        <v>-2.8218799546485381E-2</v>
      </c>
      <c r="R13">
        <f t="shared" ref="R13:R63" si="15" xml:space="preserve"> ($B$14*Q13*SQRT(I13^2 + M13^2 + Q13^2) + 0.5*$B$15*(I13^2 + M13^2 + Q13^2)*COS($C$17))/$B$12</f>
        <v>-2.7972594310025722</v>
      </c>
      <c r="S13">
        <f t="shared" ref="S13:S63" si="16">($B$14*P14*SQRT((H14^2+L14^2+P14^2)+0.5*$B$15*(H14^2+L14^2+P14^2)*COS($C$17))/$B$12)</f>
        <v>-1.2770261229833811E-2</v>
      </c>
      <c r="V13">
        <f t="shared" si="1"/>
        <v>101.80969998541427</v>
      </c>
      <c r="W13">
        <f t="shared" si="2"/>
        <v>8.2649647842943228</v>
      </c>
      <c r="X13">
        <f t="shared" si="3"/>
        <v>-9.2581366304091098E-2</v>
      </c>
      <c r="Z13">
        <f t="shared" ref="Z13:Z53" si="17" xml:space="preserve"> $Z$11 + (-6.4905*(G13^2/2) + 31.131*G13)</f>
        <v>0.62132190000000009</v>
      </c>
      <c r="AA13">
        <f t="shared" ref="AA13:AA53" si="18" xml:space="preserve"> $AA$11 + (-9.9452*(G13^2/2) + 2.6949*G13)</f>
        <v>0.50910896000000005</v>
      </c>
      <c r="AB13">
        <f t="shared" ref="AB13:AB53" si="19" xml:space="preserve"> $AB$11 - (-1.4427*(G13^2/2) + 0.0056*G13)</f>
        <v>1.7654000000000004E-4</v>
      </c>
      <c r="AE13">
        <f t="shared" si="4"/>
        <v>2.0384577423960004</v>
      </c>
      <c r="AF13">
        <f t="shared" si="4"/>
        <v>1.6703050403264001</v>
      </c>
      <c r="AG13">
        <f t="shared" ref="AG13:AG53" si="20" xml:space="preserve"> AB13*3.28084</f>
        <v>5.7919949360000014E-4</v>
      </c>
    </row>
    <row r="14" spans="1:33" x14ac:dyDescent="0.45">
      <c r="A14" t="s">
        <v>20</v>
      </c>
      <c r="B14">
        <f xml:space="preserve"> 0.5*B2*B11*B10</f>
        <v>1.3175999999999999E-3</v>
      </c>
      <c r="G14">
        <f t="shared" si="0"/>
        <v>0.03</v>
      </c>
      <c r="H14">
        <f t="shared" si="5"/>
        <v>30.960874978609379</v>
      </c>
      <c r="I14" s="2">
        <f t="shared" si="6"/>
        <v>30.961044743370206</v>
      </c>
      <c r="J14">
        <f t="shared" si="7"/>
        <v>-7.0381795969984928</v>
      </c>
      <c r="K14">
        <f t="shared" si="8"/>
        <v>-7.0045381128133819</v>
      </c>
      <c r="L14">
        <f t="shared" si="9"/>
        <v>2.415320051584533</v>
      </c>
      <c r="M14" s="2">
        <f t="shared" si="10"/>
        <v>2.4154453348937261</v>
      </c>
      <c r="N14">
        <f t="shared" si="11"/>
        <v>-10.359087997986714</v>
      </c>
      <c r="O14">
        <f t="shared" si="12"/>
        <v>-10.334219006510004</v>
      </c>
      <c r="P14">
        <f t="shared" si="13"/>
        <v>-5.6191393856511104E-2</v>
      </c>
      <c r="Q14" s="2">
        <f t="shared" si="14"/>
        <v>-4.2268948007647411E-2</v>
      </c>
      <c r="R14">
        <f t="shared" si="15"/>
        <v>-2.7863738649312837</v>
      </c>
      <c r="S14">
        <f t="shared" si="16"/>
        <v>-1.5898647598118182E-2</v>
      </c>
      <c r="V14">
        <f t="shared" si="1"/>
        <v>101.5782340358387</v>
      </c>
      <c r="W14">
        <f t="shared" si="2"/>
        <v>7.9246896725327325</v>
      </c>
      <c r="X14">
        <f t="shared" si="3"/>
        <v>-0.13867765538140994</v>
      </c>
      <c r="Z14">
        <f t="shared" si="17"/>
        <v>0.93100927499999997</v>
      </c>
      <c r="AA14">
        <f t="shared" si="18"/>
        <v>0.53357166</v>
      </c>
      <c r="AB14">
        <f t="shared" si="19"/>
        <v>4.8121500000000011E-4</v>
      </c>
      <c r="AE14">
        <f t="shared" si="4"/>
        <v>3.0544924697910001</v>
      </c>
      <c r="AF14">
        <f t="shared" si="4"/>
        <v>1.7505632449944</v>
      </c>
      <c r="AG14">
        <f t="shared" si="20"/>
        <v>1.5787894206000003E-3</v>
      </c>
    </row>
    <row r="15" spans="1:33" x14ac:dyDescent="0.45">
      <c r="A15" t="s">
        <v>21</v>
      </c>
      <c r="B15">
        <f xml:space="preserve"> 0.5*B3*B11*B10</f>
        <v>1.0365119999999999E-3</v>
      </c>
      <c r="G15">
        <f t="shared" si="0"/>
        <v>0.04</v>
      </c>
      <c r="H15">
        <f t="shared" si="5"/>
        <v>30.890662947400219</v>
      </c>
      <c r="I15" s="2">
        <f t="shared" si="6"/>
        <v>30.890831154821146</v>
      </c>
      <c r="J15">
        <f t="shared" si="7"/>
        <v>-7.0046098905573082</v>
      </c>
      <c r="K15">
        <f t="shared" si="8"/>
        <v>-6.9712768645816086</v>
      </c>
      <c r="L15">
        <f t="shared" si="9"/>
        <v>2.3118544549138589</v>
      </c>
      <c r="M15" s="2">
        <f t="shared" si="10"/>
        <v>2.3119787998712424</v>
      </c>
      <c r="N15">
        <f t="shared" si="11"/>
        <v>-10.334249719509714</v>
      </c>
      <c r="O15">
        <f t="shared" si="12"/>
        <v>-10.309565962748442</v>
      </c>
      <c r="P15">
        <f t="shared" si="13"/>
        <v>-7.013268665696025E-2</v>
      </c>
      <c r="Q15" s="2">
        <f t="shared" si="14"/>
        <v>-5.6280310570294423E-2</v>
      </c>
      <c r="R15">
        <f t="shared" si="15"/>
        <v>-2.7756186595894152</v>
      </c>
      <c r="S15">
        <f t="shared" si="16"/>
        <v>-1.9003080543002419E-2</v>
      </c>
      <c r="V15">
        <f t="shared" si="1"/>
        <v>101.34787448598341</v>
      </c>
      <c r="W15">
        <f t="shared" si="2"/>
        <v>7.585232525769567</v>
      </c>
      <c r="X15">
        <f t="shared" si="3"/>
        <v>-0.18464669413144474</v>
      </c>
      <c r="Z15">
        <f t="shared" si="17"/>
        <v>1.2400476</v>
      </c>
      <c r="AA15">
        <f t="shared" si="18"/>
        <v>0.55703983999999995</v>
      </c>
      <c r="AB15">
        <f t="shared" si="19"/>
        <v>9.3016000000000019E-4</v>
      </c>
      <c r="AE15">
        <f t="shared" si="4"/>
        <v>4.068397767984</v>
      </c>
      <c r="AF15">
        <f t="shared" si="4"/>
        <v>1.8275585886655998</v>
      </c>
      <c r="AG15">
        <f t="shared" si="20"/>
        <v>3.0517061344000006E-3</v>
      </c>
    </row>
    <row r="16" spans="1:33" x14ac:dyDescent="0.45">
      <c r="B16" t="s">
        <v>27</v>
      </c>
      <c r="C16" t="s">
        <v>28</v>
      </c>
      <c r="G16">
        <f t="shared" si="0"/>
        <v>0.05</v>
      </c>
      <c r="H16">
        <f t="shared" si="5"/>
        <v>30.820785055915575</v>
      </c>
      <c r="I16" s="2">
        <f t="shared" si="6"/>
        <v>30.820951721045454</v>
      </c>
      <c r="J16">
        <f t="shared" si="7"/>
        <v>-6.9713462939523279</v>
      </c>
      <c r="K16">
        <f t="shared" si="8"/>
        <v>-6.9383187529255226</v>
      </c>
      <c r="L16">
        <f t="shared" si="9"/>
        <v>2.2086363026761453</v>
      </c>
      <c r="M16" s="2">
        <f t="shared" si="10"/>
        <v>2.2087597214599515</v>
      </c>
      <c r="N16">
        <f t="shared" si="11"/>
        <v>-10.309596152571654</v>
      </c>
      <c r="O16">
        <f t="shared" si="12"/>
        <v>-10.285095221541406</v>
      </c>
      <c r="P16">
        <f t="shared" si="13"/>
        <v>-8.4036497166188578E-2</v>
      </c>
      <c r="Q16" s="2">
        <f t="shared" si="14"/>
        <v>-7.0253419270956519E-2</v>
      </c>
      <c r="R16">
        <f t="shared" si="15"/>
        <v>-2.7649927728649337</v>
      </c>
      <c r="S16">
        <f t="shared" si="16"/>
        <v>-2.2083942710935948E-2</v>
      </c>
      <c r="V16">
        <f t="shared" si="1"/>
        <v>101.11861124447476</v>
      </c>
      <c r="W16">
        <f t="shared" si="2"/>
        <v>7.2465872445546671</v>
      </c>
      <c r="X16">
        <f t="shared" si="3"/>
        <v>-0.23049022808092498</v>
      </c>
      <c r="Z16">
        <f t="shared" si="17"/>
        <v>1.5484368750000002</v>
      </c>
      <c r="AA16">
        <f t="shared" si="18"/>
        <v>0.57951350000000001</v>
      </c>
      <c r="AB16">
        <f t="shared" si="19"/>
        <v>1.5233750000000004E-3</v>
      </c>
      <c r="AE16">
        <f t="shared" si="4"/>
        <v>5.0801736369750001</v>
      </c>
      <c r="AF16">
        <f t="shared" si="4"/>
        <v>1.90129107134</v>
      </c>
      <c r="AG16">
        <f t="shared" si="20"/>
        <v>4.9979496350000012E-3</v>
      </c>
    </row>
    <row r="17" spans="1:33" x14ac:dyDescent="0.45">
      <c r="A17" s="1" t="s">
        <v>24</v>
      </c>
      <c r="B17">
        <v>180</v>
      </c>
      <c r="C17">
        <f xml:space="preserve"> PI()</f>
        <v>3.1415926535897931</v>
      </c>
      <c r="G17">
        <f t="shared" si="0"/>
        <v>6.0000000000000005E-2</v>
      </c>
      <c r="H17">
        <f t="shared" si="5"/>
        <v>30.751238258105932</v>
      </c>
      <c r="I17" s="2">
        <f t="shared" si="6"/>
        <v>30.751403395811064</v>
      </c>
      <c r="J17">
        <f t="shared" si="7"/>
        <v>-6.9383858631067872</v>
      </c>
      <c r="K17">
        <f t="shared" si="8"/>
        <v>-6.9056608696772823</v>
      </c>
      <c r="L17">
        <f t="shared" si="9"/>
        <v>2.1056637599342349</v>
      </c>
      <c r="M17" s="2">
        <f t="shared" si="10"/>
        <v>2.1057862645893861</v>
      </c>
      <c r="N17">
        <f t="shared" si="11"/>
        <v>-10.285124906037353</v>
      </c>
      <c r="O17">
        <f t="shared" si="12"/>
        <v>-10.260804418023536</v>
      </c>
      <c r="P17">
        <f t="shared" si="13"/>
        <v>-9.7903346999605859E-2</v>
      </c>
      <c r="Q17" s="2">
        <f t="shared" si="14"/>
        <v>-8.418880284883587E-2</v>
      </c>
      <c r="R17">
        <f t="shared" si="15"/>
        <v>-2.7544951764721652</v>
      </c>
      <c r="S17">
        <f t="shared" si="16"/>
        <v>-2.5141612605812148E-2</v>
      </c>
      <c r="V17">
        <f t="shared" si="1"/>
        <v>100.89043431711276</v>
      </c>
      <c r="W17">
        <f t="shared" si="2"/>
        <v>6.9087478083154412</v>
      </c>
      <c r="X17">
        <f t="shared" si="3"/>
        <v>-0.27620999193857465</v>
      </c>
      <c r="Z17">
        <f t="shared" si="17"/>
        <v>1.8561771</v>
      </c>
      <c r="AA17">
        <f t="shared" si="18"/>
        <v>0.60099263999999997</v>
      </c>
      <c r="AB17">
        <f t="shared" si="19"/>
        <v>2.2608600000000008E-3</v>
      </c>
      <c r="AE17">
        <f t="shared" si="4"/>
        <v>6.0898200767640001</v>
      </c>
      <c r="AF17">
        <f t="shared" si="4"/>
        <v>1.9717606930175999</v>
      </c>
      <c r="AG17">
        <f t="shared" si="20"/>
        <v>7.4175199224000028E-3</v>
      </c>
    </row>
    <row r="18" spans="1:33" x14ac:dyDescent="0.45">
      <c r="A18" s="1" t="s">
        <v>25</v>
      </c>
      <c r="B18">
        <v>5</v>
      </c>
      <c r="C18">
        <f xml:space="preserve"> B18*0.0174533</f>
        <v>8.7266500000000011E-2</v>
      </c>
      <c r="G18">
        <f t="shared" si="0"/>
        <v>7.0000000000000007E-2</v>
      </c>
      <c r="H18">
        <f t="shared" si="5"/>
        <v>30.682019537179997</v>
      </c>
      <c r="I18" s="2">
        <f t="shared" si="6"/>
        <v>30.682183162147144</v>
      </c>
      <c r="J18">
        <f t="shared" si="7"/>
        <v>-6.9057256893810797</v>
      </c>
      <c r="K18">
        <f t="shared" si="8"/>
        <v>-6.873300341515252</v>
      </c>
      <c r="L18">
        <f t="shared" si="9"/>
        <v>2.0029350155290127</v>
      </c>
      <c r="M18" s="2">
        <f t="shared" si="10"/>
        <v>2.0030566179690816</v>
      </c>
      <c r="N18">
        <f t="shared" si="11"/>
        <v>-10.260833614768952</v>
      </c>
      <c r="O18">
        <f t="shared" si="12"/>
        <v>-10.236691212942535</v>
      </c>
      <c r="P18">
        <f t="shared" si="13"/>
        <v>-0.11173375461355753</v>
      </c>
      <c r="Q18" s="2">
        <f t="shared" si="14"/>
        <v>-9.8086986794225756E-2</v>
      </c>
      <c r="R18">
        <f t="shared" si="15"/>
        <v>-2.744124855736163</v>
      </c>
      <c r="S18">
        <f t="shared" si="16"/>
        <v>-2.8176464654874851E-2</v>
      </c>
      <c r="V18">
        <f t="shared" si="1"/>
        <v>100.66333380569884</v>
      </c>
      <c r="W18">
        <f t="shared" si="2"/>
        <v>6.5717082744976816</v>
      </c>
      <c r="X18">
        <f t="shared" si="3"/>
        <v>-0.32180770975396761</v>
      </c>
      <c r="Z18">
        <f t="shared" si="17"/>
        <v>2.1632682750000001</v>
      </c>
      <c r="AA18">
        <f t="shared" si="18"/>
        <v>0.62147726000000003</v>
      </c>
      <c r="AB18">
        <f t="shared" si="19"/>
        <v>3.1426150000000009E-3</v>
      </c>
      <c r="AE18">
        <f t="shared" si="4"/>
        <v>7.0973370873509998</v>
      </c>
      <c r="AF18">
        <f t="shared" si="4"/>
        <v>2.0389674536984002</v>
      </c>
      <c r="AG18">
        <f t="shared" si="20"/>
        <v>1.0310416996600003E-2</v>
      </c>
    </row>
    <row r="19" spans="1:33" x14ac:dyDescent="0.45">
      <c r="A19" s="1" t="s">
        <v>26</v>
      </c>
      <c r="B19">
        <v>90</v>
      </c>
      <c r="C19">
        <f xml:space="preserve"> PI()/2</f>
        <v>1.5707963267948966</v>
      </c>
      <c r="G19">
        <f t="shared" si="0"/>
        <v>0.08</v>
      </c>
      <c r="H19">
        <f t="shared" si="5"/>
        <v>30.613125905253334</v>
      </c>
      <c r="I19" s="2">
        <f t="shared" si="6"/>
        <v>30.613288031992663</v>
      </c>
      <c r="J19">
        <f t="shared" si="7"/>
        <v>-6.8733628989897166</v>
      </c>
      <c r="K19">
        <f t="shared" si="8"/>
        <v>-6.8412343293913969</v>
      </c>
      <c r="L19">
        <f t="shared" si="9"/>
        <v>1.9004482818213921</v>
      </c>
      <c r="M19" s="2">
        <f t="shared" si="10"/>
        <v>1.9005689938305241</v>
      </c>
      <c r="N19">
        <f t="shared" si="11"/>
        <v>-10.23671993924707</v>
      </c>
      <c r="O19">
        <f t="shared" si="12"/>
        <v>-10.212753292288117</v>
      </c>
      <c r="P19">
        <f t="shared" si="13"/>
        <v>-0.12552823535158739</v>
      </c>
      <c r="Q19" s="2">
        <f t="shared" si="14"/>
        <v>-0.11194849339618095</v>
      </c>
      <c r="R19">
        <f t="shared" si="15"/>
        <v>-2.7338808093807749</v>
      </c>
      <c r="S19">
        <f t="shared" si="16"/>
        <v>-3.1188869273398853E-2</v>
      </c>
      <c r="V19">
        <f t="shared" si="1"/>
        <v>100.43729990688281</v>
      </c>
      <c r="W19">
        <f t="shared" si="2"/>
        <v>6.2354627777189364</v>
      </c>
      <c r="X19">
        <f t="shared" si="3"/>
        <v>-0.36728509507392632</v>
      </c>
      <c r="Z19">
        <f t="shared" si="17"/>
        <v>2.4697104000000003</v>
      </c>
      <c r="AA19">
        <f t="shared" si="18"/>
        <v>0.64096735999999999</v>
      </c>
      <c r="AB19">
        <f t="shared" si="19"/>
        <v>4.1686400000000012E-3</v>
      </c>
      <c r="AE19">
        <f t="shared" si="4"/>
        <v>8.1027246687360002</v>
      </c>
      <c r="AF19">
        <f t="shared" si="4"/>
        <v>2.1029113533824</v>
      </c>
      <c r="AG19">
        <f t="shared" si="20"/>
        <v>1.3676640857600003E-2</v>
      </c>
    </row>
    <row r="20" spans="1:33" x14ac:dyDescent="0.45">
      <c r="G20">
        <f t="shared" si="0"/>
        <v>0.09</v>
      </c>
      <c r="H20">
        <f t="shared" si="5"/>
        <v>30.544554403002767</v>
      </c>
      <c r="I20" s="2">
        <f t="shared" si="6"/>
        <v>30.544715045850758</v>
      </c>
      <c r="J20">
        <f t="shared" si="7"/>
        <v>-6.8412946524285871</v>
      </c>
      <c r="K20">
        <f t="shared" si="8"/>
        <v>-6.8094600279687221</v>
      </c>
      <c r="L20">
        <f t="shared" si="9"/>
        <v>1.7982017944380535</v>
      </c>
      <c r="M20" s="2">
        <f t="shared" si="10"/>
        <v>1.7983216276728482</v>
      </c>
      <c r="N20">
        <f t="shared" si="11"/>
        <v>-10.212781565199647</v>
      </c>
      <c r="O20">
        <f t="shared" si="12"/>
        <v>-10.188988366928518</v>
      </c>
      <c r="P20">
        <f t="shared" si="13"/>
        <v>-0.13928730148998869</v>
      </c>
      <c r="Q20" s="2">
        <f t="shared" si="14"/>
        <v>-0.12577384178945181</v>
      </c>
      <c r="R20">
        <f t="shared" si="15"/>
        <v>-2.7237620493203489</v>
      </c>
      <c r="S20">
        <f t="shared" si="16"/>
        <v>-3.4179192928168504E-2</v>
      </c>
      <c r="V20">
        <f t="shared" si="1"/>
        <v>100.21232291102901</v>
      </c>
      <c r="W20">
        <f t="shared" si="2"/>
        <v>5.9000055289341873</v>
      </c>
      <c r="X20">
        <f t="shared" si="3"/>
        <v>-0.41264385109650509</v>
      </c>
      <c r="Z20">
        <f t="shared" si="17"/>
        <v>2.7755034749999998</v>
      </c>
      <c r="AA20">
        <f t="shared" si="18"/>
        <v>0.65946294000000005</v>
      </c>
      <c r="AB20">
        <f t="shared" si="19"/>
        <v>5.3389350000000004E-3</v>
      </c>
      <c r="AE20">
        <f t="shared" si="4"/>
        <v>9.1059828209189995</v>
      </c>
      <c r="AF20">
        <f t="shared" si="4"/>
        <v>2.1635923920696003</v>
      </c>
      <c r="AG20">
        <f t="shared" si="20"/>
        <v>1.75161915054E-2</v>
      </c>
    </row>
    <row r="21" spans="1:33" x14ac:dyDescent="0.45">
      <c r="A21" t="s">
        <v>29</v>
      </c>
      <c r="B21">
        <f>B6*SIN(C19)*COS(C18)</f>
        <v>31.173721346441791</v>
      </c>
      <c r="G21">
        <f t="shared" si="0"/>
        <v>9.9999999999999992E-2</v>
      </c>
      <c r="H21">
        <f t="shared" si="5"/>
        <v>30.476302099326471</v>
      </c>
      <c r="I21" s="2">
        <f t="shared" si="6"/>
        <v>30.47646127244877</v>
      </c>
      <c r="J21">
        <f t="shared" si="7"/>
        <v>-6.8095181439122392</v>
      </c>
      <c r="K21">
        <f t="shared" si="8"/>
        <v>-6.7779746650685899</v>
      </c>
      <c r="L21">
        <f t="shared" si="9"/>
        <v>1.6961938120208517</v>
      </c>
      <c r="M21" s="2">
        <f t="shared" si="10"/>
        <v>1.6963127780122074</v>
      </c>
      <c r="N21">
        <f t="shared" si="11"/>
        <v>-10.189016203238355</v>
      </c>
      <c r="O21">
        <f t="shared" si="12"/>
        <v>-10.165394172254416</v>
      </c>
      <c r="P21">
        <f t="shared" si="13"/>
        <v>-0.1530114622826553</v>
      </c>
      <c r="Q21" s="2">
        <f t="shared" si="14"/>
        <v>-0.1395635480006944</v>
      </c>
      <c r="R21">
        <f t="shared" si="15"/>
        <v>-2.7137676004549958</v>
      </c>
      <c r="S21">
        <f t="shared" si="16"/>
        <v>-3.7147798199778162E-2</v>
      </c>
      <c r="V21">
        <f t="shared" si="1"/>
        <v>99.98839320110082</v>
      </c>
      <c r="W21">
        <f t="shared" si="2"/>
        <v>5.5653308146135707</v>
      </c>
      <c r="X21">
        <f t="shared" si="3"/>
        <v>-0.45788567082259823</v>
      </c>
      <c r="Z21">
        <f t="shared" si="17"/>
        <v>3.0806474999999995</v>
      </c>
      <c r="AA21">
        <f t="shared" si="18"/>
        <v>0.67696400000000001</v>
      </c>
      <c r="AB21">
        <f t="shared" si="19"/>
        <v>6.6534999999999997E-3</v>
      </c>
      <c r="AE21">
        <f t="shared" si="4"/>
        <v>10.107111543899999</v>
      </c>
      <c r="AF21">
        <f t="shared" si="4"/>
        <v>2.2210105697600002</v>
      </c>
      <c r="AG21">
        <f t="shared" si="20"/>
        <v>2.1829068939999998E-2</v>
      </c>
    </row>
    <row r="22" spans="1:33" x14ac:dyDescent="0.45">
      <c r="A22" t="s">
        <v>31</v>
      </c>
      <c r="B22">
        <f xml:space="preserve"> B6*SIN(C19)*SIN(C18)</f>
        <v>2.7273483925599367</v>
      </c>
      <c r="G22">
        <f t="shared" si="0"/>
        <v>0.10999999999999999</v>
      </c>
      <c r="H22">
        <f t="shared" si="5"/>
        <v>30.408366091009647</v>
      </c>
      <c r="I22" s="2">
        <f t="shared" si="6"/>
        <v>30.408523808403867</v>
      </c>
      <c r="J22">
        <f t="shared" si="7"/>
        <v>-6.7780306008210598</v>
      </c>
      <c r="K22">
        <f t="shared" si="8"/>
        <v>-6.7467755011277077</v>
      </c>
      <c r="L22">
        <f t="shared" si="9"/>
        <v>1.5944226159798238</v>
      </c>
      <c r="M22" s="2">
        <f t="shared" si="10"/>
        <v>1.5945407261347435</v>
      </c>
      <c r="N22">
        <f t="shared" si="11"/>
        <v>-10.165421588502426</v>
      </c>
      <c r="O22">
        <f t="shared" si="12"/>
        <v>-10.141968467830116</v>
      </c>
      <c r="P22">
        <f t="shared" si="13"/>
        <v>-0.16670122400524434</v>
      </c>
      <c r="Q22" s="2">
        <f t="shared" si="14"/>
        <v>-0.15331812499396827</v>
      </c>
      <c r="R22">
        <f t="shared" si="15"/>
        <v>-2.7038965004693436</v>
      </c>
      <c r="S22">
        <f t="shared" si="16"/>
        <v>-4.0095043843777232E-2</v>
      </c>
      <c r="V22">
        <f t="shared" si="1"/>
        <v>99.765501251563748</v>
      </c>
      <c r="W22">
        <f t="shared" si="2"/>
        <v>5.2314329959319119</v>
      </c>
      <c r="X22">
        <f t="shared" si="3"/>
        <v>-0.50301223720521082</v>
      </c>
      <c r="Z22">
        <f t="shared" si="17"/>
        <v>3.3851424749999994</v>
      </c>
      <c r="AA22">
        <f t="shared" si="18"/>
        <v>0.69347053999999997</v>
      </c>
      <c r="AB22">
        <f t="shared" si="19"/>
        <v>8.1123349999999983E-3</v>
      </c>
      <c r="AE22">
        <f t="shared" si="4"/>
        <v>11.106110837678997</v>
      </c>
      <c r="AF22">
        <f t="shared" si="4"/>
        <v>2.2751658864535997</v>
      </c>
      <c r="AG22">
        <f t="shared" si="20"/>
        <v>2.6615273161399996E-2</v>
      </c>
    </row>
    <row r="23" spans="1:33" x14ac:dyDescent="0.45">
      <c r="A23" t="s">
        <v>30</v>
      </c>
      <c r="B23">
        <f xml:space="preserve"> B6*COS(C19)</f>
        <v>1.9169162784882233E-15</v>
      </c>
      <c r="G23">
        <f t="shared" si="0"/>
        <v>0.11999999999999998</v>
      </c>
      <c r="H23">
        <f t="shared" si="5"/>
        <v>30.340743502395657</v>
      </c>
      <c r="I23" s="2">
        <f t="shared" si="6"/>
        <v>30.340899777894123</v>
      </c>
      <c r="J23">
        <f t="shared" si="7"/>
        <v>-6.7468292831581147</v>
      </c>
      <c r="K23">
        <f t="shared" si="8"/>
        <v>-6.7158598286646152</v>
      </c>
      <c r="L23">
        <f t="shared" si="9"/>
        <v>1.4928865102497193</v>
      </c>
      <c r="M23" s="2">
        <f t="shared" si="10"/>
        <v>1.4930037758530808</v>
      </c>
      <c r="N23">
        <f t="shared" si="11"/>
        <v>-10.141995480309726</v>
      </c>
      <c r="O23">
        <f t="shared" si="12"/>
        <v>-10.118709037051863</v>
      </c>
      <c r="P23">
        <f t="shared" si="13"/>
        <v>-0.18035708999866171</v>
      </c>
      <c r="Q23" s="2">
        <f t="shared" si="14"/>
        <v>-0.16703808271553389</v>
      </c>
      <c r="R23">
        <f t="shared" si="15"/>
        <v>-2.6941477996346985</v>
      </c>
      <c r="S23">
        <f t="shared" si="16"/>
        <v>-4.302128485068267E-2</v>
      </c>
      <c r="V23">
        <f t="shared" si="1"/>
        <v>99.543637627306154</v>
      </c>
      <c r="W23">
        <f t="shared" si="2"/>
        <v>4.8983065079698216</v>
      </c>
      <c r="X23">
        <f t="shared" si="3"/>
        <v>-0.54802522329643222</v>
      </c>
      <c r="Z23">
        <f t="shared" si="17"/>
        <v>3.6889883999999995</v>
      </c>
      <c r="AA23">
        <f t="shared" si="18"/>
        <v>0.70898255999999993</v>
      </c>
      <c r="AB23">
        <f t="shared" si="19"/>
        <v>9.7154399999999988E-3</v>
      </c>
      <c r="AE23">
        <f t="shared" si="4"/>
        <v>12.102980702255998</v>
      </c>
      <c r="AF23">
        <f t="shared" si="4"/>
        <v>2.3260583421503997</v>
      </c>
      <c r="AG23">
        <f t="shared" si="20"/>
        <v>3.1874804169599993E-2</v>
      </c>
    </row>
    <row r="24" spans="1:33" x14ac:dyDescent="0.45">
      <c r="G24">
        <f t="shared" si="0"/>
        <v>0.12999999999999998</v>
      </c>
      <c r="H24">
        <f t="shared" si="5"/>
        <v>30.273431485062542</v>
      </c>
      <c r="I24" s="2">
        <f t="shared" si="6"/>
        <v>30.273586332335007</v>
      </c>
      <c r="J24">
        <f t="shared" si="7"/>
        <v>-6.7159114830154936</v>
      </c>
      <c r="K24">
        <f t="shared" si="8"/>
        <v>-6.6852249717555088</v>
      </c>
      <c r="L24">
        <f t="shared" si="9"/>
        <v>1.3915838210499836</v>
      </c>
      <c r="M24" s="2">
        <f t="shared" si="10"/>
        <v>1.3917002532662728</v>
      </c>
      <c r="N24">
        <f t="shared" si="11"/>
        <v>-10.118735661814986</v>
      </c>
      <c r="O24">
        <f t="shared" si="12"/>
        <v>-10.095613686813149</v>
      </c>
      <c r="P24">
        <f t="shared" si="13"/>
        <v>-0.19397956071188088</v>
      </c>
      <c r="Q24" s="2">
        <f t="shared" si="14"/>
        <v>-0.18072392813796079</v>
      </c>
      <c r="R24">
        <f t="shared" si="15"/>
        <v>-2.684520560614569</v>
      </c>
      <c r="S24">
        <f t="shared" si="16"/>
        <v>-4.5926872504880846E-2</v>
      </c>
      <c r="V24">
        <f t="shared" si="1"/>
        <v>99.32279298257798</v>
      </c>
      <c r="W24">
        <f t="shared" si="2"/>
        <v>4.5659458589261179</v>
      </c>
      <c r="X24">
        <f t="shared" si="3"/>
        <v>-0.59292629239214723</v>
      </c>
      <c r="Z24">
        <f t="shared" si="17"/>
        <v>3.9921852749999993</v>
      </c>
      <c r="AA24">
        <f t="shared" si="18"/>
        <v>0.72350005999999989</v>
      </c>
      <c r="AB24">
        <f t="shared" si="19"/>
        <v>1.1462814999999998E-2</v>
      </c>
      <c r="AE24">
        <f t="shared" si="4"/>
        <v>13.097721137630998</v>
      </c>
      <c r="AF24">
        <f t="shared" si="4"/>
        <v>2.3736879368503998</v>
      </c>
      <c r="AG24">
        <f t="shared" si="20"/>
        <v>3.7607661964599991E-2</v>
      </c>
    </row>
    <row r="25" spans="1:33" x14ac:dyDescent="0.45">
      <c r="A25" t="s">
        <v>33</v>
      </c>
      <c r="B25">
        <f xml:space="preserve"> B12*9.81</f>
        <v>1.7658</v>
      </c>
      <c r="G25">
        <f t="shared" si="0"/>
        <v>0.13999999999999999</v>
      </c>
      <c r="H25">
        <f t="shared" si="5"/>
        <v>30.206427217504853</v>
      </c>
      <c r="I25" s="2">
        <f t="shared" si="6"/>
        <v>30.206580650061152</v>
      </c>
      <c r="J25">
        <f t="shared" si="7"/>
        <v>-6.685274524050004</v>
      </c>
      <c r="K25">
        <f t="shared" si="8"/>
        <v>-6.6548682855191936</v>
      </c>
      <c r="L25">
        <f t="shared" si="9"/>
        <v>1.290512896648123</v>
      </c>
      <c r="M25" s="2">
        <f t="shared" si="10"/>
        <v>1.2906285065231322</v>
      </c>
      <c r="N25">
        <f t="shared" si="11"/>
        <v>-10.09563993967501</v>
      </c>
      <c r="O25">
        <f t="shared" si="12"/>
        <v>-10.072680247176878</v>
      </c>
      <c r="P25">
        <f t="shared" si="13"/>
        <v>-0.20756913374410649</v>
      </c>
      <c r="Q25" s="2">
        <f t="shared" si="14"/>
        <v>-0.19437616530355803</v>
      </c>
      <c r="R25">
        <f t="shared" si="15"/>
        <v>-2.6750138582734615</v>
      </c>
      <c r="S25">
        <f t="shared" si="16"/>
        <v>-4.8812154442440518E-2</v>
      </c>
      <c r="V25">
        <f t="shared" si="1"/>
        <v>99.10295805994663</v>
      </c>
      <c r="W25">
        <f t="shared" si="2"/>
        <v>4.2343456293413535</v>
      </c>
      <c r="X25">
        <f t="shared" si="3"/>
        <v>-0.63771709817452538</v>
      </c>
      <c r="Z25">
        <f t="shared" si="17"/>
        <v>4.2947330999999993</v>
      </c>
      <c r="AA25">
        <f t="shared" si="18"/>
        <v>0.73702303999999996</v>
      </c>
      <c r="AB25">
        <f t="shared" si="19"/>
        <v>1.3354459999999999E-2</v>
      </c>
      <c r="AE25">
        <f t="shared" si="4"/>
        <v>14.090332143803998</v>
      </c>
      <c r="AF25">
        <f t="shared" si="4"/>
        <v>2.4180546705535999</v>
      </c>
      <c r="AG25">
        <f t="shared" si="20"/>
        <v>4.3813846546399998E-2</v>
      </c>
    </row>
    <row r="26" spans="1:33" x14ac:dyDescent="0.45">
      <c r="G26">
        <f t="shared" si="0"/>
        <v>0.15</v>
      </c>
      <c r="H26">
        <f t="shared" si="5"/>
        <v>30.139727904820653</v>
      </c>
      <c r="I26" s="2">
        <f t="shared" si="6"/>
        <v>30.139879936013305</v>
      </c>
      <c r="J26">
        <f t="shared" si="7"/>
        <v>-6.6549157609679899</v>
      </c>
      <c r="K26">
        <f t="shared" si="8"/>
        <v>-6.6247871556110374</v>
      </c>
      <c r="L26">
        <f t="shared" si="9"/>
        <v>1.1896721071263821</v>
      </c>
      <c r="M26" s="2">
        <f t="shared" si="10"/>
        <v>1.1897869055888728</v>
      </c>
      <c r="N26">
        <f t="shared" si="11"/>
        <v>-10.07270614372076</v>
      </c>
      <c r="O26">
        <f t="shared" si="12"/>
        <v>-10.049906571054272</v>
      </c>
      <c r="P26">
        <f t="shared" si="13"/>
        <v>-0.22112630388629265</v>
      </c>
      <c r="Q26" s="2">
        <f t="shared" si="14"/>
        <v>-0.20799529536713754</v>
      </c>
      <c r="R26">
        <f t="shared" si="15"/>
        <v>-2.6656267794888988</v>
      </c>
      <c r="S26">
        <f t="shared" si="16"/>
        <v>-5.1677474707857808E-2</v>
      </c>
      <c r="V26">
        <f t="shared" si="1"/>
        <v>98.884123689269884</v>
      </c>
      <c r="W26">
        <f t="shared" si="2"/>
        <v>3.9035004713321975</v>
      </c>
      <c r="X26">
        <f t="shared" si="3"/>
        <v>-0.68239928485231949</v>
      </c>
      <c r="Z26">
        <f t="shared" si="17"/>
        <v>4.5966318749999999</v>
      </c>
      <c r="AA26">
        <f t="shared" si="18"/>
        <v>0.74955149999999993</v>
      </c>
      <c r="AB26">
        <f t="shared" si="19"/>
        <v>1.5390375000000001E-2</v>
      </c>
      <c r="AE26">
        <f t="shared" si="4"/>
        <v>15.080813720775</v>
      </c>
      <c r="AF26">
        <f t="shared" si="4"/>
        <v>2.4591585432599996</v>
      </c>
      <c r="AG26">
        <f t="shared" si="20"/>
        <v>5.0493357915000002E-2</v>
      </c>
    </row>
    <row r="27" spans="1:33" x14ac:dyDescent="0.45">
      <c r="G27">
        <f t="shared" si="0"/>
        <v>0.16</v>
      </c>
      <c r="H27">
        <f t="shared" si="5"/>
        <v>30.073330778403626</v>
      </c>
      <c r="I27" s="2">
        <f t="shared" si="6"/>
        <v>30.073481421430408</v>
      </c>
      <c r="J27">
        <f t="shared" si="7"/>
        <v>-6.6248325790191496</v>
      </c>
      <c r="K27">
        <f t="shared" si="8"/>
        <v>-6.594978997725736</v>
      </c>
      <c r="L27">
        <f t="shared" si="9"/>
        <v>1.0890598441516652</v>
      </c>
      <c r="M27" s="2">
        <f t="shared" si="10"/>
        <v>1.0891738420149977</v>
      </c>
      <c r="N27">
        <f t="shared" si="11"/>
        <v>-10.049932126636145</v>
      </c>
      <c r="O27">
        <f t="shared" si="12"/>
        <v>-10.02729053389035</v>
      </c>
      <c r="P27">
        <f t="shared" si="13"/>
        <v>-0.23465156316202654</v>
      </c>
      <c r="Q27" s="2">
        <f t="shared" si="14"/>
        <v>-0.22158181663812132</v>
      </c>
      <c r="R27">
        <f t="shared" si="15"/>
        <v>-2.6563584229665884</v>
      </c>
      <c r="S27">
        <f t="shared" si="16"/>
        <v>-5.4523173809754133E-2</v>
      </c>
      <c r="V27">
        <f t="shared" si="1"/>
        <v>98.666280786685746</v>
      </c>
      <c r="W27">
        <f t="shared" si="2"/>
        <v>3.5734051078364848</v>
      </c>
      <c r="X27">
        <f t="shared" si="3"/>
        <v>-0.72697448729901393</v>
      </c>
      <c r="Z27">
        <f t="shared" si="17"/>
        <v>4.8978816000000007</v>
      </c>
      <c r="AA27">
        <f t="shared" si="18"/>
        <v>0.76108544</v>
      </c>
      <c r="AB27">
        <f t="shared" si="19"/>
        <v>1.7570560000000002E-2</v>
      </c>
      <c r="AE27">
        <f t="shared" si="4"/>
        <v>16.069165868544001</v>
      </c>
      <c r="AF27">
        <f t="shared" si="4"/>
        <v>2.4969995549695998</v>
      </c>
      <c r="AG27">
        <f t="shared" si="20"/>
        <v>5.7646196070400009E-2</v>
      </c>
    </row>
    <row r="28" spans="1:33" x14ac:dyDescent="0.45">
      <c r="G28">
        <f t="shared" si="0"/>
        <v>0.17</v>
      </c>
      <c r="H28">
        <f t="shared" si="5"/>
        <v>30.007233095640217</v>
      </c>
      <c r="I28" s="2">
        <f t="shared" si="6"/>
        <v>30.007382363546682</v>
      </c>
      <c r="J28">
        <f t="shared" si="7"/>
        <v>-6.595022393499181</v>
      </c>
      <c r="K28">
        <f t="shared" si="8"/>
        <v>-6.565441257108743</v>
      </c>
      <c r="L28">
        <f t="shared" si="9"/>
        <v>0.98867452074863627</v>
      </c>
      <c r="M28" s="2">
        <f t="shared" si="10"/>
        <v>0.9887877287123652</v>
      </c>
      <c r="N28">
        <f t="shared" si="11"/>
        <v>-10.027315763643454</v>
      </c>
      <c r="O28">
        <f t="shared" si="12"/>
        <v>-10.004830033355908</v>
      </c>
      <c r="P28">
        <f t="shared" si="13"/>
        <v>-0.24814540086778719</v>
      </c>
      <c r="Q28" s="2">
        <f t="shared" si="14"/>
        <v>-0.23513622462200304</v>
      </c>
      <c r="R28">
        <f t="shared" si="15"/>
        <v>-2.6472078990586856</v>
      </c>
      <c r="S28">
        <f t="shared" si="16"/>
        <v>-5.7349588775547369E-2</v>
      </c>
      <c r="V28">
        <f t="shared" si="1"/>
        <v>98.449420353618493</v>
      </c>
      <c r="W28">
        <f t="shared" si="2"/>
        <v>3.2440543318686763</v>
      </c>
      <c r="X28">
        <f t="shared" si="3"/>
        <v>-0.77144433118885247</v>
      </c>
      <c r="Z28">
        <f t="shared" si="17"/>
        <v>5.1984822749999999</v>
      </c>
      <c r="AA28">
        <f t="shared" si="18"/>
        <v>0.77162485999999997</v>
      </c>
      <c r="AB28">
        <f t="shared" si="19"/>
        <v>1.9895015000000005E-2</v>
      </c>
      <c r="AE28">
        <f t="shared" si="4"/>
        <v>17.055388587111</v>
      </c>
      <c r="AF28">
        <f t="shared" si="4"/>
        <v>2.5315777056824</v>
      </c>
      <c r="AG28">
        <f t="shared" si="20"/>
        <v>6.5272361012600019E-2</v>
      </c>
    </row>
    <row r="29" spans="1:33" x14ac:dyDescent="0.45">
      <c r="G29">
        <f t="shared" si="0"/>
        <v>0.18000000000000002</v>
      </c>
      <c r="H29">
        <f t="shared" si="5"/>
        <v>29.941432139611692</v>
      </c>
      <c r="I29" s="2">
        <f t="shared" si="6"/>
        <v>29.941580045293641</v>
      </c>
      <c r="J29">
        <f t="shared" si="7"/>
        <v>-6.5654826492610789</v>
      </c>
      <c r="K29">
        <f t="shared" si="8"/>
        <v>-6.5361714080761848</v>
      </c>
      <c r="L29">
        <f t="shared" si="9"/>
        <v>0.88851457107593068</v>
      </c>
      <c r="M29" s="2">
        <f t="shared" si="10"/>
        <v>0.88862699972736836</v>
      </c>
      <c r="N29">
        <f t="shared" si="11"/>
        <v>-10.004854952195219</v>
      </c>
      <c r="O29">
        <f t="shared" si="12"/>
        <v>-9.9825229890458438</v>
      </c>
      <c r="P29">
        <f t="shared" si="13"/>
        <v>-0.26160830361258991</v>
      </c>
      <c r="Q29" s="2">
        <f t="shared" si="14"/>
        <v>-0.24865901206117419</v>
      </c>
      <c r="R29">
        <f t="shared" si="15"/>
        <v>-2.6381743295850844</v>
      </c>
      <c r="S29">
        <f t="shared" si="16"/>
        <v>-6.0157053205115628E-2</v>
      </c>
      <c r="V29">
        <f t="shared" si="1"/>
        <v>98.233533475801195</v>
      </c>
      <c r="W29">
        <f t="shared" si="2"/>
        <v>2.9154430057855394</v>
      </c>
      <c r="X29">
        <f t="shared" si="3"/>
        <v>-0.81581043313078272</v>
      </c>
      <c r="Z29">
        <f t="shared" si="17"/>
        <v>5.4984339000000011</v>
      </c>
      <c r="AA29">
        <f t="shared" si="18"/>
        <v>0.78116976000000005</v>
      </c>
      <c r="AB29">
        <f t="shared" si="19"/>
        <v>2.2363740000000007E-2</v>
      </c>
      <c r="AE29">
        <f t="shared" si="4"/>
        <v>18.039481876476003</v>
      </c>
      <c r="AF29">
        <f t="shared" si="4"/>
        <v>2.5628929953984003</v>
      </c>
      <c r="AG29">
        <f t="shared" si="20"/>
        <v>7.3371852741600019E-2</v>
      </c>
    </row>
    <row r="30" spans="1:33" x14ac:dyDescent="0.45">
      <c r="G30">
        <f t="shared" si="0"/>
        <v>0.19000000000000003</v>
      </c>
      <c r="H30">
        <f t="shared" si="5"/>
        <v>29.875925218801029</v>
      </c>
      <c r="I30" s="2">
        <f t="shared" si="6"/>
        <v>29.876071775006956</v>
      </c>
      <c r="J30">
        <f t="shared" si="7"/>
        <v>-6.5362108202349347</v>
      </c>
      <c r="K30">
        <f t="shared" si="8"/>
        <v>-6.5071669535431562</v>
      </c>
      <c r="L30">
        <f t="shared" si="9"/>
        <v>0.78857845020541617</v>
      </c>
      <c r="M30" s="2">
        <f t="shared" si="10"/>
        <v>0.78869011002116307</v>
      </c>
      <c r="N30">
        <f t="shared" si="11"/>
        <v>-9.9825476116724658</v>
      </c>
      <c r="O30">
        <f t="shared" si="12"/>
        <v>-9.9603673421837087</v>
      </c>
      <c r="P30">
        <f t="shared" si="13"/>
        <v>-0.27504075535702505</v>
      </c>
      <c r="Q30" s="2">
        <f t="shared" si="14"/>
        <v>-0.26215066897512518</v>
      </c>
      <c r="R30">
        <f t="shared" si="15"/>
        <v>-2.6292568476576768</v>
      </c>
      <c r="S30">
        <f t="shared" si="16"/>
        <v>-6.2945897323473804E-2</v>
      </c>
      <c r="V30">
        <f t="shared" si="1"/>
        <v>98.018611322313816</v>
      </c>
      <c r="W30">
        <f t="shared" si="2"/>
        <v>2.5875660605618327</v>
      </c>
      <c r="X30">
        <f t="shared" si="3"/>
        <v>-0.86007440080034969</v>
      </c>
      <c r="Z30">
        <f t="shared" si="17"/>
        <v>5.7977364750000007</v>
      </c>
      <c r="AA30">
        <f t="shared" si="18"/>
        <v>0.78972014000000001</v>
      </c>
      <c r="AB30">
        <f t="shared" si="19"/>
        <v>2.4976735000000014E-2</v>
      </c>
      <c r="AE30">
        <f t="shared" si="4"/>
        <v>19.021445736639002</v>
      </c>
      <c r="AF30">
        <f t="shared" si="4"/>
        <v>2.5909454241176002</v>
      </c>
      <c r="AG30">
        <f t="shared" si="20"/>
        <v>8.1944671257400042E-2</v>
      </c>
    </row>
    <row r="31" spans="1:33" x14ac:dyDescent="0.45">
      <c r="G31">
        <f t="shared" si="0"/>
        <v>0.20000000000000004</v>
      </c>
      <c r="H31">
        <f t="shared" si="5"/>
        <v>29.810709666804605</v>
      </c>
      <c r="I31" s="2">
        <f t="shared" si="6"/>
        <v>29.810854886138067</v>
      </c>
      <c r="J31">
        <f t="shared" si="7"/>
        <v>-6.5072044089561007</v>
      </c>
      <c r="K31">
        <f t="shared" si="8"/>
        <v>-6.4784254245601698</v>
      </c>
      <c r="L31">
        <f t="shared" si="9"/>
        <v>0.68886463390443842</v>
      </c>
      <c r="M31" s="2">
        <f t="shared" si="10"/>
        <v>0.68897553525188215</v>
      </c>
      <c r="N31">
        <f t="shared" si="11"/>
        <v>-9.9603916830891919</v>
      </c>
      <c r="O31">
        <f t="shared" si="12"/>
        <v>-9.9383610553323667</v>
      </c>
      <c r="P31">
        <f t="shared" si="13"/>
        <v>-0.28844323745170197</v>
      </c>
      <c r="Q31" s="2">
        <f t="shared" si="14"/>
        <v>-0.27561168270003095</v>
      </c>
      <c r="R31">
        <f t="shared" si="15"/>
        <v>-2.6204545975075306</v>
      </c>
      <c r="S31">
        <f t="shared" si="16"/>
        <v>-6.5716448032481098E-2</v>
      </c>
      <c r="V31">
        <f t="shared" si="1"/>
        <v>97.80464514463722</v>
      </c>
      <c r="W31">
        <f t="shared" si="2"/>
        <v>2.2604184950757849</v>
      </c>
      <c r="X31">
        <f t="shared" si="3"/>
        <v>-0.90423783306956951</v>
      </c>
      <c r="Z31">
        <f t="shared" si="17"/>
        <v>6.0963900000000013</v>
      </c>
      <c r="AA31">
        <f t="shared" si="18"/>
        <v>0.7972760000000001</v>
      </c>
      <c r="AB31">
        <f t="shared" si="19"/>
        <v>2.7734000000000012E-2</v>
      </c>
      <c r="AE31">
        <f t="shared" si="4"/>
        <v>20.001280167600004</v>
      </c>
      <c r="AF31">
        <f t="shared" si="4"/>
        <v>2.6157349918400001</v>
      </c>
      <c r="AG31">
        <f t="shared" si="20"/>
        <v>9.0990816560000035E-2</v>
      </c>
    </row>
    <row r="32" spans="1:33" x14ac:dyDescent="0.45">
      <c r="G32">
        <f t="shared" si="0"/>
        <v>0.21000000000000005</v>
      </c>
      <c r="H32">
        <f t="shared" si="5"/>
        <v>29.745782842048506</v>
      </c>
      <c r="I32" s="2">
        <f t="shared" si="6"/>
        <v>29.745926736970485</v>
      </c>
      <c r="J32">
        <f t="shared" si="7"/>
        <v>-6.4784609461015448</v>
      </c>
      <c r="K32">
        <f t="shared" si="8"/>
        <v>-6.4499443798577101</v>
      </c>
      <c r="L32">
        <f t="shared" si="9"/>
        <v>0.58937161842099028</v>
      </c>
      <c r="M32" s="2">
        <f t="shared" si="10"/>
        <v>0.58948177155977433</v>
      </c>
      <c r="N32">
        <f t="shared" si="11"/>
        <v>-9.9383851288029401</v>
      </c>
      <c r="O32">
        <f t="shared" si="12"/>
        <v>-9.9165021121106687</v>
      </c>
      <c r="P32">
        <f t="shared" si="13"/>
        <v>-0.30181622867510627</v>
      </c>
      <c r="Q32" s="2">
        <f t="shared" si="14"/>
        <v>-0.28904253792773099</v>
      </c>
      <c r="R32">
        <f t="shared" si="15"/>
        <v>-2.6117667343149207</v>
      </c>
      <c r="S32">
        <f t="shared" si="16"/>
        <v>-6.8469028961598843E-2</v>
      </c>
      <c r="Z32">
        <f t="shared" si="17"/>
        <v>6.3943944750000021</v>
      </c>
      <c r="AA32">
        <f t="shared" si="18"/>
        <v>0.80383734000000007</v>
      </c>
      <c r="AB32">
        <f t="shared" si="19"/>
        <v>3.0635535000000016E-2</v>
      </c>
      <c r="AE32">
        <f t="shared" si="4"/>
        <v>20.978985169359007</v>
      </c>
      <c r="AF32">
        <f t="shared" si="4"/>
        <v>2.6372616985656001</v>
      </c>
      <c r="AG32">
        <f t="shared" si="20"/>
        <v>0.10051028864940005</v>
      </c>
    </row>
    <row r="33" spans="7:33" x14ac:dyDescent="0.45">
      <c r="G33">
        <f t="shared" si="0"/>
        <v>0.22000000000000006</v>
      </c>
      <c r="H33">
        <f t="shared" si="5"/>
        <v>29.681142127509471</v>
      </c>
      <c r="I33" s="2">
        <f t="shared" si="6"/>
        <v>29.681284710340687</v>
      </c>
      <c r="J33">
        <f t="shared" si="7"/>
        <v>-6.4499779900342604</v>
      </c>
      <c r="K33">
        <f t="shared" si="8"/>
        <v>-6.4217214053986558</v>
      </c>
      <c r="L33">
        <f t="shared" si="9"/>
        <v>0.49009792027174492</v>
      </c>
      <c r="M33" s="2">
        <f t="shared" si="10"/>
        <v>0.49020733535520628</v>
      </c>
      <c r="N33">
        <f t="shared" si="11"/>
        <v>-9.9165259322313926</v>
      </c>
      <c r="O33">
        <f t="shared" si="12"/>
        <v>-9.8947885169159928</v>
      </c>
      <c r="P33">
        <f t="shared" si="13"/>
        <v>-0.31516020527088018</v>
      </c>
      <c r="Q33" s="2">
        <f t="shared" si="14"/>
        <v>-0.30244371674411358</v>
      </c>
      <c r="R33">
        <f t="shared" si="15"/>
        <v>-2.6031924240421556</v>
      </c>
      <c r="S33">
        <f t="shared" si="16"/>
        <v>-7.1203960517716366E-2</v>
      </c>
      <c r="Z33">
        <f t="shared" si="17"/>
        <v>6.6917499000000014</v>
      </c>
      <c r="AA33">
        <f t="shared" si="18"/>
        <v>0.80940415999999993</v>
      </c>
      <c r="AB33">
        <f t="shared" si="19"/>
        <v>3.3681340000000025E-2</v>
      </c>
      <c r="AE33">
        <f t="shared" si="4"/>
        <v>21.954560741916005</v>
      </c>
      <c r="AF33">
        <f t="shared" si="4"/>
        <v>2.6555255442943997</v>
      </c>
      <c r="AG33">
        <f t="shared" si="20"/>
        <v>0.11050308752560008</v>
      </c>
    </row>
    <row r="34" spans="7:33" x14ac:dyDescent="0.45">
      <c r="G34">
        <f t="shared" si="0"/>
        <v>0.23000000000000007</v>
      </c>
      <c r="H34">
        <f t="shared" si="5"/>
        <v>29.616784930440346</v>
      </c>
      <c r="I34" s="2">
        <f t="shared" si="6"/>
        <v>29.616926213363524</v>
      </c>
      <c r="J34">
        <f t="shared" si="7"/>
        <v>-6.4217531263556031</v>
      </c>
      <c r="K34">
        <f t="shared" si="8"/>
        <v>-6.393754113938499</v>
      </c>
      <c r="L34">
        <f t="shared" si="9"/>
        <v>0.39104207603289232</v>
      </c>
      <c r="M34" s="2">
        <f t="shared" si="10"/>
        <v>0.39115076310946933</v>
      </c>
      <c r="N34">
        <f t="shared" si="11"/>
        <v>-9.8948120975748388</v>
      </c>
      <c r="O34">
        <f t="shared" si="12"/>
        <v>-9.873218294652558</v>
      </c>
      <c r="P34">
        <f t="shared" si="13"/>
        <v>-0.32847564098453513</v>
      </c>
      <c r="Q34" s="2">
        <f t="shared" si="14"/>
        <v>-0.31581569866691295</v>
      </c>
      <c r="R34">
        <f t="shared" si="15"/>
        <v>-2.5947308432691609</v>
      </c>
      <c r="S34">
        <f t="shared" si="16"/>
        <v>-7.3921559934063019E-2</v>
      </c>
      <c r="Z34">
        <f t="shared" si="17"/>
        <v>6.9884562750000025</v>
      </c>
      <c r="AA34">
        <f t="shared" si="18"/>
        <v>0.81397646000000012</v>
      </c>
      <c r="AB34">
        <f t="shared" si="19"/>
        <v>3.6871415000000025E-2</v>
      </c>
      <c r="AE34">
        <f t="shared" ref="AE34:AF53" si="21" xml:space="preserve"> Z34*3.28084</f>
        <v>22.928006885271007</v>
      </c>
      <c r="AF34">
        <f t="shared" si="21"/>
        <v>2.6705265290264002</v>
      </c>
      <c r="AG34">
        <f t="shared" si="20"/>
        <v>0.12096921318860009</v>
      </c>
    </row>
    <row r="35" spans="7:33" x14ac:dyDescent="0.45">
      <c r="G35">
        <f t="shared" si="0"/>
        <v>0.24000000000000007</v>
      </c>
      <c r="H35">
        <f t="shared" si="5"/>
        <v>29.552708682099968</v>
      </c>
      <c r="I35" s="2">
        <f t="shared" si="6"/>
        <v>29.552848677162054</v>
      </c>
      <c r="J35">
        <f t="shared" si="7"/>
        <v>-6.393783967465386</v>
      </c>
      <c r="K35">
        <f t="shared" si="8"/>
        <v>-6.366040144593196</v>
      </c>
      <c r="L35">
        <f t="shared" si="9"/>
        <v>0.29220264213372094</v>
      </c>
      <c r="M35" s="2">
        <f t="shared" si="10"/>
        <v>0.29231061114833234</v>
      </c>
      <c r="N35">
        <f t="shared" si="11"/>
        <v>-9.8732416495444149</v>
      </c>
      <c r="O35">
        <f t="shared" si="12"/>
        <v>-9.8517894904654</v>
      </c>
      <c r="P35">
        <f t="shared" si="13"/>
        <v>-0.34176300709960455</v>
      </c>
      <c r="Q35" s="2">
        <f t="shared" si="14"/>
        <v>-0.32915896068292905</v>
      </c>
      <c r="R35">
        <f t="shared" si="15"/>
        <v>-2.5863811790317457</v>
      </c>
      <c r="S35">
        <f t="shared" si="16"/>
        <v>-7.6622141318223688E-2</v>
      </c>
      <c r="Z35">
        <f t="shared" si="17"/>
        <v>7.2845136000000021</v>
      </c>
      <c r="AA35">
        <f t="shared" si="18"/>
        <v>0.8175542400000001</v>
      </c>
      <c r="AB35">
        <f t="shared" si="19"/>
        <v>4.0205760000000028E-2</v>
      </c>
      <c r="AE35">
        <f t="shared" si="21"/>
        <v>23.899323599424008</v>
      </c>
      <c r="AF35">
        <f t="shared" si="21"/>
        <v>2.6822646527616003</v>
      </c>
      <c r="AG35">
        <f t="shared" si="20"/>
        <v>0.13190866563840009</v>
      </c>
    </row>
    <row r="36" spans="7:33" x14ac:dyDescent="0.45">
      <c r="G36">
        <f t="shared" si="0"/>
        <v>0.25000000000000006</v>
      </c>
      <c r="H36">
        <f t="shared" si="5"/>
        <v>29.488910837487399</v>
      </c>
      <c r="I36" s="2">
        <f t="shared" si="6"/>
        <v>29.48904955660176</v>
      </c>
      <c r="J36">
        <f t="shared" si="7"/>
        <v>-6.3660681521296194</v>
      </c>
      <c r="K36">
        <f t="shared" si="8"/>
        <v>-6.338577162414504</v>
      </c>
      <c r="L36">
        <f t="shared" si="9"/>
        <v>0.1935781946528882</v>
      </c>
      <c r="M36" s="2">
        <f t="shared" si="10"/>
        <v>0.19368545544828325</v>
      </c>
      <c r="N36">
        <f t="shared" si="11"/>
        <v>-9.851812633096003</v>
      </c>
      <c r="O36">
        <f t="shared" si="12"/>
        <v>-9.8305001694798992</v>
      </c>
      <c r="P36">
        <f t="shared" si="13"/>
        <v>-0.35502277247324648</v>
      </c>
      <c r="Q36" s="2">
        <f t="shared" si="14"/>
        <v>-0.34247397728467888</v>
      </c>
      <c r="R36">
        <f t="shared" si="15"/>
        <v>-2.5781426286625151</v>
      </c>
      <c r="S36">
        <f t="shared" si="16"/>
        <v>-7.9306015699275215E-2</v>
      </c>
      <c r="Z36">
        <f t="shared" si="17"/>
        <v>7.5799218750000019</v>
      </c>
      <c r="AA36">
        <f t="shared" si="18"/>
        <v>0.82013749999999996</v>
      </c>
      <c r="AB36">
        <f t="shared" si="19"/>
        <v>4.3684375000000025E-2</v>
      </c>
      <c r="AE36">
        <f t="shared" si="21"/>
        <v>24.868510884375006</v>
      </c>
      <c r="AF36">
        <f t="shared" si="21"/>
        <v>2.6907399155</v>
      </c>
      <c r="AG36">
        <f t="shared" si="20"/>
        <v>0.14332144487500009</v>
      </c>
    </row>
    <row r="37" spans="7:33" x14ac:dyDescent="0.45">
      <c r="G37">
        <f t="shared" si="0"/>
        <v>0.26000000000000006</v>
      </c>
      <c r="H37">
        <f t="shared" si="5"/>
        <v>29.425388875080465</v>
      </c>
      <c r="I37" s="2">
        <f t="shared" si="6"/>
        <v>29.42552633002904</v>
      </c>
      <c r="J37">
        <f t="shared" si="7"/>
        <v>-6.3386033450557573</v>
      </c>
      <c r="K37">
        <f t="shared" si="8"/>
        <v>-6.3113628579727106</v>
      </c>
      <c r="L37">
        <f t="shared" si="9"/>
        <v>9.5167329117323216E-2</v>
      </c>
      <c r="M37" s="2">
        <f t="shared" si="10"/>
        <v>9.527389143540374E-2</v>
      </c>
      <c r="N37">
        <f t="shared" si="11"/>
        <v>-9.8305231131696917</v>
      </c>
      <c r="O37">
        <f t="shared" si="12"/>
        <v>-9.8093484165467562</v>
      </c>
      <c r="P37">
        <f t="shared" si="13"/>
        <v>-0.36825540357130404</v>
      </c>
      <c r="Q37" s="2">
        <f t="shared" si="14"/>
        <v>-0.35576122050648784</v>
      </c>
      <c r="R37">
        <f t="shared" si="15"/>
        <v>-2.5700143996343776</v>
      </c>
      <c r="S37">
        <f t="shared" si="16"/>
        <v>-8.1973491074060087E-2</v>
      </c>
      <c r="Z37">
        <f t="shared" si="17"/>
        <v>7.8746811000000028</v>
      </c>
      <c r="AA37">
        <f t="shared" si="18"/>
        <v>0.82172624000000005</v>
      </c>
      <c r="AB37">
        <f t="shared" si="19"/>
        <v>4.7307260000000032E-2</v>
      </c>
      <c r="AE37">
        <f t="shared" si="21"/>
        <v>25.83556874012401</v>
      </c>
      <c r="AF37">
        <f t="shared" si="21"/>
        <v>2.6959523172416002</v>
      </c>
      <c r="AG37">
        <f t="shared" si="20"/>
        <v>0.1552075508984001</v>
      </c>
    </row>
    <row r="38" spans="7:33" x14ac:dyDescent="0.45">
      <c r="G38">
        <f t="shared" si="0"/>
        <v>0.27000000000000007</v>
      </c>
      <c r="H38">
        <f t="shared" si="5"/>
        <v>29.362140296578481</v>
      </c>
      <c r="I38" s="2">
        <f t="shared" si="6"/>
        <v>29.362276499013898</v>
      </c>
      <c r="J38">
        <f t="shared" si="7"/>
        <v>-6.3113872364753156</v>
      </c>
      <c r="K38">
        <f t="shared" si="8"/>
        <v>-6.2843949469466081</v>
      </c>
      <c r="L38">
        <f t="shared" si="9"/>
        <v>-3.0313396962931838E-3</v>
      </c>
      <c r="M38" s="2">
        <f t="shared" si="10"/>
        <v>-2.9254662131785042E-3</v>
      </c>
      <c r="N38">
        <f t="shared" si="11"/>
        <v>-9.8093711744346788</v>
      </c>
      <c r="O38">
        <f t="shared" si="12"/>
        <v>-9.7883323359923082</v>
      </c>
      <c r="P38">
        <f t="shared" si="13"/>
        <v>-0.38146136450283163</v>
      </c>
      <c r="Q38" s="2">
        <f t="shared" si="14"/>
        <v>-0.36902115996003004</v>
      </c>
      <c r="R38">
        <f t="shared" si="15"/>
        <v>-2.5619957094065846</v>
      </c>
      <c r="S38">
        <f t="shared" si="16"/>
        <v>-8.462487245261438E-2</v>
      </c>
      <c r="Z38">
        <f t="shared" si="17"/>
        <v>8.1687912750000038</v>
      </c>
      <c r="AA38">
        <f t="shared" si="18"/>
        <v>0.82232046000000003</v>
      </c>
      <c r="AB38">
        <f t="shared" si="19"/>
        <v>5.1074415000000026E-2</v>
      </c>
      <c r="AE38">
        <f t="shared" si="21"/>
        <v>26.800497166671011</v>
      </c>
      <c r="AF38">
        <f t="shared" si="21"/>
        <v>2.6979018579864</v>
      </c>
      <c r="AG38">
        <f t="shared" si="20"/>
        <v>0.16756698370860007</v>
      </c>
    </row>
    <row r="39" spans="7:33" x14ac:dyDescent="0.45">
      <c r="G39">
        <f t="shared" si="0"/>
        <v>0.28000000000000008</v>
      </c>
      <c r="H39">
        <f t="shared" si="5"/>
        <v>29.299162626649146</v>
      </c>
      <c r="I39" s="2">
        <f t="shared" si="6"/>
        <v>29.299297588096788</v>
      </c>
      <c r="J39">
        <f t="shared" si="7"/>
        <v>-6.284417541733732</v>
      </c>
      <c r="K39">
        <f t="shared" si="8"/>
        <v>-6.2576711697205605</v>
      </c>
      <c r="L39">
        <f t="shared" si="9"/>
        <v>-0.1010191779575253</v>
      </c>
      <c r="M39" s="2">
        <f t="shared" si="10"/>
        <v>-0.10091398376531345</v>
      </c>
      <c r="N39">
        <f t="shared" si="11"/>
        <v>-9.7883549210395202</v>
      </c>
      <c r="O39">
        <f t="shared" si="12"/>
        <v>-9.7674500513740785</v>
      </c>
      <c r="P39">
        <f t="shared" si="13"/>
        <v>-0.39464111705409588</v>
      </c>
      <c r="Q39" s="2">
        <f t="shared" si="14"/>
        <v>-0.38225426286932607</v>
      </c>
      <c r="R39">
        <f t="shared" si="15"/>
        <v>-2.5540857852732723</v>
      </c>
      <c r="S39">
        <f t="shared" si="16"/>
        <v>-8.7260461902765582E-2</v>
      </c>
      <c r="Z39">
        <f t="shared" si="17"/>
        <v>8.4622524000000023</v>
      </c>
      <c r="AA39">
        <f t="shared" si="18"/>
        <v>0.82192016000000012</v>
      </c>
      <c r="AB39">
        <f t="shared" si="19"/>
        <v>5.4985840000000029E-2</v>
      </c>
      <c r="AE39">
        <f t="shared" si="21"/>
        <v>27.763296164016008</v>
      </c>
      <c r="AF39">
        <f t="shared" si="21"/>
        <v>2.6965885377344003</v>
      </c>
      <c r="AG39">
        <f t="shared" si="20"/>
        <v>0.1803997433056001</v>
      </c>
    </row>
    <row r="40" spans="7:33" x14ac:dyDescent="0.45">
      <c r="G40">
        <f t="shared" si="0"/>
        <v>0.29000000000000009</v>
      </c>
      <c r="H40">
        <f t="shared" si="5"/>
        <v>29.236453412679452</v>
      </c>
      <c r="I40" s="2">
        <f t="shared" si="6"/>
        <v>29.236587144539516</v>
      </c>
      <c r="J40">
        <f t="shared" si="7"/>
        <v>-6.2576920008873671</v>
      </c>
      <c r="K40">
        <f t="shared" si="8"/>
        <v>-6.2311892909886071</v>
      </c>
      <c r="L40">
        <f t="shared" si="9"/>
        <v>-0.19879753297570865</v>
      </c>
      <c r="M40" s="2">
        <f t="shared" si="10"/>
        <v>-0.19869300862738143</v>
      </c>
      <c r="N40">
        <f t="shared" si="11"/>
        <v>-9.7674724763676117</v>
      </c>
      <c r="O40">
        <f t="shared" si="12"/>
        <v>-9.746699705241479</v>
      </c>
      <c r="P40">
        <f t="shared" si="13"/>
        <v>-0.40779512072205881</v>
      </c>
      <c r="Q40" s="2">
        <f t="shared" si="14"/>
        <v>-0.39546099410520624</v>
      </c>
      <c r="R40">
        <f t="shared" si="15"/>
        <v>-2.5462838642144439</v>
      </c>
      <c r="S40">
        <f t="shared" si="16"/>
        <v>-8.9880558593916415E-2</v>
      </c>
      <c r="Z40">
        <f t="shared" si="17"/>
        <v>8.7550644750000028</v>
      </c>
      <c r="AA40">
        <f t="shared" si="18"/>
        <v>0.82052533999999999</v>
      </c>
      <c r="AB40">
        <f t="shared" si="19"/>
        <v>5.9041535000000041E-2</v>
      </c>
      <c r="AE40">
        <f t="shared" si="21"/>
        <v>28.723965732159009</v>
      </c>
      <c r="AF40">
        <f t="shared" si="21"/>
        <v>2.6920123564855998</v>
      </c>
      <c r="AG40">
        <f t="shared" si="20"/>
        <v>0.19370582968940014</v>
      </c>
    </row>
    <row r="41" spans="7:33" x14ac:dyDescent="0.45">
      <c r="G41">
        <f t="shared" si="0"/>
        <v>0.3000000000000001</v>
      </c>
      <c r="H41">
        <f t="shared" si="5"/>
        <v>29.174010224530644</v>
      </c>
      <c r="I41" s="2">
        <f t="shared" si="6"/>
        <v>29.174142738080135</v>
      </c>
      <c r="J41">
        <f t="shared" si="7"/>
        <v>-6.2312083783074739</v>
      </c>
      <c r="K41">
        <f t="shared" si="8"/>
        <v>-6.2049470993654223</v>
      </c>
      <c r="L41">
        <f t="shared" si="9"/>
        <v>-0.29636773339105754</v>
      </c>
      <c r="M41" s="2">
        <f t="shared" si="10"/>
        <v>-0.29626386953542688</v>
      </c>
      <c r="N41">
        <f t="shared" si="11"/>
        <v>-9.7467219827978244</v>
      </c>
      <c r="O41">
        <f t="shared" si="12"/>
        <v>-9.7260794589015376</v>
      </c>
      <c r="P41">
        <f t="shared" si="13"/>
        <v>-0.42092383274735068</v>
      </c>
      <c r="Q41" s="2">
        <f t="shared" si="14"/>
        <v>-0.40864181621924806</v>
      </c>
      <c r="R41">
        <f t="shared" si="15"/>
        <v>-2.5385891927493551</v>
      </c>
      <c r="S41">
        <f t="shared" si="16"/>
        <v>-9.2485458840030343E-2</v>
      </c>
      <c r="Z41">
        <f t="shared" si="17"/>
        <v>9.0472275000000035</v>
      </c>
      <c r="AA41">
        <f t="shared" si="18"/>
        <v>0.81813599999999997</v>
      </c>
      <c r="AB41">
        <f t="shared" si="19"/>
        <v>6.3241500000000048E-2</v>
      </c>
      <c r="AE41">
        <f t="shared" si="21"/>
        <v>29.682505871100012</v>
      </c>
      <c r="AF41">
        <f t="shared" si="21"/>
        <v>2.6841733142399997</v>
      </c>
      <c r="AG41">
        <f t="shared" si="20"/>
        <v>0.20748524286000017</v>
      </c>
    </row>
    <row r="42" spans="7:33" x14ac:dyDescent="0.45">
      <c r="G42">
        <f t="shared" si="0"/>
        <v>0.31000000000000011</v>
      </c>
      <c r="H42">
        <f t="shared" si="5"/>
        <v>29.111830654297062</v>
      </c>
      <c r="I42" s="2">
        <f t="shared" si="6"/>
        <v>29.111961960691772</v>
      </c>
      <c r="J42">
        <f t="shared" si="7"/>
        <v>-6.2049644622910964</v>
      </c>
      <c r="K42">
        <f t="shared" si="8"/>
        <v>-6.1789424070040537</v>
      </c>
      <c r="L42">
        <f t="shared" si="9"/>
        <v>-0.39373108936340512</v>
      </c>
      <c r="M42" s="2">
        <f t="shared" si="10"/>
        <v>-0.39362787674392369</v>
      </c>
      <c r="N42">
        <f t="shared" si="11"/>
        <v>-9.7261016014701784</v>
      </c>
      <c r="O42">
        <f t="shared" si="12"/>
        <v>-9.7055874921895811</v>
      </c>
      <c r="P42">
        <f t="shared" si="13"/>
        <v>-0.43402770814674163</v>
      </c>
      <c r="Q42" s="2">
        <f t="shared" si="14"/>
        <v>-0.42179718947719497</v>
      </c>
      <c r="R42">
        <f t="shared" si="15"/>
        <v>-2.531001026792254</v>
      </c>
      <c r="S42">
        <f t="shared" si="16"/>
        <v>-9.5075456141833159E-2</v>
      </c>
      <c r="Z42">
        <f t="shared" si="17"/>
        <v>9.3387414750000044</v>
      </c>
      <c r="AA42">
        <f t="shared" si="18"/>
        <v>0.81475213999999996</v>
      </c>
      <c r="AB42">
        <f t="shared" si="19"/>
        <v>6.7585735000000063E-2</v>
      </c>
      <c r="AE42">
        <f t="shared" si="21"/>
        <v>30.638916580839012</v>
      </c>
      <c r="AF42">
        <f t="shared" si="21"/>
        <v>2.6730714109975997</v>
      </c>
      <c r="AG42">
        <f t="shared" si="20"/>
        <v>0.2217379828174002</v>
      </c>
    </row>
    <row r="43" spans="7:33" x14ac:dyDescent="0.45">
      <c r="G43">
        <f t="shared" si="0"/>
        <v>0.32000000000000012</v>
      </c>
      <c r="H43">
        <f t="shared" si="5"/>
        <v>29.049912316068863</v>
      </c>
      <c r="I43" s="2">
        <f t="shared" si="6"/>
        <v>29.050042426345296</v>
      </c>
      <c r="J43">
        <f t="shared" si="7"/>
        <v>-6.1789580646786835</v>
      </c>
      <c r="K43">
        <f t="shared" si="8"/>
        <v>-6.1531730492202916</v>
      </c>
      <c r="L43">
        <f t="shared" si="9"/>
        <v>-0.49088889275862546</v>
      </c>
      <c r="M43" s="2">
        <f t="shared" si="10"/>
        <v>-0.49078632221222251</v>
      </c>
      <c r="N43">
        <f t="shared" si="11"/>
        <v>-9.7056095120564443</v>
      </c>
      <c r="O43">
        <f t="shared" si="12"/>
        <v>-9.6852220032447605</v>
      </c>
      <c r="P43">
        <f t="shared" si="13"/>
        <v>-0.44710719974511748</v>
      </c>
      <c r="Q43" s="2">
        <f t="shared" si="14"/>
        <v>-0.43492757189186543</v>
      </c>
      <c r="R43">
        <f t="shared" si="15"/>
        <v>-2.5235186315104281</v>
      </c>
      <c r="S43">
        <f t="shared" si="16"/>
        <v>-9.7650841228246701E-2</v>
      </c>
      <c r="Z43">
        <f t="shared" si="17"/>
        <v>9.6296064000000037</v>
      </c>
      <c r="AA43">
        <f t="shared" si="18"/>
        <v>0.81037376000000005</v>
      </c>
      <c r="AB43">
        <f t="shared" si="19"/>
        <v>7.2074240000000053E-2</v>
      </c>
      <c r="AE43">
        <f t="shared" si="21"/>
        <v>31.593197861376012</v>
      </c>
      <c r="AF43">
        <f t="shared" si="21"/>
        <v>2.6587066467584002</v>
      </c>
      <c r="AG43">
        <f t="shared" si="20"/>
        <v>0.23646404956160016</v>
      </c>
    </row>
    <row r="44" spans="7:33" x14ac:dyDescent="0.45">
      <c r="G44">
        <f t="shared" si="0"/>
        <v>0.33000000000000013</v>
      </c>
      <c r="H44">
        <f t="shared" si="5"/>
        <v>28.988252845698508</v>
      </c>
      <c r="I44" s="2">
        <f t="shared" si="6"/>
        <v>28.988381770775803</v>
      </c>
      <c r="J44">
        <f t="shared" si="7"/>
        <v>-6.1531870204783976</v>
      </c>
      <c r="K44">
        <f t="shared" si="8"/>
        <v>-6.1276368841236062</v>
      </c>
      <c r="L44">
        <f t="shared" si="9"/>
        <v>-0.58784241733278697</v>
      </c>
      <c r="M44" s="2">
        <f t="shared" si="10"/>
        <v>-0.58774047978872856</v>
      </c>
      <c r="N44">
        <f t="shared" si="11"/>
        <v>-9.6852439125356202</v>
      </c>
      <c r="O44">
        <f t="shared" si="12"/>
        <v>-9.6649812082903299</v>
      </c>
      <c r="P44">
        <f t="shared" si="13"/>
        <v>-0.46016275820696972</v>
      </c>
      <c r="Q44" s="2">
        <f t="shared" si="14"/>
        <v>-0.44803341925555878</v>
      </c>
      <c r="R44">
        <f t="shared" si="15"/>
        <v>-2.5161412811845238</v>
      </c>
      <c r="S44">
        <f t="shared" si="16"/>
        <v>-0.1002119020970683</v>
      </c>
      <c r="Z44">
        <f t="shared" si="17"/>
        <v>9.9198222750000031</v>
      </c>
      <c r="AA44">
        <f t="shared" si="18"/>
        <v>0.80500086000000004</v>
      </c>
      <c r="AB44">
        <f t="shared" si="19"/>
        <v>7.6707015000000059E-2</v>
      </c>
      <c r="AE44">
        <f t="shared" si="21"/>
        <v>32.545349712711008</v>
      </c>
      <c r="AF44">
        <f t="shared" si="21"/>
        <v>2.6410790215224003</v>
      </c>
      <c r="AG44">
        <f t="shared" si="20"/>
        <v>0.25166344309260019</v>
      </c>
    </row>
    <row r="45" spans="7:33" x14ac:dyDescent="0.45">
      <c r="G45">
        <f t="shared" si="0"/>
        <v>0.34000000000000014</v>
      </c>
      <c r="H45">
        <f t="shared" si="5"/>
        <v>28.926849900571018</v>
      </c>
      <c r="I45" s="2">
        <f t="shared" si="6"/>
        <v>28.926977651252791</v>
      </c>
      <c r="J45">
        <f t="shared" si="7"/>
        <v>-6.1276491874969361</v>
      </c>
      <c r="K45">
        <f t="shared" si="8"/>
        <v>-6.1023317922544873</v>
      </c>
      <c r="L45">
        <f t="shared" si="9"/>
        <v>-0.6845929189140848</v>
      </c>
      <c r="M45" s="2">
        <f t="shared" si="10"/>
        <v>-0.68449160539285836</v>
      </c>
      <c r="N45">
        <f t="shared" si="11"/>
        <v>-9.6650030189741472</v>
      </c>
      <c r="O45">
        <f t="shared" si="12"/>
        <v>-9.6448633414185831</v>
      </c>
      <c r="P45">
        <f t="shared" si="13"/>
        <v>-0.47319483206740404</v>
      </c>
      <c r="Q45" s="2">
        <f t="shared" si="14"/>
        <v>-0.46111518517196676</v>
      </c>
      <c r="R45">
        <f t="shared" si="15"/>
        <v>-2.5088682590710905</v>
      </c>
      <c r="S45">
        <f t="shared" si="16"/>
        <v>-0.10275892405491091</v>
      </c>
      <c r="Z45">
        <f t="shared" si="17"/>
        <v>10.209389100000005</v>
      </c>
      <c r="AA45">
        <f t="shared" si="18"/>
        <v>0.79863343999999992</v>
      </c>
      <c r="AB45">
        <f t="shared" si="19"/>
        <v>8.1484060000000066E-2</v>
      </c>
      <c r="AE45">
        <f t="shared" si="21"/>
        <v>33.495372134844011</v>
      </c>
      <c r="AF45">
        <f t="shared" si="21"/>
        <v>2.6201885352895995</v>
      </c>
      <c r="AG45">
        <f t="shared" si="20"/>
        <v>0.26733616341040023</v>
      </c>
    </row>
    <row r="46" spans="7:33" x14ac:dyDescent="0.45">
      <c r="G46">
        <f t="shared" si="0"/>
        <v>0.35000000000000014</v>
      </c>
      <c r="H46">
        <f t="shared" si="5"/>
        <v>28.865701159377821</v>
      </c>
      <c r="I46" s="2">
        <f t="shared" si="6"/>
        <v>28.865827746354036</v>
      </c>
      <c r="J46">
        <f t="shared" si="7"/>
        <v>-6.1023424459768085</v>
      </c>
      <c r="K46">
        <f t="shared" si="8"/>
        <v>-6.0772556762281278</v>
      </c>
      <c r="L46">
        <f t="shared" si="9"/>
        <v>-0.78114163558259986</v>
      </c>
      <c r="M46" s="2">
        <f t="shared" si="10"/>
        <v>-0.78104093719482204</v>
      </c>
      <c r="N46">
        <f t="shared" si="11"/>
        <v>-9.6448850653107829</v>
      </c>
      <c r="O46">
        <f t="shared" si="12"/>
        <v>-9.6248666543803711</v>
      </c>
      <c r="P46">
        <f t="shared" si="13"/>
        <v>-0.48620386776267766</v>
      </c>
      <c r="Q46" s="2">
        <f t="shared" si="14"/>
        <v>-0.47417332108759674</v>
      </c>
      <c r="R46">
        <f t="shared" si="15"/>
        <v>-2.501698857267308</v>
      </c>
      <c r="S46">
        <f t="shared" si="16"/>
        <v>-0.10529218975641769</v>
      </c>
      <c r="Z46">
        <f t="shared" si="17"/>
        <v>10.498306875000004</v>
      </c>
      <c r="AA46">
        <f t="shared" si="18"/>
        <v>0.79127149999999991</v>
      </c>
      <c r="AB46">
        <f t="shared" si="19"/>
        <v>8.6405375000000076E-2</v>
      </c>
      <c r="AE46">
        <f t="shared" si="21"/>
        <v>34.443265127775014</v>
      </c>
      <c r="AF46">
        <f t="shared" si="21"/>
        <v>2.5960351880599997</v>
      </c>
      <c r="AG46">
        <f t="shared" si="20"/>
        <v>0.28348221051500022</v>
      </c>
    </row>
    <row r="47" spans="7:33" x14ac:dyDescent="0.45">
      <c r="G47">
        <f t="shared" si="0"/>
        <v>0.36000000000000015</v>
      </c>
      <c r="H47">
        <f t="shared" si="5"/>
        <v>28.804804321894267</v>
      </c>
      <c r="I47" s="2">
        <f t="shared" si="6"/>
        <v>28.804929755743011</v>
      </c>
      <c r="J47">
        <f t="shared" si="7"/>
        <v>-6.0772646982399126</v>
      </c>
      <c r="K47">
        <f t="shared" si="8"/>
        <v>-6.0524064603843213</v>
      </c>
      <c r="L47">
        <f t="shared" si="9"/>
        <v>-0.87748978784792986</v>
      </c>
      <c r="M47" s="2">
        <f t="shared" si="10"/>
        <v>-0.87738969579327786</v>
      </c>
      <c r="N47">
        <f t="shared" si="11"/>
        <v>-9.6248883031460668</v>
      </c>
      <c r="O47">
        <f t="shared" si="12"/>
        <v>-9.6049894163790874</v>
      </c>
      <c r="P47">
        <f t="shared" si="13"/>
        <v>-0.49919030966026984</v>
      </c>
      <c r="Q47" s="2">
        <f t="shared" si="14"/>
        <v>-0.48720827632271535</v>
      </c>
      <c r="R47">
        <f t="shared" si="15"/>
        <v>-2.4946323765778562</v>
      </c>
      <c r="S47">
        <f t="shared" si="16"/>
        <v>-0.10781197924276502</v>
      </c>
      <c r="Z47">
        <f t="shared" si="17"/>
        <v>10.786575600000004</v>
      </c>
      <c r="AA47">
        <f t="shared" si="18"/>
        <v>0.78291504000000001</v>
      </c>
      <c r="AB47">
        <f t="shared" si="19"/>
        <v>9.1470960000000073E-2</v>
      </c>
      <c r="AE47">
        <f t="shared" si="21"/>
        <v>35.389028691504016</v>
      </c>
      <c r="AF47">
        <f t="shared" si="21"/>
        <v>2.5686189798335999</v>
      </c>
      <c r="AG47">
        <f t="shared" si="20"/>
        <v>0.30010158440640022</v>
      </c>
    </row>
    <row r="48" spans="7:33" x14ac:dyDescent="0.45">
      <c r="G48">
        <f t="shared" si="0"/>
        <v>0.37000000000000016</v>
      </c>
      <c r="H48">
        <f t="shared" si="5"/>
        <v>28.744157108760611</v>
      </c>
      <c r="I48" s="2">
        <f t="shared" si="6"/>
        <v>28.744281399949891</v>
      </c>
      <c r="J48">
        <f t="shared" si="7"/>
        <v>-6.0524138683373661</v>
      </c>
      <c r="K48">
        <f t="shared" si="8"/>
        <v>-6.0277820904434742</v>
      </c>
      <c r="L48">
        <f t="shared" si="9"/>
        <v>-0.97363857882473859</v>
      </c>
      <c r="M48" s="2">
        <f t="shared" si="10"/>
        <v>-0.97353908439090364</v>
      </c>
      <c r="N48">
        <f t="shared" si="11"/>
        <v>-9.6050110015362495</v>
      </c>
      <c r="O48">
        <f t="shared" si="12"/>
        <v>-9.5852299138690569</v>
      </c>
      <c r="P48">
        <f t="shared" si="13"/>
        <v>-0.51215460008849389</v>
      </c>
      <c r="Q48" s="2">
        <f t="shared" si="14"/>
        <v>-0.50022049810181846</v>
      </c>
      <c r="R48">
        <f t="shared" si="15"/>
        <v>-2.487668126383896</v>
      </c>
      <c r="S48">
        <f t="shared" si="16"/>
        <v>-0.11031856997946725</v>
      </c>
      <c r="Z48">
        <f t="shared" si="17"/>
        <v>11.074195275000006</v>
      </c>
      <c r="AA48">
        <f t="shared" si="18"/>
        <v>0.77356405999999978</v>
      </c>
      <c r="AB48">
        <f t="shared" si="19"/>
        <v>9.66808150000001E-2</v>
      </c>
      <c r="AE48">
        <f t="shared" si="21"/>
        <v>36.332662826031019</v>
      </c>
      <c r="AF48">
        <f t="shared" si="21"/>
        <v>2.5379399106103993</v>
      </c>
      <c r="AG48">
        <f t="shared" si="20"/>
        <v>0.31719428508460035</v>
      </c>
    </row>
    <row r="49" spans="7:33" x14ac:dyDescent="0.45">
      <c r="G49">
        <f t="shared" si="0"/>
        <v>0.38000000000000017</v>
      </c>
      <c r="H49">
        <f t="shared" si="5"/>
        <v>28.683757261266518</v>
      </c>
      <c r="I49" s="2">
        <f t="shared" si="6"/>
        <v>28.683880420155987</v>
      </c>
      <c r="J49">
        <f t="shared" si="7"/>
        <v>-6.0277879017054268</v>
      </c>
      <c r="K49">
        <f t="shared" si="8"/>
        <v>-6.0033805331686443</v>
      </c>
      <c r="L49">
        <f t="shared" si="9"/>
        <v>-1.0695891944062661</v>
      </c>
      <c r="M49" s="2">
        <f t="shared" si="10"/>
        <v>-1.0694902889679301</v>
      </c>
      <c r="N49">
        <f t="shared" si="11"/>
        <v>-9.5852514467916166</v>
      </c>
      <c r="O49">
        <f t="shared" si="12"/>
        <v>-9.5655864503582322</v>
      </c>
      <c r="P49">
        <f t="shared" si="13"/>
        <v>-0.52509717936565736</v>
      </c>
      <c r="Q49" s="2">
        <f t="shared" si="14"/>
        <v>-0.51321043158363522</v>
      </c>
      <c r="R49">
        <f t="shared" si="15"/>
        <v>-2.4808054245141098</v>
      </c>
      <c r="S49">
        <f t="shared" si="16"/>
        <v>-0.11281223689349659</v>
      </c>
      <c r="Z49">
        <f t="shared" si="17"/>
        <v>11.361165900000005</v>
      </c>
      <c r="AA49">
        <f t="shared" si="18"/>
        <v>0.76321855999999988</v>
      </c>
      <c r="AB49">
        <f t="shared" si="19"/>
        <v>0.1020349400000001</v>
      </c>
      <c r="AE49">
        <f t="shared" si="21"/>
        <v>37.274167531356014</v>
      </c>
      <c r="AF49">
        <f t="shared" si="21"/>
        <v>2.5039979803903996</v>
      </c>
      <c r="AG49">
        <f t="shared" si="20"/>
        <v>0.33476031254960031</v>
      </c>
    </row>
    <row r="50" spans="7:33" x14ac:dyDescent="0.45">
      <c r="G50">
        <f t="shared" si="0"/>
        <v>0.39000000000000018</v>
      </c>
      <c r="H50">
        <f t="shared" si="5"/>
        <v>28.623602541138933</v>
      </c>
      <c r="I50" s="2">
        <f t="shared" si="6"/>
        <v>28.623724577981616</v>
      </c>
      <c r="J50">
        <f t="shared" si="7"/>
        <v>-6.0033847648274561</v>
      </c>
      <c r="K50">
        <f t="shared" si="8"/>
        <v>-5.9791997760335001</v>
      </c>
      <c r="L50">
        <f t="shared" si="9"/>
        <v>-1.1653428034358462</v>
      </c>
      <c r="M50" s="2">
        <f t="shared" si="10"/>
        <v>-1.1652444784536793</v>
      </c>
      <c r="N50">
        <f t="shared" si="11"/>
        <v>-9.5656079422791382</v>
      </c>
      <c r="O50">
        <f t="shared" si="12"/>
        <v>-9.5460573462150951</v>
      </c>
      <c r="P50">
        <f t="shared" si="13"/>
        <v>-0.53801848582877632</v>
      </c>
      <c r="Q50" s="2">
        <f t="shared" si="14"/>
        <v>-0.52617851989067321</v>
      </c>
      <c r="R50">
        <f t="shared" si="15"/>
        <v>-2.4740435971177779</v>
      </c>
      <c r="S50">
        <f t="shared" si="16"/>
        <v>-0.1152932524097314</v>
      </c>
      <c r="Z50">
        <f t="shared" si="17"/>
        <v>11.647487475000005</v>
      </c>
      <c r="AA50">
        <f t="shared" si="18"/>
        <v>0.75187853999999987</v>
      </c>
      <c r="AB50">
        <f t="shared" si="19"/>
        <v>0.1075333350000001</v>
      </c>
      <c r="AE50">
        <f t="shared" si="21"/>
        <v>38.213542807479016</v>
      </c>
      <c r="AF50">
        <f t="shared" si="21"/>
        <v>2.4667931891735995</v>
      </c>
      <c r="AG50">
        <f t="shared" si="20"/>
        <v>0.35279966680140035</v>
      </c>
    </row>
    <row r="51" spans="7:33" x14ac:dyDescent="0.45">
      <c r="G51">
        <f t="shared" si="0"/>
        <v>0.40000000000000019</v>
      </c>
      <c r="H51">
        <f t="shared" si="5"/>
        <v>28.563690730333342</v>
      </c>
      <c r="I51" s="2">
        <f t="shared" si="6"/>
        <v>28.563811655277309</v>
      </c>
      <c r="J51">
        <f t="shared" si="7"/>
        <v>-5.9792024449017926</v>
      </c>
      <c r="K51">
        <f t="shared" si="8"/>
        <v>-5.9552378268960933</v>
      </c>
      <c r="L51">
        <f t="shared" si="9"/>
        <v>-1.2609005578764707</v>
      </c>
      <c r="M51" s="2">
        <f t="shared" si="10"/>
        <v>-1.2608028048961504</v>
      </c>
      <c r="N51">
        <f t="shared" si="11"/>
        <v>-9.5460788082293178</v>
      </c>
      <c r="O51">
        <f t="shared" si="12"/>
        <v>-9.5266409384797175</v>
      </c>
      <c r="P51">
        <f t="shared" si="13"/>
        <v>-0.55091895586185102</v>
      </c>
      <c r="Q51" s="2">
        <f t="shared" si="14"/>
        <v>-0.53912520413831078</v>
      </c>
      <c r="R51">
        <f t="shared" si="15"/>
        <v>-2.4673819785398377</v>
      </c>
      <c r="S51">
        <f t="shared" si="16"/>
        <v>-0.11776188648674508</v>
      </c>
      <c r="Z51">
        <f t="shared" si="17"/>
        <v>11.933160000000006</v>
      </c>
      <c r="AA51">
        <f t="shared" si="18"/>
        <v>0.73954399999999976</v>
      </c>
      <c r="AB51">
        <f t="shared" si="19"/>
        <v>0.11317600000000011</v>
      </c>
      <c r="AE51">
        <f t="shared" si="21"/>
        <v>39.150788654400017</v>
      </c>
      <c r="AF51">
        <f t="shared" si="21"/>
        <v>2.426325536959999</v>
      </c>
      <c r="AG51">
        <f t="shared" si="20"/>
        <v>0.37131234784000033</v>
      </c>
    </row>
    <row r="52" spans="7:33" x14ac:dyDescent="0.45">
      <c r="G52">
        <f t="shared" si="0"/>
        <v>0.4100000000000002</v>
      </c>
      <c r="H52">
        <f t="shared" si="5"/>
        <v>28.504019630828292</v>
      </c>
      <c r="I52" s="2">
        <f t="shared" si="6"/>
        <v>28.50413945391832</v>
      </c>
      <c r="J52">
        <f t="shared" si="7"/>
        <v>-5.9552389495154578</v>
      </c>
      <c r="K52">
        <f t="shared" si="8"/>
        <v>-5.9314927136783835</v>
      </c>
      <c r="L52">
        <f t="shared" si="9"/>
        <v>-1.3562635929784435</v>
      </c>
      <c r="M52" s="2">
        <f t="shared" si="10"/>
        <v>-1.3561664036296954</v>
      </c>
      <c r="N52">
        <f t="shared" si="11"/>
        <v>-9.5266623815471956</v>
      </c>
      <c r="O52">
        <f t="shared" si="12"/>
        <v>-9.5073355806788626</v>
      </c>
      <c r="P52">
        <f t="shared" si="13"/>
        <v>-0.56379902392370917</v>
      </c>
      <c r="Q52" s="2">
        <f t="shared" si="14"/>
        <v>-0.55205092346344364</v>
      </c>
      <c r="R52">
        <f t="shared" si="15"/>
        <v>-2.4608199111979112</v>
      </c>
      <c r="S52">
        <f t="shared" si="16"/>
        <v>-0.12021840665194868</v>
      </c>
      <c r="Z52">
        <f t="shared" si="17"/>
        <v>12.218183475000007</v>
      </c>
      <c r="AA52">
        <f t="shared" si="18"/>
        <v>0.72621493999999975</v>
      </c>
      <c r="AB52">
        <f t="shared" si="19"/>
        <v>0.11896293500000012</v>
      </c>
      <c r="AE52">
        <f t="shared" si="21"/>
        <v>40.085905072119026</v>
      </c>
      <c r="AF52">
        <f t="shared" si="21"/>
        <v>2.382595023749599</v>
      </c>
      <c r="AG52">
        <f t="shared" si="20"/>
        <v>0.39029835566540039</v>
      </c>
    </row>
    <row r="53" spans="7:33" x14ac:dyDescent="0.45">
      <c r="G53">
        <f t="shared" si="0"/>
        <v>0.42000000000000021</v>
      </c>
      <c r="H53">
        <f t="shared" si="5"/>
        <v>28.444587064423164</v>
      </c>
      <c r="I53" s="2">
        <f t="shared" si="6"/>
        <v>28.444705795602349</v>
      </c>
      <c r="J53">
        <f t="shared" si="7"/>
        <v>-5.9314923063235909</v>
      </c>
      <c r="K53">
        <f t="shared" si="8"/>
        <v>-5.9079624840513834</v>
      </c>
      <c r="L53">
        <f t="shared" si="9"/>
        <v>-1.4514330274451674</v>
      </c>
      <c r="M53" s="2">
        <f t="shared" si="10"/>
        <v>-1.4513363934408257</v>
      </c>
      <c r="N53">
        <f t="shared" si="11"/>
        <v>-9.5073570156274005</v>
      </c>
      <c r="O53">
        <f t="shared" si="12"/>
        <v>-9.4881396426450664</v>
      </c>
      <c r="P53">
        <f t="shared" si="13"/>
        <v>-0.57665912257542273</v>
      </c>
      <c r="Q53" s="2">
        <f t="shared" si="14"/>
        <v>-0.56495611505269294</v>
      </c>
      <c r="R53">
        <f t="shared" si="15"/>
        <v>-2.454356745461244</v>
      </c>
      <c r="S53">
        <f t="shared" si="16"/>
        <v>-0.12266307803609934</v>
      </c>
      <c r="Z53">
        <f t="shared" si="17"/>
        <v>12.502557900000005</v>
      </c>
      <c r="AA53">
        <f t="shared" si="18"/>
        <v>0.71189135999999986</v>
      </c>
      <c r="AB53">
        <f t="shared" si="19"/>
        <v>0.12489414000000011</v>
      </c>
      <c r="AE53">
        <f t="shared" si="21"/>
        <v>41.018892060636013</v>
      </c>
      <c r="AF53">
        <f t="shared" si="21"/>
        <v>2.3356016495423995</v>
      </c>
      <c r="AG53">
        <f t="shared" si="20"/>
        <v>0.40975769027760034</v>
      </c>
    </row>
    <row r="54" spans="7:33" x14ac:dyDescent="0.45">
      <c r="G54">
        <f t="shared" si="0"/>
        <v>0.43000000000000022</v>
      </c>
      <c r="H54">
        <f t="shared" si="5"/>
        <v>28.385390872539112</v>
      </c>
      <c r="I54" s="2">
        <f t="shared" si="6"/>
        <v>28.385508521650475</v>
      </c>
      <c r="J54">
        <f t="shared" si="7"/>
        <v>-5.9079605627345479</v>
      </c>
      <c r="K54">
        <f t="shared" si="8"/>
        <v>-5.8846452051258762</v>
      </c>
      <c r="L54">
        <f t="shared" si="9"/>
        <v>-1.5464099635970996</v>
      </c>
      <c r="M54" s="2">
        <f t="shared" si="10"/>
        <v>-1.546313876732188</v>
      </c>
      <c r="N54">
        <f t="shared" si="11"/>
        <v>-9.4881610801731817</v>
      </c>
      <c r="O54">
        <f t="shared" si="12"/>
        <v>-9.4690515103396038</v>
      </c>
      <c r="P54">
        <f t="shared" si="13"/>
        <v>-0.58949968250730533</v>
      </c>
      <c r="Q54" s="2">
        <f t="shared" si="14"/>
        <v>-0.57784121417017964</v>
      </c>
      <c r="R54">
        <f t="shared" si="15"/>
        <v>-2.4479918395315368</v>
      </c>
      <c r="S54">
        <f t="shared" si="16"/>
        <v>-0.12509616340718657</v>
      </c>
    </row>
    <row r="55" spans="7:33" x14ac:dyDescent="0.45">
      <c r="G55">
        <f t="shared" si="0"/>
        <v>0.44000000000000022</v>
      </c>
      <c r="H55">
        <f t="shared" si="5"/>
        <v>28.326428916023129</v>
      </c>
      <c r="I55" s="2">
        <f t="shared" si="6"/>
        <v>28.326545492811174</v>
      </c>
      <c r="J55">
        <f t="shared" si="7"/>
        <v>-5.8846417856005084</v>
      </c>
      <c r="K55">
        <f t="shared" si="8"/>
        <v>-5.8615389631485719</v>
      </c>
      <c r="L55">
        <f t="shared" si="9"/>
        <v>-1.6411954875339199</v>
      </c>
      <c r="M55" s="2">
        <f t="shared" si="10"/>
        <v>-1.6410999396847519</v>
      </c>
      <c r="N55">
        <f t="shared" si="11"/>
        <v>-9.4690729610193305</v>
      </c>
      <c r="O55">
        <f t="shared" si="12"/>
        <v>-9.4500695856792802</v>
      </c>
      <c r="P55">
        <f t="shared" si="13"/>
        <v>-0.60232113256549502</v>
      </c>
      <c r="Q55" s="2">
        <f t="shared" si="14"/>
        <v>-0.59070665418487323</v>
      </c>
      <c r="R55">
        <f t="shared" si="15"/>
        <v>-2.4417245593256278</v>
      </c>
      <c r="S55">
        <f t="shared" si="16"/>
        <v>-0.12751792320370819</v>
      </c>
    </row>
    <row r="56" spans="7:33" x14ac:dyDescent="0.45">
      <c r="G56">
        <f t="shared" si="0"/>
        <v>0.45000000000000023</v>
      </c>
      <c r="H56">
        <f t="shared" si="5"/>
        <v>28.267699074955168</v>
      </c>
      <c r="I56" s="2">
        <f t="shared" si="6"/>
        <v>28.267814589067427</v>
      </c>
      <c r="J56">
        <f t="shared" si="7"/>
        <v>-5.8615340609135922</v>
      </c>
      <c r="K56">
        <f t="shared" si="8"/>
        <v>-5.8386418632036596</v>
      </c>
      <c r="L56">
        <f t="shared" si="9"/>
        <v>-1.7357906692949452</v>
      </c>
      <c r="M56" s="2">
        <f t="shared" si="10"/>
        <v>-1.735695652418245</v>
      </c>
      <c r="N56">
        <f t="shared" si="11"/>
        <v>-9.4500910599589165</v>
      </c>
      <c r="O56">
        <f t="shared" si="12"/>
        <v>-9.4311922863669597</v>
      </c>
      <c r="P56">
        <f t="shared" si="13"/>
        <v>-0.61512389977812953</v>
      </c>
      <c r="Q56" s="2">
        <f t="shared" si="14"/>
        <v>-0.60355286659751994</v>
      </c>
      <c r="R56">
        <f t="shared" si="15"/>
        <v>-2.4355542783599953</v>
      </c>
      <c r="S56">
        <f t="shared" si="16"/>
        <v>-0.129928615567348</v>
      </c>
    </row>
    <row r="57" spans="7:33" x14ac:dyDescent="0.45">
      <c r="G57">
        <f t="shared" si="0"/>
        <v>0.46000000000000024</v>
      </c>
      <c r="H57">
        <f t="shared" si="5"/>
        <v>28.20919924845829</v>
      </c>
      <c r="I57" s="2">
        <f t="shared" si="6"/>
        <v>28.209313709446842</v>
      </c>
      <c r="J57">
        <f t="shared" si="7"/>
        <v>-5.8386354935073284</v>
      </c>
      <c r="K57">
        <f t="shared" si="8"/>
        <v>-5.8159520289196482</v>
      </c>
      <c r="L57">
        <f t="shared" si="9"/>
        <v>-1.8301965630178341</v>
      </c>
      <c r="M57" s="2">
        <f t="shared" si="10"/>
        <v>-1.8301020691498744</v>
      </c>
      <c r="N57">
        <f t="shared" si="11"/>
        <v>-9.4312137945737646</v>
      </c>
      <c r="O57">
        <f t="shared" si="12"/>
        <v>-9.4124180457257403</v>
      </c>
      <c r="P57">
        <f t="shared" si="13"/>
        <v>-0.62790840938111991</v>
      </c>
      <c r="Q57" s="2">
        <f t="shared" si="14"/>
        <v>-0.6163802810671567</v>
      </c>
      <c r="R57">
        <f t="shared" si="15"/>
        <v>-2.4294803776370557</v>
      </c>
      <c r="S57">
        <f t="shared" si="16"/>
        <v>-0.13232849637506619</v>
      </c>
    </row>
    <row r="58" spans="7:33" x14ac:dyDescent="0.45">
      <c r="G58">
        <f t="shared" si="0"/>
        <v>0.47000000000000025</v>
      </c>
      <c r="H58">
        <f t="shared" si="5"/>
        <v>28.150927354511769</v>
      </c>
      <c r="I58" s="2">
        <f t="shared" si="6"/>
        <v>28.151040771834708</v>
      </c>
      <c r="J58">
        <f t="shared" si="7"/>
        <v>-5.8159442067634268</v>
      </c>
      <c r="K58">
        <f t="shared" si="8"/>
        <v>-5.7934676021814004</v>
      </c>
      <c r="L58">
        <f t="shared" si="9"/>
        <v>-1.9244142070956121</v>
      </c>
      <c r="M58" s="2">
        <f t="shared" si="10"/>
        <v>-1.9243202283513718</v>
      </c>
      <c r="N58">
        <f t="shared" si="11"/>
        <v>-9.4124395980686</v>
      </c>
      <c r="O58">
        <f t="shared" si="12"/>
        <v>-9.3937453125367281</v>
      </c>
      <c r="P58">
        <f t="shared" si="13"/>
        <v>-0.64067508484352731</v>
      </c>
      <c r="Q58" s="2">
        <f t="shared" si="14"/>
        <v>-0.62918932543721728</v>
      </c>
      <c r="R58">
        <f t="shared" si="15"/>
        <v>-2.4235022455332054</v>
      </c>
      <c r="S58">
        <f t="shared" si="16"/>
        <v>-0.13471781927061366</v>
      </c>
    </row>
    <row r="59" spans="7:33" x14ac:dyDescent="0.45">
      <c r="G59">
        <f t="shared" si="0"/>
        <v>0.48000000000000026</v>
      </c>
      <c r="H59">
        <f t="shared" si="5"/>
        <v>28.092881329767074</v>
      </c>
      <c r="I59" s="2">
        <f t="shared" si="6"/>
        <v>28.092993712789983</v>
      </c>
      <c r="J59">
        <f t="shared" si="7"/>
        <v>-5.7934583423237571</v>
      </c>
      <c r="K59">
        <f t="shared" si="8"/>
        <v>-5.7711867428473242</v>
      </c>
      <c r="L59">
        <f t="shared" si="9"/>
        <v>-2.0184446243320577</v>
      </c>
      <c r="M59" s="2">
        <f t="shared" si="10"/>
        <v>-2.0183511529043985</v>
      </c>
      <c r="N59">
        <f t="shared" si="11"/>
        <v>-9.3937669191087618</v>
      </c>
      <c r="O59">
        <f t="shared" si="12"/>
        <v>-9.3751725508803165</v>
      </c>
      <c r="P59">
        <f t="shared" si="13"/>
        <v>-0.65342434789254933</v>
      </c>
      <c r="Q59" s="2">
        <f t="shared" si="14"/>
        <v>-0.64198042576123637</v>
      </c>
      <c r="R59">
        <f t="shared" si="15"/>
        <v>-2.4176192776886061</v>
      </c>
      <c r="S59">
        <f t="shared" si="16"/>
        <v>-0.13709683569548203</v>
      </c>
    </row>
    <row r="60" spans="7:33" x14ac:dyDescent="0.45">
      <c r="G60">
        <f t="shared" si="0"/>
        <v>0.49000000000000027</v>
      </c>
      <c r="H60">
        <f t="shared" si="5"/>
        <v>28.035059129366747</v>
      </c>
      <c r="I60" s="2">
        <f t="shared" si="6"/>
        <v>28.035170487364127</v>
      </c>
      <c r="J60">
        <f t="shared" si="7"/>
        <v>-5.7711760598074608</v>
      </c>
      <c r="K60">
        <f t="shared" si="8"/>
        <v>-5.7491076284715872</v>
      </c>
      <c r="L60">
        <f t="shared" si="9"/>
        <v>-2.1122888220954863</v>
      </c>
      <c r="M60" s="2">
        <f t="shared" si="10"/>
        <v>-2.1121958502543441</v>
      </c>
      <c r="N60">
        <f t="shared" si="11"/>
        <v>-9.3751942216614434</v>
      </c>
      <c r="O60">
        <f t="shared" si="12"/>
        <v>-9.3566982399808971</v>
      </c>
      <c r="P60">
        <f t="shared" si="13"/>
        <v>-0.66615661853812247</v>
      </c>
      <c r="Q60" s="2">
        <f t="shared" si="14"/>
        <v>-0.65475400632815683</v>
      </c>
      <c r="R60">
        <f t="shared" si="15"/>
        <v>-2.4118308768986521</v>
      </c>
      <c r="S60">
        <f t="shared" si="16"/>
        <v>-0.13946579491929922</v>
      </c>
    </row>
    <row r="61" spans="7:33" x14ac:dyDescent="0.45">
      <c r="G61">
        <f t="shared" si="0"/>
        <v>0.50000000000000022</v>
      </c>
      <c r="H61">
        <f t="shared" si="5"/>
        <v>27.977458726766052</v>
      </c>
      <c r="I61" s="2">
        <f t="shared" si="6"/>
        <v>27.977569068922733</v>
      </c>
      <c r="J61">
        <f t="shared" si="7"/>
        <v>-5.7490955365331127</v>
      </c>
      <c r="K61">
        <f t="shared" si="8"/>
        <v>-5.7272284540313168</v>
      </c>
      <c r="L61">
        <f t="shared" si="9"/>
        <v>-2.2059477924709587</v>
      </c>
      <c r="M61" s="2">
        <f t="shared" si="10"/>
        <v>-2.205855312562556</v>
      </c>
      <c r="N61">
        <f t="shared" si="11"/>
        <v>-9.3567199848403568</v>
      </c>
      <c r="O61">
        <f t="shared" si="12"/>
        <v>-9.3383208740549524</v>
      </c>
      <c r="P61">
        <f t="shared" si="13"/>
        <v>-0.67887231509714341</v>
      </c>
      <c r="Q61" s="2">
        <f t="shared" si="14"/>
        <v>-0.66751048968724658</v>
      </c>
      <c r="R61">
        <f t="shared" si="15"/>
        <v>-2.406136453007115</v>
      </c>
      <c r="S61">
        <f t="shared" si="16"/>
        <v>-0.14182494406968194</v>
      </c>
    </row>
    <row r="62" spans="7:33" x14ac:dyDescent="0.45">
      <c r="G62">
        <f t="shared" si="0"/>
        <v>0.51000000000000023</v>
      </c>
      <c r="H62">
        <f t="shared" si="5"/>
        <v>27.920078113557402</v>
      </c>
      <c r="I62" s="2">
        <f t="shared" si="6"/>
        <v>27.920187448969912</v>
      </c>
      <c r="J62">
        <f t="shared" si="7"/>
        <v>-5.7272149672458452</v>
      </c>
      <c r="K62">
        <f t="shared" si="8"/>
        <v>-5.7055474316586849</v>
      </c>
      <c r="L62">
        <f t="shared" si="9"/>
        <v>-2.2994225124109597</v>
      </c>
      <c r="M62" s="2">
        <f t="shared" si="10"/>
        <v>-2.2993305168570326</v>
      </c>
      <c r="N62">
        <f t="shared" si="11"/>
        <v>-9.3383427027537902</v>
      </c>
      <c r="O62">
        <f t="shared" si="12"/>
        <v>-9.3200389621624158</v>
      </c>
      <c r="P62">
        <f t="shared" si="13"/>
        <v>-0.69157185421731771</v>
      </c>
      <c r="Q62" s="2">
        <f t="shared" si="14"/>
        <v>-0.68025029667263059</v>
      </c>
      <c r="R62">
        <f t="shared" si="15"/>
        <v>-2.400535422800921</v>
      </c>
      <c r="S62">
        <f t="shared" si="16"/>
        <v>-0.1441745281615551</v>
      </c>
    </row>
    <row r="63" spans="7:33" x14ac:dyDescent="0.45">
      <c r="G63">
        <f t="shared" si="0"/>
        <v>0.52000000000000024</v>
      </c>
      <c r="H63">
        <f t="shared" si="5"/>
        <v>27.862915299297455</v>
      </c>
      <c r="I63" s="2">
        <f t="shared" si="6"/>
        <v>27.863023636975388</v>
      </c>
      <c r="J63">
        <f t="shared" si="7"/>
        <v>-5.705532563849383</v>
      </c>
      <c r="K63">
        <f t="shared" si="8"/>
        <v>0</v>
      </c>
      <c r="L63">
        <f t="shared" si="9"/>
        <v>-2.3927139438845706</v>
      </c>
      <c r="M63" s="2">
        <f t="shared" si="10"/>
        <v>-2.3926224251816137</v>
      </c>
      <c r="N63">
        <f t="shared" si="11"/>
        <v>-9.3200608843559145</v>
      </c>
      <c r="O63">
        <f t="shared" si="12"/>
        <v>-9.81</v>
      </c>
      <c r="P63">
        <f t="shared" si="13"/>
        <v>-0.7042556509006398</v>
      </c>
      <c r="Q63" s="2">
        <f t="shared" si="14"/>
        <v>-0.69297384642744297</v>
      </c>
      <c r="R63">
        <f t="shared" si="15"/>
        <v>-2.3950272099065453</v>
      </c>
      <c r="S63">
        <f t="shared" si="16"/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C D E B 1 A 2 A - 8 9 8 A - 4 1 F 3 - 8 2 C E - 4 E B C 9 5 0 9 E 5 F 8 } "   T o u r I d = " e c 8 6 3 8 5 6 - 2 5 b f - 4 b 3 c - 8 a 0 e - d b f 4 f 7 c f 9 b 1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j g A A A I 4 A Y H I 6 t g A A D r J S U R B V H h e 7 X 3 n d 1 x H l t / t 3 M g 5 E Q Q I g D m I Q Z R I U R K V N R v G 4 5 m d n b M + 6 7 V 3 7 b / G H / z Z 5 / g c f / E X 2 7 t e 7 + y E j Z I o U a J E B V I M Y h B J k A C I n H P o 3 L 6 / W 1 X d r x 9 e N x o E Q D x A + p G F q l e v w + t X 9 / d u q O T 5 7 a d f p e l H F E R N Z T m 9 u L + Z S s v K K J F I 0 L / c C 1 A 6 n c 4 k w O Q G 9 u N i s d b 7 g n 6 i C 5 1 x C v l T c r w c 8 9 J c x E O z y 1 4 6 1 p K Q u q L g 8 Z C H s 7 v D f h q e 8 / E h j l D N 9 Z b k 9 X o p E P B T W 1 2 S H j 2 4 L q / 5 E f n x I 6 E K A C L 2 s z f O U T o V p W Q y S b F 4 i m Z X i K 7 1 + c n n S V O C Z d p K g P W Q 6 F k I d 7 4 j T h X h F C 1 F P Z T i t 1 e E 0 + T l i / x + z E 8 t l S m q L l E k A w x B i g F e u x w j + v x J K P M + Q y g k k A r J 7 / f R i Z Z l u v b d H X n N j 1 g N z + 8 + + / p H Q j n g Z x f P U W R 5 l v y B A K V S K Z W Y B B / c D 8 r 5 9 R L p W Q h k 8 G J 7 n L + f q L F C E W a e N V J F K M 3 C T j Q 4 4 6 P 7 o 6 y 2 G D 8 5 G p U 8 H w x Z n D C 7 4 p X P C f N H T S 1 5 p c 5 K K k M s n 8 / H G s t L w e V 7 N L u 4 J K / 7 E V m o O / c j M q h p P s h k O k 3 x 2 C J 5 W X h g 4 o l 2 S i g y g R j 2 5 I R i X p M P X f V J X S K 6 e C B G N / o D d G s w Q D N s 1 g E P W S M Z 7 K 1 J k o + r 9 + v 3 w H z L h 0 L X A + 3 2 a m e M j r f E q Z 0 / 8 9 3 D U X k d H i S s o i X H f Y j H 4 x S J x G k p c J R O H D + n 3 / 0 j D H 4 k l A V d B 8 / R S 3 u 9 T K Z Y R o A g V L P L R J c e K L 8 J c B J I A 5 w r d D 4 f o F 0 a W A O F A / x 9 S 0 o T Q Z 9 8 r 7 U P B H 5 i 0 U v X n w Y o 4 E v T D S Y Y M L 7 g p S S / / M m k j z 7 4 P s S m m 9 J C K 3 E P 3 R k O 0 C S / x w n m O u 3 X G v K n 6 X B T n I Z m v f T + k Y j U J d m + z G h p f V / w o H k w l K R w / T l q b W y Q 1 / 0 I M f m + W X / r 7 z J U l 5 f R x T M H a X x k m K p r a 6 l 3 0 k O J Z J o 6 6 x J 0 + V G Q o t r X t w s f R B c 1 z 0 I g g x D z B Z + P Y A N I A 4 K 8 z + T 6 k M l x t D l B P U y U Z N p D T Z V J O t y Y o E U 2 9 + a j X m q t S o o 2 6 u X z k U R + U 8 6 K Z z U J Q V R z D j k + 5 3 J 3 m K / L + F Z s K o b 5 u o a v y W t + y P D 8 / s o P m 1 A N e 8 9 Q a 2 W a f K k l q i 3 3 Z i J 4 E B r k E C b k b W w G Q c C t Q P 3 j c T / 1 T O U 3 s 4 p B C W u l 0 2 1 x K g u m R c O U s 3 + E o M N H D 0 J i / h 1 o Y G J 3 B 9 n s 9 N D b h 2 L U P + 2 j J X 7 d y d a 4 v B 9 8 / p B f W w x g H s K c W w t W c v X x 9 z 3 S Z i b q 6 8 t T d L Y 9 Q f G k l z 5 9 H L L 4 V j 6 K z d 6 i V E J d 1 w 8 R P 2 h C l T a + T L F Y S s y X o C 9 J K z F F k h P s R z w Y 8 4 l Q J 9 g 1 g W y 9 f y Q r h H i N A Y Q c w r 4 e W D 9 v k Y l x 9 Y l 6 f 5 D N r X g i x V r P m a A v 7 4 v T j Y E A v d Q e o z I m 3 d i 8 j + 6 N Z P 2 p 9 e D 1 / T G K 8 W + r L s n f / I Z U s S T / R t b U B t W l a X m 4 V J U Q 3 R 4 K s F b 1 Z S K B o V C A K i q I J n p / m N q K C X X t B 0 m o c P 1 L T C Y V c I B f Y E h i c q 8 n L U 9 y a C g I P 2 T L S i Q r o k y q T 4 s k V Q u b b i + 0 Z j U d X w J d 6 w 9 K K N w g w F o E f h E 8 q a N N C S H 2 Q 9 a E x m Q D q e A b 4 R j X Z z X l Y C q u p 0 E R e s c 1 v H m Q n y Z 5 A G K N s S l 6 W / t t B l 6 v h + + J O m 8 S S B U I B K i k B C b g D 6 / f y g t B + S G l 0 q p m C t a + R N F o X D S T I R N S X Z k K Q i A Z s w j C i v f l I x M A R 9 6 q w Q r B k A k E B F H g O 5 3 c E 5 f v a S i J i F / 2 N n 8 3 y P Q a a x G Y W 4 2 V K e l v A h a Y e I Z M M A 8 N m X B 5 l x 4 G x f + 6 0 J W f H H b g f R f 5 e 6 w a y A 7 8 9 s b y b O T R I I U f w D D 3 z A Q t E A l c X k r S h R f P r r r / u z 3 9 o K J 8 N W 0 v U d z b K g 1 u I n g m A R M L f E c 0 v u p V A m Y 9 n w / L y 8 v q h u p j l A F D A i u g U Z C g 1 U b Z Z E u k P K I l g D M d H i p l U 8 7 g C z Y F D 7 O G Q u S v p S o p W u L L n q z g l 7 L P N b e i m h D f + e 5 h R S T 0 U Z 3 e q 0 h 6 h N + P 1 + X D I h P 0 o 4 c h Z d Z 1 F / b D a k p X k 8 p 6 D 5 E y p O K H 1 T d P U n T 8 y F n R W j 8 U e P 7 h 8 x + G y V e 5 5 y V a W l L + k l U r I Q H I o W U Q Z U O 0 j V 2 B z L l C 6 O v r o 4 6 O D i m v M L F K S k t Z + 4 S o j p / o J / R Q I B D I C a d Z W 9 W U p S Q M b o f 1 P e B l C Z M C f s / 0 k p e u 9 y v T C y Q 6 w 8 R B k A C I x F U / l O n H Q u g c A Y 8 k f / z o n J e G Z n 3 S g Z s P e A B A G + 6 t T l J t q f p M K 0 x g B D D + l R W m z m r + I V j x 1 s E V + v T m I + k Y 3 + 3 w / M M X 1 3 f 9 r 6 x s O Z t D J k M o A P m 5 j r i Q y K A Y I g H d 3 U / o 4 M H 9 U l 5 c W K B y e O N 5 g E + E u H 3 6 y M t C 6 a O L B 1 b I k 0 p Q J B q h q q p q i k X Z t P S H c 8 i F y J 2 5 F N Q j w g d 8 / C g k w R I / c 8 P v T d N R J i 7 I A M J E m M M Y 1 9 d e m x T t Z M X I v J f u D O X 6 Q X Y g w n i + I y b R Q C d c Z c 2 N 0 D 1 Q D K m Q h F S H k / T Z r e / l 3 u 9 m e P 5 x l x O q w o F M A E j D L r U I T z m b X E Y 0 i i X T / X v 3 6 d j x Y / o I / g T 7 O U W a N l O L H r o 7 G q A o a x D j A x l E u A 4 m 3 k 0 d e M D V w O z D 6 I g G 1 k Q w 5 a 7 2 B m g p m v 2 u / Q 1 J 2 l + f o J l l D 1 1 7 m j U J D z W z u c g v a 2 Z z 0 Q A m H j q L 4 f 4 Y c 9 G O U v 5 + d B N U 8 n 2 B B r X j c z Z F T Q c y Y C e W n V R G U 7 1 x m O j K j e + K v s c 7 E c V J w A 6 F E 5 n Q m C Z p n 3 r d Z L p x 4 1 Y O m f J h i M 0 v 8 x 1 W 1 J W n x V Q D 0 N e E B G 0 0 v 6 K i Z j D 3 p l n L m L c 2 V a S E e B g p M b 7 o o 9 e 6 4 p k 6 4 K n u B 7 M T J I r I o S d N j 8 a z o X V o I I T f M d A W A Q w Q 1 M Y H W m Z S I 6 q I B P L Y g f d a Y b 9 v 5 j h z n / m + w 2 f 9 9 A F b A y + c l H O 7 F d w C u J u 7 L 1 W 2 n M q Q K V 9 o H E 9 8 B A R M w x e D 7 2 7 f o R d f P K 2 P s r A / p Y E Y y 5 0 J T C D 4 A B / L A E 9 / d M y i 0 x Y C j q + v L E m L r w S N h L C 5 A c w 9 D I I N M G + a K p S 2 O a U J C Z h A R k d d k s 6 2 Z + u f 8 n v 6 p / 3 U x 4 R D O D 2 e 9 L D Z p 8 h 3 i Q l 8 k 3 0 x D L h t 1 p 9 p B w b h Q h M h g G I F r s f e O W y / f 9 Z 7 j W R I 9 d W T N A V r z / K Z b F v t p u T 5 x 6 v f F i d J O w g N H S / S 9 H R a o n l W z Q R Y G / 4 d F g p M w y g W d 7 6 7 S y + c P K G P s s D n O 5 l 7 M K 8 Q Y Y M G O t j I J t m S V 0 a O O w H + D y J 5 T p F B g y c T P j H v 7 A B R I O S z r O G q m K h O o y b O 7 Y t J h + y d I b + E 7 m F C P p 3 2 U Z D f 1 1 K V k n I h W H 0 4 A 4 x K / 1 Y H S A y c H i z G 9 L O a f + G w n y J T N / Q r d g + k / X Z T K q t u o p k Z z g N q g G s + M g E Y x Q 1 8 / D D E p p l H B N / A b q r d u e N M J m B l Z U W X c o E R B J 8 8 C r I g p W W 4 0 C E m l d S P j U l u x Z 7 q w m Q C n M g E + L x q i N Q E f 1 + + I U j f s G 8 V 5 7 c j 2 A D t B y 0 I k x E a e i 0 y A S A t v u O K N g E R D a 1 j / w o j N q y w 3 2 M D 1 C O h P a C p I h H 2 7 + p e d G z D H Z 3 + 6 e o N 5 z u w Q + G v P k M x t r W q w n F x / t G A g L 2 h M R L i 7 U N R E W I I y p s H o y x o m L j n o a s 9 g c z o C G B g Y J D a 2 v a q A w f M z c 5 Q V X W N P s o F z C a Y d w g Y 1 L C G A J Z Z c y V j S 1 R W F m Z N E Z Q o n R P m I 1 5 + 7 + q g A I D R D S B C a 3 W a t W C K B m a 8 1 D v J T 3 2 b e Q Y Y X 8 s E P P C + f b W 5 5 P y Y i Z 9 g 0 h S L R j a X x 9 m n Q 8 j e a U S 7 X V O Z Y 6 u m U o N q f R S Z v C n n d g M 8 / / T l 7 i F U s O Y M O + K 5 P l N 1 C c o I L 6 f Y 3 F K C i / o 7 w 3 4 a m f P R 8 T 0 J u s d l O 4 w Q T k 9 P U 2 1 t r Z S 3 A j B L M V R n o 0 A f 0 V t 6 + N C n j 0 I U t f A F / s 4 l 1 s I G 1 m 4 C 1 I O 0 C L P b h x Z t F G u R S g 2 o D V D Q u 0 S R u W 4 5 t 9 P h + e d d Q q j S x j O 0 t K T m 6 R g y m W S F O c b 0 h 2 N M J j j r + Q B S L S 0 v U 1 l p q a 5 5 N q A z t T y U k n 4 j J x g t t r K y z E / t Q I Z g u F K E u O t K U 1 Q r H c B S v Q p 4 O I z y w w F R O w D R v t 4 p r 5 i c + X C c t S L M T I g 4 T E A Q C 9 r a K S q 5 E R Q i l f G n o K l o E e F 0 Z 2 2 8 k 8 C E u r n j C V X R e I A W V 8 r W D E I A 9 u N C w B i 9 Q + X 9 1 N L S r G u e D T A l B 2 a 9 1 M i k s A 4 t K g b 9 M y p w 0 F y Z E p M M o 9 O n 2 M R C N L C 2 N E m f P V Y P B A Q 7 B t m U K 2 f N 0 z O R q 3 F 9 L M M Y L b E W I O t q r Y x c E m w U z q Q C o a y k 8 l F q / r Z 6 w Q 6 G N 9 e j 2 p l p O V q e d x S E F e s h E 4 B w 8 U D / o I z V G x o a p p V l 5 z U U Y G I W A o I G T e x r x C 1 f j + F J 8 N 3 Q 5 + M E n A P Q y Q o y A X 4 m F k y 1 / Q 2 s X f T Y P g M E W O D T g E z o a z L a C g C Z 3 j m 4 I n 7 i K x 1 R 0 b x 7 w 6 N 8 x n 5 / V H h / s + H c D r l B i i S r S V / l C 4 7 t u 5 O S 5 5 + / 2 t k a K l h z W i J G V r / J J C v s x 8 X i 1 b Y p K i s r p z v f 3 a G T p 7 j B G Z g i L 0 9 W m C o a I 0 O D 1 N K a P 3 C B K e X 3 R g J M C j X H C n 4 N I m 4 Y G 4 d 5 U H Y g I m d M P E Q f 3 9 O j 2 U U U + c 8 n b K L l 0 z o I c S M q B 4 S Y k B i R U R e c o R f 3 l 0 q 7 G + D t v S M r l I g u U 9 / K H l X J q K Z R m q W N a W U n O G k q k 6 C l f H x P Q / F e v i c 7 d / G X H R 0 2 r 9 l 7 W i Y I b j a Z Y C I Z j K 5 U y W i B Y D j r a w W C w Q y Z 8 N k z M 9 N U X e M c u I A G g r Y B m Y A X 9 F Q N k G l s 3 k s B B z I B V n / J k G m A T T r + m R L m L 2 T C G T I B I B M w F a v h a 5 V i B j j T 1 V J C h z r q V I X G P D X S m b p + F n R d s U l w a g f T X s a 6 i P j 3 r W r n H Z X + 5 a t b 6 5 M 2 F 8 F b e U p C 5 F Z C A d a G c 2 r E 9 Q D C j 5 D 3 4 t Q A F Q q d W / G 0 p 4 f a O z t X P Z E 3 A 9 N 8 L d c t 4 / X W g 4 p g n C 7 s d 3 b 8 M X v 3 8 q P s Q + N C R 4 R 8 q W V 6 O F V F E 0 v 5 g x v r h f 2 e G A 2 F B K 2 P C X p e T 4 q 8 k Y f 6 F T s L O 9 a H C t W d o n g 8 / 7 C i z Q B 8 k a E Z r 0 T g m p q b d O 3 a 2 N f V l S M 4 u C Z c 5 + j w s K 5 x B o g L f P d U a S T M z 7 I P + 4 k m 8 o Q K i 8 B C L M D + o F r J y I 4 g c + Z k 8 x I F v U m q C c c o k f b K S r m n 2 x P 0 l m 2 E x E Z g b x 8 c m y T t y H U J h B p 1 O + + 0 9 O y t s 8 2 I R n U D W B r I q b E 2 A g Q A W m t S F I v H K b i B v i K Q C z 5 C 8 5 6 s n + I 0 L 6 n c H + X f F a W q 1 I g Q c H h 0 k r z p G E 1 N T k g E c 3 p y k u 4 M b U x b + E M l u r Q a z T V + e u t w g p p L Z j O d 0 J A T R B m t Q Q 4 7 8 J r 1 w K l d T B 3 a F K y K + w / I 8 U 4 D + 1 A 7 7 5 + / 6 t S q / i Y 7 N k o m Y H D W J 0 N s A u x U z c 3 P 6 9 r C m J 2 e 0 q X 8 g E 9 1 r S 8 g K w n h M p 9 O K 3 L B N w u F Q q w Z S o S A p w 7 W S Z 9 U X X 2 D 5 L X 1 9 V Q R 7 Z H X P i s G J g t H J I G 2 5 i p d U o i s r P B d V 8 O W n L D R O 2 3 a y r Q l J t N g L c B 0 o F 2 3 + M 7 5 t + N M v o q m / f y 0 z g 2 P A 5 t B I D s Q D J h l M 2 w m E q C r n 3 + l a 7 P A U B 4 7 q m t z H X w r M H I b 6 6 G / 1 j Y l T / x D T Q n W X m w i 1 m b 9 m m t P m T h 1 9 f p o N Q 5 1 1 F J D m f N Q p W L w Z L o k E 5 I H v u 5 d W / O G S 0 p o b n Z W I p P w K W E C I 5 K Y r 6 O 6 G D i 1 V 4 Z Q c s 5 D k Q R r Y 0 v b 7 4 T k + d d v b m + + J G 4 h f J U n Z S l g q + 9 k b x z 7 8 b P i T P M k z S e q q C 4 w Q 6 l A J d W W 4 a 5 l g X 4 f j G k z W F p c p L L y c n 2 U H y m + d i z z b A d m 0 4 Y C K R m P d 3 J P Y d J 8 f I / 9 H G / + G c J r o S a 0 T F 1 N f v 5 N 2 c m V x Q I L x W D d C o T 2 M U f r 7 v D G z G E D E 5 y Q M q d U C s u 7 s e Z O 9 U n d T s C O M v l K q t s d t Z M V m 0 U m 9 C f c G K m l + 4 N x 8 o U q V p E J + I 4 J g K 8 z c 5 e K I R N g J Z N 1 d D i G A j 2 d 9 l P E E g M Y n v P S z N L q 7 3 7 9 8 L M L M T A T L R U y z e n 1 0 v N h f B Q d w E R D g 4 O Z e w s y A V j I Z k 9 V S j R 5 e G O X I 8 D n 2 9 s v y q y 1 y o D b / + 0 o k y + a r B b N Z G 6 8 U w N s F j A F 3 O P x y q I r F S V e 6 Y y 1 4 2 C 9 M t n y + R b F w L r 8 G K Z D h P 3 p j A m I R V Y e j P q p h g X f D i 9 / Z 1 f t s p h g 5 9 q W q d S z o M 8 U R q N 1 M i H f u 2 r L Y i x j C z 5 U 5 a C 8 s o o + e x y g g X i n j P e 7 O Z D t z D 6 i V 9 L F w + e N A 9 n R + e u B U / t J u 0 p J z W C O p B t X y Y J b 0 w Z E 4 f m i r v 0 F S r A D s t W B C A N 0 u g J 7 q x L U M + G T E Q 5 2 7 K v L 7 + B / 3 R d w H G i K K B 5 W I H L C 8 K x X 1 o Z o 0 k O N I E 1 v 5 g l Z + 1 m K D z S p i 6 o q 8 9 L r R 4 J C r r V g B s y G a S l j X g F Y Q 3 1 + h W V C V 3 3 D v h y A l W D f O B C n 5 g q 1 G t K p v V l T F D O e D a D J a i w L 3 T w r s m 2 I X F 1 M F L 7 U D o H n g 2 t 3 N k 8 K t x D e i h P P z X e y 4 x 0 W a o y j 2 w w s L y 1 J / 8 5 m A r / b S g 7 c h u v f j 9 K M Z 5 + u y Q V C 8 e 8 d W / v 3 4 I E A 7 W O f Y j I 3 M 0 N V N W r + V 9 + T J 9 S x f z 8 9 m f D T y H S U / K E w E 3 P 9 z 2 m 7 L y X g H 5 J K I p q b o N I A + 1 P e S V X v Y u B + 2 b W W 6 5 I / W P L c f C c n r E W m s Z E R X V o b T m R C 1 O 1 Z p 0 2 A o F Z h B H D 4 8 r F m 0 V g m B Z O L + i w / I I 5 k N S u i i i A A B t e O 2 D S n C A c D Z E I f m E E s F q P 5 + T k p g 0 w A t t O J s b / T W U B r F 4 t M W + K H 6 G v A U t U o u j 3 t C B / K W 7 Y / R y u Z 5 B b U b H A C I g T e C K 8 T R t n 8 t C 7 a Y u Z w Q V M U q + 1 q f S q 4 A H z 0 U H X u 3 h w M 0 E K E y T Q Q o B O t c V l b I h / Q B 4 Z B w T P T U 1 T N 2 q m S f S s 7 m F K y G h P 8 T 0 x 9 K b R e u h 3 5 2 x O L v c G X 4 v M 2 u X B j 8 n x 4 3 f 0 m X 6 r k h D w V 7 Q E J g / y N s X G g z + W V z r U F w 6 w a u x W A m B v d g a n v G D i b T M R l u 9 L 1 w N r / 9 N L e J a q t U A E G k L V Q Y A X f i T X Y 8 w H B C v k M 1 o I t d S W y e X Y c 1 8 n v m V 7 y 0 P X + 4 s Y e 2 s 0 + a e c U p n a w 2 Z e M 8 z 3 A R M t p / Q p 3 g m + j j W I u S 2 X 1 h / I S a a u B J y 1 M D Q j F W t 8 a j T i P k b P C a X G W f E B 0 D w A J R m a y 0 t 4 9 4 W O N 4 q e 0 d / 1 x 6 o b y J D 8 c 1 K p L 1 w e z m u 2 r N T p 3 s b w z O q S t w N J k m F a C 6 z P a M + k r k 0 m P A M g E Y O w h x k Q W A 2 v b m r L 6 q 2 Q B o y e s s u H G 5 P n o 2 7 v F / d p t g q f 8 O K 2 s b E 8 w w i y d h R 0 w O m y L m j g h z d f n Q T w 7 H 3 C d N n / H C V j w E i v A d t Y n 6 L G e f V t M B K 8 Y f P A 9 t I W 6 h g O V U 9 T V u r r v z A Q j r F i I q E 0 N M G 0 E a / o B Z 9 t j T K A 0 X e 0 J y g Z w n n S C 0 h 7 L t j v 9 W K G W i c D v y b d K r R 1 2 f z D F G k q 0 F G t k a K n K k h i V B J 1 X m X I D i v u V 2 4 h E o r B m 2 i o y A W Z e E c h k X 3 / O C S B 9 Q R R B J g A L X r 5 + I O o Y l s d D Z S P 4 y d E Y h Z N T 5 P O k K D b v P P r 9 r s O i N W a H k I 8 t H d H f s i m H j m m Q S c C / D w u + Y P 1 B a K 7 J J b X T Y r F k c g J C E a a F 0 d T z y + 4 O o f M v x c 1 w Z y p r P M 5 C m o 3 s b S V 5 8 g H j 9 f D E R o f r W o B P g 6 j b R m B I i V 3 f M d H R P O 2 N k E + s w 2 z M h z d O l N O h m l k 6 d O S Q r s m F G Q l h Y F 2 3 D 4 u 7 w E f C d d m 1 J n Z e x I I z 1 y w P H / v 0 k 7 W w q o 0 z b 1 c y o Z 4 n q u z G 5 O o N 1 7 B + p N 3 M s 9 7 w 5 0 G w z x 4 H x f y B U x 6 3 h t r y I N 8 1 w R w s B h h l D r z Y F q d u v S Y 5 B N d M 9 1 h c K G 7 U + 1 p o a y r L G 1 n s 1 N v h G G D F J Q M M j 0 I H L 4 A w e y C J 8 L k 5 j 3 g c T L 8 U + V K b Y 6 I q Z C 8 U d 9 d J V t y S X G 3 y x d l / t p J p u / A / / + Y S 1 f r H 6 e q d C f r 1 / / s t P X z w k G b n V D + M H f n G 8 y F K W Q z M b 0 U k D 8 s 3 Y z l n A C P V c S r f g p r P g o G + t Q e d 4 m r s G m t 6 c o q i a B s u x 3 1 V F E z O U E l 8 l L z s Q 7 3 S F W M / y k t J b 9 Y 0 3 D h Y B k y J C 0 O T m / n Z m w v X m n y B 0 p q M d g K 2 k 1 R / / o v X 6 a s H y / T G q S b 6 5 a 9 + T o e P H J a 1 5 B 4 9 7 K a / + 9 u / p 2 t f X 6 O J y U m Z o 5 X P j y o 2 x G 3 3 k e D w G + A J i P 4 g g 8 f j v l W L U 8 K n w S j w Y t D a 3 q 5 L u f i y J 5 C J 3 J k N 1 g x g 0 l b V V M u G d B g Y i 7 G I Z e X c V i X N V B b 2 C f H P s H b d C H L a 2 q G o t i L N l R e 3 J M + l G / e 3 T 1 I L w F 9 1 l B Y X E 3 k n E j 5 P g s H k w v L J W E H I q b 8 G 0 z Y g 7 V g U s 7 + v n 3 q e 9 F H X / k 7 a 0 9 p C p W W l V M F a y 5 h y G w W G A Q 3 O h / O O S E A w 4 N y + e M 6 g 1 / U A u 3 z A D 4 J 2 t C + s i d / 3 m 1 / / j t 5 9 5 0 1 q 2 t M i I g R g 0 R h f f J o 1 V J J e 2 F 8 l 6 6 h v F J l + K E 4 Y e p T E w 0 p H + p D a b Z v J u Q W e j 2 + 6 k 1 C p k q M y d g + E M j f W S i J r e a s B Q m H 3 v x Y z a N U G c 2 1 Y Z M Q K P A i W 2 R F c 4 q f 6 7 P Q s j Y y M 0 u T E J F V W V Q r Z a q q r K R g K y k z d A G s 8 a D 1 Z T o u T P X x s c O m L + x S s P 0 I d j X 5 q q 3 G + n u F Z n / g 6 x Q D X n e + 7 7 J i d n V U P B 7 7 O 3 t 5 e 6 u z s l H r R y h 4 / f 0 6 a H o z 4 a X B u 4 w 8 P X J H c V / 6 H + W P o 3 A W h k i A U 5 y 3 8 Q A k V 2 D t 4 u + B a Q i V C R y k a 3 Z 7 R E V a 0 l 0 3 R k f a 1 5 z l N s c l X Z z H H i g U 0 z k o k I k G L R A J L S a v V b x H d x F M Z 9 8 C K 2 W i Y R g d 7 6 O 0 3 X 6 Z Y N C K k t B I Z 2 3 V e e a x W Y 4 V Y W j c 9 c A J G i T c 2 F 7 c G H w h V W l p G w W C A b n x 7 i w 4 e P i A E u 3 J n h s 4 c q h X t f e X x x r W T F b g v 6 I v K E E p r K Q 8 l a V + L K w n 1 v S s J F Q s c F k c e w m X 8 i u 0 g F L R T I a G L M B n C 4 b B c T 7 F P e j v Q a Y r 1 + z A O r h j g u 2 Z m I N w l E i Q 5 e f o F G h + f o F C 4 l B 4 M R q m i 5 Q h N P v 6 C W k 7 8 A f s 3 a s y d P c R t s J 7 r B q H w W 5 G A v / 4 / f 0 s V x / + M O h q 8 d L w l K e b m Z g P r n Y u G E u 2 U J R W l 4 t S 5 1 8 H + 3 m Z 4 P r 7 l P k K F q g / S 3 L x 6 e r v B f 5 I V h 6 a n q a q q S o Q J x 1 j l F D N v F + f n q b y y U l 4 L 7 Y L F / p 8 V c 8 s e q t K r D d k B Y f L 5 V n e 4 A t D i Y w t + u j f i k 2 C C 1 6 t M r q X 5 G R r 7 / m N q P P I W t T d X 0 0 s d z n 5 H s V N K f v 1 3 v 6 G f / p s / k o V k g F i S t e G t c X r n b I O Y a F t C K N H W T C R N J k z n U H m M 9 r d v j l + 6 m Z C u C L e l e A I z R 7 e f 5 y f 1 t p u Y v t D U 1 J R 5 M u P Y T G O H j W 8 A k 2 0 j y E c m B d w Z Z 8 x F / X R / 2 E P B x K y Q C Q N 6 g b L K G u o 6 / 6 f k C w T p 2 y v / I G u 0 A 2 a q i F l 9 1 k o m 7 H U F T I 6 P q 2 k a C w v U / a i b f v v 3 v 6 f X L 7 6 W I R N w + V G Q k q V 7 6 Y s n Q Z m g u B W w 3 l 8 A R 6 i D e N j l x h X p k 1 s P c q / Y B U i G D x e c T P i 8 y J b P T L L C q j k w v Q E B h o 0 C o W d s J W o F t K J 1 k p 8 B I o y j y 6 W s o U L k S U X o w s G s Y G M J N H w O B q c i 1 P z f / 8 f / p q p 9 5 6 h h 3 w l 5 k o J Y H b U J O t S 0 + k E Q i U b p z u 0 7 1 L m / U / b H w g g A X A N + I w i 4 F d r I D p h 7 G R 9 K u i S y J l + S N V R d h Z f q a t 2 l p V w 5 H w o u k 5 1 E m 4 P i P 6 + r b u 2 w L E a P W 8 2 w 9 U 6 n E D j 8 x n 6 9 T p 8 V T m Q C l p l Q + x u 9 9 O r + e I Z M 0 C 6 4 d 9 h d E O P t I P y f P g 7 R k b f + M / l C Z T T w 3 U c Z L d U 3 7 Z f + L C t w 6 r P L n 9 N L L 5 + l + r o 6 S j K R A F w D t B Z G j z w v 4 P Z I k r K 6 a P n L f 2 Y X u I 0 c 5 G c 7 k y t N P t V x p 7 C 5 p M K n 4 0 e v 7 f w f a F z b f M N 6 d V b A u Z 8 c z 4 6 1 w 1 P V h P 3 z w i E g g E 5 T O 7 A W h R P q G h p 0 K Y v 6 x k a 5 l u u 9 b I b G 1 L Q S D G V 6 5 3 C M / u R i K z U c u k A z 4 / 3 k 9 6 Z F A L B e u g G s 1 k / u L l N F + 9 l M s M K q d T G 5 0 G k 9 w q 0 F 3 z 9 D J m G X e t g i E o o r c V P i R 6 F T 9 f Y l j x d L c 2 2 F d s o i l S 4 c H X L a X s Y J l T o Y Y Q V W e V 2 Y n x f T C P 0 1 6 F v K i a K J I C R p Z n q a + v t 6 q e / J Y 3 0 i i y q H f X W t v o s V T u v 7 A f g F i 3 F m J n / 1 w Q Z M e 1 C / C T N p w + E y W h j 5 X s Y n Y g m w c z p Y 8 f v r S / S 3 n w z Q / S u / o V Q g d x b y 6 M i I T K L E 1 P c K / V n P B 8 p f 4 r 8 Z m Z A y 5 y k 5 z p W f 7 U 7 u i z s y M j d O 5 8 8 b U J B Y K R V b d K 4 X m A 9 V w U T L 6 0 s x u d B H h G n z 7 R 2 d 1 N q + e i E V j F Q o F o s Y p e E A f E J t G W t J j 1 8 2 t j a f i I U p K 0 I p K m 8 8 Q H 7 K D h H 6 9 d f L 0 q 9 1 / H A b / e V / + g t 6 7 U A u q a u r q m R G M q a + X + i I U U l g 6 9 t G i C Q y g I L U q G O p y h L M T X C d D x W u 7 e J C L q w 3 7 n n c x D N 7 E 1 R V X U 0 l J W p K u w x / Y q 1 i x f z c r C 4 5 A / 1 T z 4 q O u r V N U o P y 8 n K a Y J / J C Q h K Y K U H q 8 a t D K X p Q l e c n f k K i m B u u 8 Z 7 J 0 M U W 5 y k k 2 1 q P p Y d q J E + Q T a z x q e X l K + w 5 c C 3 K u L I P 3 1 Z 6 k j L g k 1 + t j v x f X H X P / i / c g O f A 3 H y Q e 0 8 g T u k A L P N e j W I r C H i V Q j j I 4 W 3 r j H Y 6 B g / X A c 0 x 2 B / v 6 6 x I 0 2 P x r L f g f G I Q E f 5 J L 2 6 P 0 m 9 U z 7 6 z T d L 9 N f / 6 2 / o F 2 9 2 y D k A K z l N M V H N 1 H 5 8 B 0 Z k P B z 3 0 q 2 x 2 u y k w i 2 C k Q E R A / z R S e T C U r b K j h v + u c 7 k Q 4 T P P c g + e p T 7 q 4 A p G v C V A P G H p q b U A F k L q v L s a G g H f C 0 J R 3 N y 6 i J Y C 4 i 8 Q U v V O w Q n A F x 5 / 0 x u h z C + p 6 f 7 C T 2 Z C t D H l z 4 j X 3 S S / u o v / 5 z J l n 1 d U 0 s L 1 T U 2 U i g c l i X E B v o H x F w c m N 3 6 c L l C l j S 4 G y o 3 d f o Y B Z f B d S a f u V l u A u Y k B U S T W C 9 W Q f y h u j o h 2 W f d w U w 4 u p J 9 j m I A g Q U p k K A B E M D I C W I w Q A A Q t x A Q c R x j r Y h 7 J / 1 3 n N D B i 8 l + A W / u / c T n d w / M 0 O e X L 1 P j g f P 0 x x d a K R T k p 2 s e b Y n f 1 9 D U R D c H n q F b 4 B l g y K K u 2 k I c q U N Z n 0 e 9 t U l c k F w X 5 T P 3 z k 0 o D W C A r j 7 I I H v N i a R q Z i j X C b 0 z u 5 0 U G w G I B u J i n 6 Z C a G r Z I 5 E 4 v B b k w P J n / t Q S d Y X 7 J M h i S I l r + 4 v / 8 O f 0 i 5 + 9 S z 9 7 0 Z + z + b Y T 4 E M G A s + j 7 0 m T J E M Y p b F x 8 w 2 B T M q + N t s O b k i u 6 4 e S e + Q y K M 2 h D x w Q i y z z t X v o z Q P s z 4 h F 5 C H s / d v f 1 0 c P 7 t 6 l k c F B i k Q 2 v l I P B L s Q l p d X j 8 m 7 c N B L b e 1 7 J M h i 9 d d q S l M 5 a 5 P n g 5 C Q 2 w S + 1 t Z D 3 W T F F / 6 D / 5 z n E M l W t s q O G 5 L 7 R k q 4 E B D U Q p D G Z Y B 0 Q 3 q U Q z A Y l L B 4 W 2 c n t e x t o 3 A Y E c P s D 8 W 0 j J H h Y T H n 4 E e Z c X a F U F 5 R o U v O w N Q K + 0 2 c H J / Q p c K A D w c N O D w 4 I D 6 h w Z 2 R M I 3 M Y T O B w l p s c 2 F I w 4 T X 5 M m X p C 8 q e 1 u 3 P b k u K O E G Y L t O K 5 S g 5 k d Z e V b Q j 7 Y U 9 n U M 0 F H b s q d V B r M G g i E + x s B b h x a y p T h r P n Q c Y 0 r J 1 M S k 6 i 9 b X t E D c / G a X N g 1 I 4 T Q D h m D y D 4 c / L C a u n o m u 4 r s D Q 0 M y L J g w f g E + 2 K F o 5 q b C T t p F L G g T b P H m X q X w X V h 8 0 1 0 P Z 4 Z T r N d 1 1 q + C / O Z n G D 6 s t Z C h D U U T D r p 8 y o Q 6 o S / U 1 F Z R Y 3 N L T L s C I u 2 I K S d L / x e Y d N q 9 u C G + E e W T m i Y t 8 1 M d A A j Q a A B Y k k / p T 3 P I y C h z D h J u g z i o J w l l 6 l X p M I 0 G o v 0 b P s / 1 2 k o E G o j G 5 h t B u 6 N r D Z v E O W S R s 6 D 0 j w j B y C g x c D P Q o 3 + L q R C 7 8 E 5 p 4 g f A g 1 O n c 1 2 v w v v x R Y 0 y D H Q 1 R 7 o s A 5 x q q i q o v 0 N K Z r z Z n e v 3 y o I W V K 5 x F E p 2 5 W A k e c 5 x 5 z c B t f 5 U C A U l u 9 1 J 1 Z f V y F t s h 5 g 1 H i x y E e 4 y q p q m r O R y r q J N v r K Y N p h C x p o N P h 5 V r + s 9 3 G 3 L m W B X z y + + D w C E o Y k u Y R x T v w a T S 6 r 7 L g h c c s 4 1 G 5 j c o P J V w h L i 7 l b b z p p i 8 n F 9 a v Y E t v I 9 U I o F J L 3 2 2 b 1 Q g C B w a d P 2 V z 0 5 S U j H g y d B w 7 q o y w w C / l g 6 I E + 2 l o w V c Q G W E 0 g J E M 0 u 4 b K l Z / t T q 4 L m 6 O z H g K z m f 0 4 z 4 J P u 5 1 9 B m s A A o C J B i w u K K J 9 8 i j b u b s e + I O b 4 6 O g g 9 m 6 E w g G v G K C 3 t 5 9 + y g c X k 1 a 9 F s B V q L 1 9 / Z m z E d M 6 U e 0 8 m x b 8 X s 9 r R s g h r 5 n G d J Y z T s p W 8 h k O b b L z 3 Y n 1 5 l 8 i c X s m D R D K i u 5 n h f R z E Y B T j A C + 6 B 3 K n M 9 x n T C b h 2 N F c o M x O s g m I i i r Y X N / F 0 Y f Q H f a O B p H 9 W w y W f W m L A C A o l Q P Q i 1 s K C m m x i 0 d 3 a K + W i A L X 2 + H d i 6 j l 3 R S v h n J U 0 m 5 S c T / x G Z c V N y p c n 3 v E h T C N A y j 2 w z W Q 1 E Y C M r d K Q z 6 5 8 4 A U 4 / B L P Q t H g J D P B n R V Y i o u X i 8 Z g I d 1 a g 9 K P b g m L 8 t p G h Q W r b 1 y H L m 4 E 0 s W h U A h T m 8 3 C P S 0 t L Z c I g u g U K X W N Z k f s 7 P T v M b 9 U k 0 b 8 7 m 5 h E E r C w k E t r M K v s u C G t 3 9 j f Y m A v I D S 2 G 0 i F T c X y b U b m Z D 7 Z k Z I G L w w E C Z I J r J 2 R F A G P R d X S a e Y e O N 0 H Y 5 6 B e B i / B y 2 Y 3 U Q g L f 1 U x h / C W o E I q w d D I T F P r Z + H 1 Y 4 w R A k B C i d f E O i f 9 m 3 p + h F C E B P d Q 8 4 J 9 0 2 R x y R D I p V j R j d y / q M / x T 1 w 5 e 4 b X s t k m + 0 m F i b 7 X X / q T C p M c S 8 E p 3 1 o n Q C / B 3 1 L E G 6 U Y 6 y l i g G 0 C s b v Q Q u W V 5 j Z w 5 4 1 R 1 Q A U x M T M k x p Y n x M B B a k M i F 0 a E 1 j A j 4 Y 2 9 o R E o o s I J K F O C Z H n Z B M 1 Y F o e N i k 0 9 i E L c X + t r F o 3 J N c p 6 E A P I D z P Z 2 3 A 1 h z w S l y t 9 a g 0 m e 9 / l A w v 0 Z Y 0 R 3 I h Q b K O u 1 K D / I j b D 4 0 O C D H Z i 2 K W v a x z H W a N T I Q T v f 4 g / T h / a 3 s z F V E 4 j + S 5 5 A p Q y 5 b n a n X G q q u b u 0 H x / M G R J c z d y U o K L e Q y e D m Q C 5 5 i t l T t x g 4 B S z y T a M A v h t U 1 2 G i i 3 Z A 4 K C 1 D B C x A 0 B + a L + m p t w V c F E / O b F 6 x i 8 2 A M C 2 N F s B R R S T g y R Z A i l z D 6 Q x 9 a y V d J J j N o 1 T 0 F B c 7 u p C Z 3 u u 7 G x 3 c q X J B 1 k p R K j t I F s i m a C e 3 j 6 6 + s W X d O W z L 9 g s 2 5 y x b e N j o 7 q U x d L S Y t 5 V j s 7 r T a f z n Z + c G M u 5 P 1 j L z g o s d Q a B t a K + o V E G x x q s d 9 f B 4 q F I k y 1 r 8 k g y h N E 5 1 4 l 5 Z 0 w + h + T z / W j y F Q V / v I 8 v L t c p 3 w 4 S W Y H 1 9 7 o 6 O + j V 1 y 7 Q q 6 + e p / v 3 v p c G 3 y i w 3 Y 0 d V e w T m S F A Z q S 7 I R C C B 0 Y I n d D Q m K u B n G Y O O w U g E B z B O h j 4 1 E + 7 t y p E b t o Q 1 4 / M S i Y Q R x 9 r k w 5 l 0 U w g E O c Z T a W P 3 Q h X m n x I i G S 5 h U w G p m 8 K Z t L 5 V 8 4 J o f q e P p W 6 Z 0 V Z W W E / w I x 0 N w R D 8 A D 3 o 5 j A A 5 B w 0 K T 5 R k t g q e k P n 8 u K s E g W M 0 5 I Z M o q K e 2 k k h D J d s w v 4 k / K y o t b k i s 1 F C C X 5 x I i G X z T p / w W B A Y + + D 5 I N 4 d L q G P f P n r w 4 C E / 3 d d e t t k J C A A 8 K / K F u q 2 A 3 2 R H P k I V u / P h h i B s A m m 0 J s p o I 5 0 s 2 k k d Z x N I Z Y i 1 p y X b 8 e w m u H r T a p X 4 j w O 2 g 2 x m p Z + A X p Z r Z k k d H z l y m J / u I f r q 6 2 / o 2 v V v Z a 0 8 R O H Q k f r B v 3 5 I P T 0 9 N D Y 2 R v F Y l A V C r d d u g H X 8 n h V O x L D 7 T O j b s i M f E b d q w X 8 g Q x D O M S V E S M L H W R N O + 0 y o Q 8 5 J C K T P q z q E y 1 U 6 c r T N J i f u S N w i / N e F K e y d l h z E M e R x i 8 Z i X z g D q w P / y v l z 9 P J L Z 2 U V I n S k L i 4 u 0 U / + 4 H 3 q 6 u q S 3 T v 6 B 4 e Y B P k H q K 4 X t 7 v V T h k G i 4 s L 4 u t Z o a j v D C P A R S 0 Z / a w Q I l m T I o g h l 5 C F c 3 U t J h A B A q m + J n U e 5 9 S D S L 0 O n f + 4 h 0 p W 3 J Q 2 p 2 W 3 A H 7 P o i v J B F M P V 2 L 2 n / 1 a m 4 F O q K 7 O 7 d j t 7 O i Q z a 0 3 A 7 c G / F R d l 7 t j Y m Y u E w u m 6 a c y g o y h R w Z m M q L y U 7 3 i E y I M f 6 R 5 8 x 1 9 U B T f j 2 s y 1 y J J z D 2 Q Q 5 H G m i s C q Y C E I p g i k 9 F O / E d 9 u A v h u s G x 1 o Q l s I B 8 Z N o u k m G X d A y C P b 0 3 k X f h f C c t h L q G + v q i 1 o 8 o h C X m x u m 2 x K o V Z j M r E / F 9 W Z i b k 2 I k 7 q U n k 3 5 6 O F U m A Q f s E o 8 F Y 1 l e Z U i R 3 c x r r 9 l E R w p f o g r q n 5 D J S h p F H E O m j A a S 3 G g o o 5 m Q q 3 T u / B G R D z c m 9 0 2 B t / y D T B o t Z c i z X S Q y Q K f z Q l Q t d 1 Z X p g R 6 Y m F 9 1 / T l 1 a 9 1 6 d l Q t k Y g 7 s 6 Q n x q a m 4 U w X / S G Z Y G V k T m f 1 h Z E l 7 s V s Y D H E 3 5 6 M p E l / 5 H m w s O p 1 g N F J / 6 L / y C O h T B W A p l k J Z b K s 2 R K J 3 X O q a a 6 w i I l 7 v r n W p M P q A q N y k 0 2 2 G 4 y A W y p U H V J m q Y m x 9 m M U m b V z c H V Q 3 Q g Q P n w 2 u s X a G p a r S x 0 8 + Z t m p + f p 6 d P + 0 V 4 1 o P B m T R d e h i g q S W v z M P q 1 d r m h d a E k L 5 Y P J n M v f 5 i d x 8 p C P 3 7 r R r I a C Q J S u h y z j l L 7 k g q f d 7 N 8 H z 1 q H 8 T 7 t 7 W Y W K x n h 9 w 0 A h w W N E A K l l h P 9 5 q n N 2 X o L p S 1 b B X e w O y 8 z r w k 6 P Z Y U T o / 1 l r A 7 b f / f b 3 9 M a b F 9 n X U i F g b A q N f X z X e n C g P + y T R 5 s 7 z s 6 + W 6 N 9 h D l 8 x u L D 6 r q d d A g 8 N 1 K n c k M Q R R h O S e z 0 j j J 2 K l S b V G M / X c w Y l t 0 L E z F J + z s b 6 P C R 7 B r s b o M X j e f m 5 G c d i h s v B q o G 6 r c T 3 z 7 1 0 7 Q O m b + q h w I B 1 p 0 A i w m H / 9 u f / y x D J g D l T y 5 d 1 k e r g a 1 C P + k O b j q Z g N F 5 d b 3 w r + 4 P o / N Y D j M L 5 v g 8 x T 6 0 1 I N P S C N k 0 s T i 4 w y 5 d D J B h 2 z S 2 k i I Z a v n O p h 7 R 4 5 2 5 s i H 2 5 K r T T 6 g t o x N I 7 7 x 3 A K Z i 3 Y D r v c H J O I H v H V Q a a a e K Z 9 E 3 w A z t T w f n v b 2 6 F I u z r 3 y s u O e T z P L H v r 8 S Y D i m + f i 5 O D O U E A C L N i E 7 d i e J A W 0 Z G B X e S B S 1 P g + p Z n Q V k h C H C a E I k + W W C C J P c q X I V q m D q R S J D J l d q T 0 9 7 g X r i e U A p 5 4 + W / m d p L s w w d B E U K D 8 U U v j f H T H h G 9 w Y H 8 w 5 L q G z F S e j W w C 3 v P k 8 c i d F Z c y z M n a 7 M A / f N 5 T 5 C F W R 3 7 L B s M h C 0 + F W 7 1 q m X e h D w 6 a T M v x + Q T A u W S B i P G M 9 p H z l u O R U P p H O Y f m 3 5 p N g X f e v t F / Y X u h a v D 5 i b V l K 9 w Q 6 g n l d F S b t F U R g C t w G b R m L z X u r d d 1 7 B J N T x E U 5 M T M i c J / t X c L D q u V 6 O 5 Z Q + 1 t L T Q u G U J 5 d s O Q Y + t A M u z R P / g o 5 l 5 V 0 B z Z Z b c + L 1 K a 2 k C I a k z + l i R S U i i y S M E s u Q y / U K O r S T i 3 B D J k I l z k A l l v L a 8 o t R R P t y U X B 0 2 N / / C A f Z T d G P h J j t h u w h m t s a 0 B i Q u P V Q r H 1 m v C a u x Y k 8 p j K 1 D s G J P a x t N T 6 3 u 5 E W n a w N r r + / v P 6 C l J T X S / G T r 6 g G u W w l E D K 3 o m 8 7 6 V A b l O e t M a D K J R s o l k 9 V n M u T K E k s f c 6 5 I B h K p N p Z c k w r 1 V V W l F o l w 7 7 8 d Y v I p M 0 M 9 q V Q D A G 7 Q U n i S I 1 B g x 0 d s C l q f 8 k 4 o s a 2 Z j o 2 s D d 5 + 5 0 2 a n Z m i y c k p + s 3 f / 0 5 + + 3 a C e Z I D 7 J m l Y M i k i a F z I Y 3 J U a d z k 3 D s 9 y j C C H G k n 4 m T l J G g m X Q S c + 8 l / X 3 u x o 4 w + Z B a 6 v h p L Q 2 G R g C h b C 3 M 2 C 6 C I V B w 5 X G A L l g i f g D q g I n x 1 Z M I g Z X l J V q Y n 6 O o X t A f K x A 9 6 X 4 o Z c D v C 1 B 9 f R 3 V n f x V w V m 8 x a I 8 l D X d N g o Q z G i l H K J o U l n J 1 F I Z p 6 6 6 m N Z C p j 5 J 0 Z h + r T 4 W 8 0 7 a V 4 X Q k y h z n W y s a J M H t y b P N 0 + G V k u m S z E 4 H i R s M u H x s g m C 5 F F z p t C w V t i P n x f g a 7 y w J y G B C i t g D m L y H u Y b W Y E 6 P x P F 9 F f N z s w I q Q C s S G T 2 e j L R x K 3 G i Z Y E t V T B T 1 X H C e b f 4 I y P k n w 7 h 2 a 8 F E l 4 M / d W t B A I J a R S R P I t 9 9 P F k / V M C E W y 5 W i K r v b 4 p W z M u Z A v S U s R R S B o o i R r n 6 A n w a / l M v q b m E D o g 0 p I v 1 O c U p z / 8 l f v y H f u B H i u 7 S B C A b 3 D 2 A k C U T Q s i c W E c u j v 2 S 5 C A R B G + 9 e j 7 v 0 j u W t H Q D N h p S M n 4 O l s B r A C W 0 2 o 8 x 1 R m l v x y Z i / i / t j T H J N G k 6 f d Y e o o z Z O 7 b W s X Y R A 6 g z K y 7 E 0 X e k O 0 P G W G D W W J + h f / u k D e u 8 n 7 7 D G T t P l R 9 x O 0 D w Z T a U I Z Y i U I Z T W S o Z M K S E T O n M V o b C N z i 9 / 9 T 6 + d E f A c 6 1 n Z x G q f 8 R P c X 5 k e j x K S 5 k R 0 y K 1 F m w n q Z x w a m + C S t K z s r 2 M 3 T R F q B x L g R l t a z + / l Y R 6 7 0 i U v u o N W n y i X K j 7 m J a O 3 e b K J B 1 p i k u 3 w O 1 B H 5 9 T W g p E a S p d p s T U P R o L n F Y a S 8 i j N J c i k y a U I Z O V U D o H g a y j I l L J O P 3 q z 9 5 T F 7 J D A E n k b O e k d m x o J o 2 l G w U N p h v W z b g 9 6 C f s Z T Q 0 0 C + b p I 1 a l v q y X v r z 9 g M / e h D K S y Y D X B 9 M 7 Y F p L 3 1 w P 5 A h E 0 w 7 Z g 7 t q Y j T y E K Q + h O d W T J J m 5 h 2 Q q 7 q M 0 k P d l X B C O S K W G r o U Y K q v V N U F s S N y W 1 / t y d Z U n K n p X C Q n + T c C G K X c y O Y R r L i e Q t m M Z h P V t H e 9 n 0 0 P z d D j U 1 N 4 j O h b w o L s N h n 0 S J k 3 t / X K y s g b Q Z C f m x O p g + K g v a P w C b k 5 h + X s w S B Z k n R w K x H j o O h c k U O 0 z a S 1 O v Q P u Z c N u C A Y 0 0 k 1 D G R A h S n 4 0 0 R C o Z L 6 I 9 / 8 R P H 9 n d z W t c t d g v 2 N q O R d Y N I o 8 C + V w 2 G x j d w G 6 n u D C u / q G 1 f J w 0 + 7 c u s K 9 7 U 3 J x Z V h n a C y g r K 6 P y y k r O V 6 8 J U Q z w y x E k g U m H g a + v t C / Q x Q P F r 3 s h t 9 G Q C Y k J U R F M U N i v 7 r U Q B P d c l 4 3 G y t Q L g f T r J K G d V G 4 e h u 3 V U d 2 G S i t R O k G + h Q c 0 P T 1 N B 4 + u 3 l p n J 2 D H h M 3 t 6 V A n n F 4 4 t H j C a Y c 2 Q y 4 l C G 5 D i R 7 w M D o y R O 2 d X V L G u u P Y b h Q 5 F q j E a k b Q W N g 8 2 u z 1 d L B x / e H u 9 5 l I 6 B C G C S K 7 G P L 9 u P y o u B W N l G Z i 4 c 8 k j O 1 L s g m W o K W o V U N Z C M O a S m k l z k 2 f k h z r Z B 5 + n H z E x P F g x H 6 c l k d v 0 t 6 q K M X n + u h Y 4 4 r 4 m N F 0 m J o 7 m V C 2 N t 8 J a c f 5 U N a E 8 W Z p Q y T k 3 H A w J 3 C s h M J d p M I G 0 E B z i 9 r D F i M q Y P Y B Z r k v B F m w q d u e v W 3 i p G M Q b U t p 7 i Z v x Q C D U U H U x w 8 f y P T 2 2 6 N m 7 X M H 6 H u F Z I h g y G J S J J 6 m w W m Y 2 p o 4 G S 2 k t E 2 G O N a k 2 0 K S r g s y M U + 2 R u i F 5 g g T P U n n T x + g q n C M j u 2 r k g c J N P P b P / 8 T v i j n N n d 7 8 n z b O + K + R / k 6 c K 9 7 h X 8 H w u e I + J n I n 4 7 + m Q i g i 3 C m D U / m B B N p m m r r 6 u U B Y E L k R q h x 7 d h R A 5 u 7 4 R z q Y L 4 W G + 0 7 t T d J T R V J 2 R o H C 1 g C E e b r Z 4 + z a 0 7 k N L o 5 l l x d g x A H u S R T B p k s x y C U 1 O F Y E U z q J C l S K i J x z g + 8 i l C C D t Z H Z R V e 7 D g y O T V F Z a y Z H z x 8 R O 1 t e y k W i 5 M / H K b j r + 6 c M L k d n m / 7 d j a h g D s P l 4 U 4 W T J Z Q u q c v A 5 h 9 e 3 G u 4 c j l G J T z L 4 v 0 8 z U J N U w 0 b B 2 O p 7 Y W D 0 J H c I Q S v 4 x M q S p E I 4 1 J 2 l v Z l 2 I N K 3 w 5 1 y 5 e o O q u 9 6 U K S C o Y y 5 o 6 A J n X C s k w c k s g X T i 7 1 Z l T R r z G l 1 W R G L i 6 L p c Q q X o 9 J 4 V M f E Q w I B p D h M 0 H u e c y 8 j v 3 b 1 P H R 3 t o r H O / g G 0 0 8 4 F E 2 p 0 x x P q + + 5 F 6 U w E i X J J h Q 5 g l Y N w a p s c 9 x D r 4 o G 4 D K 7 F C H T s f x t Z X u H f w R q s n g k V j V B J S X Z N P a x a J O T j B 8 P U o p d u 6 H l X m I 7 f U J 6 i t q o I e X y B n E j e 4 M A g f X f 7 L r 3 2 9 r v 0 1 V N 8 F o i A M 4 o o A k 0 m n F B E Q T K k 0 W W b V h J i W c v I O T W V x 9 k s T N G x l j i V h 5 h g T B D M E p C o n k 4 g E 9 L Q 0 A j N z 8 9 R a 2 s r r a x g 2 9 I U k + m X 6 p p 2 M H Y F o Y D v 7 s / J C A p 0 + G L c W w 6 h R H s p T e X B + H r R V u 7 S W N b R 6 g Y Y T Y H h S Q h Y l O u 9 f f t 6 n l B H 1 3 4 p j 4 2 O M v n q 2 C z 0 s 1 C q h T X x 2 z G c C U u K Y X F N a O k V f x M 9 G I X p i H c p o j g T C c e a O J I s Z R Z 4 0 U C 6 n C G S H C e p 3 L t I / S P T 9 P b p W j 3 o F d o I J N J a y R A K m o m v E 9 P 9 U T c z N c M a u Y a O v v o e l a y x L P V O g O f G 0 9 1 B K O D m X T j 4 I I 1 f k w p l z j W h M q T S x A K p l C X o D n J V s b Y 5 1 x E v 6 m o w 9 Q N j / e w 7 K f b 1 9 V N T U 4 P s K j / K h A P u z 7 F / g p m + E H 5 N o v 3 1 c S o N p O j B m I + W I g l a X p x j n 6 1 a E U S S j V h a S 1 l J p E y 8 N J X 6 E 5 S e v E b p 2 t N 0 o i W W J R J e A x K x p j J + E 8 g 0 M j J K F R X l 9 O D B I z b 1 9 o m 2 e / k P d 7 5 2 A p h Q Y 7 u G U M l k m m 7 f m + Z f Z T f 5 D L m y Z D L E A q N M f 5 W b + q 0 w S u C V r j j 7 H r r C A R h 1 0 d r W z k K O 6 K C q m 5 2 b o 4 n x S T p w o I s m J i b o i 6 v X i O p O 0 W v H K q i 6 A u R j n 4 c F G M I 9 M j x M t 2 / d Z Y 3 X S T 2 R T j Y p Q 1 k C S W 7 I Z I 6 t h F L l 1 7 o i d O m j y 3 T q 3 E W 6 M + S l 8 / s i G S J l z T z k 7 C 8 x m e 6 w C X r w 0 A H Z P g d b A s G H e u W n f 6 Y u f h d g V x E K 6 H 4 y S / O L / D g W z c R k M p q K y Z P 1 p 5 h Q h l y G U F L G J 7 h L a w E B X 5 r O d y Z Y o 6 T p 1 m C A x i 3 r A L Z U p V g r x E X I p 6 a m q K 5 O b a S N Y 6 x N c e n S J / T W W 2 9 I O B p 1 Q i j W K t B e i A B i Y R g 8 i D 7 p 1 v t G G b J I W e X G x M s Q i c u H 6 q N U V 6 Y 0 z v D w C C X D L d R c E W c y Y W l n m H x J J v S k a C I Q 7 9 G j x + w v 7 Z H 3 x l l d x h N x W m G f 8 b W f / 3 u 5 3 t 0 C z 8 1 d R i j g 2 9 t j l E y D G E Z T G Q 2 V J Z c h V o Z U O B Y y q a T 4 p A R X j l 0 J a A 2 V n 2 + d o o r y c i X 0 q p I e P 3 4 i 5 Z r a G v G r y s p K a X B w m A b 6 B + j Y 8 a N y j P M Y 7 A r t g g 9 T 7 7 d q J M u x J h a I 9 k q H C i R 0 d z + h h 2 y 6 v f 7 G q 7 K T y O z s n I z 6 g I 8 0 P D R K p 8 + c F N J N T U 1 L 4 M X H b Y A 9 h K G h L v z 0 3 8 l 1 7 i Z 4 b v a P 7 z p C A d d u D P P T E E Q B i f x C m K y G Q l n l G T J p I q G O / 2 T I B U 6 h j D p g O 8 g F Y d a l T K Z K q s C i z n / S 0 n F 8 p i 1 O 8 y t E 3 1 2 7 Q i d O H K N Q K M j C G 6 M r n 3 1 J r 1 x 4 m a K R K D W w j 6 V 8 I p U + f h i Q 9 2 e J p M v 8 G h W I U G X k I F F n X Y y a y t k n 4 j K O b 9 2 8 T e F Q m I 0 C L z U 1 N 7 K 5 h w 7 s N M 3 P L 0 j I H 6 Y e S N z Q U K / M v F i c z v 3 R n z L B 9 N C R X Y R d S y j g m + t D l A I d h E h K W 2 U 1 l C m D O L k 5 / 9 H H u q x Y p Y 4 Z 6 l i X J Y e w y S H O Z M 4 V h i K D f o M c 4 z P M O 3 M a B Q K u C v q / N e e E M 5 K r z z C E 0 C f k d R i J c a x u l l o a s l r M v O 4 T J p S 9 z h B I k c j U p e h 4 c 4 z K Q x i V g q C D I p R s J 8 r v M + Y e / C a s 3 w 7 y w K w c H R m j q u p K u Q b U H X / l b a q s d 1 7 1 a a d j V x M K + O q b A R 1 O N y R S W k p y q Q N x k C s y q a T L E G 9 d J 0 V z j A 9 G H T J 1 w p Q U T A F 3 V p / L D z B A v d T 8 F U i d P p Z M H 0 H g d a 4 y 5 B B 4 O V L H + j U g A Q p C E l U g n y d F N Y E Z e v h 0 l s 5 2 B S n o S 9 H l G 2 N U v + 8 F 9 T o k J g b e e 6 o 1 R m E / i J m k u 9 / d o 9 F 0 B 7 1 5 N K j I J O P 1 r O F x J F V G R G + I T c v Z G S b w n h b R X C A d Q u a V 7 L M d v / i H u N h d C c + t g Y k 0 d l 0 T J 3 S X 4 u p X f U p T r f K p Q B y L + W f I J Q R C G S S x l F E v n 4 N P R b 0 c 4 U C 9 R p U Y 6 l z R k F u v 7 n + m F X R 7 q F O m z L m q 0 F W K A F J C z s m 8 R t W r 8 5 l z + n w 8 s k Q v d y a p J K B + E + q v f T 9 J k 5 E y K i k t p + b K B H X W s p n 4 G J o r R S e a l u n u z W v 0 8 r m z Q q C M d t K k U i R C Z C 8 l Z H r 0 s J v 2 t u 0 V Y s J / A p k Q z e s 4 f o Z a D x y V 6 9 2 t 8 D y d n E n f u X G D F h d m q G P / Y Q r X 5 W 5 6 v F v w x Z c 9 T C q Q J a u h l J Z i o R K S Q b g 0 s V B n S f x H l Y U o J s d / l U t J 5 x m Y e j n I D 4 i 9 Y o A U N C D 8 u p g p 6 1 e a E 0 I O k 3 N J / u M P X o 8 z K l d J v w 5 m G / / D 7 N v O W u V r I V J X H o z R 5 Y 8 / l Z W W 8 H o Q 5 n M m k + p n S l F k Z Y k q y o J 0 a g 9 2 Y N S E g j a S 8 H h W Q 6 E T u q e n j / b t a x O C w c S D / w Q y v f D a u 1 S 1 S 8 0 8 K 0 R D 6 T J 9 + p v / S 2 / + Y v f 0 C d j x + R e P N a k 4 O W g q p K x f x V S w k U s I I v W a K q j H B 8 s 5 U y d F D V 2 f U 2 e B k M A g W 1 L 1 1 m N 9 J M x A h l w T J S c 3 9 Z z j P + e K R K j W Z c n N a 1 R d L B a h 5 b k p K q 9 h g U c 9 3 y U Q B u e U / 5 S k k 3 t i M l I 8 a + Y p I u F Y 9 T M l J d r X 0 b l P S I S p 7 K K Z O H / x n Z 9 S W a V a f G a 3 w 3 N r M E u o H w K u X n 3 C j c x + g W g q o 6 1 A H K W l M q M q Q B Y u g w 0 Z U g l h V J k L K K p j + W S c k 1 o 5 U p k u M 7 K l L F b f e A i 5 K W X L c i R l q e V M n R B S m H P 8 R 7 0 H x 9 n X 2 c m D M 9 Y I n y K Z J l p O I M L U K b M O h M K c K D H x h F C K R G L m M W k w H u / e v f t 0 9 O h h I R H q Y t E Y v f G n / 1 H u 7 2 7 G f / u v / 4 U u v v s + D f T 1 k u f 2 4 K T c + x 8 S v v 2 2 l + Y W o 8 w F J p E Q S B P L k E k I Z U i F p M r 8 R x 2 D H l L G p 6 k 6 B V M H 4 D W Z k g X W I 3 X r M w 2 g W C B F g O U Z f 3 X Z 1 E P o T W 4 5 x 0 l V m 3 q V m 2 T q M + S x H m e I p H I h k x A q W 3 6 p X W 2 4 b T Q T z D 1 D K k T 2 Y O 7 h t 2 H F I p h 4 I N X b v / o r X N E P C E T / H 8 W i l G U R x G h c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9 7 a 8 4 c 3 - a 7 d 9 - 4 8 a a - b f 4 1 - 2 e 4 0 2 a d 2 8 2 6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 4 3 . 1 9 9 8 0 6 0 5 6 8 8 7 6 < / L a t i t u d e > < L o n g i t u d e > - 9 7 . 0 2 0 2 8 4 1 9 2 7 7 4 8 6 6 < / L o n g i t u d e > < R o t a t i o n > 0 < / R o t a t i o n > < P i v o t A n g l e > - 0 . 0 5 2 3 0 0 8 7 3 6 2 1 8 1 8 0 8 8 < / P i v o t A n g l e > < D i s t a n c e > 1 . 2 5 < / D i s t a n c e > < / C a m e r a > < I m a g e > i V B O R w 0 K G g o A A A A N S U h E U g A A A N Q A A A B 1 C A Y A A A A 2 n s 9 T A A A A A X N S R 0 I A r s 4 c 6 Q A A A A R n Q U 1 B A A C x j w v 8 Y Q U A A A A J c E h Z c w A A A j g A A A I 4 A Y H I 6 t g A A D r J S U R B V H h e 7 X 3 n d 1 x H l t / t 3 M g 5 E Q Q I g D m I Q Z R I U R K V N R v G 4 5 m d n b M + 6 7 V 3 7 b / G H / z Z 5 / g c f / E X 2 7 t e 7 + y E j Z I o U a J E B V I M Y h B J k A C I n H P o 3 L 6 / W 1 X d r x 9 e N x o E Q D x A + p G F q l e v w + t X 9 / d u q O T 5 7 a d f p e l H F E R N Z T m 9 u L + Z S s v K K J F I 0 L / c C 1 A 6 n c 4 k w O Q G 9 u N i s d b 7 g n 6 i C 5 1 x C v l T c r w c 8 9 J c x E O z y 1 4 6 1 p K Q u q L g 8 Z C H s 7 v D f h q e 8 / E h j l D N 9 Z b k 9 X o p E P B T W 1 2 S H j 2 4 L q / 5 E f n x I 6 E K A C L 2 s z f O U T o V p W Q y S b F 4 i m Z X i K 7 1 + c n n S V O C Z d p K g P W Q 6 F k I d 7 4 j T h X h F C 1 F P Z T i t 1 e E 0 + T l i / x + z E 8 t l S m q L l E k A w x B i g F e u x w j + v x J K P M + Q y g k k A r J 7 / f R i Z Z l u v b d H X n N j 1 g N z + 8 + + / p H Q j n g Z x f P U W R 5 l v y B A K V S K Z W Y B B / c D 8 r 5 9 R L p W Q h k 8 G J 7 n L + f q L F C E W a e N V J F K M 3 C T j Q 4 4 6 P 7 o 6 y 2 G D 8 5 G p U 8 H w x Z n D C 7 4 p X P C f N H T S 1 5 p c 5 K K k M s n 8 / H G s t L w e V 7 N L u 4 J K / 7 E V m o O / c j M q h p P s h k O k 3 x 2 C J 5 W X h g 4 o l 2 S i g y g R j 2 5 I R i X p M P X f V J X S K 6 e C B G N / o D d G s w Q D N s 1 g E P W S M Z 7 K 1 J k o + r 9 + v 3 w H z L h 0 L X A + 3 2 a m e M j r f E q Z 0 / 8 9 3 D U X k d H i S s o i X H f Y j H 4 x S J x G k p c J R O H D + n 3 / 0 j D H 4 k l A V d B 8 / R S 3 u 9 T K Z Y R o A g V L P L R J c e K L 8 J c B J I A 5 w r d D 4 f o F 0 a W A O F A / x 9 S 0 o T Q Z 9 8 r 7 U P B H 5 i 0 U v X n w Y o 4 E v T D S Y Y M L 7 g p S S / / M m k j z 7 4 P s S m m 9 J C K 3 E P 3 R k O 0 C S / x w n m O u 3 X G v K n 6 X B T n I Z m v f T + k Y j U J d m + z G h p f V / w o H k w l K R w / T l q b W y Q 1 / 0 I M f m + W X / r 7 z J U l 5 f R x T M H a X x k m K p r a 6 l 3 0 k O J Z J o 6 6 x J 0 + V G Q o t r X t w s f R B c 1 z 0 I g g x D z B Z + P Y A N I A 4 K 8 z + T 6 k M l x t D l B P U y U Z N p D T Z V J O t y Y o E U 2 9 + a j X m q t S o o 2 6 u X z k U R + U 8 6 K Z z U J Q V R z D j k + 5 3 J 3 m K / L + F Z s K o b 5 u o a v y W t + y P D 8 / s o P m 1 A N e 8 9 Q a 2 W a f K k l q i 3 3 Z i J 4 E B r k E C b k b W w G Q c C t Q P 3 j c T / 1 T O U 3 s 4 p B C W u l 0 2 1 x K g u m R c O U s 3 + E o M N H D 0 J i / h 1 o Y G J 3 B 9 n s 9 N D b h 2 L U P + 2 j J X 7 d y d a 4 v B 9 8 / p B f W w x g H s K c W w t W c v X x 9 z 3 S Z i b q 6 8 t T d L Y 9 Q f G k l z 5 9 H L L 4 V j 6 K z d 6 i V E J d 1 w 8 R P 2 h C l T a + T L F Y S s y X o C 9 J K z F F k h P s R z w Y 8 4 l Q J 9 g 1 g W y 9 f y Q r h H i N A Y Q c w r 4 e W D 9 v k Y l x 9 Y l 6 f 5 D N r X g i x V r P m a A v 7 4 v T j Y E A v d Q e o z I m 3 d i 8 j + 6 N Z P 2 p 9 e D 1 / T G K 8 W + r L s n f / I Z U s S T / R t b U B t W l a X m 4 V J U Q 3 R 4 K s F b 1 Z S K B o V C A K i q I J n p / m N q K C X X t B 0 m o c P 1 L T C Y V c I B f Y E h i c q 8 n L U 9 y a C g I P 2 T L S i Q r o k y q T 4 s k V Q u b b i + 0 Z j U d X w J d 6 w 9 K K N w g w F o E f h E 8 q a N N C S H 2 Q 9 a E x m Q D q e A b 4 R j X Z z X l Y C q u p 0 E R e s c 1 v H m Q n y Z 5 A G K N s S l 6 W / t t B l 6 v h + + J O m 8 S S B U I B K i k B C b g D 6 / f y g t B + S G l 0 q p m C t a + R N F o X D S T I R N S X Z k K Q i A Z s w j C i v f l I x M A R 9 6 q w Q r B k A k E B F H g O 5 3 c E 5 f v a S i J i F / 2 N n 8 3 y P Q a a x G Y W 4 2 V K e l v A h a Y e I Z M M A 8 N m X B 5 l x 4 G x f + 6 0 J W f H H b g f R f 5 e 6 w a y A 7 8 9 s b y b O T R I I U f w D D 3 z A Q t E A l c X k r S h R f P r r r / u z 3 9 o K J 8 N W 0 v U d z b K g 1 u I n g m A R M L f E c 0 v u p V A m Y 9 n w / L y 8 v q h u p j l A F D A i u g U Z C g 1 U b Z Z E u k P K I l g D M d H i p l U 8 7 g C z Y F D 7 O G Q u S v p S o p W u L L n q z g l 7 L P N b e i m h D f + e 5 h R S T 0 U Z 3 e q 0 h 6 h N + P 1 + X D I h P 0 o 4 c h Z d Z 1 F / b D a k p X k 8 p 6 D 5 E y p O K H 1 T d P U n T 8 y F n R W j 8 U e P 7 h 8 x + G y V e 5 5 y V a W l L + k l U r I Q H I o W U Q Z U O 0 j V 2 B z L l C 6 O v r o 4 6 O D i m v M L F K S k t Z + 4 S o j p / o J / R Q I B D I C a d Z W 9 W U p S Q M b o f 1 P e B l C Z M C f s / 0 k p e u 9 y v T C y Q 6 w 8 R B k A C I x F U / l O n H Q u g c A Y 8 k f / z o n J e G Z n 3 S g Z s P e A B A G + 6 t T l J t q f p M K 0 x g B D D + l R W m z m r + I V j x 1 s E V + v T m I + k Y 3 + 3 w / M M X 1 3 f 9 r 6 x s O Z t D J k M o A P m 5 j r i Q y K A Y I g H d 3 U / o 4 M H 9 U l 5 c W K B y e O N 5 g E + E u H 3 6 y M t C 6 a O L B 1 b I k 0 p Q J B q h q q p q i k X Z t P S H c 8 i F y J 2 5 F N Q j w g d 8 / C g k w R I / c 8 P v T d N R J i 7 I A M J E m M M Y 1 9 d e m x T t Z M X I v J f u D O X 6 Q X Y g w n i + I y b R Q C d c Z c 2 N 0 D 1 Q D K m Q h F S H k / T Z r e / l 3 u 9 m e P 5 x l x O q w o F M A E j D L r U I T z m b X E Y 0 i i X T / X v 3 6 d j x Y / o I / g T 7 O U W a N l O L H r o 7 G q A o a x D j A x l E u A 4 m 3 k 0 d e M D V w O z D 6 I g G 1 k Q w 5 a 7 2 B m g p m v 2 u / Q 1 J 2 l + f o J l l D 1 1 7 m j U J D z W z u c g v a 2 Z z 0 Q A m H j q L 4 f 4 Y c 9 G O U v 5 + d B N U 8 n 2 B B r X j c z Z F T Q c y Y C e W n V R G U 7 1 x m O j K j e + K v s c 7 E c V J w A 6 F E 5 n Q m C Z p n 3 r d Z L p x 4 1 Y O m f J h i M 0 v 8 x 1 W 1 J W n x V Q D 0 N e E B G 0 0 v 6 K i Z j D 3 p l n L m L c 2 V a S E e B g p M b 7 o o 9 e 6 4 p k 6 4 K n u B 7 M T J I r I o S d N j 8 a z o X V o I I T f M d A W A Q w Q 1 M Y H W m Z S I 6 q I B P L Y g f d a Y b 9 v 5 j h z n / m + w 2 f 9 9 A F b A y + c l H O 7 F d w C u J u 7 L 1 W 2 n M q Q K V 9 o H E 9 8 B A R M w x e D 7 2 7 f o R d f P K 2 P s r A / p Y E Y y 5 0 J T C D 4 A B / L A E 9 / d M y i 0 x Y C j q + v L E m L r w S N h L C 5 A c w 9 D I I N M G + a K p S 2 O a U J C Z h A R k d d k s 6 2 Z + u f 8 n v 6 p / 3 U x 4 R D O D 2 e 9 L D Z p 8 h 3 i Q l 8 k 3 0 x D L h t 1 p 9 p B w b h Q h M h g G I F r s f e O W y / f 9 Z 7 j W R I 9 d W T N A V r z / K Z b F v t p u T 5 x 6 v f F i d J O w g N H S / S 9 H R a o n l W z Q R Y G / 4 d F g p M w y g W d 7 6 7 S y + c P K G P s s D n O 5 l 7 M K 8 Q Y Y M G O t j I J t m S V 0 a O O w H + D y J 5 T p F B g y c T P j H v 7 A B R I O S z r O G q m K h O o y b O 7 Y t J h + y d I b + E 7 m F C P p 3 2 U Z D f 1 1 K V k n I h W H 0 4 A 4 x K / 1 Y H S A y c H i z G 9 L O a f + G w n y J T N / Q r d g + k / X Z T K q t u o p k Z z g N q g G s + M g E Y x Q 1 8 / D D E p p l H B N / A b q r d u e N M J m B l Z U W X c o E R B J 8 8 C r I g p W W 4 0 C E m l d S P j U l u x Z 7 q w m Q C n M g E + L x q i N Q E f 1 + + I U j f s G 8 V 5 7 c j 2 A D t B y 0 I k x E a e i 0 y A S A t v u O K N g E R D a 1 j / w o j N q y w 3 2 M D 1 C O h P a C p I h H 2 7 + p e d G z D H Z 3 + 6 e o N 5 z u w Q + G v P k M x t r W q w n F x / t G A g L 2 h M R L i 7 U N R E W I I y p s H o y x o m L j n o a s 9 g c z o C G B g Y J D a 2 v a q A w f M z c 5 Q V X W N P s o F z C a Y d w g Y 1 L C G A J Z Z c y V j S 1 R W F m Z N E Z Q o n R P m I 1 5 + 7 + q g A I D R D S B C a 3 W a t W C K B m a 8 1 D v J T 3 2 b e Q Y Y X 8 s E P P C + f b W 5 5 P y Y i Z 9 g 0 h S L R j a X x 9 m n Q 8 j e a U S 7 X V O Z Y 6 u m U o N q f R S Z v C n n d g M 8 / / T l 7 i F U s O Y M O + K 5 P l N 1 C c o I L 6 f Y 3 F K C i / o 7 w 3 4 a m f P R 8 T 0 J u s d l O 4 w Q T k 9 P U 2 1 t r Z S 3 A j B L M V R n o 0 A f 0 V t 6 + N C n j 0 I U t f A F / s 4 l 1 s I G 1 m 4 C 1 I O 0 C L P b h x Z t F G u R S g 2 o D V D Q u 0 S R u W 4 5 t 9 P h + e d d Q q j S x j O 0 t K T m 6 R g y m W S F O c b 0 h 2 N M J j j r + Q B S L S 0 v U 1 l p q a 5 5 N q A z t T y U k n 4 j J x g t t r K y z E / t Q I Z g u F K E u O t K U 1 Q r H c B S v Q p 4 O I z y w w F R O w D R v t 4 p r 5 i c + X C c t S L M T I g 4 T E A Q C 9 r a K S q 5 E R Q i l f G n o K l o E e F 0 Z 2 2 8 k 8 C E u r n j C V X R e I A W V 8 r W D E I A 9 u N C w B i 9 Q + X 9 1 N L S r G u e D T A l B 2 a 9 1 M i k s A 4 t K g b 9 M y p w 0 F y Z E p M M o 9 O n 2 M R C N L C 2 N E m f P V Y P B A Q 7 B t m U K 2 f N 0 z O R q 3 F 9 L M M Y L b E W I O t q r Y x c E m w U z q Q C o a y k 8 l F q / r Z 6 w Q 6 G N 9 e j 2 p l p O V q e d x S E F e s h E 4 B w 8 U D / o I z V G x o a p p V l 5 z U U Y G I W A o I G T e x r x C 1 f j + F J 8 N 3 Q 5 + M E n A P Q y Q o y A X 4 m F k y 1 / Q 2 s X f T Y P g M E W O D T g E z o a z L a C g C Z 3 j m 4 I n 7 i K x 1 R 0 b x 7 w 6 N 8 x n 5 / V H h / s + H c D r l B i i S r S V / l C 4 7 t u 5 O S 5 5 + / 2 t k a K l h z W i J G V r / J J C v s x 8 X i 1 b Y p K i s r p z v f 3 a G T p 7 j B G Z g i L 0 9 W m C o a I 0 O D 1 N K a P 3 C B K e X 3 R g J M C j X H C n 4 N I m 4 Y G 4 d 5 U H Y g I m d M P E Q f 3 9 O j 2 U U U + c 8 n b K L l 0 z o I c S M q B 4 S Y k B i R U R e c o R f 3 l 0 q 7 G + D t v S M r l I g u U 9 / K H l X J q K Z R m q W N a W U n O G k q k 6 C l f H x P Q / F e v i c 7 d / G X H R 0 2 r 9 l 7 W i Y I b j a Z Y C I Z j K 5 U y W i B Y D j r a w W C w Q y Z 8 N k z M 9 N U X e M c u I A G g r Y B m Y A X 9 F Q N k G l s 3 k s B B z I B V n / J k G m A T T r + m R L m L 2 T C G T I B I B M w F a v h a 5 V i B j j T 1 V J C h z r q V I X G P D X S m b p + F n R d s U l w a g f T X s a 6 i P j 3 r W r n H Z X + 5 a t b 6 5 M 2 F 8 F b e U p C 5 F Z C A d a G c 2 r E 9 Q D C j 5 D 3 4 t Q A F Q q d W / G 0 p 4 f a O z t X P Z E 3 A 9 N 8 L d c t 4 / X W g 4 p g n C 7 s d 3 b 8 M X v 3 8 q P s Q + N C R 4 R 8 q W V 6 O F V F E 0 v 5 g x v r h f 2 e G A 2 F B K 2 P C X p e T 4 q 8 k Y f 6 F T s L O 9 a H C t W d o n g 8 / 7 C i z Q B 8 k a E Z r 0 T g m p q b d O 3 a 2 N f V l S M 4 u C Z c 5 + j w s K 5 x B o g L f P d U a S T M z 7 I P + 4 k m 8 o Q K i 8 B C L M D + o F r J y I 4 g c + Z k 8 x I F v U m q C c c o k f b K S r m n 2 x P 0 l m 2 E x E Z g b x 8 c m y T t y H U J h B p 1 O + + 0 9 O y t s 8 2 I R n U D W B r I q b E 2 A g Q A W m t S F I v H K b i B v i K Q C z 5 C 8 5 6 s n + I 0 L 6 n c H + X f F a W q 1 I g Q c H h 0 k r z p G E 1 N T k g E c 3 p y k u 4 M b U x b + E M l u r Q a z T V + e u t w g p p L Z j O d 0 J A T R B m t Q Q 4 7 8 J r 1 w K l d T B 3 a F K y K + w / I 8 U 4 D + 1 A 7 7 5 + / 6 t S q / i Y 7 N k o m Y H D W J 0 N s A u x U z c 3 P 6 9 r C m J 2 e 0 q X 8 g E 9 1 r S 8 g K w n h M p 9 O K 3 L B N w u F Q q w Z S o S A p w 7 W S Z 9 U X X 2 D 5 L X 1 9 V Q R 7 Z H X P i s G J g t H J I G 2 5 i p d U o i s r P B d V 8 O W n L D R O 2 3 a y r Q l J t N g L c B 0 o F 2 3 + M 7 5 t + N M v o q m / f y 0 z g 2 P A 5 t B I D s Q D J h l M 2 w m E q C r n 3 + l a 7 P A U B 4 7 q m t z H X w r M H I b 6 6 G / 1 j Y l T / x D T Q n W X m w i 1 m b 9 m m t P m T h 1 9 f p o N Q 5 1 1 F J D m f N Q p W L w Z L o k E 5 I H v u 5 d W / O G S 0 p o b n Z W I p P w K W E C I 5 K Y r 6 O 6 G D i 1 V 4 Z Q c s 5 D k Q R r Y 0 v b 7 4 T k + d d v b m + + J G 4 h f J U n Z S l g q + 9 k b x z 7 8 b P i T P M k z S e q q C 4 w Q 6 l A J d W W 4 a 5 l g X 4 f j G k z W F p c p L L y c n 2 U H y m + d i z z b A d m 0 4 Y C K R m P d 3 J P Y d J 8 f I / 9 H G / + G c J r o S a 0 T F 1 N f v 5 N 2 c m V x Q I L x W D d C o T 2 M U f r 7 v D G z G E D E 5 y Q M q d U C s u 7 s e Z O 9 U n d T s C O M v l K q t s d t Z M V m 0 U m 9 C f c G K m l + 4 N x 8 o U q V p E J + I 4 J g K 8 z c 5 e K I R N g J Z N 1 d D i G A j 2 d 9 l P E E g M Y n v P S z N L q 7 3 7 9 8 L M L M T A T L R U y z e n 1 0 v N h f B Q d w E R D g 4 O Z e w s y A V j I Z k 9 V S j R 5 e G O X I 8 D n 2 9 s v y q y 1 y o D b / + 0 o k y + a r B b N Z G 6 8 U w N s F j A F 3 O P x y q I r F S V e 6 Y y 1 4 2 C 9 M t n y + R b F w L r 8 G K Z D h P 3 p j A m I R V Y e j P q p h g X f D i 9 / Z 1 f t s p h g 5 9 q W q d S z o M 8 U R q N 1 M i H f u 2 r L Y i x j C z 5 U 5 a C 8 s o o + e x y g g X i n j P e 7 O Z D t z D 6 i V 9 L F w + e N A 9 n R + e u B U / t J u 0 p J z W C O p B t X y Y J b 0 w Z E 4 f m i r v 0 F S r A D s t W B C A N 0 u g J 7 q x L U M + G T E Q 5 2 7 K v L 7 + B / 3 R d w H G i K K B 5 W I H L C 8 K x X 1 o Z o 0 k O N I E 1 v 5 g l Z + 1 m K D z S p i 6 o q 8 9 L r R 4 J C r r V g B s y G a S l j X g F Y Q 3 1 + h W V C V 3 3 D v h y A l W D f O B C n 5 g q 1 G t K p v V l T F D O e D a D J a i w L 3 T w r s m 2 I X F 1 M F L 7 U D o H n g 2 t 3 N k 8 K t x D e i h P P z X e y 4 x 0 W a o y j 2 w w s L y 1 J / 8 5 m A r / b S g 7 c h u v f j 9 K M Z 5 + u y Q V C 8 e 8 d W / v 3 4 I E A 7 W O f Y j I 3 M 0 N V N W r + V 9 + T J 9 S x f z 8 9 m f D T y H S U / K E w E 3 P 9 z 2 m 7 L y X g H 5 J K I p q b o N I A + 1 P e S V X v Y u B + 2 b W W 6 5 I / W P L c f C c n r E W m s Z E R X V o b T m R C 1 O 1 Z p 0 2 A o F Z h B H D 4 8 r F m 0 V g m B Z O L + i w / I I 5 k N S u i i i A A B t e O 2 D S n C A c D Z E I f m E E s F q P 5 + T k p g 0 w A t t O J s b / T W U B r F 4 t M W + K H 6 G v A U t U o u j 3 t C B / K W 7 Y / R y u Z 5 B b U b H A C I g T e C K 8 T R t n 8 t C 7 a Y u Z w Q V M U q + 1 q f S q 4 A H z 0 U H X u 3 h w M 0 E K E y T Q Q o B O t c V l b I h / Q B 4 Z B w T P T U 1 T N 2 q m S f S s 7 m F K y G h P 8 T 0 x 9 K b R e u h 3 5 2 x O L v c G X 4 v M 2 u X B j 8 n x 4 3 f 0 m X 6 r k h D w V 7 Q E J g / y N s X G g z + W V z r U F w 6 w a u x W A m B v d g a n v G D i b T M R l u 9 L 1 w N r / 9 N L e J a q t U A E G k L V Q Y A X f i T X Y 8 w H B C v k M 1 o I t d S W y e X Y c 1 8 n v m V 7 y 0 P X + 4 s Y e 2 s 0 + a e c U p n a w 2 Z e M 8 z 3 A R M t p / Q p 3 g m + j j W I u S 2 X 1 h / I S a a u B J y 1 M D Q j F W t 8 a j T i P k b P C a X G W f E B 0 D w A J R m a y 0 t 4 9 4 W O N 4 q e 0 d / 1 x 6 o b y J D 8 c 1 K p L 1 w e z m u 2 r N T p 3 s b w z O q S t w N J k m F a C 6 z P a M + k r k 0 m P A M g E Y O w h x k Q W A 2 v b m r L 6 q 2 Q B o y e s s u H G 5 P n o 2 7 v F / d p t g q f 8 O K 2 s b E 8 w w i y d h R 0 w O m y L m j g h z d f n Q T w 7 H 3 C d N n / H C V j w E i v A d t Y n 6 L G e f V t M B K 8 Y f P A 9 t I W 6 h g O V U 9 T V u r r v z A Q j r F i I q E 0 N M G 0 E a / o B Z 9 t j T K A 0 X e 0 J y g Z w n n S C 0 h 7 L t j v 9 W K G W i c D v y b d K r R 1 2 f z D F G k q 0 F G t k a K n K k h i V B J 1 X m X I D i v u V 2 4 h E o r B m 2 i o y A W Z e E c h k X 3 / O C S B 9 Q R R B J g A L X r 5 + I O o Y l s d D Z S P 4 y d E Y h Z N T 5 P O k K D b v P P r 9 r s O i N W a H k I 8 t H d H f s i m H j m m Q S c C / D w u + Y P 1 B a K 7 J J b X T Y r F k c g J C E a a F 0 d T z y + 4 O o f M v x c 1 w Z y p r P M 5 C m o 3 s b S V 5 8 g H j 9 f D E R o f r W o B P g 6 j b R m B I i V 3 f M d H R P O 2 N k E + s w 2 z M h z d O l N O h m l k 6 d O S Q r s m F G Q l h Y F 2 3 D 4 u 7 w E f C d d m 1 J n Z e x I I z 1 y w P H / v 0 k 7 W w q o 0 z b 1 c y o Z 4 n q u z G 5 O o N 1 7 B + p N 3 M s 9 7 w 5 0 G w z x 4 H x f y B U x 6 3 h t r y I N 8 1 w R w s B h h l D r z Y F q d u v S Y 5 B N d M 9 1 h c K G 7 U + 1 p o a y r L G 1 n s 1 N v h G G D F J Q M M j 0 I H L 4 A w e y C J 8 L k 5 j 3 g c T L 8 U + V K b Y 6 I q Z C 8 U d 9 d J V t y S X G 3 y x d l / t p J p u / A / / + Y S 1 f r H 6 e q d C f r 1 / / s t P X z w k G b n V D + M H f n G 8 y F K W Q z M b 0 U k D 8 s 3 Y z l n A C P V c S r f g p r P g o G + t Q e d 4 m r s G m t 6 c o q i a B s u x 3 1 V F E z O U E l 8 l L z s Q 7 3 S F W M / y k t J b 9 Y 0 3 D h Y B k y J C 0 O T m / n Z m w v X m n y B 0 p q M d g K 2 k 1 R / / o v X 6 a s H y / T G q S b 6 5 a 9 + T o e P H J a 1 5 B 4 9 7 K a / + 9 u / p 2 t f X 6 O J y U m Z o 5 X P j y o 2 x G 3 3 k e D w G + A J i P 4 g g 8 f j v l W L U 8 K n w S j w Y t D a 3 q 5 L u f i y J 5 C J 3 J k N 1 g x g 0 l b V V M u G d B g Y i 7 G I Z e X c V i X N V B b 2 C f H P s H b d C H L a 2 q G o t i L N l R e 3 J M + l G / e 3 T 1 I L w F 9 1 l B Y X E 3 k n E j 5 P g s H k w v L J W E H I q b 8 G 0 z Y g 7 V g U s 7 + v n 3 q e 9 F H X / k 7 a 0 9 p C p W W l V M F a y 5 h y G w W G A Q 3 O h / O O S E A w 4 N y + e M 6 g 1 / U A u 3 z A D 4 J 2 t C + s i d / 3 m 1 / / j t 5 9 5 0 1 q 2 t M i I g R g 0 R h f f J o 1 V J J e 2 F 8 l 6 6 h v F J l + K E 4 Y e p T E w 0 p H + p D a b Z v J u Q W e j 2 + 6 k 1 C p k q M y d g + E M j f W S i J r e a s B Q m H 3 v x Y z a N U G c 2 1 Y Z M Q K P A i W 2 R F c 4 q f 6 7 P Q s j Y y M 0 u T E J F V W V Q r Z a q q r K R g K y k z d A G s 8 a D 1 Z T o u T P X x s c O m L + x S s P 0 I d j X 5 q q 3 G + n u F Z n / g 6 x Q D X n e + 7 7 J i d n V U P B 7 7 O 3 t 5 e 6 u z s l H r R y h 4 / f 0 6 a H o z 4 a X B u 4 w 8 P X J H c V / 6 H + W P o 3 A W h k i A U 5 y 3 8 Q A k V 2 D t 4 u + B a Q i V C R y k a 3 Z 7 R E V a 0 l 0 3 R k f a 1 5 z l N s c l X Z z H H i g U 0 z k o k I k G L R A J L S a v V b x H d x F M Z 9 8 C K 2 W i Y R g d 7 6 O 0 3 X 6 Z Y N C K k t B I Z 2 3 V e e a x W Y 4 V Y W j c 9 c A J G i T c 2 F 7 c G H w h V W l p G w W C A b n x 7 i w 4 e P i A E u 3 J n h s 4 c q h X t f e X x x r W T F b g v 6 I v K E E p r K Q 8 l a V + L K w n 1 v S s J F Q s c F k c e w m X 8 i u 0 g F L R T I a G L M B n C 4 b B c T 7 F P e j v Q a Y r 1 + z A O r h j g u 2 Z m I N w l E i Q 5 e f o F G h + f o F C 4 l B 4 M R q m i 5 Q h N P v 6 C W k 7 8 A f s 3 a s y d P c R t s J 7 r B q H w W 5 G A v / 4 / f 0 s V x / + M O h q 8 d L w l K e b m Z g P r n Y u G E u 2 U J R W l 4 t S 5 1 8 H + 3 m Z 4 P r 7 l P k K F q g / S 3 L x 6 e r v B f 5 I V h 6 a n q a q q S o Q J x 1 j l F D N v F + f n q b y y U l 4 L 7 Y L F / p 8 V c 8 s e q t K r D d k B Y f L 5 V n e 4 A t D i Y w t + u j f i k 2 C C 1 6 t M r q X 5 G R r 7 / m N q P P I W t T d X 0 0 s d z n 5 H s V N K f v 1 3 v 6 G f / p s / k o V k g F i S t e G t c X r n b I O Y a F t C K N H W T C R N J k z n U H m M 9 r d v j l + 6 m Z C u C L e l e A I z R 7 e f 5 y f 1 t p u Y v t D U 1 J R 5 M u P Y T G O H j W 8 A k 2 0 j y E c m B d w Z Z 8 x F / X R / 2 E P B x K y Q C Q N 6 g b L K G u o 6 / 6 f k C w T p 2 y v / I G u 0 A 2 a q i F l 9 1 k o m 7 H U F T I 6 P q 2 k a C w v U / a i b f v v 3 v 6 f X L 7 6 W I R N w + V G Q k q V 7 6 Y s n Q Z m g u B W w 3 l 8 A R 6 i D e N j l x h X p k 1 s P c q / Y B U i G D x e c T P i 8 y J b P T L L C q j k w v Q E B h o 0 C o W d s J W o F t K J 1 k p 8 B I o y j y 6 W s o U L k S U X o w s G s Y G M J N H w O B q c i 1 P z f / 8 f / p q p 9 5 6 h h 3 w l 5 k o J Y H b U J O t S 0 + k E Q i U b p z u 0 7 1 L m / U / b H w g g A X A N + I w i 4 F d r I D p h 7 G R 9 K u i S y J l + S N V R d h Z f q a t 2 l p V w 5 H w o u k 5 1 E m 4 P i P 6 + r b u 2 w L E a P W 8 2 w 9 U 6 n E D j 8 x n 6 9 T p 8 V T m Q C l p l Q + x u 9 9 O r + e I Z M 0 C 6 4 d 9 h d E O P t I P y f P g 7 R k b f + M / l C Z T T w 3 U c Z L d U 3 7 Z f + L C t w 6 r P L n 9 N L L 5 + l + r o 6 S j K R A F w D t B Z G j z w v 4 P Z I k r K 6 a P n L f 2 Y X u I 0 c 5 G c 7 k y t N P t V x p 7 C 5 p M K n 4 0 e v 7 f w f a F z b f M N 6 d V b A u Z 8 c z 4 6 1 w 1 P V h P 3 z w i E g g E 5 T O 7 A W h R P q G h p 0 K Y v 6 x k a 5 l u u 9 b I b G 1 L Q S D G V 6 5 3 C M / u R i K z U c u k A z 4 / 3 k 9 6 Z F A L B e u g G s 1 k / u L l N F + 9 l M s M K q d T G 5 0 G k 9 w q 0 F 3 z 9 D J m G X e t g i E o o r c V P i R 6 F T 9 f Y l j x d L c 2 2 F d s o i l S 4 c H X L a X s Y J l T o Y Y Q V W e V 2 Y n x f T C P 0 1 6 F v K i a K J I C R p Z n q a + v t 6 q e / J Y 3 0 i i y q H f X W t v o s V T u v 7 A f g F i 3 F m J n / 1 w Q Z M e 1 C / C T N p w + E y W h j 5 X s Y n Y g m w c z p Y 8 f v r S / S 3 n w z Q / S u / o V Q g d x b y 6 M i I T K L E 1 P c K / V n P B 8 p f 4 r 8 Z m Z A y 5 y k 5 z p W f 7 U 7 u i z s y M j d O 5 8 8 b U J B Y K R V b d K 4 X m A 9 V w U T L 6 0 s x u d B H h G n z 7 R 2 d 1 N q + e i E V j F Q o F o s Y p e E A f E J t G W t J j 1 8 2 t j a f i I U p K 0 I p K m 8 8 Q H 7 K D h H 6 9 d f L 0 q 9 1 / H A b / e V / + g t 6 7 U A u q a u r q m R G M q a + X + i I U U l g 6 9 t G i C Q y g I L U q G O p y h L M T X C d D x W u 7 e J C L q w 3 7 n n c x D N 7 E 1 R V X U 0 l J W p K u w x / Y q 1 i x f z c r C 4 5 A / 1 T z 4 q O u r V N U o P y 8 n K a Y J / J C Q h K Y K U H q 8 a t D K X p Q l e c n f k K i m B u u 8 Z 7 J 0 M U W 5 y k k 2 1 q P p Y d q J E + Q T a z x q e X l K + w 5 c C 3 K u L I P 3 1 Z 6 k j L g k 1 + t j v x f X H X P / i / c g O f A 3 H y Q e 0 8 g T u k A L P N e j W I r C H i V Q j j I 4 W 3 r j H Y 6 B g / X A c 0 x 2 B / v 6 6 x I 0 2 P x r L f g f G I Q E f 5 J L 2 6 P 0 m 9 U z 7 6 z T d L 9 N f / 6 2 / o F 2 9 2 y D k A K z l N M V H N 1 H 5 8 B 0 Z k P B z 3 0 q 2 x 2 u y k w i 2 C k Q E R A / z R S e T C U r b K j h v + u c 7 k Q 4 T P P c g + e p T 7 q 4 A p G v C V A P G H p q b U A F k L q v L s a G g H f C 0 J R 3 N y 6 i J Y C 4 i 8 Q U v V O w Q n A F x 5 / 0 x u h z C + p 6 f 7 C T 2 Z C t D H l z 4 j X 3 S S / u o v / 5 z J l n 1 d U 0 s L 1 T U 2 U i g c l i X E B v o H x F w c m N 3 6 c L l C l j S 4 G y o 3 d f o Y B Z f B d S a f u V l u A u Y k B U S T W C 9 W Q f y h u j o h 2 W f d w U w 4 u p J 9 j m I A g Q U p k K A B E M D I C W I w Q A A Q t x A Q c R x j r Y h 7 J / 1 3 n N D B i 8 l + A W / u / c T n d w / M 0 O e X L 1 P j g f P 0 x x d a K R T k p 2 s e b Y n f 1 9 D U R D c H n q F b 4 B l g y K K u 2 k I c q U N Z n 0 e 9 t U l c k F w X 5 T P 3 z k 0 o D W C A r j 7 I I H v N i a R q Z i j X C b 0 z u 5 0 U G w G I B u J i n 6 Z C a G r Z I 5 E 4 v B b k w P J n / t Q S d Y X 7 J M h i S I l r + 4 v / 8 O f 0 i 5 + 9 S z 9 7 0 Z + z + b Y T 4 E M G A s + j 7 0 m T J E M Y p b F x 8 w 2 B T M q + N t s O b k i u 6 4 e S e + Q y K M 2 h D x w Q i y z z t X v o z Q P s z 4 h F 5 C H s / d v f 1 0 c P 7 t 6 l k c F B i k Q 2 v l I P B L s Q l p d X j 8 m 7 c N B L b e 1 7 J M h i 9 d d q S l M 5 a 5 P n g 5 C Q 2 w S + 1 t Z D 3 W T F F / 6 D / 5 z n E M l W t s q O G 5 L 7 R k q 4 E B D U Q p D G Z Y B 0 Q 3 q U Q z A Y l L B 4 W 2 c n t e x t o 3 A Y E c P s D 8 W 0 j J H h Y T H n 4 E e Z c X a F U F 5 R o U v O w N Q K + 0 2 c H J / Q p c K A D w c N O D w 4 I D 6 h w Z 2 R M I 3 M Y T O B w l p s c 2 F I w 4 T X 5 M m X p C 8 q e 1 u 3 P b k u K O E G Y L t O K 5 S g 5 k d Z e V b Q j 7 Y U 9 n U M 0 F H b s q d V B r M G g i E + x s B b h x a y p T h r P n Q c Y 0 r J 1 M S k 6 i 9 b X t E D c / G a X N g 1 I 4 T Q D h m D y D 4 c / L C a u n o m u 4 r s D Q 0 M y L J g w f g E + 2 K F o 5 q b C T t p F L G g T b P H m X q X w X V h 8 0 1 0 P Z 4 Z T r N d 1 1 q + C / O Z n G D 6 s t Z C h D U U T D r p 8 y o Q 6 o S / U 1 F Z R Y 3 N L T L s C I u 2 I K S d L / x e Y d N q 9 u C G + E e W T m i Y t 8 1 M d A A j Q a A B Y k k / p T 3 P I y C h z D h J u g z i o J w l l 6 l X p M I 0 G o v 0 b P s / 1 2 k o E G o j G 5 h t B u 6 N r D Z v E O W S R s 6 D 0 j w j B y C g x c D P Q o 3 + L q R C 7 8 E 5 p 4 g f A g 1 O n c 1 2 v w v v x R Y 0 y D H Q 1 R 7 o s A 5 x q q i q o v 0 N K Z r z Z n e v 3 y o I W V K 5 x F E p 2 5 W A k e c 5 x 5 z c B t f 5 U C A U l u 9 1 J 1 Z f V y F t s h 5 g 1 H i x y E e 4 y q p q m r O R y r q J N v r K Y N p h C x p o N P h 5 V r + s 9 3 G 3 L m W B X z y + + D w C E o Y k u Y R x T v w a T S 6 r 7 L g h c c s 4 1 G 5 j c o P J V w h L i 7 l b b z p p i 8 n F 9 a v Y E t v I 9 U I o F J L 3 2 2 b 1 Q g C B w a d P 2 V z 0 5 S U j H g y d B w 7 q o y w w C / l g 6 I E + 2 l o w V c Q G W E 0 g J E M 0 u 4 b K l Z / t T q 4 L m 6 O z H g K z m f 0 4 z 4 J P u 5 1 9 B m s A A o C J B i w u K K J 9 8 i j b u b s e + I O b 4 6 O g g 9 m 6 E w g G v G K C 3 t 5 9 + y g c X k 1 a 9 F s B V q L 1 9 / Z m z E d M 6 U e 0 8 m x b 8 X s 9 r R s g h r 5 n G d J Y z T s p W 8 h k O b b L z 3 Y n 1 5 l 8 i c X s m D R D K i u 5 n h f R z E Y B T j A C + 6 B 3 K n M 9 x n T C b h 2 N F c o M x O s g m I i i r Y X N / F 0 Y f Q H f a O B p H 9 W w y W f W m L A C A o l Q P Q i 1 s K C m m x i 0 d 3 a K + W i A L X 2 + H d i 6 j l 3 R S v h n J U 0 m 5 S c T / x G Z c V N y p c n 3 v E h T C N A y j 2 w z W Q 1 E Y C M r d K Q z 6 5 8 4 A U 4 / B L P Q t H g J D P B n R V Y i o u X i 8 Z g I d 1 a g 9 K P b g m L 8 t p G h Q W r b 1 y H L m 4 E 0 s W h U A h T m 8 3 C P S 0 t L Z c I g u g U K X W N Z k f s 7 P T v M b 9 U k 0 b 8 7 m 5 h E E r C w k E t r M K v s u C G t 3 9 j f Y m A v I D S 2 G 0 i F T c X y b U b m Z D 7 Z k Z I G L w w E C Z I J r J 2 R F A G P R d X S a e Y e O N 0 H Y 5 6 B e B i / B y 2 Y 3 U Q g L f 1 U x h / C W o E I q w d D I T F P r Z + H 1 Y 4 w R A k B C i d f E O i f 9 m 3 p + h F C E B P d Q 8 4 J 9 0 2 R x y R D I p V j R j d y / q M / x T 1 w 5 e 4 b X s t k m + 0 m F i b 7 X X / q T C p M c S 8 E p 3 1 o n Q C / B 3 1 L E G 6 U Y 6 y l i g G 0 C s b v Q Q u W V 5 j Z w 5 4 1 R 1 Q A U x M T M k x p Y n x M B B a k M i F 0 a E 1 j A j 4 Y 2 9 o R E o o s I J K F O C Z H n Z B M 1 Y F o e N i k 0 9 i E L c X + t r F o 3 J N c p 6 E A P I D z P Z 2 3 A 1 h z w S l y t 9 a g 0 m e 9 / l A w v 0 Z Y 0 R 3 I h Q b K O u 1 K D / I j b D 4 0 O C D H Z i 2 K W v a x z H W a N T I Q T v f 4 g / T h / a 3 s z F V E 4 j + S 5 5 A p Q y 5 b n a n X G q q u b u 0 H x / M G R J c z d y U o K L e Q y e D m Q C 5 5 i t l T t x g 4 B S z y T a M A v h t U 1 2 G i i 3 Z A 4 K C 1 D B C x A 0 B + a L + m p t w V c F E / O b F 6 x i 8 2 A M C 2 N F s B R R S T g y R Z A i l z D 6 Q x 9 a y V d J J j N o 1 T 0 F B c 7 u p C Z 3 u u 7 G x 3 c q X J B 1 k p R K j t I F s i m a C e 3 j 6 6 + s W X d O W z L 9 g s 2 5 y x b e N j o 7 q U x d L S Y t 5 V j s 7 r T a f z n Z + c G M u 5 P 1 j L z g o s d Q a B t a K + o V E G x x q s d 9 f B 4 q F I k y 1 r 8 k g y h N E 5 1 4 l 5 Z 0 w + h + T z / W j y F Q V / v I 8 v L t c p 3 w 4 S W Y H 1 9 7 o 6 O + j V 1 y 7 Q q 6 + e p / v 3 v p c G 3 y i w 3 Y 0 d V e w T m S F A Z q S 7 I R C C B 0 Y I n d D Q m K u B n G Y O O w U g E B z B O h j 4 1 E + 7 t y p E b t o Q 1 4 / M S i Y Q R x 9 r k w 5 l 0 U w g E O c Z T a W P 3 Q h X m n x I i G S 5 h U w G p m 8 K Z t L 5 V 8 4 J o f q e P p W 6 Z 0 V Z W W E / w I x 0 N w R D 8 A D 3 o 5 j A A 5 B w 0 K T 5 R k t g q e k P n 8 u K s E g W M 0 5 I Z M o q K e 2 k k h D J d s w v 4 k / K y o t b k i s 1 F C C X 5 x I i G X z T p / w W B A Y + + D 5 I N 4 d L q G P f P n r w 4 C E / 3 d d e t t k J C A A 8 K / K F u q 2 A 3 2 R H P k I V u / P h h i B s A m m 0 J s p o I 5 0 s 2 k k d Z x N I Z Y i 1 p y X b 8 e w m u H r T a p X 4 j w O 2 g 2 x m p Z + A X p Z r Z k k d H z l y m J / u I f r q 6 2 / o 2 v V v Z a 0 8 R O H Q k f r B v 3 5 I P T 0 9 N D Y 2 R v F Y l A V C r d d u g H X 8 n h V O x L D 7 T O j b s i M f E b d q w X 8 g Q x D O M S V E S M L H W R N O + 0 y o Q 8 5 J C K T P q z q E y 1 U 6 c r T N J i f u S N w i / N e F K e y d l h z E M e R x i 8 Z i X z g D q w P / y v l z 9 P J L Z 2 U V I n S k L i 4 u 0 U / + 4 H 3 q 6 u q S 3 T v 6 B 4 e Y B P k H q K 4 X t 7 v V T h k G i 4 s L 4 u t Z o a j v D C P A R S 0 Z / a w Q I l m T I o g h l 5 C F c 3 U t J h A B A q m + J n U e 5 9 S D S L 0 O n f + 4 h 0 p W 3 J Q 2 p 2 W 3 A H 7 P o i v J B F M P V 2 L 2 n / 1 a m 4 F O q K 7 O 7 d j t 7 O i Q z a 0 3 A 7 c G / F R d l 7 t j Y m Y u E w u m 6 a c y g o y h R w Z m M q L y U 7 3 i E y I M f 6 R 5 8 x 1 9 U B T f j 2 s y 1 y J J z D 2 Q Q 5 H G m i s C q Y C E I p g i k 9 F O / E d 9 u A v h u s G x 1 o Q l s I B 8 Z N o u k m G X d A y C P b 0 3 k X f h f C c t h L q G + v q i 1 o 8 o h C X m x u m 2 x K o V Z j M r E / F 9 W Z i b k 2 I k 7 q U n k 3 5 6 O F U m A Q f s E o 8 F Y 1 l e Z U i R 3 c x r r 9 l E R w p f o g r q n 5 D J S h p F H E O m j A a S 3 G g o o 5 m Q q 3 T u / B G R D z c m 9 0 2 B t / y D T B o t Z c i z X S Q y Q K f z Q l Q t d 1 Z X p g R 6 Y m F 9 1 / T l 1 a 9 1 6 d l Q t k Y g 7 s 6 Q n x q a m 4 U w X / S G Z Y G V k T m f 1 h Z E l 7 s V s Y D H E 3 5 6 M p E l / 5 H m w s O p 1 g N F J / 6 L / y C O h T B W A p l k J Z b K s 2 R K J 3 X O q a a 6 w i I l 7 v r n W p M P q A q N y k 0 2 2 G 4 y A W y p U H V J m q Y m x 9 m M U m b V z c H V Q 3 Q g Q P n w 2 u s X a G p a r S x 0 8 + Z t m p + f p 6 d P + 0 V 4 1 o P B m T R d e h i g q S W v z M P q 1 d r m h d a E k L 5 Y P J n M v f 5 i d x 8 p C P 3 7 r R r I a C Q J S u h y z j l L 7 k g q f d 7 N 8 H z 1 q H 8 T 7 t 7 W Y W K x n h 9 w 0 A h w W N E A K l l h P 9 5 q n N 2 X o L p S 1 b B X e w O y 8 z r w k 6 P Z Y U T o / 1 l r A 7 b f / f b 3 9 M a b F 9 n X U i F g b A q N f X z X e n C g P + y T R 5 s 7 z s 6 + W 6 N 9 h D l 8 x u L D 6 r q d d A g 8 N 1 K n c k M Q R R h O S e z 0 j j J 2 K l S b V G M / X c w Y l t 0 L E z F J + z s b 6 P C R 7 B r s b o M X j e f m 5 G c d i h s v B q o G 6 r c T 3 z 7 1 0 7 Q O m b + q h w I B 1 p 0 A i w m H / 9 u f / y x D J g D l T y 5 d 1 k e r g a 1 C P + k O b j q Z g N F 5 d b 3 w r + 4 P o / N Y D j M L 5 v g 8 x T 6 0 1 I N P S C N k 0 s T i 4 w y 5 d D J B h 2 z S 2 k i I Z a v n O p h 7 R 4 5 2 5 s i H 2 5 K r T T 6 g t o x N I 7 7 x 3 A K Z i 3 Y D r v c H J O I H v H V Q a a a e K Z 9 E 3 w A z t T w f n v b 2 6 F I u z r 3 y s u O e T z P L H v r 8 S Y D i m + f i 5 O D O U E A C L N i E 7 d i e J A W 0 Z G B X e S B S 1 P g + p Z n Q V k h C H C a E I k + W W C C J P c q X I V q m D q R S J D J l d q T 0 9 7 g X r i e U A p 5 4 + W / m d p L s w w d B E U K D 8 U U v j f H T H h G 9 w Y H 8 w 5 L q G z F S e j W w C 3 v P k 8 c i d F Z c y z M n a 7 M A / f N 5 T 5 C F W R 3 7 L B s M h C 0 + F W 7 1 q m X e h D w 6 a T M v x + Q T A u W S B i P G M 9 p H z l u O R U P p H O Y f m 3 5 p N g X f e v t F / Y X u h a v D 5 i b V l K 9 w Q 6 g n l d F S b t F U R g C t w G b R m L z X u r d d 1 7 B J N T x E U 5 M T M i c J / t X c L D q u V 6 O 5 Z Q + 1 t L T Q u G U J 5 d s O Q Y + t A M u z R P / g o 5 l 5 V 0 B z Z Z b c + L 1 K a 2 k C I a k z + l i R S U i i y S M E s u Q y / U K O r S T i 3 B D J k I l z k A l l v L a 8 o t R R P t y U X B 0 2 N / / C A f Z T d G P h J j t h u w h m t s a 0 B i Q u P V Q r H 1 m v C a u x Y k 8 p j K 1 D s G J P a x t N T 6 3 u 5 E W n a w N r r + / v P 6 C l J T X S / G T r 6 g G u W w l E D K 3 o m 8 7 6 V A b l O e t M a D K J R s o l k 9 V n M u T K E k s f c 6 5 I B h K p N p Z c k w r 1 V V W l F o l w 7 7 8 d Y v I p M 0 M 9 q V Q D A G 7 Q U n i S I 1 B g x 0 d s C l q f 8 k 4 o s a 2 Z j o 2 s D d 5 + 5 0 2 a n Z m i y c k p + s 3 f / 0 5 + + 3 a C e Z I D 7 J m l Y M i k i a F z I Y 3 J U a d z k 3 D s 9 y j C C H G k n 4 m T l J G g m X Q S c + 8 l / X 3 u x o 4 w + Z B a 6 v h p L Q 2 G R g C h b C 3 M 2 C 6 C I V B w 5 X G A L l g i f g D q g I n x 1 Z M I g Z X l J V q Y n 6 O o X t A f K x A 9 6 X 4 o Z c D v C 1 B 9 f R 3 V n f x V w V m 8 x a I 8 l D X d N g o Q z G i l H K J o U l n J 1 F I Z p 6 6 6 m N Z C p j 5 J 0 Z h + r T 4 W 8 0 7 a V 4 X Q k y h z n W y s a J M H t y b P N 0 + G V k u m S z E 4 H i R s M u H x s g m C 5 F F z p t C w V t i P n x f g a 7 y w J y G B C i t g D m L y H u Y b W Y E 6 P x P F 9 F f N z s w I q Q C s S G T 2 e j L R x K 3 G i Z Y E t V T B T 1 X H C e b f 4 I y P k n w 7 h 2 a 8 F E l 4 M / d W t B A I J a R S R P I t 9 9 P F k / V M C E W y 5 W i K r v b 4 p W z M u Z A v S U s R R S B o o i R r n 6 A n w a / l M v q b m E D o g 0 p I v 1 O c U p z / 8 l f v y H f u B H i u 7 S B C A b 3 D 2 A k C U T Q s i c W E c u j v 2 S 5 C A R B G + 9 e j 7 v 0 j u W t H Q D N h p S M n 4 O l s B r A C W 0 2 o 8 x 1 R m l v x y Z i / i / t j T H J N G k 6 f d Y e o o z Z O 7 b W s X Y R A 6 g z K y 7 E 0 X e k O 0 P G W G D W W J + h f / u k D e u 8 n 7 7 D G T t P l R 9 x O 0 D w Z T a U I Z Y i U I Z T W S o Z M K S E T O n M V o b C N z i 9 / 9 T 6 + d E f A c 6 1 n Z x G q f 8 R P c X 5 k e j x K S 5 k R 0 y K 1 F m w n q Z x w a m + C S t K z s r 2 M 3 T R F q B x L g R l t a z + / l Y R 6 7 0 i U v u o N W n y i X K j 7 m J a O 3 e b K J B 1 p i k u 3 w O 1 B H 5 9 T W g p E a S p d p s T U P R o L n F Y a S 8 i j N J c i k y a U I Z O V U D o H g a y j I l L J O P 3 q z 9 5 T F 7 J D A E n k b O e k d m x o J o 2 l G w U N p h v W z b g 9 6 C f s Z T Q 0 0 C + b p I 1 a l v q y X v r z 9 g M / e h D K S y Y D X B 9 M 7 Y F p L 3 1 w P 5 A h E 0 w 7 Z g 7 t q Y j T y E K Q + h O d W T J J m 5 h 2 Q q 7 q M 0 k P d l X B C O S K W G r o U Y K q v V N U F s S N y W 1 / t y d Z U n K n p X C Q n + T c C G K X c y O Y R r L i e Q t m M Z h P V t H e 9 n 0 0 P z d D j U 1 N 4 j O h b w o L s N h n 0 S J k 3 t / X K y s g b Q Z C f m x O p g + K g v a P w C b k 5 h + X s w S B Z k n R w K x H j o O h c k U O 0 z a S 1 O v Q P u Z c N u C A Y 0 0 k 1 D G R A h S n 4 0 0 R C o Z L 6 I 9 / 8 R P H 9 n d z W t c t d g v 2 N q O R d Y N I o 8 C + V w 2 G x j d w G 6 n u D C u / q G 1 f J w 0 + 7 c u s K 9 7 U 3 J x Z V h n a C y g r K 6 P y y k r O V 6 8 J U Q z w y x E k g U m H g a + v t C / Q x Q P F r 3 s h t 9 G Q C Y k J U R F M U N i v 7 r U Q B P d c l 4 3 G y t Q L g f T r J K G d V G 4 e h u 3 V U d 2 G S i t R O k G + h Q c 0 P T 1 N B 4 + u 3 l p n J 2 D H h M 3 t 6 V A n n F 4 4 t H j C a Y c 2 Q y 4 l C G 5 D i R 7 w M D o y R O 2 d X V L G u u P Y b h Q 5 F q j E a k b Q W N g 8 2 u z 1 d L B x / e H u 9 5 l I 6 B C G C S K 7 G P L 9 u P y o u B W N l G Z i 4 c 8 k j O 1 L s g m W o K W o V U N Z C M O a S m k l z k 2 f k h z r Z B 5 + n H z E x P F g x H 6 c l k d v 0 t 6 q K M X n + u h Y 4 4 r 4 m N F 0 m J o 7 m V C 2 N t 8 J a c f 5 U N a E 8 W Z p Q y T k 3 H A w J 3 C s h M J d p M I G 0 E B z i 9 r D F i M q Y P Y B Z r k v B F m w q d u e v W 3 i p G M Q b U t p 7 i Z v x Q C D U U H U x w 8 f y P T 2 2 6 N m 7 X M H 6 H u F Z I h g y G J S J J 6 m w W m Y 2 p o 4 G S 2 k t E 2 G O N a k 2 0 K S r g s y M U + 2 R u i F 5 g g T P U n n T x + g q n C M j u 2 r k g c J N P P b P / 8 T v i j n N n d 7 8 n z b O + K + R / k 6 c K 9 7 h X 8 H w u e I + J n I n 4 7 + m Q i g i 3 C m D U / m B B N p m m r r 6 u U B Y E L k R q h x 7 d h R A 5 u 7 4 R z q Y L 4 W G + 0 7 t T d J T R V J 2 R o H C 1 g C E e b r Z 4 + z a 0 7 k N L o 5 l l x d g x A H u S R T B p k s x y C U 1 O F Y E U z q J C l S K i J x z g + 8 i l C C D t Z H Z R V e 7 D g y O T V F Z a y Z H z x 8 R O 1 t e y k W i 5 M / H K b j r + 6 c M L k d n m / 7 d j a h g D s P l 4 U 4 W T J Z Q u q c v A 5 h 9 e 3 G u 4 c j l G J T z L 4 v 0 8 z U J N U w 0 b B 2 O p 7 Y W D 0 J H c I Q S v 4 x M q S p E I 4 1 J 2 l v Z l 2 I N K 3 w 5 1 y 5 e o O q u 9 6 U K S C o Y y 5 o 6 A J n X C s k w c k s g X T i 7 1 Z l T R r z G l 1 W R G L i 6 L p c Q q X o 9 J 4 V M f E Q w I B p D h M 0 H u e c y 8 j v 3 b 1 P H R 3 t o r H O / g G 0 0 8 4 F E 2 p 0 x x P q + + 5 F 6 U w E i X J J h Q 5 g l Y N w a p s c 9 x D r 4 o G 4 D K 7 F C H T s f x t Z X u H f w R q s n g k V j V B J S X Z N P a x a J O T j B 8 P U o p d u 6 H l X m I 7 f U J 6 i t q o I e X y B n E j e 4 M A g f X f 7 L r 3 2 9 r v 0 1 V N 8 F o i A M 4 o o A k 0 m n F B E Q T K k 0 W W b V h J i W c v I O T W V x 9 k s T N G x l j i V h 5 h g T B D M E p C o n k 4 g E 9 L Q 0 A j N z 8 9 R a 2 s r r a x g 2 9 I U k + m X 6 p p 2 M H Y F o Y D v 7 s / J C A p 0 + G L c W w 6 h R H s p T e X B + H r R V u 7 S W N b R 6 g Y Y T Y H h S Q h Y l O u 9 f f t 6 n l B H 1 3 4 p j 4 2 O M v n q 2 C z 0 s 1 C q h T X x 2 z G c C U u K Y X F N a O k V f x M 9 G I X p i H c p o j g T C c e a O J I s Z R Z 4 0 U C 6 n C G S H C e p 3 L t I / S P T 9 P b p W j 3 o F d o I J N J a y R A K m o m v E 9 P 9 U T c z N c M a u Y a O v v o e l a y x L P V O g O f G 0 9 1 B K O D m X T j 4 I I 1 f k w p l z j W h M q T S x A K p l C X o D n J V s b Y 5 1 x E v 6 m o w 9 Q N j / e w 7 K f b 1 9 V N T U 4 P s K j / K h A P u z 7 F / g p m + E H 5 N o v 3 1 c S o N p O j B m I + W I g l a X p x j n 6 1 a E U S S j V h a S 1 l J p E y 8 N J X 6 E 5 S e v E b p 2 t N 0 o i W W J R J e A x K x p j J + E 8 g 0 M j J K F R X l 9 O D B I z b 1 9 o m 2 e / k P d 7 5 2 A p h Q Y 7 u G U M l k m m 7 f m + Z f Z T f 5 D L m y Z D L E A q N M f 5 W b + q 0 w S u C V r j j 7 H r r C A R h 1 0 d r W z k K O 6 K C q m 5 2 b o 4 n x S T p w o I s m J i b o i 6 v X i O p O 0 W v H K q i 6 A u R j n 4 c F G M I 9 M j x M t 2 / d Z Y 3 X S T 2 R T j Y p Q 1 k C S W 7 I Z I 6 t h F L l 1 7 o i d O m j y 3 T q 3 E W 6 M + S l 8 / s i G S J l z T z k 7 C 8 x m e 6 w C X r w 0 A H Z P g d b A s G H e u W n f 6 Y u f h d g V x E K 6 H 4 y S / O L / D g W z c R k M p q K y Z P 1 p 5 h Q h l y G U F L G J 7 h L a w E B X 5 r O d y Z Y o 6 T p 1 m C A x i 3 r A L Z U p V g r x E X I p 6 a m q K 5 O b a S N Y 6 x N c e n S J / T W W 2 9 I O B p 1 Q i j W K t B e i A B i Y R g 8 i D 7 p 1 v t G G b J I W e X G x M s Q i c u H 6 q N U V 6 Y 0 z v D w C C X D L d R c E W c y Y W l n m H x J J v S k a C I Q 7 9 G j x + w v 7 Z H 3 x l l d x h N x W m G f 8 b W f / 3 u 5 3 t 0 C z 8 1 d R i j g 2 9 t j l E y D G E Z T G Q 2 V J Z c h V o Z U O B Y y q a T 4 p A R X j l 0 J a A 2 V n 2 + d o o r y c i X 0 q p I e P 3 4 i 5 Z r a G v G r y s p K a X B w m A b 6 B + j Y 8 a N y j P M Y 7 A r t g g 9 T 7 7 d q J M u x J h a I 9 k q H C i R 0 d z + h h 2 y 6 v f 7 G q 7 K T y O z s n I z 6 g I 8 0 P D R K p 8 + c F N J N T U 1 L 4 M X H b Y A 9 h K G h L v z 0 3 8 l 1 7 i Z 4 b v a P 7 z p C A d d u D P P T E E Q B i f x C m K y G Q l n l G T J p I q G O / 2 T I B U 6 h j D p g O 8 g F Y d a l T K Z K q s C i z n / S 0 n F 8 p i 1 O 8 y t E 3 1 2 7 Q i d O H K N Q K M j C G 6 M r n 3 1 J r 1 x 4 m a K R K D W w j 6 V 8 I p U + f h i Q 9 2 e J p M v 8 G h W I U G X k I F F n X Y y a y t k n 4 j K O b 9 2 8 T e F Q m I 0 C L z U 1 N 7 K 5 h w 7 s N M 3 P L 0 j I H 6 Y e S N z Q U K / M v F i c z v 3 R n z L B 9 N C R X Y R d S y j g m + t D l A I d h E h K W 2 U 1 l C m D O L k 5 / 9 H H u q x Y p Y 4 Z 6 l i X J Y e w y S H O Z M 4 V h i K D f o M c 4 z P M O 3 M a B Q K u C v q / N e e E M 5 K r z z C E 0 C f k d R i J c a x u l l o a s l r M v O 4 T J p S 9 z h B I k c j U p e h 4 c 4 z K Q x i V g q C D I p R s J 8 r v M + Y e / C a s 3 w 7 y w K w c H R m j q u p K u Q b U H X / l b a q s d 1 7 1 a a d j V x M K + O q b A R 1 O N y R S W k p y q Q N x k C s y q a T L E G 9 d J 0 V z j A 9 G H T J 1 w p Q U T A F 3 V p / L D z B A v d T 8 F U i d P p Z M H 0 H g d a 4 y 5 B B 4 O V L H + j U g A Q p C E l U g n y d F N Y E Z e v h 0 l s 5 2 B S n o S 9 H l G 2 N U v + 8 F 9 T o k J g b e e 6 o 1 R m E / i J m k u 9 / d o 9 F 0 B 7 1 5 N K j I J O P 1 r O F x J F V G R G + I T c v Z G S b w n h b R X C A d Q u a V 7 L M d v / i H u N h d C c + t g Y k 0 d l 0 T J 3 S X 4 u p X f U p T r f K p Q B y L + W f I J Q R C G S S x l F E v n 4 N P R b 0 c 4 U C 9 R p U Y 6 l z R k F u v 7 n + m F X R 7 q F O m z L m q 0 F W K A F J C z s m 8 R t W r 8 5 l z + n w 8 s k Q v d y a p J K B + E + q v f T 9 J k 5 E y K i k t p + b K B H X W s p n 4 G J o r R S e a l u n u z W v 0 8 r m z Q q C M d t K k U i R C Z C 8 l Z H r 0 s J v 2 t u 0 V Y s J / A p k Q z e s 4 f o Z a D x y V 6 9 2 t 8 D y d n E n f u X G D F h d m q G P / Y Q r X 5 W 5 6 v F v w x Z c 9 T C q Q J a u h l J Z i o R K S Q b g 0 s V B n S f x H l Y U o J s d / l U t J 5 x m Y e j n I D 4 i 9 Y o A U N C D 8 u p g p 6 1 e a E 0 I O k 3 N J / u M P X o 8 z K l d J v w 5 m G / / D 7 N v O W u V r I V J X H o z R 5 Y 8 / l Z W W 8 H o Q 5 n M m k + p n S l F k Z Y k q y o J 0 a g 9 2 Y N S E g j a S 8 H h W Q 6 E T u q e n j / b t a x O C w c S D / w Q y v f D a u 1 S 1 S 8 0 8 K 0 R D 6 T J 9 + p v / S 2 / + Y v f 0 C d j x + R e P N a k 4 O W g q p K x f x V S w k U s I I v W a K q j H B 8 s 5 U y d F D V 2 f U 2 e B k M A g W 1 L 1 1 m N 9 J M x A h l w T J S c 3 9 Z z j P + e K R K j W Z c n N a 1 R d L B a h 5 b k p K q 9 h g U c 9 3 y U Q B u e U / 5 S k k 3 t i M l I 8 a + Y p I u F Y 9 T M l J d r X 0 b l P S I S p 7 K K Z O H / x n Z 9 S W a V a f G a 3 w 3 N r M E u o H w K u X n 3 C j c x + g W g q o 6 1 A H K W l M q M q Q B Y u g w 0 Z U g l h V J k L K K p j + W S c k 1 o 5 U p k u M 7 K l L F b f e A i 5 K W X L c i R l q e V M n R B S m H P 8 R 7 0 H x 9 n X 2 c m D M 9 Y I n y K Z J l p O I M L U K b M O h M K c K D H x h F C K R G L m M W k w H u / e v f t 0 9 O h h I R H q Y t E Y v f G n / 1 H u 7 2 7 G f / u v / 4 U u v v s + D f T 1 k u f 2 4 K T c + x 8 S v v 2 2 l + Y W o 8 w F J p E Q S B P L k E k I Z U i F p M r 8 R x 2 D H l L G p 6 k 6 B V M H 4 D W Z k g X W I 3 X r M w 2 g W C B F g O U Z f 3 X Z 1 E P o T W 4 5 x 0 l V m 3 q V m 2 T q M + S x H m e I p H I h k x A q W 3 6 p X W 2 4 b T Q T z D 1 D K k T 2 Y O 7 h t 2 H F I p h 4 I N X b v / o r X N E P C E T / H 8 W i l G U R x G h c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 G u i d = " 8 e 0 3 2 7 a 8 - e a c 9 - 4 f e e - 8 2 2 f - 0 b 0 b 3 c e 8 0 e 0 3 "   R e v = " 1 "   R e v G u i d = " a a d a d 5 e 3 - 4 c 6 2 - 4 6 c a - a 7 e a - d a 7 0 5 6 c d a 4 a 8 " 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4E692261-AA96-4C73-9712-85DFCDF51192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CDEB1A2A-898A-41F3-82CE-4EBC9509E5F8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dropball</vt:lpstr>
      <vt:lpstr>riseball</vt:lpstr>
      <vt:lpstr>curveball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zjermain15</dc:creator>
  <cp:lastModifiedBy>zjermain15</cp:lastModifiedBy>
  <dcterms:created xsi:type="dcterms:W3CDTF">2017-11-16T06:22:14Z</dcterms:created>
  <dcterms:modified xsi:type="dcterms:W3CDTF">2018-06-04T04:57:17Z</dcterms:modified>
</cp:coreProperties>
</file>