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imburse\"/>
    </mc:Choice>
  </mc:AlternateContent>
  <bookViews>
    <workbookView xWindow="0" yWindow="0" windowWidth="19200" windowHeight="6900" tabRatio="709" firstSheet="1" activeTab="6"/>
  </bookViews>
  <sheets>
    <sheet name="常数" sheetId="4" r:id="rId1"/>
    <sheet name="草稿1" sheetId="1" r:id="rId2"/>
    <sheet name="0421-0607公共消费" sheetId="7" r:id="rId3"/>
    <sheet name="0619-0713公共消费" sheetId="2" r:id="rId4"/>
    <sheet name="公共消费合计" sheetId="10" r:id="rId5"/>
    <sheet name="专项消费（公共经费出）" sheetId="8" r:id="rId6"/>
    <sheet name="报销补贴收入 " sheetId="9" r:id="rId7"/>
    <sheet name="Sheet3" sheetId="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9" l="1"/>
  <c r="E7" i="9"/>
  <c r="E8" i="9"/>
  <c r="D7" i="9"/>
  <c r="C15" i="10" l="1"/>
  <c r="C13" i="10"/>
  <c r="C12" i="10"/>
  <c r="C11" i="10"/>
  <c r="C10" i="10"/>
  <c r="C9" i="10"/>
  <c r="C8" i="10"/>
  <c r="C7" i="10"/>
  <c r="C6" i="10"/>
  <c r="C5" i="10"/>
  <c r="C4" i="10"/>
  <c r="C3" i="10"/>
  <c r="C2" i="10"/>
  <c r="C3" i="9"/>
  <c r="C2" i="9"/>
  <c r="C4" i="9" l="1"/>
  <c r="E3" i="9" l="1"/>
  <c r="E4" i="9"/>
  <c r="E5" i="9"/>
  <c r="E6" i="9"/>
  <c r="E2" i="9"/>
  <c r="D4" i="9"/>
  <c r="D3" i="9"/>
  <c r="D2" i="9"/>
  <c r="D13" i="2" l="1"/>
  <c r="E13" i="2"/>
  <c r="E7" i="7"/>
  <c r="E3" i="7"/>
  <c r="E4" i="7"/>
  <c r="E5" i="7"/>
  <c r="E6" i="7"/>
  <c r="E2" i="7"/>
  <c r="E3" i="2"/>
  <c r="E4" i="2"/>
  <c r="E5" i="2"/>
  <c r="E6" i="2"/>
  <c r="E7" i="2"/>
  <c r="E8" i="2"/>
  <c r="E9" i="2"/>
  <c r="E10" i="2"/>
  <c r="E11" i="2"/>
  <c r="E12" i="2"/>
  <c r="E2" i="2"/>
  <c r="D3" i="7"/>
  <c r="D4" i="7"/>
  <c r="D5" i="7"/>
  <c r="D6" i="7"/>
  <c r="D7" i="7"/>
  <c r="D2" i="7"/>
  <c r="C7" i="7"/>
  <c r="D3" i="2" l="1"/>
  <c r="D4" i="2"/>
  <c r="D5" i="2"/>
  <c r="D6" i="2"/>
  <c r="D7" i="2"/>
  <c r="D8" i="2"/>
  <c r="D9" i="2"/>
  <c r="D10" i="2"/>
  <c r="D11" i="2"/>
  <c r="D12" i="2"/>
  <c r="D2" i="2"/>
  <c r="C13" i="2"/>
</calcChain>
</file>

<file path=xl/sharedStrings.xml><?xml version="1.0" encoding="utf-8"?>
<sst xmlns="http://schemas.openxmlformats.org/spreadsheetml/2006/main" count="93" uniqueCount="63">
  <si>
    <t>郑景祥</t>
  </si>
  <si>
    <t>王燊</t>
  </si>
  <si>
    <t>其它</t>
  </si>
  <si>
    <t>莆田维养项目部余额</t>
    <phoneticPr fontId="2" type="noConversion"/>
  </si>
  <si>
    <t>黄学漾</t>
  </si>
  <si>
    <t>林迪南</t>
  </si>
  <si>
    <t>王兆林</t>
  </si>
  <si>
    <t>施工监控项目部余额</t>
    <phoneticPr fontId="2" type="noConversion"/>
  </si>
  <si>
    <t>监控至0618</t>
    <phoneticPr fontId="1" type="noConversion"/>
  </si>
  <si>
    <t>维养至0607</t>
    <phoneticPr fontId="1" type="noConversion"/>
  </si>
  <si>
    <t>林迪南</t>
    <phoneticPr fontId="1" type="noConversion"/>
  </si>
  <si>
    <t>王曦强</t>
    <phoneticPr fontId="1" type="noConversion"/>
  </si>
  <si>
    <t>姓名</t>
    <phoneticPr fontId="1" type="noConversion"/>
  </si>
  <si>
    <t>权重系数</t>
    <phoneticPr fontId="1" type="noConversion"/>
  </si>
  <si>
    <t>郑景祥</t>
    <phoneticPr fontId="1" type="noConversion"/>
  </si>
  <si>
    <t>王兆林</t>
    <phoneticPr fontId="1" type="noConversion"/>
  </si>
  <si>
    <t>林益星</t>
    <phoneticPr fontId="1" type="noConversion"/>
  </si>
  <si>
    <t>钟寒烨</t>
    <phoneticPr fontId="1" type="noConversion"/>
  </si>
  <si>
    <t>王恭东</t>
    <phoneticPr fontId="1" type="noConversion"/>
  </si>
  <si>
    <t>黄学漾</t>
    <phoneticPr fontId="1" type="noConversion"/>
  </si>
  <si>
    <t>陈孝农</t>
    <phoneticPr fontId="1" type="noConversion"/>
  </si>
  <si>
    <t>戴杰斌</t>
    <phoneticPr fontId="1" type="noConversion"/>
  </si>
  <si>
    <t>id</t>
    <phoneticPr fontId="1" type="noConversion"/>
  </si>
  <si>
    <t>其它人合计</t>
    <phoneticPr fontId="1" type="noConversion"/>
  </si>
  <si>
    <t>总计</t>
    <phoneticPr fontId="1" type="noConversion"/>
  </si>
  <si>
    <t>比例</t>
    <phoneticPr fontId="1" type="noConversion"/>
  </si>
  <si>
    <t>金额</t>
    <phoneticPr fontId="1" type="noConversion"/>
  </si>
  <si>
    <t>id</t>
    <phoneticPr fontId="1" type="noConversion"/>
  </si>
  <si>
    <t>项目</t>
    <phoneticPr fontId="1" type="noConversion"/>
  </si>
  <si>
    <t>数值</t>
    <phoneticPr fontId="1" type="noConversion"/>
  </si>
  <si>
    <t>姓名</t>
    <phoneticPr fontId="1" type="noConversion"/>
  </si>
  <si>
    <t>报销天数</t>
    <phoneticPr fontId="1" type="noConversion"/>
  </si>
  <si>
    <t>实际天数</t>
    <phoneticPr fontId="1" type="noConversion"/>
  </si>
  <si>
    <t>补贴收入</t>
    <phoneticPr fontId="1" type="noConversion"/>
  </si>
  <si>
    <t>郑景祥</t>
    <phoneticPr fontId="1" type="noConversion"/>
  </si>
  <si>
    <t>王曦强</t>
    <phoneticPr fontId="1" type="noConversion"/>
  </si>
  <si>
    <t>王燊</t>
    <phoneticPr fontId="1" type="noConversion"/>
  </si>
  <si>
    <t>陈杨奇</t>
    <phoneticPr fontId="1" type="noConversion"/>
  </si>
  <si>
    <t>陈孝农</t>
    <phoneticPr fontId="1" type="noConversion"/>
  </si>
  <si>
    <t>截止至0420阶段报销汇总</t>
    <phoneticPr fontId="1" type="noConversion"/>
  </si>
  <si>
    <t>0619-0713公共开支合计</t>
    <phoneticPr fontId="1" type="noConversion"/>
  </si>
  <si>
    <t>0421-0607公共开支合计</t>
    <phoneticPr fontId="1" type="noConversion"/>
  </si>
  <si>
    <t>吴紫东</t>
    <phoneticPr fontId="1" type="noConversion"/>
  </si>
  <si>
    <t>其它人合计</t>
    <phoneticPr fontId="1" type="noConversion"/>
  </si>
  <si>
    <t>总计</t>
    <phoneticPr fontId="1" type="noConversion"/>
  </si>
  <si>
    <t>金额</t>
    <phoneticPr fontId="1" type="noConversion"/>
  </si>
  <si>
    <t>4床席子</t>
    <phoneticPr fontId="1" type="noConversion"/>
  </si>
  <si>
    <t>3床被子</t>
    <phoneticPr fontId="1" type="noConversion"/>
  </si>
  <si>
    <t>备注：</t>
    <phoneticPr fontId="1" type="noConversion"/>
  </si>
  <si>
    <t>实际天数表示当天实际在莆田做事情，并且当天没有在其它地方报销</t>
    <phoneticPr fontId="1" type="noConversion"/>
  </si>
  <si>
    <t>统计尽可能准确，但是不可避免有误差</t>
    <phoneticPr fontId="1" type="noConversion"/>
  </si>
  <si>
    <t>合计</t>
    <phoneticPr fontId="1" type="noConversion"/>
  </si>
  <si>
    <t>吴紫东项目部额外补贴</t>
    <phoneticPr fontId="1" type="noConversion"/>
  </si>
  <si>
    <t>林迪南</t>
    <phoneticPr fontId="1" type="noConversion"/>
  </si>
  <si>
    <t>超出实际天数的补贴收入还需要根据公共项目的必要开支（如席子、被子、纸巾、洗衣液等）进行扣减，进而进行发放</t>
    <phoneticPr fontId="1" type="noConversion"/>
  </si>
  <si>
    <t>电风扇</t>
    <phoneticPr fontId="1" type="noConversion"/>
  </si>
  <si>
    <t>支出来源</t>
    <phoneticPr fontId="1" type="noConversion"/>
  </si>
  <si>
    <t>维养项目经费</t>
    <phoneticPr fontId="1" type="noConversion"/>
  </si>
  <si>
    <t>监控、维养经费</t>
    <phoneticPr fontId="1" type="noConversion"/>
  </si>
  <si>
    <t>王曦强6.12~6.19伙食</t>
    <phoneticPr fontId="1" type="noConversion"/>
  </si>
  <si>
    <t>王曦强补贴、维养经费</t>
    <phoneticPr fontId="1" type="noConversion"/>
  </si>
  <si>
    <t>郑景祥6.7~6.18伙食</t>
    <phoneticPr fontId="1" type="noConversion"/>
  </si>
  <si>
    <t>郑景祥补贴、维养经费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</si>
</sst>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4" x14ac:dyDescent="0.3"/>
  <cols>
    <col min="2" max="2" width="21.9140625" bestFit="1" customWidth="1"/>
  </cols>
  <sheetData>
    <row r="1" spans="1:3" x14ac:dyDescent="0.3">
      <c r="A1" t="s">
        <v>27</v>
      </c>
      <c r="B1" t="s">
        <v>28</v>
      </c>
      <c r="C1" t="s">
        <v>29</v>
      </c>
    </row>
    <row r="2" spans="1:3" x14ac:dyDescent="0.3">
      <c r="A2">
        <v>1</v>
      </c>
      <c r="B2" t="s">
        <v>40</v>
      </c>
      <c r="C2">
        <v>3333.14</v>
      </c>
    </row>
    <row r="3" spans="1:3" x14ac:dyDescent="0.3">
      <c r="A3">
        <v>2</v>
      </c>
      <c r="B3" t="s">
        <v>41</v>
      </c>
      <c r="C3">
        <v>2709.88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5" sqref="B5"/>
    </sheetView>
  </sheetViews>
  <sheetFormatPr defaultRowHeight="14" x14ac:dyDescent="0.3"/>
  <cols>
    <col min="1" max="1" width="22.5" bestFit="1" customWidth="1"/>
  </cols>
  <sheetData>
    <row r="1" spans="1:7" x14ac:dyDescent="0.3">
      <c r="A1" s="1"/>
      <c r="B1" s="1"/>
      <c r="C1" s="1" t="s">
        <v>0</v>
      </c>
      <c r="D1" s="1" t="s">
        <v>1</v>
      </c>
      <c r="E1" s="1" t="s">
        <v>2</v>
      </c>
    </row>
    <row r="2" spans="1:7" x14ac:dyDescent="0.3">
      <c r="A2" s="1" t="s">
        <v>3</v>
      </c>
      <c r="B2" s="1">
        <v>1374</v>
      </c>
      <c r="C2" s="1">
        <v>320</v>
      </c>
      <c r="D2" s="1">
        <v>840</v>
      </c>
      <c r="E2" s="1">
        <v>214</v>
      </c>
      <c r="G2" t="s">
        <v>8</v>
      </c>
    </row>
    <row r="3" spans="1:7" x14ac:dyDescent="0.3">
      <c r="A3" s="1"/>
      <c r="B3" s="1"/>
      <c r="C3" s="1"/>
      <c r="D3" s="1"/>
      <c r="E3" s="1"/>
      <c r="G3" t="s">
        <v>9</v>
      </c>
    </row>
    <row r="4" spans="1:7" x14ac:dyDescent="0.3">
      <c r="A4" s="1"/>
      <c r="B4" s="1"/>
      <c r="C4" s="1" t="s">
        <v>4</v>
      </c>
      <c r="D4" s="1" t="s">
        <v>5</v>
      </c>
      <c r="E4" s="1" t="s">
        <v>6</v>
      </c>
    </row>
    <row r="5" spans="1:7" x14ac:dyDescent="0.3">
      <c r="A5" s="1" t="s">
        <v>7</v>
      </c>
      <c r="B5" s="1">
        <v>1957.1999999999998</v>
      </c>
      <c r="C5" s="1">
        <v>1160</v>
      </c>
      <c r="D5" s="1">
        <v>265.2</v>
      </c>
      <c r="E5" s="1">
        <v>880</v>
      </c>
    </row>
    <row r="8" spans="1:7" x14ac:dyDescent="0.3">
      <c r="A8" t="s">
        <v>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defaultRowHeight="14" x14ac:dyDescent="0.3"/>
  <cols>
    <col min="2" max="2" width="10.4140625" bestFit="1" customWidth="1"/>
    <col min="5" max="5" width="9" bestFit="1" customWidth="1"/>
  </cols>
  <sheetData>
    <row r="1" spans="1:5" x14ac:dyDescent="0.3">
      <c r="A1" t="s">
        <v>22</v>
      </c>
      <c r="B1" t="s">
        <v>12</v>
      </c>
      <c r="C1" t="s">
        <v>13</v>
      </c>
      <c r="D1" t="s">
        <v>25</v>
      </c>
      <c r="E1" t="s">
        <v>45</v>
      </c>
    </row>
    <row r="2" spans="1:5" x14ac:dyDescent="0.3">
      <c r="A2">
        <v>1</v>
      </c>
      <c r="B2" t="s">
        <v>10</v>
      </c>
      <c r="C2">
        <v>28</v>
      </c>
      <c r="D2" s="2">
        <f>C2/$C$7</f>
        <v>0.35443037974683544</v>
      </c>
      <c r="E2" s="2">
        <f>-常数!$C$3*'0421-0607公共消费'!D2</f>
        <v>-960.46379746835453</v>
      </c>
    </row>
    <row r="3" spans="1:5" x14ac:dyDescent="0.3">
      <c r="A3">
        <v>2</v>
      </c>
      <c r="B3" t="s">
        <v>14</v>
      </c>
      <c r="C3">
        <v>21</v>
      </c>
      <c r="D3" s="2">
        <f t="shared" ref="D3:D7" si="0">C3/$C$7</f>
        <v>0.26582278481012656</v>
      </c>
      <c r="E3" s="2">
        <f>-常数!$C$3*'0421-0607公共消费'!D3</f>
        <v>-720.34784810126575</v>
      </c>
    </row>
    <row r="4" spans="1:5" x14ac:dyDescent="0.3">
      <c r="A4">
        <v>3</v>
      </c>
      <c r="B4" t="s">
        <v>11</v>
      </c>
      <c r="C4">
        <v>10</v>
      </c>
      <c r="D4" s="2">
        <f t="shared" si="0"/>
        <v>0.12658227848101267</v>
      </c>
      <c r="E4" s="2">
        <f>-常数!$C$3*'0421-0607公共消费'!D4</f>
        <v>-343.02278481012661</v>
      </c>
    </row>
    <row r="5" spans="1:5" x14ac:dyDescent="0.3">
      <c r="A5">
        <v>4</v>
      </c>
      <c r="B5" t="s">
        <v>42</v>
      </c>
      <c r="C5">
        <v>10</v>
      </c>
      <c r="D5" s="2">
        <f t="shared" si="0"/>
        <v>0.12658227848101267</v>
      </c>
      <c r="E5" s="2">
        <f>-常数!$C$3*'0421-0607公共消费'!D5</f>
        <v>-343.02278481012661</v>
      </c>
    </row>
    <row r="6" spans="1:5" x14ac:dyDescent="0.3">
      <c r="A6">
        <v>5</v>
      </c>
      <c r="B6" t="s">
        <v>43</v>
      </c>
      <c r="C6">
        <v>10</v>
      </c>
      <c r="D6" s="2">
        <f t="shared" si="0"/>
        <v>0.12658227848101267</v>
      </c>
      <c r="E6" s="2">
        <f>-常数!$C$3*'0421-0607公共消费'!D6</f>
        <v>-343.02278481012661</v>
      </c>
    </row>
    <row r="7" spans="1:5" x14ac:dyDescent="0.3">
      <c r="B7" t="s">
        <v>44</v>
      </c>
      <c r="C7">
        <f>SUM(C2:C6)</f>
        <v>79</v>
      </c>
      <c r="D7" s="2">
        <f t="shared" si="0"/>
        <v>1</v>
      </c>
      <c r="E7" s="2">
        <f>-常数!$C$3*'0421-0607公共消费'!D7</f>
        <v>-2709.88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4" x14ac:dyDescent="0.3"/>
  <cols>
    <col min="2" max="2" width="10.4140625" bestFit="1" customWidth="1"/>
  </cols>
  <sheetData>
    <row r="1" spans="1:5" x14ac:dyDescent="0.3">
      <c r="A1" t="s">
        <v>22</v>
      </c>
      <c r="B1" t="s">
        <v>12</v>
      </c>
      <c r="C1" t="s">
        <v>13</v>
      </c>
      <c r="D1" t="s">
        <v>25</v>
      </c>
      <c r="E1" t="s">
        <v>26</v>
      </c>
    </row>
    <row r="2" spans="1:5" x14ac:dyDescent="0.3">
      <c r="A2">
        <v>1</v>
      </c>
      <c r="B2" t="s">
        <v>10</v>
      </c>
      <c r="C2">
        <v>25</v>
      </c>
      <c r="D2">
        <f>C2/$C$13</f>
        <v>0.2</v>
      </c>
      <c r="E2" s="2">
        <f>(-1)*常数!$C$2*D2</f>
        <v>-666.62800000000004</v>
      </c>
    </row>
    <row r="3" spans="1:5" x14ac:dyDescent="0.3">
      <c r="A3">
        <v>2</v>
      </c>
      <c r="B3" t="s">
        <v>11</v>
      </c>
      <c r="C3">
        <v>20</v>
      </c>
      <c r="D3">
        <f t="shared" ref="D3:D13" si="0">C3/$C$13</f>
        <v>0.16</v>
      </c>
      <c r="E3" s="2">
        <f>(-1)*常数!$C$2*D3</f>
        <v>-533.30240000000003</v>
      </c>
    </row>
    <row r="4" spans="1:5" x14ac:dyDescent="0.3">
      <c r="A4">
        <v>3</v>
      </c>
      <c r="B4" t="s">
        <v>14</v>
      </c>
      <c r="C4">
        <v>10</v>
      </c>
      <c r="D4">
        <f t="shared" si="0"/>
        <v>0.08</v>
      </c>
      <c r="E4" s="2">
        <f>(-1)*常数!$C$2*D4</f>
        <v>-266.65120000000002</v>
      </c>
    </row>
    <row r="5" spans="1:5" x14ac:dyDescent="0.3">
      <c r="A5">
        <v>4</v>
      </c>
      <c r="B5" t="s">
        <v>15</v>
      </c>
      <c r="C5">
        <v>10</v>
      </c>
      <c r="D5">
        <f t="shared" si="0"/>
        <v>0.08</v>
      </c>
      <c r="E5" s="2">
        <f>(-1)*常数!$C$2*D5</f>
        <v>-266.65120000000002</v>
      </c>
    </row>
    <row r="6" spans="1:5" x14ac:dyDescent="0.3">
      <c r="A6">
        <v>5</v>
      </c>
      <c r="B6" t="s">
        <v>16</v>
      </c>
      <c r="C6">
        <v>10</v>
      </c>
      <c r="D6">
        <f t="shared" si="0"/>
        <v>0.08</v>
      </c>
      <c r="E6" s="2">
        <f>(-1)*常数!$C$2*D6</f>
        <v>-266.65120000000002</v>
      </c>
    </row>
    <row r="7" spans="1:5" x14ac:dyDescent="0.3">
      <c r="A7">
        <v>6</v>
      </c>
      <c r="B7" t="s">
        <v>17</v>
      </c>
      <c r="C7">
        <v>10</v>
      </c>
      <c r="D7">
        <f t="shared" si="0"/>
        <v>0.08</v>
      </c>
      <c r="E7" s="2">
        <f>(-1)*常数!$C$2*D7</f>
        <v>-266.65120000000002</v>
      </c>
    </row>
    <row r="8" spans="1:5" x14ac:dyDescent="0.3">
      <c r="A8">
        <v>7</v>
      </c>
      <c r="B8" t="s">
        <v>18</v>
      </c>
      <c r="C8">
        <v>10</v>
      </c>
      <c r="D8">
        <f t="shared" si="0"/>
        <v>0.08</v>
      </c>
      <c r="E8" s="2">
        <f>(-1)*常数!$C$2*D8</f>
        <v>-266.65120000000002</v>
      </c>
    </row>
    <row r="9" spans="1:5" x14ac:dyDescent="0.3">
      <c r="A9">
        <v>8</v>
      </c>
      <c r="B9" t="s">
        <v>19</v>
      </c>
      <c r="C9">
        <v>10</v>
      </c>
      <c r="D9">
        <f t="shared" si="0"/>
        <v>0.08</v>
      </c>
      <c r="E9" s="2">
        <f>(-1)*常数!$C$2*D9</f>
        <v>-266.65120000000002</v>
      </c>
    </row>
    <row r="10" spans="1:5" x14ac:dyDescent="0.3">
      <c r="A10">
        <v>9</v>
      </c>
      <c r="B10" t="s">
        <v>20</v>
      </c>
      <c r="C10">
        <v>5</v>
      </c>
      <c r="D10">
        <f t="shared" si="0"/>
        <v>0.04</v>
      </c>
      <c r="E10" s="2">
        <f>(-1)*常数!$C$2*D10</f>
        <v>-133.32560000000001</v>
      </c>
    </row>
    <row r="11" spans="1:5" x14ac:dyDescent="0.3">
      <c r="A11">
        <v>10</v>
      </c>
      <c r="B11" t="s">
        <v>21</v>
      </c>
      <c r="C11">
        <v>5</v>
      </c>
      <c r="D11">
        <f t="shared" si="0"/>
        <v>0.04</v>
      </c>
      <c r="E11" s="2">
        <f>(-1)*常数!$C$2*D11</f>
        <v>-133.32560000000001</v>
      </c>
    </row>
    <row r="12" spans="1:5" x14ac:dyDescent="0.3">
      <c r="A12">
        <v>11</v>
      </c>
      <c r="B12" t="s">
        <v>23</v>
      </c>
      <c r="C12">
        <v>10</v>
      </c>
      <c r="D12">
        <f t="shared" si="0"/>
        <v>0.08</v>
      </c>
      <c r="E12" s="2">
        <f>(-1)*常数!$C$2*D12</f>
        <v>-266.65120000000002</v>
      </c>
    </row>
    <row r="13" spans="1:5" x14ac:dyDescent="0.3">
      <c r="B13" t="s">
        <v>24</v>
      </c>
      <c r="C13">
        <f>SUM(C2:C12)</f>
        <v>125</v>
      </c>
      <c r="D13">
        <f t="shared" si="0"/>
        <v>1</v>
      </c>
      <c r="E13" s="2">
        <f>(-1)*常数!$C$2*D13</f>
        <v>-3333.14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3" sqref="C13"/>
    </sheetView>
  </sheetViews>
  <sheetFormatPr defaultRowHeight="14" x14ac:dyDescent="0.3"/>
  <cols>
    <col min="2" max="2" width="14.33203125" bestFit="1" customWidth="1"/>
  </cols>
  <sheetData>
    <row r="1" spans="1:3" x14ac:dyDescent="0.3">
      <c r="A1" t="s">
        <v>22</v>
      </c>
      <c r="B1" t="s">
        <v>12</v>
      </c>
      <c r="C1" t="s">
        <v>26</v>
      </c>
    </row>
    <row r="2" spans="1:3" x14ac:dyDescent="0.3">
      <c r="A2">
        <v>1</v>
      </c>
      <c r="B2" t="s">
        <v>10</v>
      </c>
      <c r="C2">
        <f>'0421-0607公共消费'!E2+'0619-0713公共消费'!E2</f>
        <v>-1627.0917974683546</v>
      </c>
    </row>
    <row r="3" spans="1:3" x14ac:dyDescent="0.3">
      <c r="A3">
        <v>2</v>
      </c>
      <c r="B3" t="s">
        <v>11</v>
      </c>
      <c r="C3">
        <f>'0421-0607公共消费'!E4+'0619-0713公共消费'!E3</f>
        <v>-876.32518481012664</v>
      </c>
    </row>
    <row r="4" spans="1:3" x14ac:dyDescent="0.3">
      <c r="A4">
        <v>3</v>
      </c>
      <c r="B4" t="s">
        <v>14</v>
      </c>
      <c r="C4">
        <f>'0421-0607公共消费'!E3+'0619-0713公共消费'!E4</f>
        <v>-986.99904810126577</v>
      </c>
    </row>
    <row r="5" spans="1:3" x14ac:dyDescent="0.3">
      <c r="A5">
        <v>4</v>
      </c>
      <c r="B5" t="s">
        <v>15</v>
      </c>
      <c r="C5">
        <f>'0619-0713公共消费'!E5</f>
        <v>-266.65120000000002</v>
      </c>
    </row>
    <row r="6" spans="1:3" x14ac:dyDescent="0.3">
      <c r="A6">
        <v>5</v>
      </c>
      <c r="B6" t="s">
        <v>16</v>
      </c>
      <c r="C6">
        <f>'0619-0713公共消费'!E6</f>
        <v>-266.65120000000002</v>
      </c>
    </row>
    <row r="7" spans="1:3" x14ac:dyDescent="0.3">
      <c r="A7">
        <v>6</v>
      </c>
      <c r="B7" t="s">
        <v>17</v>
      </c>
      <c r="C7">
        <f>'0619-0713公共消费'!E7</f>
        <v>-266.65120000000002</v>
      </c>
    </row>
    <row r="8" spans="1:3" x14ac:dyDescent="0.3">
      <c r="A8">
        <v>7</v>
      </c>
      <c r="B8" t="s">
        <v>18</v>
      </c>
      <c r="C8">
        <f>'0619-0713公共消费'!E8</f>
        <v>-266.65120000000002</v>
      </c>
    </row>
    <row r="9" spans="1:3" x14ac:dyDescent="0.3">
      <c r="A9">
        <v>8</v>
      </c>
      <c r="B9" t="s">
        <v>19</v>
      </c>
      <c r="C9">
        <f>'0619-0713公共消费'!E9</f>
        <v>-266.65120000000002</v>
      </c>
    </row>
    <row r="10" spans="1:3" x14ac:dyDescent="0.3">
      <c r="A10">
        <v>9</v>
      </c>
      <c r="B10" t="s">
        <v>20</v>
      </c>
      <c r="C10">
        <f>'0619-0713公共消费'!E10</f>
        <v>-133.32560000000001</v>
      </c>
    </row>
    <row r="11" spans="1:3" x14ac:dyDescent="0.3">
      <c r="A11">
        <v>10</v>
      </c>
      <c r="B11" t="s">
        <v>21</v>
      </c>
      <c r="C11">
        <f>'0619-0713公共消费'!E11</f>
        <v>-133.32560000000001</v>
      </c>
    </row>
    <row r="12" spans="1:3" x14ac:dyDescent="0.3">
      <c r="A12">
        <v>11</v>
      </c>
      <c r="B12" t="s">
        <v>42</v>
      </c>
      <c r="C12">
        <f>'0421-0607公共消费'!E5</f>
        <v>-343.02278481012661</v>
      </c>
    </row>
    <row r="13" spans="1:3" x14ac:dyDescent="0.3">
      <c r="A13">
        <v>12</v>
      </c>
      <c r="B13" t="s">
        <v>23</v>
      </c>
      <c r="C13">
        <f>'0619-0713公共消费'!E12+'0421-0607公共消费'!E6</f>
        <v>-609.67398481012663</v>
      </c>
    </row>
    <row r="15" spans="1:3" x14ac:dyDescent="0.3">
      <c r="B15" t="s">
        <v>44</v>
      </c>
      <c r="C15">
        <f>SUM(C2:C13)</f>
        <v>-6043.0200000000023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4" x14ac:dyDescent="0.3"/>
  <cols>
    <col min="2" max="2" width="20.25" bestFit="1" customWidth="1"/>
    <col min="4" max="4" width="20.25" bestFit="1" customWidth="1"/>
  </cols>
  <sheetData>
    <row r="1" spans="1:4" x14ac:dyDescent="0.3">
      <c r="A1" t="s">
        <v>22</v>
      </c>
      <c r="B1" t="s">
        <v>28</v>
      </c>
      <c r="C1" t="s">
        <v>26</v>
      </c>
      <c r="D1" t="s">
        <v>56</v>
      </c>
    </row>
    <row r="2" spans="1:4" x14ac:dyDescent="0.3">
      <c r="A2">
        <v>1</v>
      </c>
      <c r="B2" t="s">
        <v>52</v>
      </c>
      <c r="C2">
        <v>500</v>
      </c>
      <c r="D2" t="s">
        <v>57</v>
      </c>
    </row>
    <row r="3" spans="1:4" x14ac:dyDescent="0.3">
      <c r="A3">
        <v>2</v>
      </c>
      <c r="B3" t="s">
        <v>46</v>
      </c>
      <c r="C3">
        <v>540</v>
      </c>
      <c r="D3" t="s">
        <v>58</v>
      </c>
    </row>
    <row r="4" spans="1:4" x14ac:dyDescent="0.3">
      <c r="A4">
        <v>3</v>
      </c>
      <c r="B4" t="s">
        <v>47</v>
      </c>
      <c r="C4">
        <v>420</v>
      </c>
      <c r="D4" t="s">
        <v>58</v>
      </c>
    </row>
    <row r="5" spans="1:4" x14ac:dyDescent="0.3">
      <c r="A5">
        <v>4</v>
      </c>
      <c r="B5" t="s">
        <v>55</v>
      </c>
      <c r="C5">
        <v>217.69</v>
      </c>
      <c r="D5" t="s">
        <v>58</v>
      </c>
    </row>
    <row r="6" spans="1:4" x14ac:dyDescent="0.3">
      <c r="A6">
        <v>5</v>
      </c>
      <c r="B6" t="s">
        <v>59</v>
      </c>
      <c r="C6">
        <v>410</v>
      </c>
      <c r="D6" t="s">
        <v>60</v>
      </c>
    </row>
    <row r="7" spans="1:4" x14ac:dyDescent="0.3">
      <c r="A7">
        <v>6</v>
      </c>
      <c r="B7" t="s">
        <v>61</v>
      </c>
      <c r="C7">
        <v>270</v>
      </c>
      <c r="D7" t="s">
        <v>62</v>
      </c>
    </row>
    <row r="8" spans="1:4" x14ac:dyDescent="0.3">
      <c r="A8">
        <v>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8" sqref="E8"/>
    </sheetView>
  </sheetViews>
  <sheetFormatPr defaultRowHeight="14" x14ac:dyDescent="0.3"/>
  <sheetData>
    <row r="1" spans="1:7" x14ac:dyDescent="0.3">
      <c r="A1" t="s">
        <v>22</v>
      </c>
      <c r="B1" t="s">
        <v>30</v>
      </c>
      <c r="C1" t="s">
        <v>32</v>
      </c>
      <c r="D1" t="s">
        <v>31</v>
      </c>
      <c r="E1" t="s">
        <v>33</v>
      </c>
    </row>
    <row r="2" spans="1:7" x14ac:dyDescent="0.3">
      <c r="A2">
        <v>1</v>
      </c>
      <c r="B2" t="s">
        <v>34</v>
      </c>
      <c r="C2">
        <f>21+9</f>
        <v>30</v>
      </c>
      <c r="D2">
        <f>22+15+23</f>
        <v>60</v>
      </c>
      <c r="E2">
        <f>D2*40</f>
        <v>2400</v>
      </c>
    </row>
    <row r="3" spans="1:7" x14ac:dyDescent="0.3">
      <c r="A3">
        <v>2</v>
      </c>
      <c r="B3" t="s">
        <v>35</v>
      </c>
      <c r="C3">
        <f>10+20</f>
        <v>30</v>
      </c>
      <c r="D3">
        <f>10+11+27</f>
        <v>48</v>
      </c>
      <c r="E3">
        <f t="shared" ref="E3:E8" si="0">D3*40</f>
        <v>1920</v>
      </c>
    </row>
    <row r="4" spans="1:7" x14ac:dyDescent="0.3">
      <c r="A4">
        <v>3</v>
      </c>
      <c r="B4" t="s">
        <v>36</v>
      </c>
      <c r="C4">
        <f>0</f>
        <v>0</v>
      </c>
      <c r="D4">
        <f>9+13+21</f>
        <v>43</v>
      </c>
      <c r="E4">
        <f t="shared" si="0"/>
        <v>1720</v>
      </c>
    </row>
    <row r="5" spans="1:7" x14ac:dyDescent="0.3">
      <c r="A5">
        <v>4</v>
      </c>
      <c r="B5" t="s">
        <v>37</v>
      </c>
      <c r="C5">
        <v>5</v>
      </c>
      <c r="D5">
        <v>5</v>
      </c>
      <c r="E5">
        <f t="shared" si="0"/>
        <v>200</v>
      </c>
    </row>
    <row r="6" spans="1:7" x14ac:dyDescent="0.3">
      <c r="A6">
        <v>5</v>
      </c>
      <c r="B6" t="s">
        <v>38</v>
      </c>
      <c r="C6">
        <v>4</v>
      </c>
      <c r="D6">
        <v>4</v>
      </c>
      <c r="E6">
        <f t="shared" si="0"/>
        <v>160</v>
      </c>
    </row>
    <row r="7" spans="1:7" x14ac:dyDescent="0.3">
      <c r="A7">
        <v>6</v>
      </c>
      <c r="B7" t="s">
        <v>53</v>
      </c>
      <c r="C7">
        <v>53</v>
      </c>
      <c r="D7">
        <f>29+28</f>
        <v>57</v>
      </c>
      <c r="E7">
        <f t="shared" si="0"/>
        <v>2280</v>
      </c>
    </row>
    <row r="8" spans="1:7" x14ac:dyDescent="0.3">
      <c r="A8">
        <v>7</v>
      </c>
      <c r="B8" t="s">
        <v>15</v>
      </c>
      <c r="C8">
        <v>5</v>
      </c>
      <c r="D8">
        <v>5</v>
      </c>
      <c r="E8">
        <f t="shared" si="0"/>
        <v>200</v>
      </c>
    </row>
    <row r="9" spans="1:7" x14ac:dyDescent="0.3">
      <c r="G9" t="s">
        <v>48</v>
      </c>
    </row>
    <row r="10" spans="1:7" x14ac:dyDescent="0.3">
      <c r="G10" t="s">
        <v>49</v>
      </c>
    </row>
    <row r="11" spans="1:7" x14ac:dyDescent="0.3">
      <c r="A11" t="s">
        <v>51</v>
      </c>
      <c r="E11">
        <f>SUM(E2:E8)</f>
        <v>8880</v>
      </c>
      <c r="G11" t="s">
        <v>50</v>
      </c>
    </row>
    <row r="12" spans="1:7" x14ac:dyDescent="0.3">
      <c r="G12" t="s">
        <v>54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3" sqref="J23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常数</vt:lpstr>
      <vt:lpstr>草稿1</vt:lpstr>
      <vt:lpstr>0421-0607公共消费</vt:lpstr>
      <vt:lpstr>0619-0713公共消费</vt:lpstr>
      <vt:lpstr>公共消费合计</vt:lpstr>
      <vt:lpstr>专项消费（公共经费出）</vt:lpstr>
      <vt:lpstr>报销补贴收入 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林迪南</cp:lastModifiedBy>
  <dcterms:created xsi:type="dcterms:W3CDTF">2017-09-17T02:00:59Z</dcterms:created>
  <dcterms:modified xsi:type="dcterms:W3CDTF">2017-09-17T03:59:41Z</dcterms:modified>
</cp:coreProperties>
</file>