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SHMTU-Automation-Resources\物理实验\"/>
    </mc:Choice>
  </mc:AlternateContent>
  <xr:revisionPtr revIDLastSave="0" documentId="13_ncr:1_{CC87A816-437C-4FD9-90BD-4D69936F9522}" xr6:coauthVersionLast="47" xr6:coauthVersionMax="47" xr10:uidLastSave="{00000000-0000-0000-0000-000000000000}"/>
  <bookViews>
    <workbookView xWindow="-96" yWindow="0" windowWidth="15552" windowHeight="16656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  <sheet name="空气比热容比测定" sheetId="11" r:id="rId11"/>
    <sheet name="霍尔效应及其应用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2" l="1"/>
  <c r="G22" i="12"/>
  <c r="G23" i="12"/>
  <c r="G24" i="12"/>
  <c r="G25" i="12"/>
  <c r="G26" i="12"/>
  <c r="G27" i="12"/>
  <c r="G28" i="12"/>
  <c r="G29" i="12"/>
  <c r="G21" i="12"/>
  <c r="G9" i="12"/>
  <c r="G10" i="12"/>
  <c r="G11" i="12"/>
  <c r="G12" i="12"/>
  <c r="C35" i="12" s="1"/>
  <c r="G13" i="12"/>
  <c r="G14" i="12"/>
  <c r="G15" i="12"/>
  <c r="G16" i="12"/>
  <c r="G8" i="12"/>
  <c r="D40" i="12"/>
  <c r="F3" i="12"/>
  <c r="C3" i="12"/>
  <c r="C14" i="11"/>
  <c r="C12" i="11"/>
  <c r="H6" i="11"/>
  <c r="I6" i="11"/>
  <c r="H7" i="11"/>
  <c r="I7" i="11"/>
  <c r="H8" i="11"/>
  <c r="I8" i="11"/>
  <c r="H9" i="11"/>
  <c r="I9" i="11"/>
  <c r="H10" i="11"/>
  <c r="I10" i="11"/>
  <c r="I5" i="11"/>
  <c r="H5" i="11"/>
  <c r="J50" i="10"/>
  <c r="J49" i="10"/>
  <c r="L50" i="10"/>
  <c r="L49" i="10"/>
  <c r="G50" i="10"/>
  <c r="G49" i="10"/>
  <c r="K50" i="10"/>
  <c r="K49" i="10"/>
  <c r="I50" i="10"/>
  <c r="I49" i="10"/>
  <c r="F50" i="10"/>
  <c r="F49" i="10"/>
  <c r="E50" i="10" a="1"/>
  <c r="E50" i="10" s="1"/>
  <c r="D50" i="10" a="1"/>
  <c r="D50" i="10" s="1"/>
  <c r="E49" i="10" a="1"/>
  <c r="E49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J5" i="11" l="1"/>
  <c r="J6" i="11"/>
  <c r="J8" i="11"/>
  <c r="J9" i="11"/>
  <c r="J7" i="11"/>
  <c r="J10" i="11"/>
  <c r="F27" i="5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E30" i="2" l="1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<sst xmlns="http://schemas.openxmlformats.org/spreadsheetml/2006/main" count="316" uniqueCount="238">
  <si>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</si>
  <si>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</si>
  <si>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</si>
  <si>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</si>
  <si>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</si>
  <si>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</si>
  <si>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</si>
  <si>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</si>
  <si>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</si>
  <si>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</si>
  <si>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</si>
  <si>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</si>
  <si>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</si>
  <si>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</si>
  <si>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</si>
  <si>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</si>
  <si>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</si>
  <si>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</si>
  <si>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</si>
  <si>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</si>
  <si>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</si>
  <si>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</si>
  <si>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</si>
  <si>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</si>
  <si>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</si>
  <si>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</si>
  <si>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</si>
  <si>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</si>
  <si>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</si>
  <si>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</si>
  <si>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</si>
  <si>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</si>
  <si>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</si>
  <si>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</si>
  <si>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</si>
  <si>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</si>
  <si>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</si>
  <si>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</si>
  <si>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</si>
  <si>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</si>
  <si>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</si>
  <si>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</si>
  <si>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</si>
  <si>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</si>
  <si>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</si>
  <si>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</si>
  <si>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</si>
  <si>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</si>
  <si>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</si>
  <si>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</si>
  <si>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</si>
  <si>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</si>
  <si>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</si>
  <si>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</si>
  <si>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</si>
  <si>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</si>
  <si>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</si>
  <si>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</si>
  <si>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</si>
  <si>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</si>
  <si>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</si>
  <si>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</si>
  <si>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</si>
  <si>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</si>
  <si>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</si>
  <si>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</si>
  <si>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</si>
  <si>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</si>
  <si>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</si>
  <si>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</si>
  <si>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</si>
  <si>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</si>
  <si>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</si>
  <si>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</si>
  <si>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</si>
  <si>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</si>
  <si>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</si>
  <si>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</si>
  <si>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</si>
  <si>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</si>
  <si>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</si>
  <si>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</si>
  <si>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</si>
  <si>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</si>
  <si>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</si>
  <si>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</si>
  <si>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</si>
  <si>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</si>
  <si>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</si>
  <si>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</si>
  <si>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</si>
  <si>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</si>
  <si>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</si>
  <si>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</si>
  <si>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</si>
  <si>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</si>
  <si>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</si>
  <si>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</si>
  <si>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</si>
  <si>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</si>
  <si>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</si>
  <si>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</si>
  <si>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</si>
  <si>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</si>
  <si>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</si>
  <si>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</si>
  <si>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</si>
  <si>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</si>
  <si>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</si>
  <si>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</si>
  <si>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</si>
  <si>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</si>
  <si>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</si>
  <si>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</si>
  <si>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</si>
  <si>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</si>
  <si>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</si>
  <si>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</si>
  <si>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</si>
  <si>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</si>
  <si>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</si>
  <si>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</si>
  <si>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</si>
  <si>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</si>
  <si>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</si>
  <si>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</si>
  <si>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</si>
  <si>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</si>
  <si>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</si>
  <si>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</si>
  <si>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</si>
  <si>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</si>
  <si>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</si>
  <si>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</si>
  <si>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</si>
  <si>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</si>
  <si>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</si>
  <si>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</si>
  <si>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</si>
  <si>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</si>
  <si>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</si>
  <si>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</si>
  <si>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</si>
  <si>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</si>
  <si>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</si>
  <si>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</si>
  <si>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</si>
  <si>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</si>
  <si>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</si>
  <si>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</si>
  <si>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</si>
  <si>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</si>
  <si>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</si>
  <si>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</si>
  <si>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</si>
  <si>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</si>
  <si>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</si>
  <si>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</si>
  <si>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</si>
  <si>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</si>
  <si>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</si>
  <si>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</si>
  <si>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</si>
  <si>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</si>
  <si>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</si>
  <si>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</si>
  <si>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</si>
  <si>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</si>
  <si>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</si>
  <si>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</si>
  <si>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</si>
  <si>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</si>
  <si>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</si>
  <si>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</si>
  <si>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</si>
  <si>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</si>
  <si>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</si>
  <si>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</si>
  <si>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</si>
  <si>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</si>
  <si>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</si>
  <si>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</si>
  <si>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</si>
  <si>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</si>
  <si>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</si>
  <si>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</si>
  <si>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</si>
  <si>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</si>
  <si>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</si>
  <si>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</si>
  <si>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</si>
  <si>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</si>
  <si>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</si>
  <si>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</si>
  <si>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</si>
  <si>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</si>
  <si>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</si>
  <si>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</si>
  <si>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</si>
  <si>
    <t>A:光强发生变化，但不消光
B:光强发生变化，且消光
C:光强没有发生变化
D:某位置有光，其他位置消光
E:椭圆偏振光
F:圆偏振光
G:线偏振光
H:部分偏振光</t>
    <phoneticPr fontId="1" type="noConversion"/>
  </si>
  <si>
    <t>k=</t>
    <phoneticPr fontId="1" type="noConversion"/>
  </si>
  <si>
    <t>γ</t>
    <phoneticPr fontId="1" type="noConversion"/>
  </si>
  <si>
    <r>
      <t>γ</t>
    </r>
    <r>
      <rPr>
        <vertAlign val="subscript"/>
        <sz val="11"/>
        <color theme="1"/>
        <rFont val="等线"/>
        <family val="3"/>
        <charset val="134"/>
        <scheme val="minor"/>
      </rPr>
      <t>理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</si>
  <si>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</si>
  <si>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</si>
  <si>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</si>
  <si>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</si>
  <si>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</si>
  <si>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</si>
  <si>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</si>
  <si>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γ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</si>
  <si>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空气比热容比测定</t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</si>
  <si>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=V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</si>
  <si>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=V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</si>
  <si>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</si>
  <si>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</si>
  <si>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+I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,+I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</si>
  <si>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+I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</si>
  <si>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</si>
  <si>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,+I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</si>
  <si>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</si>
  <si>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</si>
  <si>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</si>
  <si>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(mV)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</si>
  <si>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</si>
  <si>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=(V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-V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+V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-V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)/4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</si>
  <si>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</si>
  <si>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</si>
  <si>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sz val="11"/>
        <color theme="1"/>
        <rFont val="等线"/>
        <family val="3"/>
        <charset val="134"/>
      </rPr>
      <t>σ/mV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</si>
  <si>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</si>
  <si>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</si>
  <si>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-I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关系测量图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</si>
  <si>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-I</t>
    </r>
    <r>
      <rPr>
        <vertAlign val="subscript"/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charset val="134"/>
        <scheme val="minor"/>
      </rPr>
      <t>关系测量图</t>
    </r>
    <phoneticPr fontId="1" type="noConversion"/>
  </si>
  <si>
    <t>KH实验=</t>
    <phoneticPr fontId="1" type="noConversion"/>
  </si>
  <si>
    <r>
      <t>k/B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</si>
  <si>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.</t>
    <phoneticPr fontId="1" type="noConversion"/>
  </si>
  <si>
    <r>
      <t>σ=I</t>
    </r>
    <r>
      <rPr>
        <vertAlign val="subscript"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*L/(V0*S)=</t>
    </r>
    <phoneticPr fontId="1" type="noConversion"/>
  </si>
  <si>
    <t>霍尔效应及其应用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</si>
</sst>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  <numFmt numFmtId="196" formatCode="0.00_ &quot;mA&quot;"/>
    <numFmt numFmtId="197" formatCode="0.00_ &quot;Ω&quot;"/>
    <numFmt numFmtId="198" formatCode="0.00_ &quot;mv/mA*T&quot;"/>
    <numFmt numFmtId="199" formatCode="0_ &quot;mA&quot;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180" fontId="0" fillId="3" borderId="4" xfId="0" applyNumberFormat="1" applyFill="1" applyBorder="1">
      <alignment vertical="center"/>
    </xf>
    <xf numFmtId="0" fontId="0" fillId="0" borderId="6" xfId="0" applyBorder="1">
      <alignment vertical="center"/>
    </xf>
    <xf numFmtId="180" fontId="0" fillId="3" borderId="7" xfId="0" applyNumberFormat="1" applyFill="1" applyBorder="1">
      <alignment vertical="center"/>
    </xf>
    <xf numFmtId="178" fontId="0" fillId="2" borderId="4" xfId="0" applyNumberFormat="1" applyFill="1" applyBorder="1">
      <alignment vertical="center"/>
    </xf>
    <xf numFmtId="178" fontId="0" fillId="2" borderId="7" xfId="0" applyNumberFormat="1" applyFill="1" applyBorder="1">
      <alignment vertical="center"/>
    </xf>
    <xf numFmtId="0" fontId="3" fillId="0" borderId="3" xfId="0" applyFont="1" applyBorder="1">
      <alignment vertical="center"/>
    </xf>
    <xf numFmtId="180" fontId="0" fillId="3" borderId="5" xfId="0" applyNumberFormat="1" applyFill="1" applyBorder="1">
      <alignment vertical="center"/>
    </xf>
    <xf numFmtId="180" fontId="0" fillId="3" borderId="8" xfId="0" applyNumberFormat="1" applyFill="1" applyBorder="1">
      <alignment vertical="center"/>
    </xf>
    <xf numFmtId="0" fontId="0" fillId="0" borderId="28" xfId="0" applyBorder="1">
      <alignment vertical="center"/>
    </xf>
    <xf numFmtId="0" fontId="0" fillId="2" borderId="20" xfId="0" applyFill="1" applyBorder="1">
      <alignment vertical="center"/>
    </xf>
    <xf numFmtId="180" fontId="0" fillId="2" borderId="20" xfId="0" applyNumberFormat="1" applyFill="1" applyBorder="1">
      <alignment vertical="center"/>
    </xf>
    <xf numFmtId="180" fontId="0" fillId="3" borderId="20" xfId="0" applyNumberFormat="1" applyFill="1" applyBorder="1">
      <alignment vertical="center"/>
    </xf>
    <xf numFmtId="10" fontId="0" fillId="3" borderId="20" xfId="0" applyNumberFormat="1" applyFill="1" applyBorder="1">
      <alignment vertical="center"/>
    </xf>
    <xf numFmtId="0" fontId="0" fillId="0" borderId="24" xfId="0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96" fontId="0" fillId="2" borderId="20" xfId="0" applyNumberFormat="1" applyFill="1" applyBorder="1" applyAlignment="1">
      <alignment horizontal="center" vertical="center"/>
    </xf>
    <xf numFmtId="197" fontId="0" fillId="3" borderId="2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98" fontId="0" fillId="2" borderId="24" xfId="0" applyNumberFormat="1" applyFill="1" applyBorder="1" applyAlignment="1">
      <alignment horizontal="center" vertical="center"/>
    </xf>
    <xf numFmtId="198" fontId="0" fillId="2" borderId="20" xfId="0" applyNumberForma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98" fontId="0" fillId="3" borderId="20" xfId="0" applyNumberFormat="1" applyFill="1" applyBorder="1" applyAlignment="1">
      <alignment horizontal="center" vertical="center"/>
    </xf>
    <xf numFmtId="198" fontId="0" fillId="3" borderId="24" xfId="0" applyNumberFormat="1" applyFill="1" applyBorder="1" applyAlignment="1">
      <alignment horizontal="center" vertical="center"/>
    </xf>
    <xf numFmtId="199" fontId="0" fillId="2" borderId="20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霍尔效应及其应用!$B$5</c:f>
              <c:strCache>
                <c:ptCount val="1"/>
                <c:pt idx="0">
                  <c:v>VH-IS关系测量图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霍尔效应及其应用!$B$8:$B$16</c:f>
              <c:numCache>
                <c:formatCode>0.00_ 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</c:numCache>
            </c:numRef>
          </c:xVal>
          <c:yVal>
            <c:numRef>
              <c:f>霍尔效应及其应用!$G$8:$G$16</c:f>
              <c:numCache>
                <c:formatCode>0.00_ </c:formatCode>
                <c:ptCount val="9"/>
                <c:pt idx="0">
                  <c:v>0.38500000000000001</c:v>
                </c:pt>
                <c:pt idx="1">
                  <c:v>0.57750000000000001</c:v>
                </c:pt>
                <c:pt idx="2">
                  <c:v>0.76750000000000007</c:v>
                </c:pt>
                <c:pt idx="3">
                  <c:v>0.96000000000000008</c:v>
                </c:pt>
                <c:pt idx="4">
                  <c:v>1.1475</c:v>
                </c:pt>
                <c:pt idx="5">
                  <c:v>1.3425</c:v>
                </c:pt>
                <c:pt idx="6">
                  <c:v>1.5375000000000001</c:v>
                </c:pt>
                <c:pt idx="7">
                  <c:v>1.7275</c:v>
                </c:pt>
                <c:pt idx="8">
                  <c:v>1.9275000000000002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CB-46E3-8E07-813445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55263"/>
        <c:axId val="1244956223"/>
      </c:scatterChart>
      <c:valAx>
        <c:axId val="124495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6223"/>
        <c:crosses val="autoZero"/>
        <c:crossBetween val="midCat"/>
      </c:valAx>
      <c:valAx>
        <c:axId val="12449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霍尔效应及其应用!$B$18</c:f>
              <c:strCache>
                <c:ptCount val="1"/>
                <c:pt idx="0">
                  <c:v>VH-IM关系测量图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霍尔效应及其应用!$B$21:$B$29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霍尔效应及其应用!$G$21:$G$29</c:f>
              <c:numCache>
                <c:formatCode>0.00_ </c:formatCode>
                <c:ptCount val="9"/>
                <c:pt idx="0">
                  <c:v>0.38750000000000001</c:v>
                </c:pt>
                <c:pt idx="1">
                  <c:v>0.56750000000000012</c:v>
                </c:pt>
                <c:pt idx="2">
                  <c:v>0.76250000000000007</c:v>
                </c:pt>
                <c:pt idx="3">
                  <c:v>0.95000000000000007</c:v>
                </c:pt>
                <c:pt idx="4">
                  <c:v>1.1400000000000001</c:v>
                </c:pt>
                <c:pt idx="5">
                  <c:v>1.335</c:v>
                </c:pt>
                <c:pt idx="6">
                  <c:v>1.5299999999999998</c:v>
                </c:pt>
                <c:pt idx="7">
                  <c:v>1.7274999999999998</c:v>
                </c:pt>
                <c:pt idx="8">
                  <c:v>1.9275000000000002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5C-4D8D-83D0-BAF91A67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55263"/>
        <c:axId val="1244956223"/>
      </c:scatterChart>
      <c:valAx>
        <c:axId val="124495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6223"/>
        <c:crosses val="autoZero"/>
        <c:crossBetween val="midCat"/>
      </c:valAx>
      <c:valAx>
        <c:axId val="12449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495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17929</xdr:colOff>
      <xdr:row>4</xdr:row>
      <xdr:rowOff>8964</xdr:rowOff>
    </xdr:from>
    <xdr:to>
      <xdr:col>12</xdr:col>
      <xdr:colOff>582704</xdr:colOff>
      <xdr:row>16</xdr:row>
      <xdr:rowOff>26895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A8AF89-9B20-B54D-39FF-AC2BDF832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17929</xdr:colOff>
      <xdr:row>17</xdr:row>
      <xdr:rowOff>8964</xdr:rowOff>
    </xdr:from>
    <xdr:to>
      <xdr:col>13</xdr:col>
      <xdr:colOff>17929</xdr:colOff>
      <xdr:row>29</xdr:row>
      <xdr:rowOff>44824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933CDA-835D-4F7A-ADEC-8111F9C4B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2"/>
  <sheetViews>
    <sheetView tabSelected="1" workbookViewId="0"/>
  </sheetViews>
  <sheetFormatPr defaultRowHeight="25.2" x14ac:dyDescent="0.25"/>
  <cols>
    <col min="1" max="1" width="45.44140625" style="109" bestFit="1" customWidth="1"/>
    <col min="3" max="3" width="3.6640625" customWidth="1"/>
    <col min="4" max="4" width="11.6640625" bestFit="1" customWidth="1"/>
    <col min="5" max="5" width="56.77734375" bestFit="1" customWidth="1"/>
  </cols>
  <sheetData>
    <row r="1" spans="1:5" ht="25.8" thickTop="1" x14ac:dyDescent="0.25">
      <c r="A1" s="129" t="s">
        <v>112</v>
      </c>
      <c r="C1" s="181" t="s">
        <v>110</v>
      </c>
      <c r="D1" s="110"/>
      <c r="E1" s="111" t="s">
        <v>118</v>
      </c>
    </row>
    <row r="2" spans="1:5" x14ac:dyDescent="0.25">
      <c r="A2" s="130" t="s">
        <v>113</v>
      </c>
      <c r="C2" s="182"/>
      <c r="D2" s="112"/>
      <c r="E2" s="113" t="s">
        <v>119</v>
      </c>
    </row>
    <row r="3" spans="1:5" x14ac:dyDescent="0.25">
      <c r="A3" s="130" t="s">
        <v>117</v>
      </c>
      <c r="C3" s="182"/>
      <c r="D3" s="114" t="s">
        <v>120</v>
      </c>
      <c r="E3" s="113" t="s">
        <v>111</v>
      </c>
    </row>
    <row r="4" spans="1:5" ht="25.8" thickBot="1" x14ac:dyDescent="0.3">
      <c r="A4" s="130" t="s">
        <v>116</v>
      </c>
      <c r="C4" s="183"/>
      <c r="D4" s="115"/>
      <c r="E4" s="116" t="s">
        <v>121</v>
      </c>
    </row>
    <row r="5" spans="1:5" ht="25.8" thickTop="1" x14ac:dyDescent="0.25">
      <c r="A5" s="130" t="s">
        <v>115</v>
      </c>
    </row>
    <row r="6" spans="1:5" x14ac:dyDescent="0.25">
      <c r="A6" s="130" t="s">
        <v>114</v>
      </c>
      <c r="D6" t="s">
        <v>197</v>
      </c>
      <c r="E6" s="163" t="s">
        <v>198</v>
      </c>
    </row>
    <row r="7" spans="1:5" x14ac:dyDescent="0.25">
      <c r="A7" s="131" t="s">
        <v>139</v>
      </c>
    </row>
    <row r="8" spans="1:5" x14ac:dyDescent="0.25">
      <c r="A8" s="130" t="s">
        <v>194</v>
      </c>
    </row>
    <row r="9" spans="1:5" x14ac:dyDescent="0.25">
      <c r="A9" s="130" t="s">
        <v>195</v>
      </c>
    </row>
    <row r="10" spans="1:5" x14ac:dyDescent="0.25">
      <c r="A10" s="130" t="s">
        <v>196</v>
      </c>
    </row>
    <row r="11" spans="1:5" x14ac:dyDescent="0.25">
      <c r="A11" s="130" t="s">
        <v>211</v>
      </c>
    </row>
    <row r="12" spans="1:5" x14ac:dyDescent="0.25">
      <c r="A12" s="130" t="s">
        <v>237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  <hyperlink ref="A11" location="空气比热容比测定!A1" display="空气比热容比测定" xr:uid="{8BC5EB63-2C8B-41A4-AFCC-9C4EB1767B1A}"/>
    <hyperlink ref="A12" location="霍尔效应及其应用!A1" display="霍尔效应及其应用" xr:uid="{99810F2B-10EC-4C42-8F73-9665E4437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3.8" x14ac:dyDescent="0.25"/>
  <cols>
    <col min="1" max="1" width="7.33203125" customWidth="1"/>
    <col min="2" max="2" width="6.5546875" bestFit="1" customWidth="1"/>
    <col min="3" max="3" width="7.5546875" bestFit="1" customWidth="1"/>
    <col min="4" max="6" width="6.5546875" bestFit="1" customWidth="1"/>
    <col min="7" max="7" width="7" bestFit="1" customWidth="1"/>
  </cols>
  <sheetData>
    <row r="1" spans="1:15" ht="14.4" thickBot="1" x14ac:dyDescent="0.3">
      <c r="A1" s="184" t="s">
        <v>8</v>
      </c>
      <c r="B1" s="185"/>
      <c r="C1" s="185"/>
      <c r="D1" s="185"/>
      <c r="E1" s="185"/>
      <c r="F1" s="185"/>
      <c r="G1" s="185"/>
      <c r="H1" s="12"/>
    </row>
    <row r="2" spans="1:15" ht="14.4" thickTop="1" x14ac:dyDescent="0.25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25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25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25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25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25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25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25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25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4" thickBot="1" x14ac:dyDescent="0.3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">
      <c r="A12" s="10"/>
      <c r="B12" s="11"/>
      <c r="C12" s="11"/>
      <c r="D12" s="11"/>
      <c r="E12" s="11"/>
      <c r="F12" s="11"/>
      <c r="G12" s="11"/>
      <c r="H12" s="14"/>
    </row>
    <row r="13" spans="1:15" ht="42" thickTop="1" x14ac:dyDescent="0.25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1.4" x14ac:dyDescent="0.25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2" thickBot="1" x14ac:dyDescent="0.3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4" thickTop="1" x14ac:dyDescent="0.25">
      <c r="A16" s="10"/>
      <c r="B16" s="11"/>
      <c r="C16" s="11"/>
      <c r="D16" s="11"/>
      <c r="E16" s="11"/>
      <c r="F16" s="11"/>
      <c r="G16" s="11"/>
      <c r="H16" s="14"/>
    </row>
    <row r="17" spans="1:8" ht="14.4" thickBot="1" x14ac:dyDescent="0.3">
      <c r="A17" s="186" t="s">
        <v>17</v>
      </c>
      <c r="B17" s="187"/>
      <c r="C17" s="187"/>
      <c r="D17" s="187"/>
      <c r="E17" s="187"/>
      <c r="F17" s="187"/>
      <c r="G17" s="187"/>
      <c r="H17" s="14"/>
    </row>
    <row r="18" spans="1:8" ht="14.4" thickTop="1" x14ac:dyDescent="0.25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25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25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25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25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25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25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25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25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4" thickBot="1" x14ac:dyDescent="0.3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3.8" x14ac:dyDescent="0.25"/>
  <cols>
    <col min="1" max="1" width="8" bestFit="1" customWidth="1"/>
    <col min="2" max="3" width="9.5546875" bestFit="1" customWidth="1"/>
    <col min="4" max="4" width="10.44140625" bestFit="1" customWidth="1"/>
    <col min="5" max="8" width="6.5546875" bestFit="1" customWidth="1"/>
    <col min="9" max="9" width="7.6640625" customWidth="1"/>
  </cols>
  <sheetData>
    <row r="1" spans="1:16" ht="14.4" thickBot="1" x14ac:dyDescent="0.3">
      <c r="A1" s="5"/>
      <c r="B1" s="6"/>
      <c r="C1" s="6"/>
      <c r="D1" s="6"/>
      <c r="E1" s="6"/>
      <c r="F1" s="6"/>
      <c r="G1" s="6"/>
      <c r="H1" s="6"/>
      <c r="I1" s="12"/>
    </row>
    <row r="2" spans="1:16" ht="14.4" thickTop="1" x14ac:dyDescent="0.25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25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4" thickBot="1" x14ac:dyDescent="0.3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2" thickTop="1" x14ac:dyDescent="0.25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25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25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25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25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25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25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2" thickBot="1" x14ac:dyDescent="0.3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4" thickTop="1" x14ac:dyDescent="0.25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4" thickBot="1" x14ac:dyDescent="0.3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3.8" x14ac:dyDescent="0.25"/>
  <cols>
    <col min="1" max="1" width="5.88671875" customWidth="1"/>
    <col min="2" max="2" width="7.5546875" bestFit="1" customWidth="1"/>
    <col min="3" max="3" width="8.77734375" customWidth="1"/>
    <col min="4" max="4" width="9.44140625" customWidth="1"/>
    <col min="5" max="5" width="7.21875" customWidth="1"/>
    <col min="6" max="7" width="6.5546875" bestFit="1" customWidth="1"/>
    <col min="8" max="8" width="7.5546875" bestFit="1" customWidth="1"/>
    <col min="9" max="9" width="6.5546875" bestFit="1" customWidth="1"/>
  </cols>
  <sheetData>
    <row r="1" spans="1:10" ht="14.4" thickBot="1" x14ac:dyDescent="0.3">
      <c r="A1" s="89"/>
      <c r="B1" s="88"/>
      <c r="C1" s="189" t="s">
        <v>33</v>
      </c>
      <c r="D1" s="189"/>
      <c r="E1" s="189"/>
      <c r="F1" s="6"/>
      <c r="G1" s="6"/>
      <c r="H1" s="6"/>
      <c r="I1" s="6"/>
      <c r="J1" s="84"/>
    </row>
    <row r="2" spans="1:10" ht="28.2" thickTop="1" x14ac:dyDescent="0.25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4" thickBot="1" x14ac:dyDescent="0.3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4" thickTop="1" x14ac:dyDescent="0.25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4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2" thickTop="1" x14ac:dyDescent="0.25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25">
      <c r="A7" s="188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25">
      <c r="A8" s="188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25">
      <c r="A9" s="188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25">
      <c r="A10" s="188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25">
      <c r="A11" s="188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25">
      <c r="A12" s="188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25">
      <c r="A13" s="188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4" thickBot="1" x14ac:dyDescent="0.3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4" thickTop="1" x14ac:dyDescent="0.25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25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25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25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25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25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25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25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4" thickBot="1" x14ac:dyDescent="0.3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4" thickTop="1" x14ac:dyDescent="0.25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4" thickBot="1" x14ac:dyDescent="0.3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2" thickTop="1" x14ac:dyDescent="0.25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25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25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4" thickBot="1" x14ac:dyDescent="0.3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/>
  </sheetViews>
  <sheetFormatPr defaultRowHeight="13.8" x14ac:dyDescent="0.25"/>
  <cols>
    <col min="1" max="1" width="5.44140625" customWidth="1"/>
    <col min="2" max="2" width="5.5546875" bestFit="1" customWidth="1"/>
    <col min="3" max="4" width="10.33203125" bestFit="1" customWidth="1"/>
    <col min="5" max="6" width="9.33203125" bestFit="1" customWidth="1"/>
    <col min="7" max="7" width="9.77734375" bestFit="1" customWidth="1"/>
    <col min="8" max="8" width="7.5546875" customWidth="1"/>
    <col min="9" max="9" width="11.44140625" bestFit="1" customWidth="1"/>
    <col min="10" max="10" width="11" bestFit="1" customWidth="1"/>
    <col min="11" max="11" width="12.21875" bestFit="1" customWidth="1"/>
  </cols>
  <sheetData>
    <row r="1" spans="1:12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">
      <c r="A2" s="200" t="s">
        <v>75</v>
      </c>
      <c r="B2" s="201"/>
      <c r="C2" s="201"/>
      <c r="D2" s="201"/>
      <c r="E2" s="93" t="s">
        <v>90</v>
      </c>
      <c r="F2" s="11"/>
      <c r="G2" s="196" t="s">
        <v>75</v>
      </c>
      <c r="H2" s="197"/>
      <c r="I2" s="197"/>
      <c r="J2" s="197"/>
      <c r="K2" s="94">
        <f>TRUNC(E2)+MID(E2,5,2)/60+MID(E2,7,2)/3600</f>
        <v>267.41666666666669</v>
      </c>
      <c r="L2" s="105"/>
    </row>
    <row r="3" spans="1:12" ht="14.4" customHeight="1" thickTop="1" thickBot="1" x14ac:dyDescent="0.3">
      <c r="A3" s="86"/>
      <c r="F3" s="11"/>
      <c r="G3" s="198" t="s">
        <v>76</v>
      </c>
      <c r="H3" s="199"/>
      <c r="I3" s="199"/>
      <c r="J3" s="199"/>
      <c r="K3" s="90">
        <f>1/3000</f>
        <v>3.3333333333333332E-4</v>
      </c>
      <c r="L3" s="85"/>
    </row>
    <row r="4" spans="1:12" ht="15" thickTop="1" thickBot="1" x14ac:dyDescent="0.3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4" thickTop="1" x14ac:dyDescent="0.25">
      <c r="A5" s="192" t="s">
        <v>77</v>
      </c>
      <c r="B5" s="190" t="s">
        <v>78</v>
      </c>
      <c r="C5" s="190" t="s">
        <v>79</v>
      </c>
      <c r="D5" s="194"/>
      <c r="L5" s="85"/>
    </row>
    <row r="6" spans="1:12" x14ac:dyDescent="0.25">
      <c r="A6" s="188"/>
      <c r="B6" s="193"/>
      <c r="C6" s="91" t="s">
        <v>82</v>
      </c>
      <c r="D6" s="92" t="s">
        <v>83</v>
      </c>
      <c r="L6" s="85"/>
    </row>
    <row r="7" spans="1:12" x14ac:dyDescent="0.25">
      <c r="A7" s="188">
        <v>1</v>
      </c>
      <c r="B7" s="3" t="s">
        <v>84</v>
      </c>
      <c r="C7" s="95" t="s">
        <v>91</v>
      </c>
      <c r="D7" s="103" t="s">
        <v>92</v>
      </c>
      <c r="F7" s="202" t="s">
        <v>109</v>
      </c>
      <c r="L7" s="85"/>
    </row>
    <row r="8" spans="1:12" x14ac:dyDescent="0.25">
      <c r="A8" s="188"/>
      <c r="B8" s="3" t="s">
        <v>85</v>
      </c>
      <c r="C8" s="95" t="s">
        <v>93</v>
      </c>
      <c r="D8" s="103" t="s">
        <v>94</v>
      </c>
      <c r="F8" s="203"/>
      <c r="L8" s="85"/>
    </row>
    <row r="9" spans="1:12" x14ac:dyDescent="0.25">
      <c r="A9" s="188"/>
      <c r="B9" s="3" t="s">
        <v>86</v>
      </c>
      <c r="C9" s="95" t="s">
        <v>95</v>
      </c>
      <c r="D9" s="103" t="s">
        <v>96</v>
      </c>
      <c r="F9" s="203"/>
      <c r="L9" s="85"/>
    </row>
    <row r="10" spans="1:12" x14ac:dyDescent="0.25">
      <c r="A10" s="188">
        <v>7</v>
      </c>
      <c r="B10" s="3" t="s">
        <v>84</v>
      </c>
      <c r="C10" s="95" t="s">
        <v>97</v>
      </c>
      <c r="D10" s="103" t="s">
        <v>104</v>
      </c>
      <c r="F10" s="203"/>
      <c r="L10" s="85"/>
    </row>
    <row r="11" spans="1:12" x14ac:dyDescent="0.25">
      <c r="A11" s="188"/>
      <c r="B11" s="3" t="s">
        <v>85</v>
      </c>
      <c r="C11" s="95" t="s">
        <v>98</v>
      </c>
      <c r="D11" s="103" t="s">
        <v>105</v>
      </c>
      <c r="F11" s="203"/>
      <c r="L11" s="85"/>
    </row>
    <row r="12" spans="1:12" x14ac:dyDescent="0.25">
      <c r="A12" s="188"/>
      <c r="B12" s="3" t="s">
        <v>86</v>
      </c>
      <c r="C12" s="95" t="s">
        <v>99</v>
      </c>
      <c r="D12" s="103" t="s">
        <v>106</v>
      </c>
      <c r="F12" s="203"/>
      <c r="L12" s="85"/>
    </row>
    <row r="13" spans="1:12" x14ac:dyDescent="0.25">
      <c r="A13" s="188">
        <v>3</v>
      </c>
      <c r="B13" s="3" t="s">
        <v>84</v>
      </c>
      <c r="C13" s="95" t="s">
        <v>100</v>
      </c>
      <c r="D13" s="103" t="s">
        <v>107</v>
      </c>
      <c r="F13" s="203"/>
      <c r="L13" s="85"/>
    </row>
    <row r="14" spans="1:12" x14ac:dyDescent="0.25">
      <c r="A14" s="188"/>
      <c r="B14" s="3" t="s">
        <v>85</v>
      </c>
      <c r="C14" s="95" t="s">
        <v>101</v>
      </c>
      <c r="D14" s="103" t="s">
        <v>102</v>
      </c>
      <c r="F14" s="203"/>
      <c r="L14" s="85"/>
    </row>
    <row r="15" spans="1:12" ht="14.4" thickBot="1" x14ac:dyDescent="0.3">
      <c r="A15" s="191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">
      <c r="A16" s="86"/>
      <c r="L16" s="85"/>
    </row>
    <row r="17" spans="1:12" ht="14.4" thickTop="1" x14ac:dyDescent="0.25">
      <c r="A17" s="192" t="s">
        <v>77</v>
      </c>
      <c r="B17" s="190" t="s">
        <v>78</v>
      </c>
      <c r="C17" s="190" t="s">
        <v>79</v>
      </c>
      <c r="D17" s="190"/>
      <c r="E17" s="190" t="s">
        <v>80</v>
      </c>
      <c r="F17" s="190"/>
      <c r="G17" s="190" t="s">
        <v>81</v>
      </c>
      <c r="H17" s="190" t="s">
        <v>87</v>
      </c>
      <c r="I17" s="190" t="s">
        <v>88</v>
      </c>
      <c r="J17" s="190" t="s">
        <v>89</v>
      </c>
      <c r="K17" s="194" t="s">
        <v>2</v>
      </c>
      <c r="L17" s="85"/>
    </row>
    <row r="18" spans="1:12" x14ac:dyDescent="0.25">
      <c r="A18" s="188"/>
      <c r="B18" s="193"/>
      <c r="C18" s="91" t="s">
        <v>82</v>
      </c>
      <c r="D18" s="91" t="s">
        <v>83</v>
      </c>
      <c r="E18" s="91" t="s">
        <v>82</v>
      </c>
      <c r="F18" s="91" t="s">
        <v>83</v>
      </c>
      <c r="G18" s="193"/>
      <c r="H18" s="193"/>
      <c r="I18" s="193"/>
      <c r="J18" s="193"/>
      <c r="K18" s="195"/>
      <c r="L18" s="85"/>
    </row>
    <row r="19" spans="1:12" x14ac:dyDescent="0.25">
      <c r="A19" s="188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25">
      <c r="A20" s="188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25">
      <c r="A21" s="188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25">
      <c r="A22" s="188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25">
      <c r="A23" s="188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25">
      <c r="A24" s="188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25">
      <c r="A25" s="188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25">
      <c r="A26" s="188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4" thickBot="1" x14ac:dyDescent="0.3">
      <c r="A27" s="191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A7:A9"/>
    <mergeCell ref="A10:A12"/>
    <mergeCell ref="A13:A15"/>
    <mergeCell ref="A2:D2"/>
    <mergeCell ref="F7:F14"/>
    <mergeCell ref="G2:J2"/>
    <mergeCell ref="G3:J3"/>
    <mergeCell ref="A5:A6"/>
    <mergeCell ref="B5:B6"/>
    <mergeCell ref="C5:D5"/>
    <mergeCell ref="E17:F17"/>
    <mergeCell ref="G17:G18"/>
    <mergeCell ref="K17:K18"/>
    <mergeCell ref="H17:H18"/>
    <mergeCell ref="I17:I18"/>
    <mergeCell ref="J17:J18"/>
    <mergeCell ref="C17:D17"/>
    <mergeCell ref="A19:A21"/>
    <mergeCell ref="A22:A24"/>
    <mergeCell ref="A25:A27"/>
    <mergeCell ref="A17:A18"/>
    <mergeCell ref="B17:B18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3.8" x14ac:dyDescent="0.25"/>
  <cols>
    <col min="1" max="1" width="14.33203125" customWidth="1"/>
  </cols>
  <sheetData>
    <row r="1" spans="1:5" ht="14.4" thickBot="1" x14ac:dyDescent="0.3">
      <c r="A1" s="5"/>
      <c r="B1" s="6"/>
      <c r="C1" s="6"/>
      <c r="D1" s="6"/>
      <c r="E1" s="12"/>
    </row>
    <row r="2" spans="1:5" ht="14.4" thickTop="1" x14ac:dyDescent="0.25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25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25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25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25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25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4" thickBot="1" x14ac:dyDescent="0.3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4" thickTop="1" x14ac:dyDescent="0.25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25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4" thickBot="1" x14ac:dyDescent="0.3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">
      <c r="A12" s="10"/>
      <c r="B12" s="11"/>
      <c r="C12" s="11"/>
      <c r="D12" s="11"/>
      <c r="E12" s="14"/>
    </row>
    <row r="13" spans="1:5" ht="14.4" thickTop="1" x14ac:dyDescent="0.25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25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25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4" thickBot="1" x14ac:dyDescent="0.3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3.8" x14ac:dyDescent="0.25"/>
  <cols>
    <col min="1" max="1" width="13.88671875" bestFit="1" customWidth="1"/>
    <col min="2" max="2" width="10" bestFit="1" customWidth="1"/>
    <col min="3" max="3" width="12.5546875" bestFit="1" customWidth="1"/>
    <col min="4" max="4" width="12.21875" bestFit="1" customWidth="1"/>
    <col min="5" max="5" width="10" bestFit="1" customWidth="1"/>
    <col min="6" max="6" width="7.44140625" bestFit="1" customWidth="1"/>
  </cols>
  <sheetData>
    <row r="1" spans="1:7" ht="14.4" thickBot="1" x14ac:dyDescent="0.3">
      <c r="A1" s="5"/>
      <c r="B1" s="6"/>
      <c r="C1" s="6"/>
      <c r="D1" s="6"/>
      <c r="E1" s="6"/>
      <c r="F1" s="6"/>
      <c r="G1" s="12"/>
    </row>
    <row r="2" spans="1:7" ht="14.4" thickTop="1" x14ac:dyDescent="0.25">
      <c r="A2" s="7" t="s">
        <v>122</v>
      </c>
      <c r="B2" s="2" t="s">
        <v>130</v>
      </c>
      <c r="C2" s="2" t="s">
        <v>131</v>
      </c>
      <c r="D2" s="2" t="s">
        <v>132</v>
      </c>
      <c r="E2" s="204" t="s">
        <v>133</v>
      </c>
      <c r="F2" s="205"/>
      <c r="G2" s="14"/>
    </row>
    <row r="3" spans="1:7" x14ac:dyDescent="0.25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206">
        <f>D3-D4</f>
        <v>1.0130000000000017</v>
      </c>
      <c r="F3" s="49"/>
      <c r="G3" s="14"/>
    </row>
    <row r="4" spans="1:7" x14ac:dyDescent="0.25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206"/>
      <c r="F4" s="207">
        <f>D4-D5</f>
        <v>0.74200000000000088</v>
      </c>
      <c r="G4" s="14"/>
    </row>
    <row r="5" spans="1:7" x14ac:dyDescent="0.25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206">
        <f t="shared" ref="E5:E7" si="1">D5-D6</f>
        <v>1.0999999999999979</v>
      </c>
      <c r="F5" s="207"/>
      <c r="G5" s="14"/>
    </row>
    <row r="6" spans="1:7" x14ac:dyDescent="0.25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206"/>
      <c r="F6" s="207">
        <f>D6-D7</f>
        <v>1.3090000000000011</v>
      </c>
      <c r="G6" s="14"/>
    </row>
    <row r="7" spans="1:7" x14ac:dyDescent="0.25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206">
        <f t="shared" si="1"/>
        <v>1.4309999999999974</v>
      </c>
      <c r="F7" s="207"/>
      <c r="G7" s="14"/>
    </row>
    <row r="8" spans="1:7" ht="14.4" thickBot="1" x14ac:dyDescent="0.3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208"/>
      <c r="F8" s="51"/>
      <c r="G8" s="14"/>
    </row>
    <row r="9" spans="1:7" ht="14.4" thickTop="1" x14ac:dyDescent="0.25">
      <c r="A9" s="10"/>
      <c r="B9" s="11"/>
      <c r="C9" s="11"/>
      <c r="D9" s="11"/>
      <c r="E9" s="11"/>
      <c r="F9" s="11"/>
      <c r="G9" s="14"/>
    </row>
    <row r="10" spans="1:7" ht="14.4" thickBot="1" x14ac:dyDescent="0.3">
      <c r="A10" s="10"/>
      <c r="B10" s="11"/>
      <c r="C10" s="11"/>
      <c r="D10" s="11"/>
      <c r="E10" s="11"/>
      <c r="F10" s="11"/>
      <c r="G10" s="14"/>
    </row>
    <row r="11" spans="1:7" ht="14.4" thickTop="1" x14ac:dyDescent="0.25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25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25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4" thickBot="1" x14ac:dyDescent="0.3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">
      <c r="A15" s="10"/>
      <c r="B15" s="11"/>
      <c r="C15" s="11"/>
      <c r="D15" s="11"/>
      <c r="E15" s="11"/>
      <c r="F15" s="11"/>
      <c r="G15" s="14"/>
    </row>
    <row r="16" spans="1:7" ht="15" thickTop="1" thickBot="1" x14ac:dyDescent="0.3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">
      <c r="A17" s="10"/>
      <c r="B17" s="11"/>
      <c r="C17" s="11"/>
      <c r="D17" s="11"/>
      <c r="E17" s="11"/>
      <c r="F17" s="11"/>
      <c r="G17" s="14"/>
    </row>
    <row r="18" spans="1:7" ht="15" thickTop="1" thickBot="1" x14ac:dyDescent="0.3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4" thickTop="1" x14ac:dyDescent="0.25">
      <c r="A19" s="10"/>
      <c r="B19" s="11"/>
      <c r="C19" s="11"/>
      <c r="D19" s="11"/>
      <c r="E19" s="11"/>
      <c r="F19" s="11"/>
      <c r="G19" s="14"/>
    </row>
    <row r="20" spans="1:7" ht="14.4" thickBot="1" x14ac:dyDescent="0.3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A1:J23"/>
  <sheetViews>
    <sheetView topLeftCell="A9" workbookViewId="0">
      <selection activeCell="N7" sqref="N7"/>
    </sheetView>
  </sheetViews>
  <sheetFormatPr defaultRowHeight="13.8" x14ac:dyDescent="0.25"/>
  <cols>
    <col min="2" max="9" width="11.109375" customWidth="1"/>
  </cols>
  <sheetData>
    <row r="1" spans="1:10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4" thickTop="1" x14ac:dyDescent="0.25">
      <c r="A2" s="86"/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  <c r="J2" s="85"/>
    </row>
    <row r="3" spans="1:10" x14ac:dyDescent="0.25">
      <c r="A3" s="86"/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  <c r="J3" s="85"/>
    </row>
    <row r="4" spans="1:10" ht="14.4" thickBot="1" x14ac:dyDescent="0.3">
      <c r="A4" s="86"/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  <c r="J4" s="85"/>
    </row>
    <row r="5" spans="1:10" ht="15" thickTop="1" thickBot="1" x14ac:dyDescent="0.3">
      <c r="A5" s="86"/>
      <c r="J5" s="85"/>
    </row>
    <row r="6" spans="1:10" ht="14.4" thickTop="1" x14ac:dyDescent="0.25">
      <c r="A6" s="86"/>
      <c r="B6" s="209" t="s">
        <v>150</v>
      </c>
      <c r="C6" s="190"/>
      <c r="D6" s="190"/>
      <c r="E6" s="190" t="s">
        <v>151</v>
      </c>
      <c r="F6" s="190"/>
      <c r="G6" s="194"/>
      <c r="J6" s="85"/>
    </row>
    <row r="7" spans="1:10" ht="14.4" thickBot="1" x14ac:dyDescent="0.3">
      <c r="A7" s="86"/>
      <c r="B7" s="210" t="s">
        <v>152</v>
      </c>
      <c r="C7" s="211"/>
      <c r="D7" s="211"/>
      <c r="E7" s="211" t="s">
        <v>153</v>
      </c>
      <c r="F7" s="211"/>
      <c r="G7" s="212"/>
      <c r="J7" s="85"/>
    </row>
    <row r="8" spans="1:10" ht="15" thickTop="1" thickBot="1" x14ac:dyDescent="0.3">
      <c r="A8" s="86"/>
      <c r="J8" s="85"/>
    </row>
    <row r="9" spans="1:10" ht="28.2" thickTop="1" x14ac:dyDescent="0.25">
      <c r="A9" s="86"/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  <c r="J9" s="85"/>
    </row>
    <row r="10" spans="1:10" ht="27.6" x14ac:dyDescent="0.25">
      <c r="A10" s="86"/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  <c r="J10" s="85"/>
    </row>
    <row r="11" spans="1:10" ht="28.2" thickBot="1" x14ac:dyDescent="0.3">
      <c r="A11" s="86"/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  <c r="J11" s="85"/>
    </row>
    <row r="12" spans="1:10" ht="15" thickTop="1" thickBot="1" x14ac:dyDescent="0.3">
      <c r="A12" s="86"/>
      <c r="J12" s="85"/>
    </row>
    <row r="13" spans="1:10" ht="55.8" thickTop="1" x14ac:dyDescent="0.25">
      <c r="A13" s="86"/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  <c r="J13" s="85"/>
    </row>
    <row r="14" spans="1:10" ht="27.6" x14ac:dyDescent="0.25">
      <c r="A14" s="86"/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  <c r="J14" s="85"/>
    </row>
    <row r="15" spans="1:10" ht="55.8" thickBot="1" x14ac:dyDescent="0.3">
      <c r="A15" s="86"/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  <c r="J15" s="85"/>
    </row>
    <row r="16" spans="1:10" ht="14.4" thickTop="1" x14ac:dyDescent="0.25">
      <c r="A16" s="86"/>
      <c r="J16" s="85"/>
    </row>
    <row r="17" spans="1:10" ht="42" customHeight="1" x14ac:dyDescent="0.25">
      <c r="A17" s="86"/>
      <c r="B17" s="213" t="s">
        <v>199</v>
      </c>
      <c r="C17" s="213"/>
      <c r="D17" s="213"/>
      <c r="E17" s="213"/>
      <c r="F17" s="213"/>
      <c r="G17" s="213"/>
      <c r="H17" s="213"/>
      <c r="I17" s="213"/>
      <c r="J17" s="85"/>
    </row>
    <row r="18" spans="1:10" x14ac:dyDescent="0.25">
      <c r="A18" s="86"/>
      <c r="B18" s="213"/>
      <c r="C18" s="213"/>
      <c r="D18" s="213"/>
      <c r="E18" s="213"/>
      <c r="F18" s="213"/>
      <c r="G18" s="213"/>
      <c r="H18" s="213"/>
      <c r="I18" s="213"/>
      <c r="J18" s="85"/>
    </row>
    <row r="19" spans="1:10" x14ac:dyDescent="0.25">
      <c r="A19" s="86"/>
      <c r="B19" s="213"/>
      <c r="C19" s="213"/>
      <c r="D19" s="213"/>
      <c r="E19" s="213"/>
      <c r="F19" s="213"/>
      <c r="G19" s="213"/>
      <c r="H19" s="213"/>
      <c r="I19" s="213"/>
      <c r="J19" s="85"/>
    </row>
    <row r="20" spans="1:10" x14ac:dyDescent="0.25">
      <c r="A20" s="86"/>
      <c r="B20" s="213"/>
      <c r="C20" s="213"/>
      <c r="D20" s="213"/>
      <c r="E20" s="213"/>
      <c r="F20" s="213"/>
      <c r="G20" s="213"/>
      <c r="H20" s="213"/>
      <c r="I20" s="213"/>
      <c r="J20" s="85"/>
    </row>
    <row r="21" spans="1:10" x14ac:dyDescent="0.25">
      <c r="A21" s="86"/>
      <c r="B21" s="213"/>
      <c r="C21" s="213"/>
      <c r="D21" s="213"/>
      <c r="E21" s="213"/>
      <c r="F21" s="213"/>
      <c r="G21" s="213"/>
      <c r="H21" s="213"/>
      <c r="I21" s="213"/>
      <c r="J21" s="85"/>
    </row>
    <row r="22" spans="1:10" x14ac:dyDescent="0.25">
      <c r="A22" s="86"/>
      <c r="B22" s="213"/>
      <c r="C22" s="213"/>
      <c r="D22" s="213"/>
      <c r="E22" s="213"/>
      <c r="F22" s="213"/>
      <c r="G22" s="213"/>
      <c r="H22" s="213"/>
      <c r="I22" s="213"/>
      <c r="J22" s="85"/>
    </row>
    <row r="23" spans="1:10" ht="14.4" thickBot="1" x14ac:dyDescent="0.3">
      <c r="A23" s="107"/>
      <c r="B23" s="108"/>
      <c r="C23" s="108"/>
      <c r="D23" s="108"/>
      <c r="E23" s="108"/>
      <c r="F23" s="108"/>
      <c r="G23" s="108"/>
      <c r="H23" s="108"/>
      <c r="I23" s="108"/>
      <c r="J23" s="87"/>
    </row>
  </sheetData>
  <mergeCells count="5">
    <mergeCell ref="B6:D6"/>
    <mergeCell ref="E6:G6"/>
    <mergeCell ref="B7:D7"/>
    <mergeCell ref="E7:G7"/>
    <mergeCell ref="B17:I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3.8" x14ac:dyDescent="0.25"/>
  <cols>
    <col min="2" max="2" width="9.21875" bestFit="1" customWidth="1"/>
    <col min="3" max="16" width="6.5546875" bestFit="1" customWidth="1"/>
  </cols>
  <sheetData>
    <row r="1" spans="1:32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4" thickTop="1" x14ac:dyDescent="0.25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25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25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4" thickBot="1" x14ac:dyDescent="0.3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">
      <c r="A6" s="86"/>
      <c r="Q6" s="85"/>
    </row>
    <row r="7" spans="1:32" ht="14.4" thickTop="1" x14ac:dyDescent="0.25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25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25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25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25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25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25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25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4" thickBot="1" x14ac:dyDescent="0.3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4" thickTop="1" x14ac:dyDescent="0.25">
      <c r="A16" s="86"/>
      <c r="Q16" s="85"/>
    </row>
    <row r="17" spans="1:17" x14ac:dyDescent="0.25">
      <c r="A17" s="86"/>
      <c r="Q17" s="85"/>
    </row>
    <row r="18" spans="1:17" ht="14.4" thickBot="1" x14ac:dyDescent="0.3">
      <c r="A18" s="86"/>
      <c r="Q18" s="85"/>
    </row>
    <row r="19" spans="1:17" ht="15" thickTop="1" thickBot="1" x14ac:dyDescent="0.3">
      <c r="A19" s="86"/>
      <c r="B19" s="214" t="s">
        <v>173</v>
      </c>
      <c r="C19" s="215"/>
      <c r="D19" s="215"/>
      <c r="E19" s="215"/>
      <c r="F19" s="216">
        <f>MAX(S3:AF5)</f>
        <v>0.39032</v>
      </c>
      <c r="G19" s="216"/>
      <c r="H19" s="217"/>
      <c r="Q19" s="85"/>
    </row>
    <row r="20" spans="1:17" ht="15" thickTop="1" thickBot="1" x14ac:dyDescent="0.3">
      <c r="A20" s="86"/>
      <c r="Q20" s="85"/>
    </row>
    <row r="21" spans="1:17" ht="15" thickTop="1" thickBot="1" x14ac:dyDescent="0.3">
      <c r="A21" s="86"/>
      <c r="B21" s="214" t="s">
        <v>174</v>
      </c>
      <c r="C21" s="215"/>
      <c r="D21" s="215"/>
      <c r="E21" s="215"/>
      <c r="F21" s="218">
        <f>F19/C3</f>
        <v>0.17440571939231456</v>
      </c>
      <c r="G21" s="218"/>
      <c r="H21" s="219"/>
      <c r="Q21" s="85"/>
    </row>
    <row r="22" spans="1:17" ht="14.4" thickTop="1" x14ac:dyDescent="0.25">
      <c r="A22" s="86"/>
      <c r="Q22" s="85"/>
    </row>
    <row r="23" spans="1:17" x14ac:dyDescent="0.25">
      <c r="A23" s="86"/>
      <c r="Q23" s="85"/>
    </row>
    <row r="24" spans="1:17" x14ac:dyDescent="0.25">
      <c r="A24" s="86"/>
      <c r="Q24" s="85"/>
    </row>
    <row r="25" spans="1:17" x14ac:dyDescent="0.25">
      <c r="A25" s="86"/>
      <c r="Q25" s="85"/>
    </row>
    <row r="26" spans="1:17" x14ac:dyDescent="0.25">
      <c r="A26" s="86"/>
      <c r="Q26" s="85"/>
    </row>
    <row r="27" spans="1:17" x14ac:dyDescent="0.25">
      <c r="A27" s="86"/>
      <c r="Q27" s="85"/>
    </row>
    <row r="28" spans="1:17" x14ac:dyDescent="0.25">
      <c r="A28" s="86"/>
      <c r="Q28" s="85"/>
    </row>
    <row r="29" spans="1:17" x14ac:dyDescent="0.25">
      <c r="A29" s="86"/>
      <c r="Q29" s="85"/>
    </row>
    <row r="30" spans="1:17" x14ac:dyDescent="0.25">
      <c r="A30" s="86"/>
      <c r="Q30" s="85"/>
    </row>
    <row r="31" spans="1:17" x14ac:dyDescent="0.25">
      <c r="A31" s="86"/>
      <c r="Q31" s="85"/>
    </row>
    <row r="32" spans="1:17" x14ac:dyDescent="0.25">
      <c r="A32" s="86"/>
      <c r="Q32" s="85"/>
    </row>
    <row r="33" spans="1:17" x14ac:dyDescent="0.25">
      <c r="A33" s="86"/>
      <c r="Q33" s="85"/>
    </row>
    <row r="34" spans="1:17" x14ac:dyDescent="0.25">
      <c r="A34" s="86"/>
      <c r="Q34" s="85"/>
    </row>
    <row r="35" spans="1:17" x14ac:dyDescent="0.25">
      <c r="A35" s="86"/>
      <c r="Q35" s="85"/>
    </row>
    <row r="36" spans="1:17" x14ac:dyDescent="0.25">
      <c r="A36" s="86"/>
      <c r="Q36" s="85"/>
    </row>
    <row r="37" spans="1:17" x14ac:dyDescent="0.25">
      <c r="A37" s="86"/>
      <c r="Q37" s="85"/>
    </row>
    <row r="38" spans="1:17" x14ac:dyDescent="0.25">
      <c r="A38" s="86"/>
      <c r="Q38" s="85"/>
    </row>
    <row r="39" spans="1:17" x14ac:dyDescent="0.25">
      <c r="A39" s="86"/>
      <c r="Q39" s="85"/>
    </row>
    <row r="40" spans="1:17" x14ac:dyDescent="0.25">
      <c r="A40" s="86"/>
      <c r="Q40" s="85"/>
    </row>
    <row r="41" spans="1:17" x14ac:dyDescent="0.25">
      <c r="A41" s="86"/>
      <c r="Q41" s="85"/>
    </row>
    <row r="42" spans="1:17" x14ac:dyDescent="0.25">
      <c r="A42" s="86"/>
      <c r="Q42" s="85"/>
    </row>
    <row r="43" spans="1:17" x14ac:dyDescent="0.25">
      <c r="A43" s="86"/>
      <c r="Q43" s="85"/>
    </row>
    <row r="44" spans="1:17" x14ac:dyDescent="0.25">
      <c r="A44" s="86"/>
      <c r="Q44" s="85"/>
    </row>
    <row r="45" spans="1:17" x14ac:dyDescent="0.25">
      <c r="A45" s="86"/>
      <c r="Q45" s="85"/>
    </row>
    <row r="46" spans="1:17" x14ac:dyDescent="0.25">
      <c r="A46" s="86"/>
      <c r="Q46" s="85"/>
    </row>
    <row r="47" spans="1:17" x14ac:dyDescent="0.25">
      <c r="A47" s="86"/>
      <c r="Q47" s="85"/>
    </row>
    <row r="48" spans="1:17" x14ac:dyDescent="0.25">
      <c r="A48" s="86"/>
      <c r="Q48" s="85"/>
    </row>
    <row r="49" spans="1:17" x14ac:dyDescent="0.25">
      <c r="A49" s="86"/>
      <c r="Q49" s="85"/>
    </row>
    <row r="50" spans="1:17" x14ac:dyDescent="0.25">
      <c r="A50" s="86"/>
      <c r="Q50" s="85"/>
    </row>
    <row r="51" spans="1:17" x14ac:dyDescent="0.25">
      <c r="A51" s="86"/>
      <c r="Q51" s="85"/>
    </row>
    <row r="52" spans="1:17" x14ac:dyDescent="0.25">
      <c r="A52" s="86"/>
      <c r="Q52" s="85"/>
    </row>
    <row r="53" spans="1:17" x14ac:dyDescent="0.25">
      <c r="A53" s="86"/>
      <c r="Q53" s="85"/>
    </row>
    <row r="54" spans="1:17" x14ac:dyDescent="0.25">
      <c r="A54" s="86"/>
      <c r="Q54" s="85"/>
    </row>
    <row r="55" spans="1:17" x14ac:dyDescent="0.25">
      <c r="A55" s="86"/>
      <c r="Q55" s="85"/>
    </row>
    <row r="56" spans="1:17" x14ac:dyDescent="0.25">
      <c r="A56" s="86"/>
      <c r="Q56" s="85"/>
    </row>
    <row r="57" spans="1:17" x14ac:dyDescent="0.25">
      <c r="A57" s="86"/>
      <c r="Q57" s="85"/>
    </row>
    <row r="58" spans="1:17" ht="14.4" thickBot="1" x14ac:dyDescent="0.3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zoomScale="70" zoomScaleNormal="70" workbookViewId="0"/>
  </sheetViews>
  <sheetFormatPr defaultRowHeight="13.8" x14ac:dyDescent="0.25"/>
  <cols>
    <col min="1" max="1" width="5.33203125" customWidth="1"/>
    <col min="2" max="13" width="16.6640625" customWidth="1"/>
  </cols>
  <sheetData>
    <row r="1" spans="1:13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4" thickTop="1" x14ac:dyDescent="0.25">
      <c r="A2" s="86"/>
      <c r="B2" s="220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.2" x14ac:dyDescent="0.25">
      <c r="A3" s="86"/>
      <c r="B3" s="221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.2" x14ac:dyDescent="0.25">
      <c r="A4" s="86"/>
      <c r="B4" s="221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25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25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25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25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25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25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25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25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25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25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25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25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25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25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25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25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25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25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25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25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25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25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25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25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25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25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25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25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25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25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25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25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25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25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25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25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25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25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25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4" thickBot="1" x14ac:dyDescent="0.3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">
      <c r="A45" s="86"/>
      <c r="M45" s="85"/>
    </row>
    <row r="46" spans="1:13" ht="14.4" thickTop="1" x14ac:dyDescent="0.25">
      <c r="A46" s="86"/>
      <c r="B46" s="223" t="s">
        <v>184</v>
      </c>
      <c r="C46" s="224"/>
      <c r="D46" s="190" t="s">
        <v>179</v>
      </c>
      <c r="E46" s="190"/>
      <c r="F46" s="190"/>
      <c r="G46" s="190"/>
      <c r="H46" s="190" t="s">
        <v>177</v>
      </c>
      <c r="I46" s="190"/>
      <c r="J46" s="190"/>
      <c r="K46" s="190" t="s">
        <v>178</v>
      </c>
      <c r="L46" s="194"/>
      <c r="M46" s="85"/>
    </row>
    <row r="47" spans="1:13" x14ac:dyDescent="0.25">
      <c r="A47" s="86"/>
      <c r="B47" s="221"/>
      <c r="C47" s="225"/>
      <c r="D47" s="193" t="s">
        <v>176</v>
      </c>
      <c r="E47" s="193"/>
      <c r="F47" s="193"/>
      <c r="G47" s="193" t="s">
        <v>181</v>
      </c>
      <c r="H47" s="193" t="s">
        <v>187</v>
      </c>
      <c r="I47" s="193" t="s">
        <v>193</v>
      </c>
      <c r="J47" s="193" t="s">
        <v>190</v>
      </c>
      <c r="K47" s="193" t="s">
        <v>192</v>
      </c>
      <c r="L47" s="195" t="s">
        <v>191</v>
      </c>
      <c r="M47" s="85"/>
    </row>
    <row r="48" spans="1:13" ht="16.2" x14ac:dyDescent="0.25">
      <c r="A48" s="86"/>
      <c r="B48" s="221"/>
      <c r="C48" s="225"/>
      <c r="D48" s="91" t="s">
        <v>188</v>
      </c>
      <c r="E48" s="91" t="s">
        <v>189</v>
      </c>
      <c r="F48" s="91" t="s">
        <v>180</v>
      </c>
      <c r="G48" s="193"/>
      <c r="H48" s="193"/>
      <c r="I48" s="193"/>
      <c r="J48" s="193"/>
      <c r="K48" s="193"/>
      <c r="L48" s="195"/>
      <c r="M48" s="85"/>
    </row>
    <row r="49" spans="1:13" ht="19.5" customHeight="1" x14ac:dyDescent="0.25">
      <c r="A49" s="86"/>
      <c r="B49" s="222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49999999999997" customHeight="1" thickBot="1" x14ac:dyDescent="0.3">
      <c r="A50" s="86"/>
      <c r="B50" s="198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K46:L46"/>
    <mergeCell ref="B49:B50"/>
    <mergeCell ref="B46:C48"/>
    <mergeCell ref="H47:H48"/>
    <mergeCell ref="I47:I48"/>
    <mergeCell ref="J47:J48"/>
    <mergeCell ref="K47:K48"/>
    <mergeCell ref="L47:L48"/>
    <mergeCell ref="B2:B4"/>
    <mergeCell ref="D46:G46"/>
    <mergeCell ref="D47:F47"/>
    <mergeCell ref="G47:G48"/>
    <mergeCell ref="H46:J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2BB-2301-4B7F-8D7C-189305C3C754}">
  <dimension ref="A1:K15"/>
  <sheetViews>
    <sheetView workbookViewId="0"/>
  </sheetViews>
  <sheetFormatPr defaultRowHeight="13.8" x14ac:dyDescent="0.25"/>
  <sheetData>
    <row r="1" spans="1:11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4"/>
    </row>
    <row r="2" spans="1:11" ht="17.399999999999999" thickTop="1" thickBot="1" x14ac:dyDescent="0.3">
      <c r="A2" s="86"/>
      <c r="B2" s="175" t="s">
        <v>200</v>
      </c>
      <c r="C2" s="176">
        <v>20</v>
      </c>
      <c r="E2" s="175" t="s">
        <v>202</v>
      </c>
      <c r="F2" s="177">
        <v>1.4019999999999999</v>
      </c>
      <c r="K2" s="85"/>
    </row>
    <row r="3" spans="1:11" ht="15" thickTop="1" thickBot="1" x14ac:dyDescent="0.3">
      <c r="A3" s="86"/>
      <c r="K3" s="85"/>
    </row>
    <row r="4" spans="1:11" ht="16.8" thickTop="1" x14ac:dyDescent="0.25">
      <c r="A4" s="86"/>
      <c r="B4" s="164"/>
      <c r="C4" s="165" t="s">
        <v>203</v>
      </c>
      <c r="D4" s="165" t="s">
        <v>204</v>
      </c>
      <c r="E4" s="165" t="s">
        <v>205</v>
      </c>
      <c r="F4" s="165" t="s">
        <v>206</v>
      </c>
      <c r="G4" s="165" t="s">
        <v>207</v>
      </c>
      <c r="H4" s="165" t="s">
        <v>208</v>
      </c>
      <c r="I4" s="165" t="s">
        <v>209</v>
      </c>
      <c r="J4" s="172" t="s">
        <v>201</v>
      </c>
      <c r="K4" s="85"/>
    </row>
    <row r="5" spans="1:11" x14ac:dyDescent="0.25">
      <c r="A5" s="86"/>
      <c r="B5" s="166">
        <v>1</v>
      </c>
      <c r="C5" s="226">
        <v>1.0285</v>
      </c>
      <c r="D5" s="170">
        <v>130.19999999999999</v>
      </c>
      <c r="E5" s="170">
        <v>1472.6</v>
      </c>
      <c r="F5" s="170">
        <v>32</v>
      </c>
      <c r="G5" s="170">
        <v>1472.6</v>
      </c>
      <c r="H5" s="167">
        <f t="shared" ref="H5:H10" si="0">$C$5+(D5/($C$2*100))</f>
        <v>1.0935999999999999</v>
      </c>
      <c r="I5" s="167">
        <f t="shared" ref="I5:I10" si="1">$C$5+(F5/($C$2*100))</f>
        <v>1.0445</v>
      </c>
      <c r="J5" s="173">
        <f t="shared" ref="J5:J10" si="2">LOG10(H5/$C$5)/LOG10(H5/I5)</f>
        <v>1.3360465688783709</v>
      </c>
      <c r="K5" s="85"/>
    </row>
    <row r="6" spans="1:11" x14ac:dyDescent="0.25">
      <c r="A6" s="86"/>
      <c r="B6" s="166">
        <v>2</v>
      </c>
      <c r="C6" s="226"/>
      <c r="D6" s="170">
        <v>120.7</v>
      </c>
      <c r="E6" s="170">
        <v>1474.3</v>
      </c>
      <c r="F6" s="170">
        <v>30.6</v>
      </c>
      <c r="G6" s="170">
        <v>1474.4</v>
      </c>
      <c r="H6" s="167">
        <f t="shared" si="0"/>
        <v>1.0888499999999999</v>
      </c>
      <c r="I6" s="167">
        <f t="shared" si="1"/>
        <v>1.0438000000000001</v>
      </c>
      <c r="J6" s="173">
        <f t="shared" si="2"/>
        <v>1.3494675676334851</v>
      </c>
      <c r="K6" s="85"/>
    </row>
    <row r="7" spans="1:11" x14ac:dyDescent="0.25">
      <c r="A7" s="86"/>
      <c r="B7" s="166">
        <v>3</v>
      </c>
      <c r="C7" s="226"/>
      <c r="D7" s="170">
        <v>123.3</v>
      </c>
      <c r="E7" s="170">
        <v>1475.4</v>
      </c>
      <c r="F7" s="170">
        <v>30.9</v>
      </c>
      <c r="G7" s="170">
        <v>1475.2</v>
      </c>
      <c r="H7" s="167">
        <f t="shared" si="0"/>
        <v>1.09015</v>
      </c>
      <c r="I7" s="167">
        <f t="shared" si="1"/>
        <v>1.0439499999999999</v>
      </c>
      <c r="J7" s="173">
        <f t="shared" si="2"/>
        <v>1.3443161546273665</v>
      </c>
      <c r="K7" s="85"/>
    </row>
    <row r="8" spans="1:11" x14ac:dyDescent="0.25">
      <c r="A8" s="86"/>
      <c r="B8" s="166">
        <v>4</v>
      </c>
      <c r="C8" s="226"/>
      <c r="D8" s="170">
        <v>112.2</v>
      </c>
      <c r="E8" s="170">
        <v>1475.9</v>
      </c>
      <c r="F8" s="170">
        <v>28.2</v>
      </c>
      <c r="G8" s="170">
        <v>1475.8</v>
      </c>
      <c r="H8" s="167">
        <f t="shared" si="0"/>
        <v>1.0846</v>
      </c>
      <c r="I8" s="167">
        <f t="shared" si="1"/>
        <v>1.0426</v>
      </c>
      <c r="J8" s="173">
        <f t="shared" si="2"/>
        <v>1.3447683128457768</v>
      </c>
      <c r="K8" s="85"/>
    </row>
    <row r="9" spans="1:11" x14ac:dyDescent="0.25">
      <c r="A9" s="86"/>
      <c r="B9" s="166">
        <v>5</v>
      </c>
      <c r="C9" s="226"/>
      <c r="D9" s="170">
        <v>123.4</v>
      </c>
      <c r="E9" s="170">
        <v>1476</v>
      </c>
      <c r="F9" s="170">
        <v>30.7</v>
      </c>
      <c r="G9" s="170">
        <v>1475.9</v>
      </c>
      <c r="H9" s="167">
        <f t="shared" si="0"/>
        <v>1.0902000000000001</v>
      </c>
      <c r="I9" s="167">
        <f t="shared" si="1"/>
        <v>1.0438499999999999</v>
      </c>
      <c r="J9" s="173">
        <f t="shared" si="2"/>
        <v>1.3409885261194092</v>
      </c>
      <c r="K9" s="85"/>
    </row>
    <row r="10" spans="1:11" ht="14.4" thickBot="1" x14ac:dyDescent="0.3">
      <c r="A10" s="86"/>
      <c r="B10" s="168">
        <v>6</v>
      </c>
      <c r="C10" s="227"/>
      <c r="D10" s="171">
        <v>108.4</v>
      </c>
      <c r="E10" s="171">
        <v>1476</v>
      </c>
      <c r="F10" s="171">
        <v>27.1</v>
      </c>
      <c r="G10" s="171">
        <v>1476</v>
      </c>
      <c r="H10" s="169">
        <f t="shared" si="0"/>
        <v>1.0827</v>
      </c>
      <c r="I10" s="169">
        <f t="shared" si="1"/>
        <v>1.0420499999999999</v>
      </c>
      <c r="J10" s="174">
        <f t="shared" si="2"/>
        <v>1.3420220181806992</v>
      </c>
      <c r="K10" s="85"/>
    </row>
    <row r="11" spans="1:11" ht="15" thickTop="1" thickBot="1" x14ac:dyDescent="0.3">
      <c r="A11" s="86"/>
      <c r="K11" s="85"/>
    </row>
    <row r="12" spans="1:11" ht="15" thickTop="1" thickBot="1" x14ac:dyDescent="0.3">
      <c r="A12" s="86"/>
      <c r="B12" s="175" t="s">
        <v>210</v>
      </c>
      <c r="C12" s="178">
        <f>AVERAGE(J5:J10)</f>
        <v>1.342934858047518</v>
      </c>
      <c r="K12" s="85"/>
    </row>
    <row r="13" spans="1:11" ht="15" thickTop="1" thickBot="1" x14ac:dyDescent="0.3">
      <c r="A13" s="86"/>
      <c r="K13" s="85"/>
    </row>
    <row r="14" spans="1:11" ht="15" thickTop="1" thickBot="1" x14ac:dyDescent="0.3">
      <c r="A14" s="86"/>
      <c r="B14" s="175" t="s">
        <v>2</v>
      </c>
      <c r="C14" s="179">
        <f>ABS(C12-F2)/F2</f>
        <v>4.2129202533867274E-2</v>
      </c>
      <c r="K14" s="85"/>
    </row>
    <row r="15" spans="1:11" ht="15" thickTop="1" thickBot="1" x14ac:dyDescent="0.3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87"/>
    </row>
  </sheetData>
  <mergeCells count="1">
    <mergeCell ref="C5:C1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FA0E-795E-4D59-B2AD-69D4898D686F}">
  <dimension ref="A1:N41"/>
  <sheetViews>
    <sheetView zoomScale="85" zoomScaleNormal="85" workbookViewId="0"/>
  </sheetViews>
  <sheetFormatPr defaultRowHeight="13.8" x14ac:dyDescent="0.25"/>
  <cols>
    <col min="2" max="2" width="12" bestFit="1" customWidth="1"/>
    <col min="3" max="3" width="9.77734375" bestFit="1" customWidth="1"/>
    <col min="4" max="4" width="8" bestFit="1" customWidth="1"/>
    <col min="5" max="5" width="12" bestFit="1" customWidth="1"/>
    <col min="6" max="6" width="8.77734375" bestFit="1" customWidth="1"/>
    <col min="7" max="7" width="12.77734375" customWidth="1"/>
    <col min="8" max="8" width="19.6640625" bestFit="1" customWidth="1"/>
  </cols>
  <sheetData>
    <row r="1" spans="1:14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/>
    </row>
    <row r="2" spans="1:14" ht="17.399999999999999" thickTop="1" thickBot="1" x14ac:dyDescent="0.3">
      <c r="A2" s="10"/>
      <c r="B2" s="127" t="s">
        <v>214</v>
      </c>
      <c r="C2" s="228">
        <v>-0.35</v>
      </c>
      <c r="D2" s="242"/>
      <c r="E2" s="127" t="s">
        <v>215</v>
      </c>
      <c r="F2" s="228">
        <v>0.35</v>
      </c>
      <c r="G2" s="242"/>
      <c r="H2" s="242"/>
      <c r="I2" s="242"/>
      <c r="J2" s="242"/>
      <c r="K2" s="242"/>
      <c r="L2" s="242"/>
      <c r="M2" s="242"/>
      <c r="N2" s="14"/>
    </row>
    <row r="3" spans="1:14" ht="17.399999999999999" thickTop="1" thickBot="1" x14ac:dyDescent="0.3">
      <c r="A3" s="10"/>
      <c r="B3" s="127" t="s">
        <v>212</v>
      </c>
      <c r="C3" s="229">
        <f>C2/5</f>
        <v>-6.9999999999999993E-2</v>
      </c>
      <c r="D3" s="242"/>
      <c r="E3" s="127" t="s">
        <v>213</v>
      </c>
      <c r="F3" s="229">
        <f>F2/5</f>
        <v>6.9999999999999993E-2</v>
      </c>
      <c r="G3" s="242"/>
      <c r="H3" s="242"/>
      <c r="I3" s="242"/>
      <c r="J3" s="242"/>
      <c r="K3" s="242"/>
      <c r="L3" s="242"/>
      <c r="M3" s="242"/>
      <c r="N3" s="14"/>
    </row>
    <row r="4" spans="1:14" ht="15" thickTop="1" thickBot="1" x14ac:dyDescent="0.3">
      <c r="A4" s="10"/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14"/>
    </row>
    <row r="5" spans="1:14" ht="17.399999999999999" thickTop="1" thickBot="1" x14ac:dyDescent="0.3">
      <c r="A5" s="10"/>
      <c r="B5" s="243" t="s">
        <v>231</v>
      </c>
      <c r="C5" s="243"/>
      <c r="D5" s="243"/>
      <c r="E5" s="243"/>
      <c r="F5" s="127" t="s">
        <v>229</v>
      </c>
      <c r="G5" s="247">
        <v>500</v>
      </c>
      <c r="H5" s="242"/>
      <c r="I5" s="242"/>
      <c r="J5" s="242"/>
      <c r="K5" s="242"/>
      <c r="L5" s="242"/>
      <c r="M5" s="242"/>
      <c r="N5" s="14"/>
    </row>
    <row r="6" spans="1:14" ht="16.8" thickTop="1" x14ac:dyDescent="0.25">
      <c r="A6" s="10"/>
      <c r="B6" s="230" t="s">
        <v>224</v>
      </c>
      <c r="C6" s="2" t="s">
        <v>220</v>
      </c>
      <c r="D6" s="2" t="s">
        <v>221</v>
      </c>
      <c r="E6" s="2" t="s">
        <v>222</v>
      </c>
      <c r="F6" s="2" t="s">
        <v>223</v>
      </c>
      <c r="G6" s="194" t="s">
        <v>225</v>
      </c>
      <c r="H6" s="242"/>
      <c r="I6" s="242"/>
      <c r="J6" s="242"/>
      <c r="K6" s="242"/>
      <c r="L6" s="242"/>
      <c r="M6" s="242"/>
      <c r="N6" s="14"/>
    </row>
    <row r="7" spans="1:14" ht="22.2" customHeight="1" x14ac:dyDescent="0.25">
      <c r="A7" s="10"/>
      <c r="B7" s="231"/>
      <c r="C7" s="232" t="s">
        <v>216</v>
      </c>
      <c r="D7" s="232" t="s">
        <v>217</v>
      </c>
      <c r="E7" s="232" t="s">
        <v>218</v>
      </c>
      <c r="F7" s="232" t="s">
        <v>219</v>
      </c>
      <c r="G7" s="195"/>
      <c r="H7" s="242"/>
      <c r="I7" s="242"/>
      <c r="J7" s="242"/>
      <c r="K7" s="242"/>
      <c r="L7" s="242"/>
      <c r="M7" s="242"/>
      <c r="N7" s="14"/>
    </row>
    <row r="8" spans="1:14" x14ac:dyDescent="0.25">
      <c r="A8" s="10"/>
      <c r="B8" s="233">
        <v>1</v>
      </c>
      <c r="C8" s="31">
        <v>0.32</v>
      </c>
      <c r="D8" s="31">
        <v>-0.45</v>
      </c>
      <c r="E8" s="31">
        <v>0.45</v>
      </c>
      <c r="F8" s="31">
        <v>-0.32</v>
      </c>
      <c r="G8" s="52">
        <f>(C8-D8+E8-F8)/4</f>
        <v>0.38500000000000001</v>
      </c>
      <c r="H8" s="242"/>
      <c r="I8" s="242"/>
      <c r="J8" s="242"/>
      <c r="K8" s="242"/>
      <c r="L8" s="242"/>
      <c r="M8" s="242"/>
      <c r="N8" s="14"/>
    </row>
    <row r="9" spans="1:14" x14ac:dyDescent="0.25">
      <c r="A9" s="10"/>
      <c r="B9" s="233">
        <v>1.5</v>
      </c>
      <c r="C9" s="31">
        <v>0.49</v>
      </c>
      <c r="D9" s="31">
        <v>-0.67</v>
      </c>
      <c r="E9" s="31">
        <v>0.67</v>
      </c>
      <c r="F9" s="31">
        <v>-0.48</v>
      </c>
      <c r="G9" s="52">
        <f t="shared" ref="G9:G16" si="0">(C9-D9+E9-F9)/4</f>
        <v>0.57750000000000001</v>
      </c>
      <c r="H9" s="242"/>
      <c r="I9" s="242"/>
      <c r="J9" s="242"/>
      <c r="K9" s="242"/>
      <c r="L9" s="242"/>
      <c r="M9" s="242"/>
      <c r="N9" s="14"/>
    </row>
    <row r="10" spans="1:14" x14ac:dyDescent="0.25">
      <c r="A10" s="10"/>
      <c r="B10" s="233">
        <v>2</v>
      </c>
      <c r="C10" s="31">
        <v>0.65</v>
      </c>
      <c r="D10" s="31">
        <v>-0.89</v>
      </c>
      <c r="E10" s="31">
        <v>0.89</v>
      </c>
      <c r="F10" s="31">
        <v>-0.64</v>
      </c>
      <c r="G10" s="52">
        <f t="shared" si="0"/>
        <v>0.76750000000000007</v>
      </c>
      <c r="H10" s="242"/>
      <c r="I10" s="242"/>
      <c r="J10" s="242"/>
      <c r="K10" s="242"/>
      <c r="L10" s="242"/>
      <c r="M10" s="242"/>
      <c r="N10" s="14"/>
    </row>
    <row r="11" spans="1:14" x14ac:dyDescent="0.25">
      <c r="A11" s="10"/>
      <c r="B11" s="233">
        <v>2.5</v>
      </c>
      <c r="C11" s="31">
        <v>0.81</v>
      </c>
      <c r="D11" s="31">
        <v>-1.1100000000000001</v>
      </c>
      <c r="E11" s="31">
        <v>1.1100000000000001</v>
      </c>
      <c r="F11" s="31">
        <v>-0.81</v>
      </c>
      <c r="G11" s="52">
        <f t="shared" si="0"/>
        <v>0.96000000000000008</v>
      </c>
      <c r="H11" s="242"/>
      <c r="I11" s="242"/>
      <c r="J11" s="242"/>
      <c r="K11" s="242"/>
      <c r="L11" s="242"/>
      <c r="M11" s="242"/>
      <c r="N11" s="14"/>
    </row>
    <row r="12" spans="1:14" x14ac:dyDescent="0.25">
      <c r="A12" s="10"/>
      <c r="B12" s="233">
        <v>3</v>
      </c>
      <c r="C12" s="31">
        <v>0.97</v>
      </c>
      <c r="D12" s="31">
        <v>-1.33</v>
      </c>
      <c r="E12" s="31">
        <v>1.33</v>
      </c>
      <c r="F12" s="31">
        <v>-0.96</v>
      </c>
      <c r="G12" s="52">
        <f t="shared" si="0"/>
        <v>1.1475</v>
      </c>
      <c r="H12" s="242"/>
      <c r="I12" s="242"/>
      <c r="J12" s="242"/>
      <c r="K12" s="242"/>
      <c r="L12" s="242"/>
      <c r="M12" s="242"/>
      <c r="N12" s="14"/>
    </row>
    <row r="13" spans="1:14" x14ac:dyDescent="0.25">
      <c r="A13" s="10"/>
      <c r="B13" s="233">
        <v>3.5</v>
      </c>
      <c r="C13" s="31">
        <v>1.1299999999999999</v>
      </c>
      <c r="D13" s="31">
        <v>-1.56</v>
      </c>
      <c r="E13" s="31">
        <v>1.56</v>
      </c>
      <c r="F13" s="31">
        <v>-1.1200000000000001</v>
      </c>
      <c r="G13" s="52">
        <f t="shared" si="0"/>
        <v>1.3425</v>
      </c>
      <c r="H13" s="242"/>
      <c r="I13" s="242"/>
      <c r="J13" s="242"/>
      <c r="K13" s="242"/>
      <c r="L13" s="242"/>
      <c r="M13" s="242"/>
      <c r="N13" s="14"/>
    </row>
    <row r="14" spans="1:14" x14ac:dyDescent="0.25">
      <c r="A14" s="10"/>
      <c r="B14" s="233">
        <v>4</v>
      </c>
      <c r="C14" s="31">
        <v>1.28</v>
      </c>
      <c r="D14" s="31">
        <v>-1.8</v>
      </c>
      <c r="E14" s="31">
        <v>1.8</v>
      </c>
      <c r="F14" s="31">
        <v>-1.27</v>
      </c>
      <c r="G14" s="52">
        <f t="shared" si="0"/>
        <v>1.5375000000000001</v>
      </c>
      <c r="H14" s="242"/>
      <c r="I14" s="242"/>
      <c r="J14" s="242"/>
      <c r="K14" s="242"/>
      <c r="L14" s="242"/>
      <c r="M14" s="242"/>
      <c r="N14" s="14"/>
    </row>
    <row r="15" spans="1:14" x14ac:dyDescent="0.25">
      <c r="A15" s="10"/>
      <c r="B15" s="233">
        <v>4.5</v>
      </c>
      <c r="C15" s="31">
        <v>1.43</v>
      </c>
      <c r="D15" s="31">
        <v>-2.0299999999999998</v>
      </c>
      <c r="E15" s="31">
        <v>2.0299999999999998</v>
      </c>
      <c r="F15" s="31">
        <v>-1.42</v>
      </c>
      <c r="G15" s="52">
        <f t="shared" si="0"/>
        <v>1.7275</v>
      </c>
      <c r="H15" s="242"/>
      <c r="I15" s="242"/>
      <c r="J15" s="242"/>
      <c r="K15" s="242"/>
      <c r="L15" s="242"/>
      <c r="M15" s="242"/>
      <c r="N15" s="14"/>
    </row>
    <row r="16" spans="1:14" ht="14.4" thickBot="1" x14ac:dyDescent="0.3">
      <c r="A16" s="10"/>
      <c r="B16" s="234">
        <v>5</v>
      </c>
      <c r="C16" s="17">
        <v>1.59</v>
      </c>
      <c r="D16" s="17">
        <v>-2.27</v>
      </c>
      <c r="E16" s="17">
        <v>2.27</v>
      </c>
      <c r="F16" s="17">
        <v>-1.58</v>
      </c>
      <c r="G16" s="18">
        <f t="shared" si="0"/>
        <v>1.9275000000000002</v>
      </c>
      <c r="H16" s="242"/>
      <c r="I16" s="242"/>
      <c r="J16" s="242"/>
      <c r="K16" s="242"/>
      <c r="L16" s="242"/>
      <c r="M16" s="242"/>
      <c r="N16" s="14"/>
    </row>
    <row r="17" spans="1:14" ht="15" thickTop="1" thickBot="1" x14ac:dyDescent="0.3">
      <c r="A17" s="10"/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14"/>
    </row>
    <row r="18" spans="1:14" ht="17.399999999999999" thickTop="1" thickBot="1" x14ac:dyDescent="0.3">
      <c r="A18" s="10"/>
      <c r="B18" s="243" t="s">
        <v>232</v>
      </c>
      <c r="C18" s="243"/>
      <c r="D18" s="243"/>
      <c r="E18" s="243"/>
      <c r="F18" s="127" t="s">
        <v>230</v>
      </c>
      <c r="G18" s="228">
        <v>5</v>
      </c>
      <c r="H18" s="242"/>
      <c r="I18" s="242"/>
      <c r="J18" s="242"/>
      <c r="K18" s="242"/>
      <c r="L18" s="242"/>
      <c r="M18" s="242"/>
      <c r="N18" s="14"/>
    </row>
    <row r="19" spans="1:14" ht="16.8" thickTop="1" x14ac:dyDescent="0.25">
      <c r="A19" s="10"/>
      <c r="B19" s="230" t="s">
        <v>226</v>
      </c>
      <c r="C19" s="2" t="s">
        <v>220</v>
      </c>
      <c r="D19" s="2" t="s">
        <v>221</v>
      </c>
      <c r="E19" s="2" t="s">
        <v>222</v>
      </c>
      <c r="F19" s="2" t="s">
        <v>223</v>
      </c>
      <c r="G19" s="194" t="s">
        <v>225</v>
      </c>
      <c r="H19" s="242"/>
      <c r="I19" s="242"/>
      <c r="J19" s="242"/>
      <c r="K19" s="242"/>
      <c r="L19" s="242"/>
      <c r="M19" s="242"/>
      <c r="N19" s="14"/>
    </row>
    <row r="20" spans="1:14" ht="16.2" x14ac:dyDescent="0.25">
      <c r="A20" s="10"/>
      <c r="B20" s="231"/>
      <c r="C20" s="232" t="s">
        <v>216</v>
      </c>
      <c r="D20" s="232" t="s">
        <v>217</v>
      </c>
      <c r="E20" s="232" t="s">
        <v>218</v>
      </c>
      <c r="F20" s="232" t="s">
        <v>219</v>
      </c>
      <c r="G20" s="195"/>
      <c r="H20" s="242"/>
      <c r="I20" s="242"/>
      <c r="J20" s="242"/>
      <c r="K20" s="242"/>
      <c r="L20" s="242"/>
      <c r="M20" s="242"/>
      <c r="N20" s="14"/>
    </row>
    <row r="21" spans="1:14" x14ac:dyDescent="0.25">
      <c r="A21" s="10"/>
      <c r="B21" s="235">
        <v>100</v>
      </c>
      <c r="C21" s="31">
        <v>0.04</v>
      </c>
      <c r="D21" s="31">
        <v>-0.74</v>
      </c>
      <c r="E21" s="31">
        <v>0.74</v>
      </c>
      <c r="F21" s="31">
        <v>-0.03</v>
      </c>
      <c r="G21" s="52">
        <f>(C21-D21+E21-F21)/4</f>
        <v>0.38750000000000001</v>
      </c>
      <c r="H21" s="242"/>
      <c r="I21" s="242"/>
      <c r="J21" s="242"/>
      <c r="K21" s="242"/>
      <c r="L21" s="242"/>
      <c r="M21" s="242"/>
      <c r="N21" s="14"/>
    </row>
    <row r="22" spans="1:14" x14ac:dyDescent="0.25">
      <c r="A22" s="10"/>
      <c r="B22" s="235">
        <v>150</v>
      </c>
      <c r="C22" s="31">
        <v>0.23</v>
      </c>
      <c r="D22" s="31">
        <v>-0.91</v>
      </c>
      <c r="E22" s="31">
        <v>0.91</v>
      </c>
      <c r="F22" s="31">
        <v>-0.22</v>
      </c>
      <c r="G22" s="52">
        <f t="shared" ref="G22:G29" si="1">(C22-D22+E22-F22)/4</f>
        <v>0.56750000000000012</v>
      </c>
      <c r="H22" s="242"/>
      <c r="I22" s="242"/>
      <c r="J22" s="242"/>
      <c r="K22" s="242"/>
      <c r="L22" s="242"/>
      <c r="M22" s="242"/>
      <c r="N22" s="14"/>
    </row>
    <row r="23" spans="1:14" x14ac:dyDescent="0.25">
      <c r="A23" s="10"/>
      <c r="B23" s="235">
        <v>200</v>
      </c>
      <c r="C23" s="31">
        <v>0.42</v>
      </c>
      <c r="D23" s="31">
        <v>-1.1100000000000001</v>
      </c>
      <c r="E23" s="31">
        <v>1.1100000000000001</v>
      </c>
      <c r="F23" s="31">
        <v>-0.41</v>
      </c>
      <c r="G23" s="52">
        <f t="shared" si="1"/>
        <v>0.76250000000000007</v>
      </c>
      <c r="H23" s="242"/>
      <c r="I23" s="242"/>
      <c r="J23" s="242"/>
      <c r="K23" s="242"/>
      <c r="L23" s="242"/>
      <c r="M23" s="242"/>
      <c r="N23" s="14"/>
    </row>
    <row r="24" spans="1:14" x14ac:dyDescent="0.25">
      <c r="A24" s="10"/>
      <c r="B24" s="235">
        <v>250</v>
      </c>
      <c r="C24" s="31">
        <v>0.6</v>
      </c>
      <c r="D24" s="31">
        <v>-1.3</v>
      </c>
      <c r="E24" s="31">
        <v>1.3</v>
      </c>
      <c r="F24" s="31">
        <v>-0.6</v>
      </c>
      <c r="G24" s="52">
        <f t="shared" si="1"/>
        <v>0.95000000000000007</v>
      </c>
      <c r="H24" s="242"/>
      <c r="I24" s="242"/>
      <c r="J24" s="242"/>
      <c r="K24" s="242"/>
      <c r="L24" s="242"/>
      <c r="M24" s="242"/>
      <c r="N24" s="14"/>
    </row>
    <row r="25" spans="1:14" x14ac:dyDescent="0.25">
      <c r="A25" s="10"/>
      <c r="B25" s="235">
        <v>300</v>
      </c>
      <c r="C25" s="31">
        <v>0.8</v>
      </c>
      <c r="D25" s="31">
        <v>-1.48</v>
      </c>
      <c r="E25" s="31">
        <v>1.48</v>
      </c>
      <c r="F25" s="31">
        <v>-0.8</v>
      </c>
      <c r="G25" s="52">
        <f t="shared" si="1"/>
        <v>1.1400000000000001</v>
      </c>
      <c r="H25" s="242"/>
      <c r="I25" s="242"/>
      <c r="J25" s="242"/>
      <c r="K25" s="242"/>
      <c r="L25" s="242"/>
      <c r="M25" s="242"/>
      <c r="N25" s="14"/>
    </row>
    <row r="26" spans="1:14" x14ac:dyDescent="0.25">
      <c r="A26" s="10"/>
      <c r="B26" s="235">
        <v>350</v>
      </c>
      <c r="C26" s="31">
        <v>1</v>
      </c>
      <c r="D26" s="31">
        <v>-1.67</v>
      </c>
      <c r="E26" s="31">
        <v>1.67</v>
      </c>
      <c r="F26" s="31">
        <v>-1</v>
      </c>
      <c r="G26" s="52">
        <f t="shared" si="1"/>
        <v>1.335</v>
      </c>
      <c r="H26" s="242"/>
      <c r="I26" s="242"/>
      <c r="J26" s="242"/>
      <c r="K26" s="242"/>
      <c r="L26" s="242"/>
      <c r="M26" s="242"/>
      <c r="N26" s="14"/>
    </row>
    <row r="27" spans="1:14" x14ac:dyDescent="0.25">
      <c r="A27" s="10"/>
      <c r="B27" s="235">
        <v>400</v>
      </c>
      <c r="C27" s="31">
        <v>1.19</v>
      </c>
      <c r="D27" s="31">
        <v>-1.87</v>
      </c>
      <c r="E27" s="31">
        <v>1.87</v>
      </c>
      <c r="F27" s="31">
        <v>-1.19</v>
      </c>
      <c r="G27" s="52">
        <f t="shared" si="1"/>
        <v>1.5299999999999998</v>
      </c>
      <c r="H27" s="242"/>
      <c r="I27" s="242"/>
      <c r="J27" s="242"/>
      <c r="K27" s="242"/>
      <c r="L27" s="242"/>
      <c r="M27" s="242"/>
      <c r="N27" s="14"/>
    </row>
    <row r="28" spans="1:14" x14ac:dyDescent="0.25">
      <c r="A28" s="10"/>
      <c r="B28" s="235">
        <v>450</v>
      </c>
      <c r="C28" s="31">
        <v>1.39</v>
      </c>
      <c r="D28" s="31">
        <v>-2.0699999999999998</v>
      </c>
      <c r="E28" s="31">
        <v>2.0699999999999998</v>
      </c>
      <c r="F28" s="31">
        <v>-1.38</v>
      </c>
      <c r="G28" s="52">
        <f t="shared" si="1"/>
        <v>1.7274999999999998</v>
      </c>
      <c r="H28" s="242"/>
      <c r="I28" s="242"/>
      <c r="J28" s="242"/>
      <c r="K28" s="242"/>
      <c r="L28" s="242"/>
      <c r="M28" s="242"/>
      <c r="N28" s="14"/>
    </row>
    <row r="29" spans="1:14" ht="14.4" thickBot="1" x14ac:dyDescent="0.3">
      <c r="A29" s="10"/>
      <c r="B29" s="236">
        <v>500</v>
      </c>
      <c r="C29" s="17">
        <v>1.59</v>
      </c>
      <c r="D29" s="17">
        <v>-2.27</v>
      </c>
      <c r="E29" s="17">
        <v>2.27</v>
      </c>
      <c r="F29" s="17">
        <v>-1.58</v>
      </c>
      <c r="G29" s="18">
        <f t="shared" si="1"/>
        <v>1.9275000000000002</v>
      </c>
      <c r="H29" s="242"/>
      <c r="I29" s="242"/>
      <c r="J29" s="242"/>
      <c r="K29" s="242"/>
      <c r="L29" s="242"/>
      <c r="M29" s="242"/>
      <c r="N29" s="14"/>
    </row>
    <row r="30" spans="1:14" ht="13.8" customHeight="1" thickTop="1" thickBot="1" x14ac:dyDescent="0.3">
      <c r="A30" s="10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14"/>
    </row>
    <row r="31" spans="1:14" ht="17.399999999999999" thickTop="1" thickBot="1" x14ac:dyDescent="0.3">
      <c r="A31" s="10"/>
      <c r="B31" s="127" t="s">
        <v>227</v>
      </c>
      <c r="C31" s="237">
        <v>170</v>
      </c>
      <c r="D31" s="238"/>
      <c r="E31" s="244"/>
      <c r="F31" s="242"/>
      <c r="G31" s="242"/>
      <c r="H31" s="242"/>
      <c r="I31" s="242"/>
      <c r="J31" s="242"/>
      <c r="K31" s="242"/>
      <c r="L31" s="242"/>
      <c r="M31" s="242"/>
      <c r="N31" s="14"/>
    </row>
    <row r="32" spans="1:14" ht="15" thickTop="1" thickBot="1" x14ac:dyDescent="0.3">
      <c r="A32" s="10"/>
      <c r="B32" s="242"/>
      <c r="C32" s="242"/>
      <c r="D32" s="242"/>
      <c r="E32" s="242"/>
      <c r="F32" s="242" t="s">
        <v>235</v>
      </c>
      <c r="G32" s="242"/>
      <c r="H32" s="242"/>
      <c r="I32" s="242"/>
      <c r="J32" s="242"/>
      <c r="K32" s="242"/>
      <c r="L32" s="242"/>
      <c r="M32" s="242"/>
      <c r="N32" s="14"/>
    </row>
    <row r="33" spans="1:14" ht="17.399999999999999" thickTop="1" thickBot="1" x14ac:dyDescent="0.3">
      <c r="A33" s="10"/>
      <c r="B33" s="127" t="s">
        <v>233</v>
      </c>
      <c r="C33" s="180" t="s">
        <v>234</v>
      </c>
      <c r="D33" s="246">
        <f>SLOPE(G8:G16,B8:B16)*1000/2.25</f>
        <v>171.00000000000003</v>
      </c>
      <c r="E33" s="245"/>
      <c r="F33" s="242"/>
      <c r="G33" s="242"/>
      <c r="H33" s="242"/>
      <c r="I33" s="242"/>
      <c r="J33" s="242"/>
      <c r="K33" s="242"/>
      <c r="L33" s="242"/>
      <c r="M33" s="242"/>
      <c r="N33" s="14"/>
    </row>
    <row r="34" spans="1:14" ht="15" thickTop="1" thickBot="1" x14ac:dyDescent="0.3">
      <c r="A34" s="10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14"/>
    </row>
    <row r="35" spans="1:14" ht="15" thickTop="1" thickBot="1" x14ac:dyDescent="0.3">
      <c r="A35" s="10"/>
      <c r="B35" s="127" t="s">
        <v>128</v>
      </c>
      <c r="C35" s="128">
        <f>ABS(D33-C31)/C31</f>
        <v>5.8823529411766379E-3</v>
      </c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14"/>
    </row>
    <row r="36" spans="1:14" ht="15" thickTop="1" thickBot="1" x14ac:dyDescent="0.3">
      <c r="A36" s="10"/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14"/>
    </row>
    <row r="37" spans="1:14" ht="16.8" thickTop="1" x14ac:dyDescent="0.25">
      <c r="A37" s="10"/>
      <c r="B37" s="81" t="s">
        <v>226</v>
      </c>
      <c r="C37" s="2" t="s">
        <v>224</v>
      </c>
      <c r="D37" s="13" t="s">
        <v>228</v>
      </c>
      <c r="E37" s="242"/>
      <c r="F37" s="242"/>
      <c r="G37" s="242"/>
      <c r="H37" s="242"/>
      <c r="I37" s="242"/>
      <c r="J37" s="242"/>
      <c r="K37" s="242"/>
      <c r="L37" s="242"/>
      <c r="M37" s="242"/>
      <c r="N37" s="14"/>
    </row>
    <row r="38" spans="1:14" ht="14.4" thickBot="1" x14ac:dyDescent="0.3">
      <c r="A38" s="10"/>
      <c r="B38" s="234">
        <v>0</v>
      </c>
      <c r="C38" s="239">
        <v>2</v>
      </c>
      <c r="D38" s="47">
        <v>1510</v>
      </c>
      <c r="E38" s="242"/>
      <c r="F38" s="242"/>
      <c r="G38" s="242"/>
      <c r="H38" s="242"/>
      <c r="I38" s="242"/>
      <c r="J38" s="242"/>
      <c r="K38" s="242"/>
      <c r="L38" s="242"/>
      <c r="M38" s="242"/>
      <c r="N38" s="14"/>
    </row>
    <row r="39" spans="1:14" ht="15" thickTop="1" thickBot="1" x14ac:dyDescent="0.3">
      <c r="A39" s="10"/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14"/>
    </row>
    <row r="40" spans="1:14" ht="17.399999999999999" thickTop="1" thickBot="1" x14ac:dyDescent="0.3">
      <c r="A40" s="10"/>
      <c r="B40" s="240" t="s">
        <v>236</v>
      </c>
      <c r="C40" s="241"/>
      <c r="D40" s="126">
        <f>C38*1.5/(D38*1.5*0.2*0.001)</f>
        <v>6.6225165562913908</v>
      </c>
      <c r="E40" s="242"/>
      <c r="F40" s="242"/>
      <c r="G40" s="242"/>
      <c r="H40" s="242"/>
      <c r="I40" s="242"/>
      <c r="J40" s="242"/>
      <c r="K40" s="242"/>
      <c r="L40" s="242"/>
      <c r="M40" s="242"/>
      <c r="N40" s="14"/>
    </row>
    <row r="41" spans="1:14" ht="15" thickTop="1" thickBot="1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0"/>
    </row>
  </sheetData>
  <mergeCells count="9">
    <mergeCell ref="B5:E5"/>
    <mergeCell ref="B18:E18"/>
    <mergeCell ref="B40:C40"/>
    <mergeCell ref="C31:D31"/>
    <mergeCell ref="D33:E33"/>
    <mergeCell ref="B6:B7"/>
    <mergeCell ref="G6:G7"/>
    <mergeCell ref="B19:B20"/>
    <mergeCell ref="G19:G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  <vt:lpstr>空气比热容比测定</vt:lpstr>
      <vt:lpstr>霍尔效应及其应用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2024-12-02T03:21:50Z</dcterms:modified>
</cp:coreProperties>
</file>