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BaiduSyncdisk\01 research\paper4\plot\update\"/>
    </mc:Choice>
  </mc:AlternateContent>
  <xr:revisionPtr revIDLastSave="0" documentId="13_ncr:1_{8A18208F-2E01-449D-9D75-BEDF271396FA}" xr6:coauthVersionLast="47" xr6:coauthVersionMax="47" xr10:uidLastSave="{00000000-0000-0000-0000-000000000000}"/>
  <bookViews>
    <workbookView xWindow="-25710" yWindow="-2610" windowWidth="25820" windowHeight="15500" xr2:uid="{00000000-000D-0000-FFFF-FFFF00000000}"/>
  </bookViews>
  <sheets>
    <sheet name="CI" sheetId="1" r:id="rId1"/>
    <sheet name="LC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D6" i="2"/>
  <c r="D2" i="2"/>
  <c r="E6" i="2"/>
  <c r="E2" i="2"/>
  <c r="J2" i="2"/>
  <c r="I2" i="2"/>
  <c r="L4" i="2"/>
  <c r="L12" i="2"/>
  <c r="J3" i="2" l="1"/>
  <c r="J4" i="2"/>
  <c r="J5" i="2"/>
  <c r="I6" i="2"/>
  <c r="I5" i="2"/>
  <c r="I3" i="2"/>
  <c r="I4" i="2"/>
  <c r="E5" i="2"/>
  <c r="E3" i="2"/>
  <c r="E4" i="2"/>
  <c r="D5" i="2"/>
  <c r="D3" i="2"/>
  <c r="D4" i="2"/>
  <c r="E15" i="2"/>
  <c r="D8" i="2"/>
  <c r="D7" i="2"/>
  <c r="L11" i="2" l="1"/>
  <c r="E9" i="2"/>
  <c r="E7" i="2"/>
  <c r="J6" i="2"/>
  <c r="B7" i="2"/>
  <c r="L10" i="2"/>
  <c r="L9" i="2" l="1"/>
  <c r="L8" i="2"/>
  <c r="D23" i="2"/>
  <c r="E23" i="2"/>
  <c r="J7" i="2"/>
  <c r="J8" i="2"/>
  <c r="J9" i="2"/>
  <c r="J10" i="2"/>
  <c r="J11" i="2"/>
  <c r="J12" i="2"/>
  <c r="D24" i="2"/>
  <c r="D22" i="2"/>
  <c r="E22" i="2"/>
  <c r="E24" i="2"/>
  <c r="E21" i="2"/>
  <c r="E20" i="2"/>
  <c r="E19" i="2"/>
  <c r="D21" i="2"/>
  <c r="D20" i="2"/>
  <c r="D13" i="2"/>
  <c r="E13" i="2"/>
  <c r="E12" i="2"/>
  <c r="L5" i="2"/>
  <c r="L7" i="2"/>
  <c r="D14" i="2"/>
  <c r="D19" i="2"/>
  <c r="D18" i="2"/>
  <c r="E18" i="2"/>
  <c r="D17" i="2"/>
  <c r="E17" i="2"/>
  <c r="D16" i="2"/>
  <c r="E16" i="2"/>
  <c r="D15" i="2"/>
  <c r="E14" i="2"/>
  <c r="E8" i="2"/>
  <c r="E10" i="2"/>
  <c r="E11" i="2"/>
  <c r="D9" i="2"/>
  <c r="D10" i="2"/>
  <c r="D11" i="2"/>
  <c r="D12" i="2"/>
  <c r="I7" i="2"/>
  <c r="I8" i="2"/>
  <c r="I9" i="2"/>
  <c r="I10" i="2"/>
  <c r="I11" i="2"/>
  <c r="I12" i="2"/>
  <c r="L6" i="2"/>
  <c r="B7" i="1"/>
  <c r="S24" i="1"/>
  <c r="B6" i="1" s="1"/>
  <c r="E4" i="1"/>
  <c r="E3" i="1"/>
</calcChain>
</file>

<file path=xl/sharedStrings.xml><?xml version="1.0" encoding="utf-8"?>
<sst xmlns="http://schemas.openxmlformats.org/spreadsheetml/2006/main" count="84" uniqueCount="76">
  <si>
    <t>CI</t>
    <phoneticPr fontId="1" type="noConversion"/>
  </si>
  <si>
    <t>PTO</t>
    <phoneticPr fontId="1" type="noConversion"/>
  </si>
  <si>
    <t>CTO</t>
    <phoneticPr fontId="1" type="noConversion"/>
  </si>
  <si>
    <t>OTO</t>
    <phoneticPr fontId="1" type="noConversion"/>
  </si>
  <si>
    <t>Unit</t>
  </si>
  <si>
    <t>Benchmark</t>
  </si>
  <si>
    <r>
      <t>Front-end technology</t>
    </r>
    <r>
      <rPr>
        <b/>
        <vertAlign val="superscript"/>
        <sz val="11"/>
        <color theme="1"/>
        <rFont val="Calibri"/>
        <family val="2"/>
      </rPr>
      <t>[a][b]</t>
    </r>
  </si>
  <si>
    <t>Coal handling</t>
  </si>
  <si>
    <t>Daily coal input</t>
  </si>
  <si>
    <t>27.4 kg/s</t>
  </si>
  <si>
    <t>Air separation</t>
  </si>
  <si>
    <t>Oxygen supply</t>
  </si>
  <si>
    <t>21.3 kg/s</t>
  </si>
  <si>
    <t>Coal gasification</t>
  </si>
  <si>
    <t>39.2 kg/s</t>
  </si>
  <si>
    <t>Water gas shift</t>
  </si>
  <si>
    <t>Material caloric</t>
  </si>
  <si>
    <t>Value</t>
  </si>
  <si>
    <t>1377 MW</t>
  </si>
  <si>
    <t>Acid gas removal</t>
  </si>
  <si>
    <r>
      <t>CO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absorption</t>
    </r>
  </si>
  <si>
    <t>2064.4 mol/s</t>
  </si>
  <si>
    <t>Claus sulfur recovery</t>
  </si>
  <si>
    <t>Sulfur output</t>
  </si>
  <si>
    <t>32.5 kg/s</t>
  </si>
  <si>
    <t>Gas liquid separation</t>
  </si>
  <si>
    <t>Wastewater supply</t>
  </si>
  <si>
    <t>0.5 kg/s</t>
  </si>
  <si>
    <t>Phenol &amp; ammonia recovery</t>
  </si>
  <si>
    <t>0.25 kg/s</t>
  </si>
  <si>
    <t>Back-end technology</t>
  </si>
  <si>
    <r>
      <t>CTL</t>
    </r>
    <r>
      <rPr>
        <b/>
        <vertAlign val="superscript"/>
        <sz val="11"/>
        <color theme="1"/>
        <rFont val="Calibri"/>
        <family val="2"/>
      </rPr>
      <t>[c]]</t>
    </r>
  </si>
  <si>
    <t>F-T synthesis</t>
  </si>
  <si>
    <t>Syngas input</t>
  </si>
  <si>
    <t>434.5 t/h</t>
  </si>
  <si>
    <t>Oil hydrogenation</t>
  </si>
  <si>
    <t>Oil input</t>
  </si>
  <si>
    <t>138.2 t/h</t>
  </si>
  <si>
    <r>
      <t>SNG</t>
    </r>
    <r>
      <rPr>
        <b/>
        <vertAlign val="superscript"/>
        <sz val="11"/>
        <color theme="1"/>
        <rFont val="Calibri"/>
        <family val="2"/>
      </rPr>
      <t>[d]</t>
    </r>
  </si>
  <si>
    <t>Methanation</t>
  </si>
  <si>
    <t>SNG output</t>
  </si>
  <si>
    <r>
      <t>6.95 Nm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/s</t>
    </r>
  </si>
  <si>
    <r>
      <t>CTO</t>
    </r>
    <r>
      <rPr>
        <b/>
        <vertAlign val="superscript"/>
        <sz val="11"/>
        <color theme="1"/>
        <rFont val="Calibri"/>
        <family val="2"/>
      </rPr>
      <t>[e]</t>
    </r>
  </si>
  <si>
    <t>Methanol synthesis</t>
  </si>
  <si>
    <t>10810 mol/s</t>
  </si>
  <si>
    <t>Methanol to olefins</t>
  </si>
  <si>
    <t>Methanol input</t>
  </si>
  <si>
    <t>62.5 kg/s</t>
  </si>
  <si>
    <r>
      <t>CTEG</t>
    </r>
    <r>
      <rPr>
        <b/>
        <vertAlign val="superscript"/>
        <sz val="11"/>
        <color theme="1"/>
        <rFont val="Calibri"/>
        <family val="2"/>
      </rPr>
      <t>[f]</t>
    </r>
  </si>
  <si>
    <t>H2/CO separation</t>
  </si>
  <si>
    <t>H2 output</t>
  </si>
  <si>
    <t>Dimethyl oxalate synthesis</t>
  </si>
  <si>
    <t>H2 input</t>
  </si>
  <si>
    <t>2845.5 kmol/h</t>
  </si>
  <si>
    <t>Ethylene glycol synthesis</t>
  </si>
  <si>
    <t>DMO input</t>
  </si>
  <si>
    <t>74.21 t/h</t>
  </si>
  <si>
    <t>Ethylene glycol refinery</t>
  </si>
  <si>
    <t>EG output</t>
  </si>
  <si>
    <t>37.5 t/h</t>
  </si>
  <si>
    <t xml:space="preserve">                                                                                                                                      </t>
    <phoneticPr fontId="1" type="noConversion"/>
  </si>
  <si>
    <t>62$</t>
    <phoneticPr fontId="1" type="noConversion"/>
  </si>
  <si>
    <t>110$</t>
    <phoneticPr fontId="1" type="noConversion"/>
  </si>
  <si>
    <t>DAC</t>
    <phoneticPr fontId="1" type="noConversion"/>
  </si>
  <si>
    <t>Fossil-CCUS</t>
    <phoneticPr fontId="1" type="noConversion"/>
  </si>
  <si>
    <t>CO2 cost (CNY/t)</t>
    <phoneticPr fontId="1" type="noConversion"/>
  </si>
  <si>
    <t>Coal price (CNY/t)</t>
    <phoneticPr fontId="1" type="noConversion"/>
  </si>
  <si>
    <t>Electricity price (CNY/Kwh)</t>
    <phoneticPr fontId="1" type="noConversion"/>
  </si>
  <si>
    <t>Oil price (USD/t)</t>
    <phoneticPr fontId="1" type="noConversion"/>
  </si>
  <si>
    <t>benchmark</t>
    <phoneticPr fontId="1" type="noConversion"/>
  </si>
  <si>
    <t xml:space="preserve">baseline </t>
    <phoneticPr fontId="1" type="noConversion"/>
  </si>
  <si>
    <t>baseline</t>
    <phoneticPr fontId="1" type="noConversion"/>
  </si>
  <si>
    <t xml:space="preserve"> Benchmarks for equipment investment</t>
    <phoneticPr fontId="1" type="noConversion"/>
  </si>
  <si>
    <t>CTO cost (CNY/t)</t>
    <phoneticPr fontId="1" type="noConversion"/>
  </si>
  <si>
    <t>OTO cost
 (CNY/t)</t>
    <phoneticPr fontId="1" type="noConversion"/>
  </si>
  <si>
    <r>
      <rPr>
        <i/>
        <sz val="11"/>
        <color theme="1"/>
        <rFont val="Calibri"/>
        <family val="2"/>
      </rPr>
      <t>EI</t>
    </r>
    <r>
      <rPr>
        <sz val="11"/>
        <color theme="1"/>
        <rFont val="Calibri"/>
        <family val="2"/>
      </rPr>
      <t xml:space="preserve"> (10</t>
    </r>
    <r>
      <rPr>
        <vertAlign val="superscript"/>
        <sz val="11"/>
        <color theme="1"/>
        <rFont val="Calibri"/>
        <family val="2"/>
      </rPr>
      <t xml:space="preserve">8 </t>
    </r>
    <r>
      <rPr>
        <sz val="11"/>
        <color theme="1"/>
        <rFont val="Calibri"/>
        <family val="2"/>
      </rPr>
      <t>CNY)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</si>
</sst>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justify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LC!$B$1</c:f>
              <c:strCache>
                <c:ptCount val="1"/>
                <c:pt idx="0">
                  <c:v>CTO cost (CNY/t)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LC!$A$2:$A$6</c:f>
              <c:numCache>
                <c:formatCode>General</c:formatCode>
                <c:ptCount val="5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</c:numCache>
            </c:numRef>
          </c:xVal>
          <c:yVal>
            <c:numRef>
              <c:f>LC!$B$2:$B$6</c:f>
              <c:numCache>
                <c:formatCode>General</c:formatCode>
                <c:ptCount val="5"/>
                <c:pt idx="0">
                  <c:v>5055.3</c:v>
                </c:pt>
                <c:pt idx="1">
                  <c:v>5486.9</c:v>
                </c:pt>
                <c:pt idx="2">
                  <c:v>5918.4</c:v>
                </c:pt>
                <c:pt idx="3">
                  <c:v>6350</c:v>
                </c:pt>
                <c:pt idx="4">
                  <c:v>6781.6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5-4FDD-ACDD-57C51326E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13616"/>
        <c:axId val="1796696848"/>
      </c:scatterChart>
      <c:valAx>
        <c:axId val="194501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696848"/>
        <c:crosses val="autoZero"/>
        <c:crossBetween val="midCat"/>
      </c:valAx>
      <c:valAx>
        <c:axId val="17966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501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13</xdr:col>
      <xdr:colOff>123825</xdr:colOff>
      <xdr:row>1</xdr:row>
      <xdr:rowOff>180975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B471BB8-DDD8-BDAB-0C19-C2CAF5B9B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742950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1</xdr:row>
      <xdr:rowOff>0</xdr:rowOff>
    </xdr:from>
    <xdr:to>
      <xdr:col>14</xdr:col>
      <xdr:colOff>114300</xdr:colOff>
      <xdr:row>1</xdr:row>
      <xdr:rowOff>180975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0B4757F-6DD2-8353-317F-EDA495857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0" y="742950"/>
          <a:ext cx="1143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1</xdr:row>
      <xdr:rowOff>0</xdr:rowOff>
    </xdr:from>
    <xdr:to>
      <xdr:col>15</xdr:col>
      <xdr:colOff>171450</xdr:colOff>
      <xdr:row>1</xdr:row>
      <xdr:rowOff>180975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0DE3166-FB4E-43A1-1A16-EA542A272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96550" y="7429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127000</xdr:colOff>
      <xdr:row>10</xdr:row>
      <xdr:rowOff>2540</xdr:rowOff>
    </xdr:from>
    <xdr:to>
      <xdr:col>20</xdr:col>
      <xdr:colOff>508000</xdr:colOff>
      <xdr:row>29</xdr:row>
      <xdr:rowOff>27305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F9A18BC-A01E-461B-5BD2-D9EF731A0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topLeftCell="A9" workbookViewId="0">
      <selection activeCell="E17" sqref="E17"/>
    </sheetView>
  </sheetViews>
  <sheetFormatPr defaultRowHeight="13.8" x14ac:dyDescent="0.25"/>
  <cols>
    <col min="2" max="2" width="11.77734375" customWidth="1"/>
    <col min="4" max="4" width="11.109375" bestFit="1" customWidth="1"/>
    <col min="12" max="12" width="21.88671875" customWidth="1"/>
    <col min="13" max="13" width="14.5546875" bestFit="1" customWidth="1"/>
    <col min="17" max="17" width="14.33203125" customWidth="1"/>
  </cols>
  <sheetData>
    <row r="1" spans="1:19" ht="15" thickBot="1" x14ac:dyDescent="0.3">
      <c r="A1" s="7"/>
      <c r="B1" s="7" t="s">
        <v>1</v>
      </c>
      <c r="C1" s="7" t="s">
        <v>2</v>
      </c>
      <c r="D1" s="7" t="s">
        <v>69</v>
      </c>
      <c r="E1" s="7" t="s">
        <v>3</v>
      </c>
      <c r="F1" s="7"/>
      <c r="L1" s="11" t="s">
        <v>72</v>
      </c>
      <c r="M1" s="11"/>
      <c r="N1" s="11"/>
      <c r="O1" s="11"/>
      <c r="P1" s="11"/>
    </row>
    <row r="2" spans="1:19" ht="16.8" thickBot="1" x14ac:dyDescent="0.3">
      <c r="A2" s="7" t="s">
        <v>0</v>
      </c>
      <c r="B2" s="7">
        <v>26972.7</v>
      </c>
      <c r="C2" s="7">
        <v>23899</v>
      </c>
      <c r="D2" s="7" t="s">
        <v>70</v>
      </c>
      <c r="E2" s="7">
        <v>8400</v>
      </c>
      <c r="F2" s="7" t="s">
        <v>71</v>
      </c>
      <c r="L2" s="12" t="s">
        <v>4</v>
      </c>
      <c r="M2" s="12" t="s">
        <v>5</v>
      </c>
      <c r="N2" s="12"/>
      <c r="O2" s="12"/>
      <c r="P2" s="12"/>
      <c r="Q2" s="12" t="s">
        <v>75</v>
      </c>
    </row>
    <row r="3" spans="1:19" ht="15" thickTop="1" x14ac:dyDescent="0.25">
      <c r="A3" s="7" t="s">
        <v>0</v>
      </c>
      <c r="B3" s="7"/>
      <c r="C3" s="7">
        <v>42300</v>
      </c>
      <c r="D3" s="7">
        <v>0.3</v>
      </c>
      <c r="E3" s="7">
        <f>1.64*10^4</f>
        <v>16400</v>
      </c>
      <c r="F3" s="7">
        <v>0.3</v>
      </c>
      <c r="L3" s="13" t="s">
        <v>6</v>
      </c>
      <c r="M3" s="13"/>
      <c r="N3" s="1"/>
      <c r="O3" s="1"/>
      <c r="P3" s="1"/>
      <c r="Q3" s="1"/>
    </row>
    <row r="4" spans="1:19" ht="14.4" x14ac:dyDescent="0.25">
      <c r="A4" s="7"/>
      <c r="B4" s="7"/>
      <c r="C4" s="7">
        <v>16500</v>
      </c>
      <c r="D4" s="7">
        <v>1.2</v>
      </c>
      <c r="E4" s="7">
        <f>0.76*10^4</f>
        <v>7600</v>
      </c>
      <c r="F4" s="7">
        <v>2</v>
      </c>
      <c r="L4" s="2" t="s">
        <v>7</v>
      </c>
      <c r="M4" s="3" t="s">
        <v>8</v>
      </c>
      <c r="N4" s="3">
        <v>0.67</v>
      </c>
      <c r="O4" s="3">
        <v>0.65</v>
      </c>
      <c r="P4" s="3" t="s">
        <v>9</v>
      </c>
      <c r="Q4" s="3">
        <v>2.0099999999999998</v>
      </c>
    </row>
    <row r="5" spans="1:19" ht="14.4" x14ac:dyDescent="0.25">
      <c r="A5" s="7"/>
      <c r="B5" s="7" t="s">
        <v>1</v>
      </c>
      <c r="C5" s="7" t="s">
        <v>2</v>
      </c>
      <c r="D5" s="7" t="s">
        <v>3</v>
      </c>
      <c r="E5" s="7"/>
      <c r="F5" s="7"/>
      <c r="L5" s="2" t="s">
        <v>10</v>
      </c>
      <c r="M5" s="3" t="s">
        <v>11</v>
      </c>
      <c r="N5" s="3">
        <v>0.5</v>
      </c>
      <c r="O5" s="3">
        <v>0.5</v>
      </c>
      <c r="P5" s="3" t="s">
        <v>12</v>
      </c>
      <c r="Q5" s="3">
        <v>3.2</v>
      </c>
    </row>
    <row r="6" spans="1:19" ht="17.25" customHeight="1" x14ac:dyDescent="0.25">
      <c r="A6" s="7"/>
      <c r="B6" s="10">
        <f>C6*R7+1100*1.5*7.5</f>
        <v>31638.17735653077</v>
      </c>
      <c r="C6" s="7">
        <v>23899</v>
      </c>
      <c r="D6" s="7">
        <v>8400</v>
      </c>
      <c r="E6" s="7"/>
      <c r="F6" s="7"/>
      <c r="L6" s="2" t="s">
        <v>13</v>
      </c>
      <c r="M6" s="3" t="s">
        <v>8</v>
      </c>
      <c r="N6" s="3">
        <v>0.67</v>
      </c>
      <c r="O6" s="3">
        <v>0.8</v>
      </c>
      <c r="P6" s="3" t="s">
        <v>14</v>
      </c>
      <c r="Q6" s="3">
        <v>5.46</v>
      </c>
    </row>
    <row r="7" spans="1:19" ht="14.4" x14ac:dyDescent="0.25">
      <c r="A7" s="7"/>
      <c r="B7" s="7">
        <f>389*1.5*7.5</f>
        <v>4376.25</v>
      </c>
      <c r="C7" s="7"/>
      <c r="D7" s="7"/>
      <c r="E7" s="7" t="s">
        <v>60</v>
      </c>
      <c r="F7" s="7"/>
      <c r="L7" s="2" t="s">
        <v>15</v>
      </c>
      <c r="M7" s="3" t="s">
        <v>16</v>
      </c>
      <c r="N7" s="3">
        <v>0.67</v>
      </c>
      <c r="O7" s="3">
        <v>0.65</v>
      </c>
      <c r="P7" s="3" t="s">
        <v>18</v>
      </c>
      <c r="Q7" s="3">
        <v>2.79</v>
      </c>
      <c r="R7" s="7">
        <f>(S24-Q4-Q6)/S24</f>
        <v>0.80602440924435215</v>
      </c>
      <c r="S7" s="7"/>
    </row>
    <row r="8" spans="1:19" ht="14.4" x14ac:dyDescent="0.25">
      <c r="E8" s="7"/>
      <c r="F8" s="7"/>
      <c r="L8" s="2"/>
      <c r="M8" s="3" t="s">
        <v>17</v>
      </c>
      <c r="N8" s="3"/>
      <c r="O8" s="3"/>
      <c r="P8" s="3"/>
      <c r="Q8" s="3"/>
      <c r="R8" s="7"/>
      <c r="S8" s="7"/>
    </row>
    <row r="9" spans="1:19" ht="28.8" x14ac:dyDescent="0.25">
      <c r="L9" s="2" t="s">
        <v>19</v>
      </c>
      <c r="M9" s="3" t="s">
        <v>20</v>
      </c>
      <c r="N9" s="3">
        <v>0.67</v>
      </c>
      <c r="O9" s="3">
        <v>0.65</v>
      </c>
      <c r="P9" s="3" t="s">
        <v>21</v>
      </c>
      <c r="Q9" s="3">
        <v>2.2999999999999998</v>
      </c>
      <c r="R9" s="7"/>
      <c r="S9" s="7"/>
    </row>
    <row r="10" spans="1:19" ht="14.4" x14ac:dyDescent="0.25">
      <c r="L10" s="2" t="s">
        <v>22</v>
      </c>
      <c r="M10" s="3" t="s">
        <v>23</v>
      </c>
      <c r="N10" s="3">
        <v>0.65</v>
      </c>
      <c r="O10" s="3">
        <v>0.7</v>
      </c>
      <c r="P10" s="3" t="s">
        <v>24</v>
      </c>
      <c r="Q10" s="3">
        <v>0.81</v>
      </c>
      <c r="R10" s="7"/>
      <c r="S10" s="7"/>
    </row>
    <row r="11" spans="1:19" ht="28.8" x14ac:dyDescent="0.25">
      <c r="L11" s="4" t="s">
        <v>25</v>
      </c>
      <c r="M11" s="3" t="s">
        <v>26</v>
      </c>
      <c r="N11" s="3">
        <v>0.5</v>
      </c>
      <c r="O11" s="3">
        <v>0.5</v>
      </c>
      <c r="P11" s="3" t="s">
        <v>27</v>
      </c>
      <c r="Q11" s="3">
        <v>1.23</v>
      </c>
      <c r="R11" s="7"/>
      <c r="S11" s="7"/>
    </row>
    <row r="12" spans="1:19" ht="28.8" x14ac:dyDescent="0.25">
      <c r="L12" s="4" t="s">
        <v>28</v>
      </c>
      <c r="M12" s="3" t="s">
        <v>26</v>
      </c>
      <c r="N12" s="3">
        <v>0.5</v>
      </c>
      <c r="O12" s="3">
        <v>0.5</v>
      </c>
      <c r="P12" s="3" t="s">
        <v>29</v>
      </c>
      <c r="Q12" s="3">
        <v>2.98</v>
      </c>
      <c r="R12" s="3">
        <v>20.78</v>
      </c>
      <c r="S12" s="7"/>
    </row>
    <row r="13" spans="1:19" ht="14.4" x14ac:dyDescent="0.25">
      <c r="L13" s="3"/>
      <c r="M13" s="3"/>
      <c r="N13" s="3"/>
      <c r="O13" s="3"/>
      <c r="P13" s="3"/>
      <c r="Q13" s="3"/>
      <c r="R13" s="7"/>
      <c r="S13" s="7"/>
    </row>
    <row r="14" spans="1:19" ht="14.4" x14ac:dyDescent="0.25">
      <c r="L14" s="1" t="s">
        <v>30</v>
      </c>
      <c r="M14" s="1"/>
      <c r="N14" s="1"/>
      <c r="O14" s="1"/>
      <c r="P14" s="1"/>
      <c r="Q14" s="1"/>
      <c r="R14" s="7"/>
      <c r="S14" s="7"/>
    </row>
    <row r="15" spans="1:19" ht="16.2" x14ac:dyDescent="0.25">
      <c r="L15" s="1" t="s">
        <v>31</v>
      </c>
      <c r="M15" s="3"/>
      <c r="N15" s="3"/>
      <c r="O15" s="3"/>
      <c r="P15" s="3"/>
      <c r="Q15" s="3"/>
      <c r="R15" s="7"/>
      <c r="S15" s="7"/>
    </row>
    <row r="16" spans="1:19" ht="14.4" x14ac:dyDescent="0.25">
      <c r="L16" s="2" t="s">
        <v>32</v>
      </c>
      <c r="M16" s="3" t="s">
        <v>33</v>
      </c>
      <c r="N16" s="3">
        <v>0.67</v>
      </c>
      <c r="O16" s="3">
        <v>0.65</v>
      </c>
      <c r="P16" s="3" t="s">
        <v>34</v>
      </c>
      <c r="Q16" s="3">
        <v>7.5</v>
      </c>
      <c r="R16" s="7"/>
      <c r="S16" s="7"/>
    </row>
    <row r="17" spans="12:19" ht="15" customHeight="1" x14ac:dyDescent="0.25">
      <c r="L17" s="2" t="s">
        <v>35</v>
      </c>
      <c r="M17" s="3" t="s">
        <v>36</v>
      </c>
      <c r="N17" s="3">
        <v>0.85</v>
      </c>
      <c r="O17" s="3">
        <v>0.7</v>
      </c>
      <c r="P17" s="3" t="s">
        <v>37</v>
      </c>
      <c r="Q17" s="3">
        <v>5.63</v>
      </c>
      <c r="R17" s="7"/>
      <c r="S17" s="7"/>
    </row>
    <row r="18" spans="12:19" ht="14.4" x14ac:dyDescent="0.25">
      <c r="L18" s="3"/>
      <c r="M18" s="3"/>
      <c r="N18" s="3"/>
      <c r="O18" s="3"/>
      <c r="P18" s="3"/>
      <c r="Q18" s="3"/>
      <c r="R18" s="7"/>
      <c r="S18" s="7"/>
    </row>
    <row r="19" spans="12:19" ht="16.2" x14ac:dyDescent="0.25">
      <c r="L19" s="1" t="s">
        <v>38</v>
      </c>
      <c r="M19" s="3"/>
      <c r="N19" s="3"/>
      <c r="O19" s="3"/>
      <c r="P19" s="3"/>
      <c r="Q19" s="3"/>
      <c r="R19" s="7"/>
      <c r="S19" s="7"/>
    </row>
    <row r="20" spans="12:19" ht="30.6" x14ac:dyDescent="0.25">
      <c r="L20" s="2" t="s">
        <v>39</v>
      </c>
      <c r="M20" s="3" t="s">
        <v>40</v>
      </c>
      <c r="N20" s="3">
        <v>0.65</v>
      </c>
      <c r="O20" s="3">
        <v>0.65</v>
      </c>
      <c r="P20" s="3" t="s">
        <v>41</v>
      </c>
      <c r="Q20" s="3">
        <v>4.9400000000000004</v>
      </c>
      <c r="R20" s="7"/>
      <c r="S20" s="7"/>
    </row>
    <row r="21" spans="12:19" ht="14.4" x14ac:dyDescent="0.25">
      <c r="L21" s="3"/>
      <c r="M21" s="3"/>
      <c r="N21" s="3"/>
      <c r="O21" s="3"/>
      <c r="P21" s="3"/>
      <c r="Q21" s="3"/>
      <c r="R21" s="7"/>
      <c r="S21" s="7"/>
    </row>
    <row r="22" spans="12:19" ht="16.2" x14ac:dyDescent="0.25">
      <c r="L22" s="1" t="s">
        <v>42</v>
      </c>
      <c r="M22" s="3"/>
      <c r="N22" s="3"/>
      <c r="O22" s="3"/>
      <c r="P22" s="3"/>
      <c r="Q22" s="3"/>
      <c r="R22" s="7"/>
      <c r="S22" s="7"/>
    </row>
    <row r="23" spans="12:19" ht="28.8" x14ac:dyDescent="0.25">
      <c r="L23" s="2" t="s">
        <v>43</v>
      </c>
      <c r="M23" s="3" t="s">
        <v>33</v>
      </c>
      <c r="N23" s="3">
        <v>0.67</v>
      </c>
      <c r="O23" s="3">
        <v>0.65</v>
      </c>
      <c r="P23" s="3" t="s">
        <v>44</v>
      </c>
      <c r="Q23" s="3">
        <v>1.43</v>
      </c>
      <c r="R23" s="7"/>
      <c r="S23" s="7"/>
    </row>
    <row r="24" spans="12:19" ht="14.4" x14ac:dyDescent="0.25">
      <c r="L24" s="2" t="s">
        <v>45</v>
      </c>
      <c r="M24" s="3" t="s">
        <v>46</v>
      </c>
      <c r="N24" s="3">
        <v>0.6</v>
      </c>
      <c r="O24" s="3">
        <v>1</v>
      </c>
      <c r="P24" s="3" t="s">
        <v>47</v>
      </c>
      <c r="Q24" s="3">
        <v>15.6</v>
      </c>
      <c r="R24" s="3">
        <v>17.73</v>
      </c>
      <c r="S24" s="7">
        <f>R12+R24</f>
        <v>38.510000000000005</v>
      </c>
    </row>
    <row r="25" spans="12:19" ht="14.4" x14ac:dyDescent="0.25">
      <c r="L25" s="3"/>
      <c r="M25" s="3"/>
      <c r="N25" s="3"/>
      <c r="O25" s="3"/>
      <c r="P25" s="3"/>
      <c r="Q25" s="3"/>
      <c r="R25" s="7"/>
      <c r="S25" s="7"/>
    </row>
    <row r="26" spans="12:19" ht="16.2" x14ac:dyDescent="0.25">
      <c r="L26" s="1" t="s">
        <v>48</v>
      </c>
      <c r="M26" s="3"/>
      <c r="N26" s="3"/>
      <c r="O26" s="3"/>
      <c r="P26" s="3"/>
      <c r="Q26" s="3"/>
    </row>
    <row r="27" spans="12:19" ht="14.4" x14ac:dyDescent="0.25">
      <c r="L27" s="4" t="s">
        <v>49</v>
      </c>
      <c r="M27" s="3" t="s">
        <v>50</v>
      </c>
      <c r="N27" s="3">
        <v>0.6</v>
      </c>
      <c r="O27" s="3">
        <v>0.67</v>
      </c>
      <c r="P27" s="3" t="s">
        <v>12</v>
      </c>
      <c r="Q27" s="3">
        <v>3.21</v>
      </c>
    </row>
    <row r="28" spans="12:19" ht="28.8" x14ac:dyDescent="0.25">
      <c r="L28" s="4" t="s">
        <v>51</v>
      </c>
      <c r="M28" s="3" t="s">
        <v>52</v>
      </c>
      <c r="N28" s="3">
        <v>0.65</v>
      </c>
      <c r="O28" s="3">
        <v>0.65</v>
      </c>
      <c r="P28" s="3" t="s">
        <v>53</v>
      </c>
      <c r="Q28" s="3">
        <v>3.86</v>
      </c>
    </row>
    <row r="29" spans="12:19" ht="28.8" x14ac:dyDescent="0.25">
      <c r="L29" s="4" t="s">
        <v>54</v>
      </c>
      <c r="M29" s="3" t="s">
        <v>55</v>
      </c>
      <c r="N29" s="3">
        <v>0.67</v>
      </c>
      <c r="O29" s="3">
        <v>0.65</v>
      </c>
      <c r="P29" s="3" t="s">
        <v>56</v>
      </c>
      <c r="Q29" s="3">
        <v>5.4</v>
      </c>
    </row>
    <row r="30" spans="12:19" ht="15" thickBot="1" x14ac:dyDescent="0.3">
      <c r="L30" s="5" t="s">
        <v>57</v>
      </c>
      <c r="M30" s="6" t="s">
        <v>58</v>
      </c>
      <c r="N30" s="6">
        <v>0.6</v>
      </c>
      <c r="O30" s="6">
        <v>0.65</v>
      </c>
      <c r="P30" s="6" t="s">
        <v>59</v>
      </c>
      <c r="Q30" s="6">
        <v>5.9</v>
      </c>
    </row>
  </sheetData>
  <mergeCells count="2">
    <mergeCell ref="L1:P1"/>
    <mergeCell ref="L3:M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207A4-185C-4C51-90DF-FCD1EA9F4503}">
  <dimension ref="A1:M28"/>
  <sheetViews>
    <sheetView workbookViewId="0">
      <selection activeCell="K20" sqref="K20"/>
    </sheetView>
  </sheetViews>
  <sheetFormatPr defaultRowHeight="13.8" x14ac:dyDescent="0.25"/>
  <cols>
    <col min="1" max="1" width="10.109375" bestFit="1" customWidth="1"/>
    <col min="2" max="2" width="9.33203125" bestFit="1" customWidth="1"/>
    <col min="3" max="3" width="11.33203125" bestFit="1" customWidth="1"/>
    <col min="8" max="8" width="13.6640625" customWidth="1"/>
    <col min="10" max="10" width="12.109375" bestFit="1" customWidth="1"/>
    <col min="12" max="12" width="10.21875" bestFit="1" customWidth="1"/>
  </cols>
  <sheetData>
    <row r="1" spans="1:13" ht="27.6" x14ac:dyDescent="0.25">
      <c r="A1" s="9" t="s">
        <v>66</v>
      </c>
      <c r="B1" s="9" t="s">
        <v>73</v>
      </c>
      <c r="C1" s="7"/>
      <c r="D1" s="7">
        <v>0.35</v>
      </c>
      <c r="E1" s="7">
        <v>0.15</v>
      </c>
      <c r="F1" s="9" t="s">
        <v>65</v>
      </c>
      <c r="G1" s="7"/>
      <c r="H1" s="9" t="s">
        <v>67</v>
      </c>
      <c r="I1" s="7" t="s">
        <v>63</v>
      </c>
      <c r="J1" s="7" t="s">
        <v>64</v>
      </c>
      <c r="L1" s="9" t="s">
        <v>74</v>
      </c>
      <c r="M1" s="9" t="s">
        <v>68</v>
      </c>
    </row>
    <row r="2" spans="1:13" x14ac:dyDescent="0.25">
      <c r="A2" s="9">
        <v>200</v>
      </c>
      <c r="B2" s="7">
        <v>5055.3</v>
      </c>
      <c r="D2" s="7">
        <f>3674+993+0.35*13453.9+2.7*F2</f>
        <v>21525.864999999998</v>
      </c>
      <c r="E2" s="7">
        <f t="shared" ref="E2:E23" si="0">3674+993+0.15*13453.9+2.7*F2</f>
        <v>18835.084999999999</v>
      </c>
      <c r="F2">
        <v>4500</v>
      </c>
      <c r="H2" s="7">
        <v>0.55000000000000004</v>
      </c>
      <c r="I2" s="7">
        <f>3674+993+3450*2.7+15453.9*H2</f>
        <v>22481.645</v>
      </c>
      <c r="J2" s="8">
        <f>3674+993+30*2.7*7.5+13453.9*H2</f>
        <v>12674.145</v>
      </c>
      <c r="L2" s="7">
        <v>6546</v>
      </c>
      <c r="M2" s="7" t="s">
        <v>61</v>
      </c>
    </row>
    <row r="3" spans="1:13" x14ac:dyDescent="0.25">
      <c r="A3" s="7">
        <v>300</v>
      </c>
      <c r="B3" s="7">
        <v>5486.9</v>
      </c>
      <c r="D3" s="7">
        <f t="shared" ref="D3:D13" si="1">3674+993+0.35*13453.9+2.7*F3</f>
        <v>20850.864999999998</v>
      </c>
      <c r="E3" s="7">
        <f t="shared" si="0"/>
        <v>18160.084999999999</v>
      </c>
      <c r="F3">
        <v>4250</v>
      </c>
      <c r="H3" s="7">
        <v>0.5</v>
      </c>
      <c r="I3" s="7">
        <f>3674+993+3450*2.7+15453.9*H3</f>
        <v>21708.95</v>
      </c>
      <c r="J3" s="8">
        <f>3674+993+30*2.7*7.5+13453.9*H3</f>
        <v>12001.45</v>
      </c>
      <c r="L3" s="7">
        <v>8378.4</v>
      </c>
      <c r="M3" s="7" t="s">
        <v>62</v>
      </c>
    </row>
    <row r="4" spans="1:13" x14ac:dyDescent="0.25">
      <c r="A4" s="7">
        <v>400</v>
      </c>
      <c r="B4" s="7">
        <v>5918.4</v>
      </c>
      <c r="D4" s="7">
        <f t="shared" si="1"/>
        <v>20175.864999999998</v>
      </c>
      <c r="E4" s="7">
        <f t="shared" si="0"/>
        <v>17485.084999999999</v>
      </c>
      <c r="F4">
        <v>4000</v>
      </c>
      <c r="H4" s="7">
        <v>0.45</v>
      </c>
      <c r="I4" s="7">
        <f>3674+993+3450*2.7+15453.9*H4</f>
        <v>20936.255000000001</v>
      </c>
      <c r="J4" s="8">
        <f>3674+993+30*2.7*7.5+13453.9*H4</f>
        <v>11328.755000000001</v>
      </c>
      <c r="L4" s="7">
        <f>(1527/40)*M4+(83583/20)</f>
        <v>7996.65</v>
      </c>
      <c r="M4" s="7">
        <v>100</v>
      </c>
    </row>
    <row r="5" spans="1:13" x14ac:dyDescent="0.25">
      <c r="A5" s="7">
        <v>500</v>
      </c>
      <c r="B5" s="7">
        <v>6350</v>
      </c>
      <c r="D5" s="7">
        <f t="shared" si="1"/>
        <v>19500.864999999998</v>
      </c>
      <c r="E5" s="7">
        <f t="shared" si="0"/>
        <v>16810.084999999999</v>
      </c>
      <c r="F5">
        <v>3750</v>
      </c>
      <c r="H5" s="7">
        <v>0.4</v>
      </c>
      <c r="I5" s="7">
        <f>3674+993+3450*2.7+15453.9*H5</f>
        <v>20163.560000000001</v>
      </c>
      <c r="J5" s="8">
        <f>3674+993+30*2.7*7.5+13453.9*H5</f>
        <v>10656.060000000001</v>
      </c>
      <c r="L5" s="7">
        <f t="shared" ref="L5:L12" si="2">(1527/40)*M5+(83583/20)</f>
        <v>6469.65</v>
      </c>
      <c r="M5" s="7">
        <v>60</v>
      </c>
    </row>
    <row r="6" spans="1:13" x14ac:dyDescent="0.25">
      <c r="A6" s="7">
        <v>600</v>
      </c>
      <c r="B6" s="7">
        <v>6781.6</v>
      </c>
      <c r="D6" s="7">
        <f>3674+993+0.35*13453.9+2.7*F6</f>
        <v>18825.864999999998</v>
      </c>
      <c r="E6" s="7">
        <f>3674+993+0.15*13453.9+2.7*F6</f>
        <v>16135.084999999999</v>
      </c>
      <c r="F6">
        <v>3500</v>
      </c>
      <c r="H6" s="7">
        <v>0.35</v>
      </c>
      <c r="I6" s="7">
        <f>3674+993+3450*2.7+15453.9*H6</f>
        <v>19390.864999999998</v>
      </c>
      <c r="J6" s="8">
        <f>3674+993+30*2.7*7.5+13453.9*H6</f>
        <v>9983.3649999999998</v>
      </c>
      <c r="L6" s="7">
        <f t="shared" si="2"/>
        <v>5706.15</v>
      </c>
      <c r="M6" s="7">
        <v>40</v>
      </c>
    </row>
    <row r="7" spans="1:13" x14ac:dyDescent="0.25">
      <c r="A7" s="7">
        <v>800</v>
      </c>
      <c r="B7" s="7">
        <f>4.3157*A7+4192.2</f>
        <v>7644.7599999999993</v>
      </c>
      <c r="D7" s="7">
        <f t="shared" si="1"/>
        <v>18150.864999999998</v>
      </c>
      <c r="E7" s="7">
        <f t="shared" si="0"/>
        <v>15460.084999999999</v>
      </c>
      <c r="F7">
        <v>3250</v>
      </c>
      <c r="H7" s="7">
        <v>0.3</v>
      </c>
      <c r="I7" s="7">
        <f t="shared" ref="I7:I12" si="3">3674+993+3450*2.7+15453.9*H7</f>
        <v>18618.169999999998</v>
      </c>
      <c r="J7" s="8">
        <f t="shared" ref="J7:J12" si="4">3674+993+30*2.7*7.5+13453.9*H7</f>
        <v>9310.67</v>
      </c>
      <c r="L7" s="7">
        <f t="shared" si="2"/>
        <v>9141.9</v>
      </c>
      <c r="M7" s="7">
        <v>130</v>
      </c>
    </row>
    <row r="8" spans="1:13" x14ac:dyDescent="0.25">
      <c r="B8" s="7"/>
      <c r="C8" s="7"/>
      <c r="D8" s="7">
        <f t="shared" si="1"/>
        <v>17475.865000000002</v>
      </c>
      <c r="E8" s="7">
        <f t="shared" si="0"/>
        <v>14785.085000000001</v>
      </c>
      <c r="F8">
        <v>3000</v>
      </c>
      <c r="H8" s="7">
        <v>0.25</v>
      </c>
      <c r="I8" s="7">
        <f t="shared" si="3"/>
        <v>17845.474999999999</v>
      </c>
      <c r="J8" s="8">
        <f t="shared" si="4"/>
        <v>8637.9750000000004</v>
      </c>
      <c r="L8" s="7">
        <f t="shared" si="2"/>
        <v>8760.15</v>
      </c>
      <c r="M8" s="7">
        <v>120</v>
      </c>
    </row>
    <row r="9" spans="1:13" x14ac:dyDescent="0.25">
      <c r="B9" s="7"/>
      <c r="C9" s="7"/>
      <c r="D9" s="7">
        <f t="shared" si="1"/>
        <v>16800.865000000002</v>
      </c>
      <c r="E9" s="7">
        <f t="shared" si="0"/>
        <v>14110.085000000001</v>
      </c>
      <c r="F9">
        <v>2750</v>
      </c>
      <c r="H9" s="7">
        <v>0.2</v>
      </c>
      <c r="I9" s="7">
        <f t="shared" si="3"/>
        <v>17072.78</v>
      </c>
      <c r="J9" s="8">
        <f t="shared" si="4"/>
        <v>7965.2800000000007</v>
      </c>
      <c r="L9" s="7">
        <f t="shared" si="2"/>
        <v>6126.0749999999998</v>
      </c>
      <c r="M9" s="7">
        <v>51</v>
      </c>
    </row>
    <row r="10" spans="1:13" x14ac:dyDescent="0.25">
      <c r="D10" s="7">
        <f t="shared" si="1"/>
        <v>16125.865</v>
      </c>
      <c r="E10" s="7">
        <f t="shared" si="0"/>
        <v>13435.084999999999</v>
      </c>
      <c r="F10">
        <v>2500</v>
      </c>
      <c r="H10" s="7">
        <v>0.15</v>
      </c>
      <c r="I10" s="7">
        <f t="shared" si="3"/>
        <v>16300.084999999999</v>
      </c>
      <c r="J10" s="8">
        <f t="shared" si="4"/>
        <v>7292.585</v>
      </c>
      <c r="L10" s="7">
        <f t="shared" si="2"/>
        <v>7347.6749999999993</v>
      </c>
      <c r="M10" s="7">
        <v>83</v>
      </c>
    </row>
    <row r="11" spans="1:13" x14ac:dyDescent="0.25">
      <c r="D11" s="7">
        <f t="shared" si="1"/>
        <v>15450.865</v>
      </c>
      <c r="E11" s="7">
        <f t="shared" si="0"/>
        <v>12760.084999999999</v>
      </c>
      <c r="F11">
        <v>2250</v>
      </c>
      <c r="H11" s="7">
        <v>0.1</v>
      </c>
      <c r="I11" s="7">
        <f t="shared" si="3"/>
        <v>15527.39</v>
      </c>
      <c r="J11" s="8">
        <f t="shared" si="4"/>
        <v>6619.89</v>
      </c>
      <c r="L11" s="7">
        <f t="shared" si="2"/>
        <v>7233.15</v>
      </c>
      <c r="M11" s="7">
        <v>80</v>
      </c>
    </row>
    <row r="12" spans="1:13" x14ac:dyDescent="0.25">
      <c r="D12" s="7">
        <f t="shared" si="1"/>
        <v>14775.865</v>
      </c>
      <c r="E12" s="7">
        <f t="shared" si="0"/>
        <v>12085.084999999999</v>
      </c>
      <c r="F12">
        <v>2000</v>
      </c>
      <c r="H12" s="7">
        <v>0.05</v>
      </c>
      <c r="I12" s="7">
        <f t="shared" si="3"/>
        <v>14754.695</v>
      </c>
      <c r="J12" s="8">
        <f t="shared" si="4"/>
        <v>5947.1949999999997</v>
      </c>
      <c r="L12" s="7">
        <f t="shared" si="2"/>
        <v>6087.9</v>
      </c>
      <c r="M12" s="7">
        <v>50</v>
      </c>
    </row>
    <row r="13" spans="1:13" x14ac:dyDescent="0.25">
      <c r="D13" s="7">
        <f t="shared" si="1"/>
        <v>14100.865</v>
      </c>
      <c r="E13" s="7">
        <f t="shared" si="0"/>
        <v>11410.084999999999</v>
      </c>
      <c r="F13">
        <v>1750</v>
      </c>
    </row>
    <row r="14" spans="1:13" x14ac:dyDescent="0.25">
      <c r="D14" s="7">
        <f t="shared" ref="D14:D19" si="5">3674+993+0.35*13453.9+2.7*F14</f>
        <v>13425.865</v>
      </c>
      <c r="E14" s="7">
        <f t="shared" si="0"/>
        <v>10735.085000000001</v>
      </c>
      <c r="F14">
        <v>1500</v>
      </c>
    </row>
    <row r="15" spans="1:13" x14ac:dyDescent="0.25">
      <c r="D15" s="7">
        <f t="shared" si="5"/>
        <v>12750.865</v>
      </c>
      <c r="E15" s="7">
        <f t="shared" si="0"/>
        <v>10060.084999999999</v>
      </c>
      <c r="F15">
        <v>1250</v>
      </c>
    </row>
    <row r="16" spans="1:13" x14ac:dyDescent="0.25">
      <c r="D16" s="7">
        <f t="shared" si="5"/>
        <v>12075.865</v>
      </c>
      <c r="E16" s="7">
        <f t="shared" si="0"/>
        <v>9385.0849999999991</v>
      </c>
      <c r="F16">
        <v>1000</v>
      </c>
    </row>
    <row r="17" spans="4:6" x14ac:dyDescent="0.25">
      <c r="D17" s="7">
        <f t="shared" si="5"/>
        <v>11400.865</v>
      </c>
      <c r="E17" s="7">
        <f t="shared" si="0"/>
        <v>8710.0850000000009</v>
      </c>
      <c r="F17">
        <v>750</v>
      </c>
    </row>
    <row r="18" spans="4:6" x14ac:dyDescent="0.25">
      <c r="D18" s="7">
        <f t="shared" si="5"/>
        <v>10725.865</v>
      </c>
      <c r="E18" s="7">
        <f t="shared" si="0"/>
        <v>8035.085</v>
      </c>
      <c r="F18">
        <v>500</v>
      </c>
    </row>
    <row r="19" spans="4:6" x14ac:dyDescent="0.25">
      <c r="D19" s="7">
        <f t="shared" si="5"/>
        <v>10050.865</v>
      </c>
      <c r="E19" s="7">
        <f t="shared" si="0"/>
        <v>7360.085</v>
      </c>
      <c r="F19">
        <v>250</v>
      </c>
    </row>
    <row r="20" spans="4:6" x14ac:dyDescent="0.25">
      <c r="D20" s="7">
        <f>3674+993+0.35*13453.9+2.7*F20</f>
        <v>9375.8649999999998</v>
      </c>
      <c r="E20" s="7">
        <f t="shared" si="0"/>
        <v>6685.085</v>
      </c>
      <c r="F20">
        <v>0</v>
      </c>
    </row>
    <row r="21" spans="4:6" x14ac:dyDescent="0.25">
      <c r="D21" s="7">
        <f>3674+993+0.35*13453.9+2.7*F21</f>
        <v>8700.8649999999998</v>
      </c>
      <c r="E21" s="7">
        <f t="shared" si="0"/>
        <v>6010.085</v>
      </c>
      <c r="F21">
        <v>-250</v>
      </c>
    </row>
    <row r="22" spans="4:6" x14ac:dyDescent="0.25">
      <c r="D22" s="7">
        <f>3674+993+0.35*13453.9+2.7*F22</f>
        <v>8025.8649999999998</v>
      </c>
      <c r="E22" s="7">
        <f t="shared" si="0"/>
        <v>5335.085</v>
      </c>
      <c r="F22">
        <v>-500</v>
      </c>
    </row>
    <row r="23" spans="4:6" x14ac:dyDescent="0.25">
      <c r="D23" s="7">
        <f>3674+993+0.35*13453.9+2.7*F23</f>
        <v>8984.3649999999998</v>
      </c>
      <c r="E23" s="7">
        <f t="shared" si="0"/>
        <v>6293.585</v>
      </c>
      <c r="F23">
        <v>-145</v>
      </c>
    </row>
    <row r="24" spans="4:6" x14ac:dyDescent="0.25">
      <c r="D24">
        <f>3674+993+0.35*13453.9</f>
        <v>9375.8649999999998</v>
      </c>
      <c r="E24">
        <f>3674+993+0.15*13453.9</f>
        <v>6685.085</v>
      </c>
    </row>
    <row r="25" spans="4:6" x14ac:dyDescent="0.25">
      <c r="F25" s="7"/>
    </row>
    <row r="26" spans="4:6" x14ac:dyDescent="0.25">
      <c r="F26" s="7"/>
    </row>
    <row r="27" spans="4:6" x14ac:dyDescent="0.25">
      <c r="F27" s="7"/>
    </row>
    <row r="28" spans="4:6" x14ac:dyDescent="0.25">
      <c r="F28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CI</vt:lpstr>
      <vt:lpstr>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jinyang zhao</cp:lastModifiedBy>
  <dcterms:created xsi:type="dcterms:W3CDTF">2015-06-05T18:19:34Z</dcterms:created>
  <dcterms:modified xsi:type="dcterms:W3CDTF">2024-10-28T10:13:30Z</dcterms:modified>
</cp:coreProperties>
</file>