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zk1357\Desktop\Revision\2022-4-4\"/>
    </mc:Choice>
  </mc:AlternateContent>
  <xr:revisionPtr revIDLastSave="0" documentId="13_ncr:1_{0D36CF79-6943-4D37-AD8C-649201DC5DE3}" xr6:coauthVersionLast="47" xr6:coauthVersionMax="47" xr10:uidLastSave="{00000000-0000-0000-0000-000000000000}"/>
  <bookViews>
    <workbookView xWindow="-108" yWindow="-108" windowWidth="23256" windowHeight="12576" xr2:uid="{00000000-000D-0000-FFFF-FFFF00000000}"/>
  </bookViews>
  <sheets>
    <sheet name="Introduction" sheetId="8" r:id="rId1"/>
    <sheet name="Figure 10 (correlation)" sheetId="7" r:id="rId2"/>
    <sheet name="Figure 11 (Data source)" sheetId="6" r:id="rId3"/>
    <sheet name="Figure 11 (correlation)" sheetId="1" r:id="rId4"/>
    <sheet name="Figure 11 (comparison)" sheetId="5"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18" i="1" l="1"/>
  <c r="H19" i="1"/>
  <c r="H20" i="1"/>
  <c r="H21" i="1"/>
  <c r="H17" i="1"/>
  <c r="B5" i="1" l="1"/>
  <c r="B6" i="1"/>
  <c r="B4" i="1"/>
  <c r="P4" i="1" l="1"/>
  <c r="P5" i="1"/>
  <c r="P6" i="1"/>
  <c r="P7" i="1"/>
  <c r="P8" i="1"/>
  <c r="P9" i="1"/>
  <c r="P10" i="1"/>
  <c r="P11" i="1"/>
  <c r="P12" i="1"/>
  <c r="P13" i="1"/>
  <c r="P14" i="1"/>
  <c r="P15" i="1"/>
  <c r="P16" i="1"/>
  <c r="P17" i="1"/>
  <c r="P18" i="1"/>
  <c r="P19" i="1"/>
  <c r="P20" i="1"/>
  <c r="P21" i="1"/>
  <c r="P3" i="1"/>
  <c r="Q4" i="1" l="1"/>
  <c r="Q5" i="1"/>
  <c r="Q6" i="1"/>
  <c r="Q15" i="1"/>
  <c r="N31" i="1"/>
  <c r="Q31" i="1" s="1"/>
  <c r="N32" i="1"/>
  <c r="Q32" i="1" s="1"/>
  <c r="N33" i="1"/>
  <c r="Q33" i="1" s="1"/>
  <c r="D23" i="1"/>
  <c r="P23" i="1" s="1"/>
  <c r="D24" i="1"/>
  <c r="P24" i="1" s="1"/>
  <c r="D25" i="1"/>
  <c r="P25" i="1" s="1"/>
  <c r="D26" i="1"/>
  <c r="P26" i="1" s="1"/>
  <c r="D27" i="1"/>
  <c r="P27" i="1" s="1"/>
  <c r="D28" i="1"/>
  <c r="P28" i="1" s="1"/>
  <c r="D29" i="1"/>
  <c r="P29" i="1" s="1"/>
  <c r="D30" i="1"/>
  <c r="P30" i="1" s="1"/>
  <c r="D31" i="1"/>
  <c r="P31" i="1" s="1"/>
  <c r="D32" i="1"/>
  <c r="P32" i="1" s="1"/>
  <c r="D33" i="1"/>
  <c r="P33" i="1" s="1"/>
  <c r="D22" i="1"/>
  <c r="P22" i="1" s="1"/>
  <c r="B33" i="1"/>
  <c r="B32" i="1"/>
  <c r="B31" i="1"/>
  <c r="B30" i="1"/>
  <c r="N30" i="1" s="1"/>
  <c r="Q30" i="1" s="1"/>
  <c r="B29" i="1"/>
  <c r="N29" i="1" s="1"/>
  <c r="Q29" i="1" s="1"/>
  <c r="B28" i="1"/>
  <c r="N28" i="1" s="1"/>
  <c r="Q28" i="1" s="1"/>
  <c r="B27" i="1"/>
  <c r="N27" i="1" s="1"/>
  <c r="Q27" i="1" s="1"/>
  <c r="B26" i="1"/>
  <c r="N26" i="1" s="1"/>
  <c r="Q26" i="1" s="1"/>
  <c r="B25" i="1"/>
  <c r="N25" i="1" s="1"/>
  <c r="Q25" i="1" s="1"/>
  <c r="B24" i="1"/>
  <c r="N24" i="1" s="1"/>
  <c r="Q24" i="1" s="1"/>
  <c r="B23" i="1"/>
  <c r="N23" i="1" s="1"/>
  <c r="Q23" i="1" s="1"/>
  <c r="B22" i="1"/>
  <c r="N22" i="1" s="1"/>
  <c r="Q22" i="1" s="1"/>
  <c r="N18" i="1"/>
  <c r="Q18" i="1" s="1"/>
  <c r="N19" i="1"/>
  <c r="Q19" i="1" s="1"/>
  <c r="N20" i="1"/>
  <c r="Q20" i="1" s="1"/>
  <c r="N21" i="1"/>
  <c r="Q21" i="1" s="1"/>
  <c r="B17" i="1"/>
  <c r="N17" i="1" s="1"/>
  <c r="Q17" i="1" s="1"/>
  <c r="B16" i="1"/>
  <c r="N16" i="1" s="1"/>
  <c r="Q16" i="1" s="1"/>
  <c r="B15" i="1"/>
  <c r="N15" i="1" s="1"/>
  <c r="N10" i="1"/>
  <c r="N11" i="1"/>
  <c r="Q11" i="1" s="1"/>
  <c r="N12" i="1"/>
  <c r="N13" i="1"/>
  <c r="N14" i="1"/>
  <c r="F10" i="1"/>
  <c r="F11" i="1"/>
  <c r="F12" i="1"/>
  <c r="F13" i="1"/>
  <c r="F14" i="1"/>
  <c r="Q14" i="1" s="1"/>
  <c r="N8" i="1"/>
  <c r="Q8" i="1" s="1"/>
  <c r="N9" i="1"/>
  <c r="N7" i="1"/>
  <c r="F8" i="1"/>
  <c r="F9" i="1"/>
  <c r="F7" i="1"/>
  <c r="F3" i="1"/>
  <c r="B3" i="1"/>
  <c r="N3" i="1" s="1"/>
  <c r="Q7" i="1" l="1"/>
  <c r="Q13" i="1"/>
  <c r="Q12" i="1"/>
  <c r="Q10" i="1"/>
  <c r="Q9" i="1"/>
  <c r="Q3" i="1"/>
</calcChain>
</file>

<file path=xl/sharedStrings.xml><?xml version="1.0" encoding="utf-8"?>
<sst xmlns="http://schemas.openxmlformats.org/spreadsheetml/2006/main" count="140" uniqueCount="83">
  <si>
    <t>widening rate</t>
    <phoneticPr fontId="2" type="noConversion"/>
  </si>
  <si>
    <t>bank height</t>
    <phoneticPr fontId="2" type="noConversion"/>
  </si>
  <si>
    <t>water depth</t>
    <phoneticPr fontId="2" type="noConversion"/>
  </si>
  <si>
    <t>initial channel width</t>
    <phoneticPr fontId="2" type="noConversion"/>
  </si>
  <si>
    <t>flow velocity</t>
    <phoneticPr fontId="2" type="noConversion"/>
  </si>
  <si>
    <t>flow discharge</t>
    <phoneticPr fontId="2" type="noConversion"/>
  </si>
  <si>
    <t>soil density</t>
    <phoneticPr fontId="2" type="noConversion"/>
  </si>
  <si>
    <t>cohesion</t>
    <phoneticPr fontId="2" type="noConversion"/>
  </si>
  <si>
    <t>Internal friction angle</t>
    <phoneticPr fontId="2" type="noConversion"/>
  </si>
  <si>
    <t>widening divided by initial channel width</t>
  </si>
  <si>
    <t>crack width</t>
    <phoneticPr fontId="2" type="noConversion"/>
  </si>
  <si>
    <t>Reference</t>
    <phoneticPr fontId="2" type="noConversion"/>
  </si>
  <si>
    <t>Braudrick et al. (2009)</t>
    <phoneticPr fontId="2" type="noConversion"/>
  </si>
  <si>
    <t>(m/s)</t>
  </si>
  <si>
    <t>(m/s)</t>
    <phoneticPr fontId="2" type="noConversion"/>
  </si>
  <si>
    <t>(m)</t>
    <phoneticPr fontId="2" type="noConversion"/>
  </si>
  <si>
    <r>
      <t>(m</t>
    </r>
    <r>
      <rPr>
        <vertAlign val="superscript"/>
        <sz val="12"/>
        <color theme="1"/>
        <rFont val="Times New Roman"/>
        <family val="1"/>
      </rPr>
      <t>3</t>
    </r>
    <r>
      <rPr>
        <sz val="12"/>
        <color theme="1"/>
        <rFont val="Times New Roman"/>
        <family val="1"/>
      </rPr>
      <t>/s)</t>
    </r>
    <phoneticPr fontId="2" type="noConversion"/>
  </si>
  <si>
    <r>
      <t>(g/cm</t>
    </r>
    <r>
      <rPr>
        <vertAlign val="superscript"/>
        <sz val="12"/>
        <color theme="1"/>
        <rFont val="Times New Roman"/>
        <family val="1"/>
      </rPr>
      <t>3</t>
    </r>
    <r>
      <rPr>
        <sz val="12"/>
        <color theme="1"/>
        <rFont val="Times New Roman"/>
        <family val="1"/>
      </rPr>
      <t>)</t>
    </r>
    <phoneticPr fontId="2" type="noConversion"/>
  </si>
  <si>
    <t>(mm)</t>
    <phoneticPr fontId="2" type="noConversion"/>
  </si>
  <si>
    <t>(kPa)</t>
    <phoneticPr fontId="2" type="noConversion"/>
  </si>
  <si>
    <r>
      <t>(</t>
    </r>
    <r>
      <rPr>
        <vertAlign val="superscript"/>
        <sz val="12"/>
        <color theme="1"/>
        <rFont val="Times New Roman"/>
        <family val="1"/>
      </rPr>
      <t>o</t>
    </r>
    <r>
      <rPr>
        <sz val="12"/>
        <color theme="1"/>
        <rFont val="Times New Roman"/>
        <family val="1"/>
      </rPr>
      <t>)</t>
    </r>
    <phoneticPr fontId="2" type="noConversion"/>
  </si>
  <si>
    <t>Wells et al. (2013)</t>
    <phoneticPr fontId="2" type="noConversion"/>
  </si>
  <si>
    <t>van Dijk et al. (2012)</t>
    <phoneticPr fontId="2" type="noConversion"/>
  </si>
  <si>
    <t>Patsinghasanee et al. (2017)</t>
    <phoneticPr fontId="2" type="noConversion"/>
  </si>
  <si>
    <t>Water content</t>
    <phoneticPr fontId="2" type="noConversion"/>
  </si>
  <si>
    <t>(%)</t>
    <phoneticPr fontId="2" type="noConversion"/>
  </si>
  <si>
    <t>0.23/0.028</t>
  </si>
  <si>
    <t>0.23/0.028</t>
    <phoneticPr fontId="2" type="noConversion"/>
  </si>
  <si>
    <t>Qin et al. (2018)</t>
    <phoneticPr fontId="2" type="noConversion"/>
  </si>
  <si>
    <t>Shu et al. (2019)</t>
    <phoneticPr fontId="2" type="noConversion"/>
  </si>
  <si>
    <t>Vargas Luna et al. (2019)</t>
    <phoneticPr fontId="2" type="noConversion"/>
  </si>
  <si>
    <t>Zhao et al. (2020)</t>
    <phoneticPr fontId="2" type="noConversion"/>
  </si>
  <si>
    <r>
      <t>D</t>
    </r>
    <r>
      <rPr>
        <i/>
        <vertAlign val="subscript"/>
        <sz val="12"/>
        <color theme="1"/>
        <rFont val="Times New Roman"/>
        <family val="1"/>
      </rPr>
      <t>50</t>
    </r>
    <phoneticPr fontId="2" type="noConversion"/>
  </si>
  <si>
    <t>r</t>
    <phoneticPr fontId="2" type="noConversion"/>
  </si>
  <si>
    <t>(-)</t>
    <phoneticPr fontId="2" type="noConversion"/>
  </si>
  <si>
    <r>
      <t>(s</t>
    </r>
    <r>
      <rPr>
        <vertAlign val="superscript"/>
        <sz val="12"/>
        <color theme="1"/>
        <rFont val="Times New Roman"/>
        <family val="1"/>
      </rPr>
      <t>-1</t>
    </r>
    <r>
      <rPr>
        <sz val="12"/>
        <color theme="1"/>
        <rFont val="Times New Roman"/>
        <family val="1"/>
      </rPr>
      <t>)</t>
    </r>
    <phoneticPr fontId="2" type="noConversion"/>
  </si>
  <si>
    <t>Retreat rate</t>
    <phoneticPr fontId="2" type="noConversion"/>
  </si>
  <si>
    <t>Bank height</t>
    <phoneticPr fontId="2" type="noConversion"/>
  </si>
  <si>
    <t>Channel width</t>
    <phoneticPr fontId="2" type="noConversion"/>
  </si>
  <si>
    <t>seepage gradient</t>
    <phoneticPr fontId="2" type="noConversion"/>
  </si>
  <si>
    <r>
      <rPr>
        <i/>
        <sz val="12"/>
        <color theme="1"/>
        <rFont val="Times New Roman"/>
        <family val="1"/>
      </rPr>
      <t>H</t>
    </r>
    <r>
      <rPr>
        <i/>
        <vertAlign val="subscript"/>
        <sz val="12"/>
        <color theme="1"/>
        <rFont val="Times New Roman"/>
        <family val="1"/>
      </rPr>
      <t>b</t>
    </r>
    <r>
      <rPr>
        <sz val="12"/>
        <color theme="1"/>
        <rFont val="Times New Roman"/>
        <family val="1"/>
      </rPr>
      <t>/</t>
    </r>
    <r>
      <rPr>
        <i/>
        <sz val="12"/>
        <color theme="1"/>
        <rFont val="Times New Roman"/>
        <family val="1"/>
      </rPr>
      <t>H</t>
    </r>
    <r>
      <rPr>
        <i/>
        <vertAlign val="subscript"/>
        <sz val="12"/>
        <color theme="1"/>
        <rFont val="Times New Roman"/>
        <family val="1"/>
      </rPr>
      <t>w</t>
    </r>
    <phoneticPr fontId="2" type="noConversion"/>
  </si>
  <si>
    <t>observed retreat rate</t>
    <phoneticPr fontId="2" type="noConversion"/>
  </si>
  <si>
    <t>Retreat rate calculated by bank height</t>
    <phoneticPr fontId="2" type="noConversion"/>
  </si>
  <si>
    <t>Retreat rate calculated by flow velocity</t>
    <phoneticPr fontId="2" type="noConversion"/>
  </si>
  <si>
    <t>Retreat rate calculated by discharge</t>
    <phoneticPr fontId="2" type="noConversion"/>
  </si>
  <si>
    <t>Retreat rate calculated by shear stress</t>
    <phoneticPr fontId="2" type="noConversion"/>
  </si>
  <si>
    <t>Retreat rate calculated by proposed function (Lab)</t>
    <phoneticPr fontId="2" type="noConversion"/>
  </si>
  <si>
    <t>Reference</t>
  </si>
  <si>
    <t>Figure 2</t>
  </si>
  <si>
    <t>Table 1</t>
  </si>
  <si>
    <t>(-)</t>
  </si>
  <si>
    <t>From discharge</t>
  </si>
  <si>
    <t>Figure 12</t>
  </si>
  <si>
    <t>Text</t>
  </si>
  <si>
    <t>Figure 11</t>
  </si>
  <si>
    <t>Table 3</t>
  </si>
  <si>
    <t>Table 2</t>
  </si>
  <si>
    <t>Table 4</t>
  </si>
  <si>
    <t>Figure 3</t>
  </si>
  <si>
    <t>Figure 6</t>
  </si>
  <si>
    <t>Figure 1</t>
  </si>
  <si>
    <t>Water depth</t>
    <phoneticPr fontId="2" type="noConversion"/>
  </si>
  <si>
    <t>Flow velocity</t>
    <phoneticPr fontId="2" type="noConversion"/>
  </si>
  <si>
    <t>Supportting information</t>
    <phoneticPr fontId="2" type="noConversion"/>
  </si>
  <si>
    <t>Drainage area</t>
  </si>
  <si>
    <r>
      <t>(km</t>
    </r>
    <r>
      <rPr>
        <vertAlign val="superscript"/>
        <sz val="12"/>
        <color theme="1"/>
        <rFont val="Arial"/>
        <family val="2"/>
      </rPr>
      <t>2</t>
    </r>
    <r>
      <rPr>
        <sz val="12"/>
        <color theme="1"/>
        <rFont val="Arial"/>
        <family val="2"/>
      </rPr>
      <t>)</t>
    </r>
    <phoneticPr fontId="2" type="noConversion"/>
  </si>
  <si>
    <t>(m/year)</t>
    <phoneticPr fontId="2" type="noConversion"/>
  </si>
  <si>
    <r>
      <t>(m</t>
    </r>
    <r>
      <rPr>
        <vertAlign val="superscript"/>
        <sz val="12"/>
        <color theme="1"/>
        <rFont val="Arial"/>
        <family val="2"/>
      </rPr>
      <t>3</t>
    </r>
    <r>
      <rPr>
        <sz val="12"/>
        <color theme="1"/>
        <rFont val="Arial"/>
        <family val="2"/>
      </rPr>
      <t>/year)</t>
    </r>
    <phoneticPr fontId="2" type="noConversion"/>
  </si>
  <si>
    <t>Linear retreat rate</t>
    <phoneticPr fontId="2" type="noConversion"/>
  </si>
  <si>
    <t>Volumetric retreat rate</t>
    <phoneticPr fontId="2" type="noConversion"/>
  </si>
  <si>
    <t>Hooke (1980)</t>
    <phoneticPr fontId="2" type="noConversion"/>
  </si>
  <si>
    <t>De Rose and Basher  (2011)</t>
    <phoneticPr fontId="2" type="noConversion"/>
  </si>
  <si>
    <t>Seginer (1966) Tkuma</t>
    <phoneticPr fontId="2" type="noConversion"/>
  </si>
  <si>
    <t>Seginer (1966) Ruhama</t>
    <phoneticPr fontId="2" type="noConversion"/>
  </si>
  <si>
    <t>Seginer (1966) Bror-Hayil</t>
    <phoneticPr fontId="2" type="noConversion"/>
  </si>
  <si>
    <t>Vandekerckhove et al. (2001a)</t>
    <phoneticPr fontId="2" type="noConversion"/>
  </si>
  <si>
    <t>Vandekerckhove et al. (2001b)</t>
    <phoneticPr fontId="2" type="noConversion"/>
  </si>
  <si>
    <t>Vandekerckhove et al. (2003)</t>
    <phoneticPr fontId="2" type="noConversion"/>
  </si>
  <si>
    <t>Timescale</t>
    <phoneticPr fontId="2" type="noConversion"/>
  </si>
  <si>
    <t>Short</t>
    <phoneticPr fontId="2" type="noConversion"/>
  </si>
  <si>
    <t>Long</t>
    <phoneticPr fontId="2" type="noConversion"/>
  </si>
  <si>
    <t>Medium</t>
    <phoneticPr fontId="2" type="noConversion"/>
  </si>
  <si>
    <t>The data used for Figure 10 and Figure 11 in the main text is provided in this Excel file. The sheet titled “Figure 10 (correlation)” shows the data used to plot Figure 10. For Figure 11, the source of the data is provided in “Figure 11 (Data source)”, the data used to fit correlations in Figure 11a is summarized in “Figure 11 (correlation)”, and the data used to plot Figure 11b and 11c are provided in “Figure 11 (comparison)”.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</si>
</sst>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scheme val="minor"/>
    </font>
    <font>
      <sz val="12"/>
      <color theme="1"/>
      <name val="Times New Roman"/>
      <family val="1"/>
    </font>
    <font>
      <sz val="9"/>
      <name val="等线"/>
      <family val="3"/>
      <charset val="134"/>
      <scheme val="minor"/>
    </font>
    <font>
      <vertAlign val="superscript"/>
      <sz val="12"/>
      <color theme="1"/>
      <name val="Times New Roman"/>
      <family val="1"/>
    </font>
    <font>
      <i/>
      <sz val="12"/>
      <color theme="1"/>
      <name val="Times New Roman"/>
      <family val="1"/>
    </font>
    <font>
      <i/>
      <vertAlign val="subscript"/>
      <sz val="12"/>
      <color theme="1"/>
      <name val="Times New Roman"/>
      <family val="1"/>
    </font>
    <font>
      <sz val="12"/>
      <color theme="1"/>
      <name val="Arial"/>
      <family val="2"/>
    </font>
    <font>
      <vertAlign val="superscript"/>
      <sz val="12"/>
      <color theme="1"/>
      <name val="Arial"/>
      <family val="2"/>
    </font>
    <font>
      <sz val="16"/>
      <color rgb="FF2666CF"/>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xf>
    <xf numFmtId="11" fontId="1" fillId="0" borderId="0" xfId="0" applyNumberFormat="1" applyFont="1" applyAlignment="1">
      <alignment horizontal="center"/>
    </xf>
    <xf numFmtId="0" fontId="1" fillId="0" borderId="0" xfId="0" applyFont="1" applyFill="1" applyAlignment="1">
      <alignment horizontal="center"/>
    </xf>
    <xf numFmtId="11" fontId="1" fillId="0" borderId="0" xfId="0" applyNumberFormat="1" applyFont="1" applyFill="1" applyAlignment="1">
      <alignment horizontal="center"/>
    </xf>
    <xf numFmtId="0" fontId="4" fillId="0" borderId="0" xfId="0" applyFont="1" applyFill="1" applyAlignment="1">
      <alignment horizontal="center"/>
    </xf>
    <xf numFmtId="0" fontId="6" fillId="0" borderId="0" xfId="0" applyFont="1" applyAlignment="1">
      <alignment horizontal="center"/>
    </xf>
    <xf numFmtId="0" fontId="6" fillId="0" borderId="0" xfId="0" applyFont="1"/>
    <xf numFmtId="0" fontId="6" fillId="0" borderId="0" xfId="0" applyFont="1" applyFill="1" applyAlignment="1">
      <alignment horizontal="center"/>
    </xf>
    <xf numFmtId="0" fontId="6" fillId="0" borderId="0" xfId="0" applyFont="1" applyAlignment="1">
      <alignment horizontal="center"/>
    </xf>
    <xf numFmtId="0" fontId="8" fillId="0" borderId="0" xfId="0" applyFont="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'Figure 10 (correlation)'!$A$3</c:f>
              <c:strCache>
                <c:ptCount val="1"/>
                <c:pt idx="0">
                  <c:v>Hooke (1980)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5.7888013998250221E-2"/>
                  <c:y val="-6.889836687080785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'Figure 10 (correlation)'!$B$3:$B$17</c:f>
              <c:numCache>
                <c:formatCode>General</c:formatCode>
                <c:ptCount val="15"/>
                <c:pt idx="0">
                  <c:v>620</c:v>
                </c:pt>
                <c:pt idx="1">
                  <c:v>620</c:v>
                </c:pt>
                <c:pt idx="2">
                  <c:v>620</c:v>
                </c:pt>
                <c:pt idx="3">
                  <c:v>620</c:v>
                </c:pt>
                <c:pt idx="4">
                  <c:v>235</c:v>
                </c:pt>
                <c:pt idx="5">
                  <c:v>270</c:v>
                </c:pt>
                <c:pt idx="6">
                  <c:v>135</c:v>
                </c:pt>
                <c:pt idx="7">
                  <c:v>288</c:v>
                </c:pt>
                <c:pt idx="8">
                  <c:v>288</c:v>
                </c:pt>
                <c:pt idx="9">
                  <c:v>288</c:v>
                </c:pt>
                <c:pt idx="10">
                  <c:v>288</c:v>
                </c:pt>
                <c:pt idx="11">
                  <c:v>288</c:v>
                </c:pt>
                <c:pt idx="12">
                  <c:v>51</c:v>
                </c:pt>
                <c:pt idx="13">
                  <c:v>74</c:v>
                </c:pt>
                <c:pt idx="14">
                  <c:v>9.6</c:v>
                </c:pt>
              </c:numCache>
            </c:numRef>
          </c:xVal>
          <c:yVal>
            <c:numRef>
              <c:f>'Figure 10 (correlation)'!$C$3:$C$17</c:f>
              <c:numCache>
                <c:formatCode>General</c:formatCode>
                <c:ptCount val="15"/>
                <c:pt idx="0">
                  <c:v>0.63</c:v>
                </c:pt>
                <c:pt idx="1">
                  <c:v>0.62</c:v>
                </c:pt>
                <c:pt idx="2">
                  <c:v>1.18</c:v>
                </c:pt>
                <c:pt idx="3">
                  <c:v>1.03</c:v>
                </c:pt>
                <c:pt idx="4">
                  <c:v>0.26</c:v>
                </c:pt>
                <c:pt idx="5">
                  <c:v>0.24</c:v>
                </c:pt>
                <c:pt idx="6">
                  <c:v>0.18</c:v>
                </c:pt>
                <c:pt idx="7">
                  <c:v>0.15</c:v>
                </c:pt>
                <c:pt idx="8">
                  <c:v>0.42</c:v>
                </c:pt>
                <c:pt idx="9">
                  <c:v>0.28999999999999998</c:v>
                </c:pt>
                <c:pt idx="10">
                  <c:v>0.46</c:v>
                </c:pt>
                <c:pt idx="11">
                  <c:v>0.33</c:v>
                </c:pt>
                <c:pt idx="12">
                  <c:v>0.7</c:v>
                </c:pt>
                <c:pt idx="13">
                  <c:v>0.08</c:v>
                </c:pt>
                <c:pt idx="14">
                  <c:v>0.08</c:v>
                </c:pt>
              </c:numCache>
            </c:numRef>
          </c:yVal>
          <c:smooth val="0"/>
          <c:extLst>
            <c:ext xmlns:c16="http://schemas.microsoft.com/office/drawing/2014/chart" uri="{C3380CC4-5D6E-409C-BE32-E72D297353CC}">
              <c16:uniqueId val="{00000000-507E-481D-A2AF-D046326A9ABD}"/>
            </c:ext>
          </c:extLst>
        </c:ser>
        <c:ser>
          <c:idx val="1"/>
          <c:order val="1"/>
          <c:tx>
            <c:strRef>
              <c:f>'Figure 10 (correlation)'!$A$18</c:f>
              <c:strCache>
                <c:ptCount val="1"/>
                <c:pt idx="0">
                  <c:v>De Rose and Basher  (2011)</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1"/>
            <c:dispEq val="1"/>
            <c:trendlineLbl>
              <c:layout>
                <c:manualLayout>
                  <c:x val="2.3752908767580429E-2"/>
                  <c:y val="0.1196911064508896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'Figure 10 (correlation)'!$B$18:$B$64</c:f>
              <c:numCache>
                <c:formatCode>General</c:formatCode>
                <c:ptCount val="47"/>
                <c:pt idx="0">
                  <c:v>1.7868999999999999</c:v>
                </c:pt>
                <c:pt idx="1">
                  <c:v>4.1703099999999997</c:v>
                </c:pt>
                <c:pt idx="2">
                  <c:v>5.3838400000000002</c:v>
                </c:pt>
                <c:pt idx="3">
                  <c:v>10.195399999999999</c:v>
                </c:pt>
                <c:pt idx="4">
                  <c:v>15.485200000000001</c:v>
                </c:pt>
                <c:pt idx="5">
                  <c:v>22.714500000000001</c:v>
                </c:pt>
                <c:pt idx="6">
                  <c:v>25.2163</c:v>
                </c:pt>
                <c:pt idx="7">
                  <c:v>16.9923</c:v>
                </c:pt>
                <c:pt idx="8">
                  <c:v>13.1622</c:v>
                </c:pt>
                <c:pt idx="9">
                  <c:v>9.9613800000000001</c:v>
                </c:pt>
                <c:pt idx="10">
                  <c:v>12.5649</c:v>
                </c:pt>
                <c:pt idx="11">
                  <c:v>19.7605</c:v>
                </c:pt>
                <c:pt idx="12">
                  <c:v>27.035399999999999</c:v>
                </c:pt>
                <c:pt idx="13">
                  <c:v>27.670500000000001</c:v>
                </c:pt>
                <c:pt idx="14">
                  <c:v>45.5852</c:v>
                </c:pt>
                <c:pt idx="15">
                  <c:v>53.011499999999998</c:v>
                </c:pt>
                <c:pt idx="16">
                  <c:v>13.315899999999999</c:v>
                </c:pt>
                <c:pt idx="17">
                  <c:v>82.407399999999996</c:v>
                </c:pt>
                <c:pt idx="18">
                  <c:v>120.88</c:v>
                </c:pt>
                <c:pt idx="19">
                  <c:v>64.5779</c:v>
                </c:pt>
                <c:pt idx="20">
                  <c:v>53.011499999999998</c:v>
                </c:pt>
                <c:pt idx="21">
                  <c:v>39.199199999999998</c:v>
                </c:pt>
                <c:pt idx="22">
                  <c:v>192.32400000000001</c:v>
                </c:pt>
                <c:pt idx="23">
                  <c:v>92.552199999999999</c:v>
                </c:pt>
                <c:pt idx="24">
                  <c:v>100.38800000000001</c:v>
                </c:pt>
                <c:pt idx="25">
                  <c:v>147.25399999999999</c:v>
                </c:pt>
                <c:pt idx="26">
                  <c:v>228.91</c:v>
                </c:pt>
                <c:pt idx="27">
                  <c:v>221.07400000000001</c:v>
                </c:pt>
                <c:pt idx="28">
                  <c:v>183.59700000000001</c:v>
                </c:pt>
                <c:pt idx="29">
                  <c:v>148.97399999999999</c:v>
                </c:pt>
                <c:pt idx="30">
                  <c:v>129.6</c:v>
                </c:pt>
                <c:pt idx="31">
                  <c:v>123.71899999999999</c:v>
                </c:pt>
                <c:pt idx="32">
                  <c:v>173.24299999999999</c:v>
                </c:pt>
                <c:pt idx="33">
                  <c:v>179.38300000000001</c:v>
                </c:pt>
                <c:pt idx="34">
                  <c:v>92.552199999999999</c:v>
                </c:pt>
                <c:pt idx="35">
                  <c:v>90.427899999999994</c:v>
                </c:pt>
                <c:pt idx="36">
                  <c:v>111.44499999999999</c:v>
                </c:pt>
                <c:pt idx="37">
                  <c:v>123.71899999999999</c:v>
                </c:pt>
                <c:pt idx="38">
                  <c:v>134.19300000000001</c:v>
                </c:pt>
                <c:pt idx="39">
                  <c:v>600</c:v>
                </c:pt>
                <c:pt idx="40">
                  <c:v>208.60599999999999</c:v>
                </c:pt>
                <c:pt idx="41">
                  <c:v>185.74100000000001</c:v>
                </c:pt>
                <c:pt idx="42">
                  <c:v>194.57</c:v>
                </c:pt>
                <c:pt idx="43">
                  <c:v>206.19900000000001</c:v>
                </c:pt>
                <c:pt idx="44">
                  <c:v>234.28700000000001</c:v>
                </c:pt>
                <c:pt idx="45">
                  <c:v>714.13699999999994</c:v>
                </c:pt>
                <c:pt idx="46">
                  <c:v>475.67599999999999</c:v>
                </c:pt>
              </c:numCache>
            </c:numRef>
          </c:xVal>
          <c:yVal>
            <c:numRef>
              <c:f>'Figure 10 (correlation)'!$C$18:$C$64</c:f>
              <c:numCache>
                <c:formatCode>General</c:formatCode>
                <c:ptCount val="47"/>
                <c:pt idx="0">
                  <c:v>5.5568400000000004E-3</c:v>
                </c:pt>
                <c:pt idx="1">
                  <c:v>5.7971999999999997E-3</c:v>
                </c:pt>
                <c:pt idx="2">
                  <c:v>3.6771999999999998E-3</c:v>
                </c:pt>
                <c:pt idx="3">
                  <c:v>3.8770900000000001E-3</c:v>
                </c:pt>
                <c:pt idx="4">
                  <c:v>3.8362600000000002E-3</c:v>
                </c:pt>
                <c:pt idx="5">
                  <c:v>5.2148400000000001E-3</c:v>
                </c:pt>
                <c:pt idx="6">
                  <c:v>6.6525600000000001E-3</c:v>
                </c:pt>
                <c:pt idx="7">
                  <c:v>6.6525600000000001E-3</c:v>
                </c:pt>
                <c:pt idx="8">
                  <c:v>6.0479599999999998E-3</c:v>
                </c:pt>
                <c:pt idx="9">
                  <c:v>5.6757500000000002E-3</c:v>
                </c:pt>
                <c:pt idx="10">
                  <c:v>1.16591E-2</c:v>
                </c:pt>
                <c:pt idx="11">
                  <c:v>1.1058E-2</c:v>
                </c:pt>
                <c:pt idx="12">
                  <c:v>1.16591E-2</c:v>
                </c:pt>
                <c:pt idx="13">
                  <c:v>1.1058E-2</c:v>
                </c:pt>
                <c:pt idx="14">
                  <c:v>1.11757E-2</c:v>
                </c:pt>
                <c:pt idx="15">
                  <c:v>1.04879E-2</c:v>
                </c:pt>
                <c:pt idx="16">
                  <c:v>1.6360400000000001E-2</c:v>
                </c:pt>
                <c:pt idx="17">
                  <c:v>7.1642800000000003E-3</c:v>
                </c:pt>
                <c:pt idx="18">
                  <c:v>9.8424600000000008E-3</c:v>
                </c:pt>
                <c:pt idx="19">
                  <c:v>1.32385E-2</c:v>
                </c:pt>
                <c:pt idx="20">
                  <c:v>1.72497E-2</c:v>
                </c:pt>
                <c:pt idx="21">
                  <c:v>1.60176E-2</c:v>
                </c:pt>
                <c:pt idx="22">
                  <c:v>8.3088399999999996E-3</c:v>
                </c:pt>
                <c:pt idx="23">
                  <c:v>1.60176E-2</c:v>
                </c:pt>
                <c:pt idx="24">
                  <c:v>2.0651099999999999E-2</c:v>
                </c:pt>
                <c:pt idx="25">
                  <c:v>1.51918E-2</c:v>
                </c:pt>
                <c:pt idx="26">
                  <c:v>1.55169E-2</c:v>
                </c:pt>
                <c:pt idx="27">
                  <c:v>2.1093000000000001E-2</c:v>
                </c:pt>
                <c:pt idx="28">
                  <c:v>2.0218400000000001E-2</c:v>
                </c:pt>
                <c:pt idx="29">
                  <c:v>2.0005499999999999E-2</c:v>
                </c:pt>
                <c:pt idx="30">
                  <c:v>1.8380899999999999E-2</c:v>
                </c:pt>
                <c:pt idx="31">
                  <c:v>1.7806300000000001E-2</c:v>
                </c:pt>
                <c:pt idx="32">
                  <c:v>1.8187399999999999E-2</c:v>
                </c:pt>
                <c:pt idx="33">
                  <c:v>1.8774300000000001E-2</c:v>
                </c:pt>
                <c:pt idx="34">
                  <c:v>3.5061299999999997E-2</c:v>
                </c:pt>
                <c:pt idx="35">
                  <c:v>2.5520899999999999E-2</c:v>
                </c:pt>
                <c:pt idx="36">
                  <c:v>2.5520899999999999E-2</c:v>
                </c:pt>
                <c:pt idx="37">
                  <c:v>2.5520899999999999E-2</c:v>
                </c:pt>
                <c:pt idx="38">
                  <c:v>2.6067099999999999E-2</c:v>
                </c:pt>
                <c:pt idx="39">
                  <c:v>2.8672900000000001E-2</c:v>
                </c:pt>
                <c:pt idx="40">
                  <c:v>2.9913100000000001E-2</c:v>
                </c:pt>
                <c:pt idx="41">
                  <c:v>2.7776499999999999E-2</c:v>
                </c:pt>
                <c:pt idx="42">
                  <c:v>2.4986299999999999E-2</c:v>
                </c:pt>
                <c:pt idx="43">
                  <c:v>2.44628E-2</c:v>
                </c:pt>
                <c:pt idx="44">
                  <c:v>2.3950300000000001E-2</c:v>
                </c:pt>
                <c:pt idx="45">
                  <c:v>4.6170799999999998E-2</c:v>
                </c:pt>
                <c:pt idx="46">
                  <c:v>6.1447700000000001E-2</c:v>
                </c:pt>
              </c:numCache>
            </c:numRef>
          </c:yVal>
          <c:smooth val="0"/>
          <c:extLst>
            <c:ext xmlns:c16="http://schemas.microsoft.com/office/drawing/2014/chart" uri="{C3380CC4-5D6E-409C-BE32-E72D297353CC}">
              <c16:uniqueId val="{00000003-507E-481D-A2AF-D046326A9ABD}"/>
            </c:ext>
          </c:extLst>
        </c:ser>
        <c:ser>
          <c:idx val="2"/>
          <c:order val="2"/>
          <c:tx>
            <c:v>Seginer (1966)</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1"/>
            <c:dispEq val="1"/>
            <c:trendlineLbl>
              <c:layout>
                <c:manualLayout>
                  <c:x val="-0.41116333867906413"/>
                  <c:y val="1.1712103826217703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'Figure 10 (correlation)'!$B$65:$B$100</c:f>
              <c:numCache>
                <c:formatCode>General</c:formatCode>
                <c:ptCount val="36"/>
                <c:pt idx="0">
                  <c:v>2.1698500000000001E-3</c:v>
                </c:pt>
                <c:pt idx="1">
                  <c:v>5.5114300000000003E-3</c:v>
                </c:pt>
                <c:pt idx="2">
                  <c:v>9.4525000000000008E-3</c:v>
                </c:pt>
                <c:pt idx="3">
                  <c:v>1.6644099999999998E-2</c:v>
                </c:pt>
                <c:pt idx="4">
                  <c:v>2.2635200000000001E-2</c:v>
                </c:pt>
                <c:pt idx="5">
                  <c:v>6.7616099999999998E-2</c:v>
                </c:pt>
                <c:pt idx="6">
                  <c:v>0.26409199999999999</c:v>
                </c:pt>
                <c:pt idx="7">
                  <c:v>0.60909999999999997</c:v>
                </c:pt>
                <c:pt idx="8">
                  <c:v>0.93719200000000003</c:v>
                </c:pt>
                <c:pt idx="9">
                  <c:v>6.5072599999999996</c:v>
                </c:pt>
                <c:pt idx="10">
                  <c:v>4.2804799999999997E-2</c:v>
                </c:pt>
                <c:pt idx="11">
                  <c:v>3.3844399999999997E-2</c:v>
                </c:pt>
                <c:pt idx="12">
                  <c:v>2.1901899999999998E-3</c:v>
                </c:pt>
                <c:pt idx="13">
                  <c:v>6.3020899999999998E-3</c:v>
                </c:pt>
                <c:pt idx="14">
                  <c:v>2.1804E-2</c:v>
                </c:pt>
                <c:pt idx="15">
                  <c:v>5.2974600000000004E-3</c:v>
                </c:pt>
                <c:pt idx="16">
                  <c:v>6.9334100000000001E-3</c:v>
                </c:pt>
                <c:pt idx="17">
                  <c:v>4.0722399999999999E-2</c:v>
                </c:pt>
                <c:pt idx="18">
                  <c:v>3.1804399999999997E-2</c:v>
                </c:pt>
                <c:pt idx="19">
                  <c:v>2.4851600000000001E-2</c:v>
                </c:pt>
                <c:pt idx="20">
                  <c:v>1.02519E-2</c:v>
                </c:pt>
                <c:pt idx="21">
                  <c:v>0.36197499999999999</c:v>
                </c:pt>
                <c:pt idx="22">
                  <c:v>0.151147</c:v>
                </c:pt>
                <c:pt idx="23">
                  <c:v>5.8034799999999997E-3</c:v>
                </c:pt>
                <c:pt idx="24">
                  <c:v>5.2496399999999999E-3</c:v>
                </c:pt>
                <c:pt idx="25">
                  <c:v>9.5766400000000008E-3</c:v>
                </c:pt>
                <c:pt idx="26">
                  <c:v>4.8053699999999998E-3</c:v>
                </c:pt>
                <c:pt idx="27">
                  <c:v>8.9759499999999999E-3</c:v>
                </c:pt>
                <c:pt idx="28">
                  <c:v>1.01385E-2</c:v>
                </c:pt>
                <c:pt idx="29">
                  <c:v>1.13265E-2</c:v>
                </c:pt>
                <c:pt idx="30">
                  <c:v>1.92359E-2</c:v>
                </c:pt>
                <c:pt idx="31">
                  <c:v>1.8255400000000001E-2</c:v>
                </c:pt>
                <c:pt idx="32">
                  <c:v>8.1943199999999994E-2</c:v>
                </c:pt>
                <c:pt idx="33">
                  <c:v>6.2598299999999996E-2</c:v>
                </c:pt>
                <c:pt idx="34">
                  <c:v>1.3311999999999999E-2</c:v>
                </c:pt>
                <c:pt idx="35">
                  <c:v>2.14828E-2</c:v>
                </c:pt>
              </c:numCache>
            </c:numRef>
          </c:xVal>
          <c:yVal>
            <c:numRef>
              <c:f>'Figure 10 (correlation)'!$C$65:$C$100</c:f>
              <c:numCache>
                <c:formatCode>General</c:formatCode>
                <c:ptCount val="36"/>
                <c:pt idx="0">
                  <c:v>6.7763999999999991E-2</c:v>
                </c:pt>
                <c:pt idx="1">
                  <c:v>0.16611733333333334</c:v>
                </c:pt>
                <c:pt idx="2">
                  <c:v>0.30311266666666664</c:v>
                </c:pt>
                <c:pt idx="3">
                  <c:v>0.28952600000000001</c:v>
                </c:pt>
                <c:pt idx="4">
                  <c:v>0.28647733333333331</c:v>
                </c:pt>
                <c:pt idx="5">
                  <c:v>0.29527199999999998</c:v>
                </c:pt>
                <c:pt idx="6">
                  <c:v>0.75256666666666672</c:v>
                </c:pt>
                <c:pt idx="7">
                  <c:v>0.90791333333333335</c:v>
                </c:pt>
                <c:pt idx="8">
                  <c:v>0.74843999999999999</c:v>
                </c:pt>
                <c:pt idx="9">
                  <c:v>5.0840266666666674</c:v>
                </c:pt>
                <c:pt idx="10">
                  <c:v>0.6759466666666667</c:v>
                </c:pt>
                <c:pt idx="11">
                  <c:v>1.0738933333333334</c:v>
                </c:pt>
                <c:pt idx="12">
                  <c:v>0.205958</c:v>
                </c:pt>
                <c:pt idx="13">
                  <c:v>0.26122200000000001</c:v>
                </c:pt>
                <c:pt idx="14">
                  <c:v>0.34824533333333335</c:v>
                </c:pt>
                <c:pt idx="15">
                  <c:v>0.45776333333333336</c:v>
                </c:pt>
                <c:pt idx="16">
                  <c:v>0.77513333333333334</c:v>
                </c:pt>
                <c:pt idx="17">
                  <c:v>0.87337999999999993</c:v>
                </c:pt>
                <c:pt idx="18">
                  <c:v>1.3874733333333333</c:v>
                </c:pt>
                <c:pt idx="19">
                  <c:v>1.8351533333333334</c:v>
                </c:pt>
                <c:pt idx="20">
                  <c:v>1.8947266666666667</c:v>
                </c:pt>
                <c:pt idx="21">
                  <c:v>3.9696799999999999</c:v>
                </c:pt>
                <c:pt idx="22">
                  <c:v>4.3569666666666667</c:v>
                </c:pt>
                <c:pt idx="23">
                  <c:v>6.6474533333333335E-2</c:v>
                </c:pt>
                <c:pt idx="24">
                  <c:v>0.13659066666666667</c:v>
                </c:pt>
                <c:pt idx="25">
                  <c:v>0.22888533333333333</c:v>
                </c:pt>
                <c:pt idx="26">
                  <c:v>0.32898866666666665</c:v>
                </c:pt>
                <c:pt idx="27">
                  <c:v>0.78573999999999999</c:v>
                </c:pt>
                <c:pt idx="28">
                  <c:v>1.2205066666666666</c:v>
                </c:pt>
                <c:pt idx="29">
                  <c:v>1.1629866666666666</c:v>
                </c:pt>
                <c:pt idx="30">
                  <c:v>0.83860666666666672</c:v>
                </c:pt>
                <c:pt idx="31">
                  <c:v>2.7084600000000001</c:v>
                </c:pt>
                <c:pt idx="32">
                  <c:v>1.6344466666666666</c:v>
                </c:pt>
                <c:pt idx="33">
                  <c:v>1.0260266666666666</c:v>
                </c:pt>
                <c:pt idx="34">
                  <c:v>0.62429533333333331</c:v>
                </c:pt>
                <c:pt idx="35">
                  <c:v>0.90290666666666664</c:v>
                </c:pt>
              </c:numCache>
            </c:numRef>
          </c:yVal>
          <c:smooth val="0"/>
          <c:extLst>
            <c:ext xmlns:c16="http://schemas.microsoft.com/office/drawing/2014/chart" uri="{C3380CC4-5D6E-409C-BE32-E72D297353CC}">
              <c16:uniqueId val="{00000006-507E-481D-A2AF-D046326A9ABD}"/>
            </c:ext>
          </c:extLst>
        </c:ser>
        <c:dLbls>
          <c:showLegendKey val="0"/>
          <c:showVal val="0"/>
          <c:showCatName val="0"/>
          <c:showSerName val="0"/>
          <c:showPercent val="0"/>
          <c:showBubbleSize val="0"/>
        </c:dLbls>
        <c:axId val="840680528"/>
        <c:axId val="840679696"/>
      </c:scatterChart>
      <c:valAx>
        <c:axId val="840680528"/>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0679696"/>
        <c:crosses val="autoZero"/>
        <c:crossBetween val="midCat"/>
      </c:valAx>
      <c:valAx>
        <c:axId val="84067969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0680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'Figure 10 (correlation)'!$A$101</c:f>
              <c:strCache>
                <c:ptCount val="1"/>
                <c:pt idx="0">
                  <c:v>Vandekerckhove et al. (2001a)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2.8656905634211388E-2"/>
                  <c:y val="9.23558242773637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'Figure 10 (correlation)'!$B$101:$B$146</c:f>
              <c:numCache>
                <c:formatCode>General</c:formatCode>
                <c:ptCount val="46"/>
                <c:pt idx="0">
                  <c:v>2.2477199999999999E-5</c:v>
                </c:pt>
                <c:pt idx="1">
                  <c:v>1.7670500000000001E-4</c:v>
                </c:pt>
                <c:pt idx="2">
                  <c:v>3.8581599999999998E-4</c:v>
                </c:pt>
                <c:pt idx="3">
                  <c:v>1.1428699999999998E-3</c:v>
                </c:pt>
                <c:pt idx="4">
                  <c:v>1.6859900000000001E-3</c:v>
                </c:pt>
                <c:pt idx="5">
                  <c:v>2.3905799999999998E-3</c:v>
                </c:pt>
                <c:pt idx="6">
                  <c:v>4.46212E-3</c:v>
                </c:pt>
                <c:pt idx="7">
                  <c:v>1.83012E-3</c:v>
                </c:pt>
                <c:pt idx="8">
                  <c:v>1.0617599999999999E-3</c:v>
                </c:pt>
                <c:pt idx="9">
                  <c:v>5.3297400000000002E-5</c:v>
                </c:pt>
                <c:pt idx="10">
                  <c:v>1.0324599999999999E-4</c:v>
                </c:pt>
                <c:pt idx="11">
                  <c:v>2.9553399999999997E-4</c:v>
                </c:pt>
                <c:pt idx="12">
                  <c:v>6.5094899999999992E-5</c:v>
                </c:pt>
                <c:pt idx="13">
                  <c:v>4.5421099999999999E-4</c:v>
                </c:pt>
                <c:pt idx="14">
                  <c:v>1.0266800000000001E-3</c:v>
                </c:pt>
                <c:pt idx="15">
                  <c:v>1.1983199999999999E-3</c:v>
                </c:pt>
                <c:pt idx="16">
                  <c:v>5.0471099999999996E-3</c:v>
                </c:pt>
                <c:pt idx="17">
                  <c:v>1.444E-2</c:v>
                </c:pt>
                <c:pt idx="18">
                  <c:v>8.1627099999999992E-4</c:v>
                </c:pt>
                <c:pt idx="19">
                  <c:v>6.4681100000000007E-4</c:v>
                </c:pt>
                <c:pt idx="20">
                  <c:v>4.9422300000000001E-4</c:v>
                </c:pt>
                <c:pt idx="21">
                  <c:v>1.03378E-3</c:v>
                </c:pt>
                <c:pt idx="22">
                  <c:v>6.6663399999999998E-3</c:v>
                </c:pt>
                <c:pt idx="23">
                  <c:v>1.7687000000000001E-2</c:v>
                </c:pt>
                <c:pt idx="24">
                  <c:v>0.1058796</c:v>
                </c:pt>
                <c:pt idx="25">
                  <c:v>0.90813219999999995</c:v>
                </c:pt>
                <c:pt idx="26">
                  <c:v>0.25815080000000001</c:v>
                </c:pt>
                <c:pt idx="27">
                  <c:v>1.08055E-5</c:v>
                </c:pt>
                <c:pt idx="28">
                  <c:v>1.6558E-5</c:v>
                </c:pt>
                <c:pt idx="29">
                  <c:v>2.7499900000000001E-5</c:v>
                </c:pt>
                <c:pt idx="30">
                  <c:v>4.2159999999999996E-5</c:v>
                </c:pt>
                <c:pt idx="31">
                  <c:v>4.3847499999999997E-5</c:v>
                </c:pt>
                <c:pt idx="32">
                  <c:v>7.8670899999999999E-5</c:v>
                </c:pt>
                <c:pt idx="33">
                  <c:v>5.5505000000000005E-5</c:v>
                </c:pt>
                <c:pt idx="34">
                  <c:v>9.2201500000000001E-5</c:v>
                </c:pt>
                <c:pt idx="35">
                  <c:v>8.1136400000000007E-4</c:v>
                </c:pt>
                <c:pt idx="36">
                  <c:v>1.26124E-4</c:v>
                </c:pt>
                <c:pt idx="37">
                  <c:v>4.7719699999999997E-2</c:v>
                </c:pt>
                <c:pt idx="38">
                  <c:v>2.2138000000000001E-2</c:v>
                </c:pt>
                <c:pt idx="39">
                  <c:v>6.2191800000000006E-4</c:v>
                </c:pt>
                <c:pt idx="40">
                  <c:v>5.1238300000000004E-4</c:v>
                </c:pt>
                <c:pt idx="41">
                  <c:v>2.9466900000000001E-3</c:v>
                </c:pt>
                <c:pt idx="42">
                  <c:v>1.9039900000000002E-2</c:v>
                </c:pt>
                <c:pt idx="43">
                  <c:v>1.3451299999999999E-2</c:v>
                </c:pt>
                <c:pt idx="44">
                  <c:v>8.2372799999999992E-4</c:v>
                </c:pt>
                <c:pt idx="45">
                  <c:v>15.95777</c:v>
                </c:pt>
              </c:numCache>
            </c:numRef>
          </c:xVal>
          <c:yVal>
            <c:numRef>
              <c:f>'Figure 10 (correlation)'!$D$101:$D$146</c:f>
              <c:numCache>
                <c:formatCode>General</c:formatCode>
                <c:ptCount val="46"/>
                <c:pt idx="0">
                  <c:v>2.3060400000000002E-2</c:v>
                </c:pt>
                <c:pt idx="1">
                  <c:v>3.9647700000000001E-2</c:v>
                </c:pt>
                <c:pt idx="2">
                  <c:v>9.3796000000000004E-2</c:v>
                </c:pt>
                <c:pt idx="3">
                  <c:v>5.55907E-2</c:v>
                </c:pt>
                <c:pt idx="4">
                  <c:v>5.8143199999999999E-2</c:v>
                </c:pt>
                <c:pt idx="5">
                  <c:v>5.0722299999999998E-2</c:v>
                </c:pt>
                <c:pt idx="6">
                  <c:v>8.7361099999999997E-2</c:v>
                </c:pt>
                <c:pt idx="7">
                  <c:v>0.16136300000000001</c:v>
                </c:pt>
                <c:pt idx="8">
                  <c:v>0.14746400000000001</c:v>
                </c:pt>
                <c:pt idx="9">
                  <c:v>0.16958999999999999</c:v>
                </c:pt>
                <c:pt idx="10">
                  <c:v>0.19416</c:v>
                </c:pt>
                <c:pt idx="11">
                  <c:v>0.34190300000000001</c:v>
                </c:pt>
                <c:pt idx="12">
                  <c:v>0.646509</c:v>
                </c:pt>
                <c:pt idx="13">
                  <c:v>0.58901499999999996</c:v>
                </c:pt>
                <c:pt idx="14">
                  <c:v>0.51354299999999997</c:v>
                </c:pt>
                <c:pt idx="15">
                  <c:v>0.418624</c:v>
                </c:pt>
                <c:pt idx="16">
                  <c:v>0.41788399999999998</c:v>
                </c:pt>
                <c:pt idx="17">
                  <c:v>0.65695800000000004</c:v>
                </c:pt>
                <c:pt idx="18">
                  <c:v>1.27288</c:v>
                </c:pt>
                <c:pt idx="19">
                  <c:v>1.42618</c:v>
                </c:pt>
                <c:pt idx="20">
                  <c:v>2.8822800000000002</c:v>
                </c:pt>
                <c:pt idx="21">
                  <c:v>2.6298599999999999</c:v>
                </c:pt>
                <c:pt idx="22">
                  <c:v>1.8251599999999999</c:v>
                </c:pt>
                <c:pt idx="23">
                  <c:v>4.94625</c:v>
                </c:pt>
                <c:pt idx="24">
                  <c:v>7.5947100000000001</c:v>
                </c:pt>
                <c:pt idx="25">
                  <c:v>120.596</c:v>
                </c:pt>
                <c:pt idx="26">
                  <c:v>4.1117299999999997</c:v>
                </c:pt>
                <c:pt idx="27">
                  <c:v>9.4209899999999999E-2</c:v>
                </c:pt>
                <c:pt idx="28">
                  <c:v>8.0334600000000006E-2</c:v>
                </c:pt>
                <c:pt idx="29">
                  <c:v>0.132245</c:v>
                </c:pt>
                <c:pt idx="30">
                  <c:v>0.12631300000000001</c:v>
                </c:pt>
                <c:pt idx="31">
                  <c:v>0.13830400000000001</c:v>
                </c:pt>
                <c:pt idx="32">
                  <c:v>0.20324</c:v>
                </c:pt>
                <c:pt idx="33">
                  <c:v>0.25510500000000003</c:v>
                </c:pt>
                <c:pt idx="34">
                  <c:v>0.43944100000000003</c:v>
                </c:pt>
                <c:pt idx="35">
                  <c:v>0.30486099999999999</c:v>
                </c:pt>
                <c:pt idx="36">
                  <c:v>0.77453000000000005</c:v>
                </c:pt>
                <c:pt idx="37">
                  <c:v>7.102E-2</c:v>
                </c:pt>
                <c:pt idx="38">
                  <c:v>0.62748700000000002</c:v>
                </c:pt>
                <c:pt idx="39">
                  <c:v>1.3025199999999999</c:v>
                </c:pt>
                <c:pt idx="40">
                  <c:v>1.4927999999999999</c:v>
                </c:pt>
                <c:pt idx="41">
                  <c:v>1.70679</c:v>
                </c:pt>
                <c:pt idx="42">
                  <c:v>1.90741</c:v>
                </c:pt>
                <c:pt idx="43">
                  <c:v>3.2891400000000002</c:v>
                </c:pt>
                <c:pt idx="44">
                  <c:v>10.983599999999999</c:v>
                </c:pt>
                <c:pt idx="45">
                  <c:v>12.718299999999999</c:v>
                </c:pt>
              </c:numCache>
            </c:numRef>
          </c:yVal>
          <c:smooth val="0"/>
          <c:extLst>
            <c:ext xmlns:c16="http://schemas.microsoft.com/office/drawing/2014/chart" uri="{C3380CC4-5D6E-409C-BE32-E72D297353CC}">
              <c16:uniqueId val="{00000000-B144-4097-8511-064D5C9EC466}"/>
            </c:ext>
          </c:extLst>
        </c:ser>
        <c:ser>
          <c:idx val="1"/>
          <c:order val="1"/>
          <c:tx>
            <c:strRef>
              <c:f>'Figure 10 (correlation)'!$A$147</c:f>
              <c:strCache>
                <c:ptCount val="1"/>
                <c:pt idx="0">
                  <c:v>Vandekerckhove et al. (2001b)</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1"/>
            <c:dispEq val="1"/>
            <c:trendlineLbl>
              <c:layout>
                <c:manualLayout>
                  <c:x val="-2.4181294403576501E-2"/>
                  <c:y val="-8.838358475784906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'Figure 10 (correlation)'!$B$147:$B$155</c:f>
              <c:numCache>
                <c:formatCode>General</c:formatCode>
                <c:ptCount val="9"/>
                <c:pt idx="0">
                  <c:v>1.0988899999999999E-4</c:v>
                </c:pt>
                <c:pt idx="1">
                  <c:v>2.27791E-4</c:v>
                </c:pt>
                <c:pt idx="2">
                  <c:v>3.1262500000000002E-4</c:v>
                </c:pt>
                <c:pt idx="3">
                  <c:v>4.6373399999999999E-4</c:v>
                </c:pt>
                <c:pt idx="4">
                  <c:v>1.3432000000000001E-3</c:v>
                </c:pt>
                <c:pt idx="5">
                  <c:v>1.2817E-3</c:v>
                </c:pt>
                <c:pt idx="6">
                  <c:v>1.8999400000000001E-3</c:v>
                </c:pt>
                <c:pt idx="7">
                  <c:v>2.5647299999999998E-2</c:v>
                </c:pt>
                <c:pt idx="8">
                  <c:v>0.7293579</c:v>
                </c:pt>
              </c:numCache>
            </c:numRef>
          </c:xVal>
          <c:yVal>
            <c:numRef>
              <c:f>'Figure 10 (correlation)'!$D$147:$D$155</c:f>
              <c:numCache>
                <c:formatCode>General</c:formatCode>
                <c:ptCount val="9"/>
                <c:pt idx="0">
                  <c:v>0.371446</c:v>
                </c:pt>
                <c:pt idx="1">
                  <c:v>0.30721599999999999</c:v>
                </c:pt>
                <c:pt idx="2">
                  <c:v>0.57576799999999995</c:v>
                </c:pt>
                <c:pt idx="3">
                  <c:v>0.61271600000000004</c:v>
                </c:pt>
                <c:pt idx="4">
                  <c:v>0.40644000000000002</c:v>
                </c:pt>
                <c:pt idx="5">
                  <c:v>0.61165400000000003</c:v>
                </c:pt>
                <c:pt idx="6">
                  <c:v>0.79846300000000003</c:v>
                </c:pt>
                <c:pt idx="7">
                  <c:v>7.1772400000000003</c:v>
                </c:pt>
                <c:pt idx="8">
                  <c:v>39.582500000000003</c:v>
                </c:pt>
              </c:numCache>
            </c:numRef>
          </c:yVal>
          <c:smooth val="0"/>
          <c:extLst>
            <c:ext xmlns:c16="http://schemas.microsoft.com/office/drawing/2014/chart" uri="{C3380CC4-5D6E-409C-BE32-E72D297353CC}">
              <c16:uniqueId val="{00000003-B144-4097-8511-064D5C9EC466}"/>
            </c:ext>
          </c:extLst>
        </c:ser>
        <c:ser>
          <c:idx val="2"/>
          <c:order val="2"/>
          <c:tx>
            <c:strRef>
              <c:f>'Figure 10 (correlation)'!$A$156</c:f>
              <c:strCache>
                <c:ptCount val="1"/>
                <c:pt idx="0">
                  <c:v>Vandekerckhove et al. (2003)</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1"/>
            <c:dispEq val="1"/>
            <c:trendlineLbl>
              <c:layout>
                <c:manualLayout>
                  <c:x val="-1.8773295246156754E-2"/>
                  <c:y val="-1.495459042243336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trendline>
            <c:spPr>
              <a:ln w="19050" cap="rnd">
                <a:solidFill>
                  <a:schemeClr val="accent3"/>
                </a:solidFill>
                <a:prstDash val="sysDot"/>
              </a:ln>
              <a:effectLst/>
            </c:spPr>
            <c:trendlineType val="power"/>
            <c:dispRSqr val="0"/>
            <c:dispEq val="0"/>
          </c:trendline>
          <c:trendline>
            <c:spPr>
              <a:ln w="19050" cap="rnd">
                <a:solidFill>
                  <a:schemeClr val="accent3"/>
                </a:solidFill>
                <a:prstDash val="sysDot"/>
              </a:ln>
              <a:effectLst/>
            </c:spPr>
            <c:trendlineType val="power"/>
            <c:dispRSqr val="0"/>
            <c:dispEq val="0"/>
          </c:trendline>
          <c:xVal>
            <c:numRef>
              <c:f>'Figure 10 (correlation)'!$B$156:$B$176</c:f>
              <c:numCache>
                <c:formatCode>General</c:formatCode>
                <c:ptCount val="21"/>
                <c:pt idx="0">
                  <c:v>1.1273099999999999E-4</c:v>
                </c:pt>
                <c:pt idx="1">
                  <c:v>2.2358499999999999E-4</c:v>
                </c:pt>
                <c:pt idx="2">
                  <c:v>3.1487700000000003E-4</c:v>
                </c:pt>
                <c:pt idx="3">
                  <c:v>6.8421400000000005E-4</c:v>
                </c:pt>
                <c:pt idx="4">
                  <c:v>1.35703E-3</c:v>
                </c:pt>
                <c:pt idx="5">
                  <c:v>1.26721E-3</c:v>
                </c:pt>
                <c:pt idx="6">
                  <c:v>1.9111199999999999E-3</c:v>
                </c:pt>
                <c:pt idx="7">
                  <c:v>9.2058600000000004E-4</c:v>
                </c:pt>
                <c:pt idx="8">
                  <c:v>1.0557100000000001E-3</c:v>
                </c:pt>
                <c:pt idx="9">
                  <c:v>1.82584E-3</c:v>
                </c:pt>
                <c:pt idx="10">
                  <c:v>2.63824E-2</c:v>
                </c:pt>
                <c:pt idx="11">
                  <c:v>2.5787000000000001E-2</c:v>
                </c:pt>
                <c:pt idx="12">
                  <c:v>4.45983E-2</c:v>
                </c:pt>
                <c:pt idx="13">
                  <c:v>7.36903E-2</c:v>
                </c:pt>
                <c:pt idx="14">
                  <c:v>2.1978999999999999E-2</c:v>
                </c:pt>
                <c:pt idx="15">
                  <c:v>0.50133030000000001</c:v>
                </c:pt>
                <c:pt idx="16">
                  <c:v>1.719649</c:v>
                </c:pt>
                <c:pt idx="17">
                  <c:v>0.75607100000000005</c:v>
                </c:pt>
                <c:pt idx="18">
                  <c:v>0.50133030000000001</c:v>
                </c:pt>
                <c:pt idx="19">
                  <c:v>16.476030000000002</c:v>
                </c:pt>
                <c:pt idx="20">
                  <c:v>4.74876E-4</c:v>
                </c:pt>
              </c:numCache>
            </c:numRef>
          </c:xVal>
          <c:yVal>
            <c:numRef>
              <c:f>'Figure 10 (correlation)'!$D$156:$D$176</c:f>
              <c:numCache>
                <c:formatCode>General</c:formatCode>
                <c:ptCount val="21"/>
                <c:pt idx="0">
                  <c:v>0.377112</c:v>
                </c:pt>
                <c:pt idx="1">
                  <c:v>0.311973</c:v>
                </c:pt>
                <c:pt idx="2">
                  <c:v>0.58170900000000003</c:v>
                </c:pt>
                <c:pt idx="3">
                  <c:v>0.311973</c:v>
                </c:pt>
                <c:pt idx="4">
                  <c:v>0.40903899999999999</c:v>
                </c:pt>
                <c:pt idx="5">
                  <c:v>0.61409499999999995</c:v>
                </c:pt>
                <c:pt idx="6">
                  <c:v>0.78364199999999995</c:v>
                </c:pt>
                <c:pt idx="7">
                  <c:v>2.1350699999999998</c:v>
                </c:pt>
                <c:pt idx="8">
                  <c:v>2.3158300000000001</c:v>
                </c:pt>
                <c:pt idx="9">
                  <c:v>4.8122999999999996</c:v>
                </c:pt>
                <c:pt idx="10">
                  <c:v>13.1113</c:v>
                </c:pt>
                <c:pt idx="11">
                  <c:v>7.2247599999999998</c:v>
                </c:pt>
                <c:pt idx="12">
                  <c:v>6.6608499999999999</c:v>
                </c:pt>
                <c:pt idx="13">
                  <c:v>4.5585199999999997</c:v>
                </c:pt>
                <c:pt idx="14">
                  <c:v>1.3841300000000001</c:v>
                </c:pt>
                <c:pt idx="15">
                  <c:v>0.97327399999999997</c:v>
                </c:pt>
                <c:pt idx="16">
                  <c:v>0.72247600000000001</c:v>
                </c:pt>
                <c:pt idx="17">
                  <c:v>38.7468</c:v>
                </c:pt>
                <c:pt idx="18">
                  <c:v>87.332599999999999</c:v>
                </c:pt>
                <c:pt idx="19">
                  <c:v>84.998599999999996</c:v>
                </c:pt>
                <c:pt idx="20">
                  <c:v>0.63095699999999999</c:v>
                </c:pt>
              </c:numCache>
            </c:numRef>
          </c:yVal>
          <c:smooth val="0"/>
          <c:extLst>
            <c:ext xmlns:c16="http://schemas.microsoft.com/office/drawing/2014/chart" uri="{C3380CC4-5D6E-409C-BE32-E72D297353CC}">
              <c16:uniqueId val="{00000004-B144-4097-8511-064D5C9EC466}"/>
            </c:ext>
          </c:extLst>
        </c:ser>
        <c:dLbls>
          <c:showLegendKey val="0"/>
          <c:showVal val="0"/>
          <c:showCatName val="0"/>
          <c:showSerName val="0"/>
          <c:showPercent val="0"/>
          <c:showBubbleSize val="0"/>
        </c:dLbls>
        <c:axId val="1048037680"/>
        <c:axId val="1048036848"/>
      </c:scatterChart>
      <c:valAx>
        <c:axId val="1048037680"/>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48036848"/>
        <c:crosses val="autoZero"/>
        <c:crossBetween val="midCat"/>
      </c:valAx>
      <c:valAx>
        <c:axId val="104803684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48037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5943963254593173"/>
                  <c:y val="-0.1104345290172061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'Figure 11 (correlation)'!$P$3:$P$21</c:f>
              <c:numCache>
                <c:formatCode>General</c:formatCode>
                <c:ptCount val="19"/>
                <c:pt idx="0">
                  <c:v>1</c:v>
                </c:pt>
                <c:pt idx="1">
                  <c:v>1</c:v>
                </c:pt>
                <c:pt idx="2">
                  <c:v>1</c:v>
                </c:pt>
                <c:pt idx="3">
                  <c:v>1</c:v>
                </c:pt>
                <c:pt idx="4">
                  <c:v>4</c:v>
                </c:pt>
                <c:pt idx="5">
                  <c:v>4</c:v>
                </c:pt>
                <c:pt idx="6">
                  <c:v>4</c:v>
                </c:pt>
                <c:pt idx="7">
                  <c:v>4</c:v>
                </c:pt>
                <c:pt idx="8">
                  <c:v>5</c:v>
                </c:pt>
                <c:pt idx="9">
                  <c:v>3</c:v>
                </c:pt>
                <c:pt idx="10">
                  <c:v>2.5</c:v>
                </c:pt>
                <c:pt idx="11">
                  <c:v>2.5</c:v>
                </c:pt>
                <c:pt idx="12">
                  <c:v>1.8199999999999998</c:v>
                </c:pt>
                <c:pt idx="13">
                  <c:v>1.54</c:v>
                </c:pt>
                <c:pt idx="14">
                  <c:v>1.3599999999999999</c:v>
                </c:pt>
                <c:pt idx="15">
                  <c:v>2</c:v>
                </c:pt>
                <c:pt idx="16">
                  <c:v>4</c:v>
                </c:pt>
                <c:pt idx="17">
                  <c:v>2.67</c:v>
                </c:pt>
                <c:pt idx="18">
                  <c:v>1.33</c:v>
                </c:pt>
              </c:numCache>
            </c:numRef>
          </c:xVal>
          <c:yVal>
            <c:numRef>
              <c:f>'Figure 11 (correlation)'!$Q$3:$Q$21</c:f>
              <c:numCache>
                <c:formatCode>General</c:formatCode>
                <c:ptCount val="19"/>
                <c:pt idx="0">
                  <c:v>4.9999999999999998E-7</c:v>
                </c:pt>
                <c:pt idx="1">
                  <c:v>2.7999999999999999E-6</c:v>
                </c:pt>
                <c:pt idx="2">
                  <c:v>3.4999999999999999E-6</c:v>
                </c:pt>
                <c:pt idx="3">
                  <c:v>4.0999999999999997E-6</c:v>
                </c:pt>
                <c:pt idx="4">
                  <c:v>6.3999999999999997E-5</c:v>
                </c:pt>
                <c:pt idx="5">
                  <c:v>5.9700000000000001E-5</c:v>
                </c:pt>
                <c:pt idx="6">
                  <c:v>7.4099999999999999E-5</c:v>
                </c:pt>
                <c:pt idx="7">
                  <c:v>1.048E-4</c:v>
                </c:pt>
                <c:pt idx="8">
                  <c:v>1.4119999999999999E-4</c:v>
                </c:pt>
                <c:pt idx="9">
                  <c:v>5.2899999999999998E-5</c:v>
                </c:pt>
                <c:pt idx="10">
                  <c:v>6.4900000000000005E-5</c:v>
                </c:pt>
                <c:pt idx="11">
                  <c:v>4.7299999999999998E-5</c:v>
                </c:pt>
                <c:pt idx="12">
                  <c:v>5.4E-6</c:v>
                </c:pt>
                <c:pt idx="13">
                  <c:v>4.5000000000000001E-6</c:v>
                </c:pt>
                <c:pt idx="14">
                  <c:v>3.5999999999999998E-6</c:v>
                </c:pt>
                <c:pt idx="15">
                  <c:v>2.72E-5</c:v>
                </c:pt>
                <c:pt idx="16">
                  <c:v>6.1099999999999994E-5</c:v>
                </c:pt>
                <c:pt idx="17">
                  <c:v>1.2E-5</c:v>
                </c:pt>
                <c:pt idx="18">
                  <c:v>3.7000000000000002E-6</c:v>
                </c:pt>
              </c:numCache>
            </c:numRef>
          </c:yVal>
          <c:smooth val="0"/>
          <c:extLst>
            <c:ext xmlns:c16="http://schemas.microsoft.com/office/drawing/2014/chart" uri="{C3380CC4-5D6E-409C-BE32-E72D297353CC}">
              <c16:uniqueId val="{00000000-1A7E-4BB1-8BDC-9BAF7E6791D9}"/>
            </c:ext>
          </c:extLst>
        </c:ser>
        <c:dLbls>
          <c:showLegendKey val="0"/>
          <c:showVal val="0"/>
          <c:showCatName val="0"/>
          <c:showSerName val="0"/>
          <c:showPercent val="0"/>
          <c:showBubbleSize val="0"/>
        </c:dLbls>
        <c:axId val="530750576"/>
        <c:axId val="530746968"/>
      </c:scatterChart>
      <c:valAx>
        <c:axId val="530750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30746968"/>
        <c:crosses val="autoZero"/>
        <c:crossBetween val="midCat"/>
      </c:valAx>
      <c:valAx>
        <c:axId val="530746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307505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0.10090682414698163"/>
                  <c:y val="-0.5236679790026246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'Figure 11 (correlation)'!$P$22:$P$33</c:f>
              <c:numCache>
                <c:formatCode>General</c:formatCode>
                <c:ptCount val="12"/>
                <c:pt idx="0">
                  <c:v>50.77</c:v>
                </c:pt>
                <c:pt idx="1">
                  <c:v>34.9</c:v>
                </c:pt>
                <c:pt idx="2">
                  <c:v>25.16</c:v>
                </c:pt>
                <c:pt idx="3">
                  <c:v>19.100000000000001</c:v>
                </c:pt>
                <c:pt idx="4">
                  <c:v>57.22</c:v>
                </c:pt>
                <c:pt idx="5">
                  <c:v>36.799999999999997</c:v>
                </c:pt>
                <c:pt idx="6">
                  <c:v>24.71</c:v>
                </c:pt>
                <c:pt idx="7">
                  <c:v>20.34</c:v>
                </c:pt>
                <c:pt idx="8">
                  <c:v>100.03</c:v>
                </c:pt>
                <c:pt idx="9">
                  <c:v>65.510000000000005</c:v>
                </c:pt>
                <c:pt idx="10">
                  <c:v>48.51</c:v>
                </c:pt>
                <c:pt idx="11">
                  <c:v>37.25</c:v>
                </c:pt>
              </c:numCache>
            </c:numRef>
          </c:xVal>
          <c:yVal>
            <c:numRef>
              <c:f>'Figure 11 (correlation)'!$Q$22:$Q$33</c:f>
              <c:numCache>
                <c:formatCode>General</c:formatCode>
                <c:ptCount val="12"/>
                <c:pt idx="0">
                  <c:v>1.5E-6</c:v>
                </c:pt>
                <c:pt idx="1">
                  <c:v>4.8999999999999997E-6</c:v>
                </c:pt>
                <c:pt idx="2">
                  <c:v>1.19E-5</c:v>
                </c:pt>
                <c:pt idx="3">
                  <c:v>2.1999999999999999E-5</c:v>
                </c:pt>
                <c:pt idx="4">
                  <c:v>2.0999999999999998E-6</c:v>
                </c:pt>
                <c:pt idx="5">
                  <c:v>4.8999999999999997E-6</c:v>
                </c:pt>
                <c:pt idx="6">
                  <c:v>1.4600000000000001E-5</c:v>
                </c:pt>
                <c:pt idx="7">
                  <c:v>2.1299999999999999E-5</c:v>
                </c:pt>
                <c:pt idx="8">
                  <c:v>7.9999999999999996E-7</c:v>
                </c:pt>
                <c:pt idx="9">
                  <c:v>2.0999999999999998E-6</c:v>
                </c:pt>
                <c:pt idx="10">
                  <c:v>5.8000000000000004E-6</c:v>
                </c:pt>
                <c:pt idx="11">
                  <c:v>1.0499999999999999E-5</c:v>
                </c:pt>
              </c:numCache>
            </c:numRef>
          </c:yVal>
          <c:smooth val="0"/>
          <c:extLst>
            <c:ext xmlns:c16="http://schemas.microsoft.com/office/drawing/2014/chart" uri="{C3380CC4-5D6E-409C-BE32-E72D297353CC}">
              <c16:uniqueId val="{00000000-17E6-415D-AA40-064DFE787520}"/>
            </c:ext>
          </c:extLst>
        </c:ser>
        <c:dLbls>
          <c:showLegendKey val="0"/>
          <c:showVal val="0"/>
          <c:showCatName val="0"/>
          <c:showSerName val="0"/>
          <c:showPercent val="0"/>
          <c:showBubbleSize val="0"/>
        </c:dLbls>
        <c:axId val="415246496"/>
        <c:axId val="415243544"/>
      </c:scatterChart>
      <c:valAx>
        <c:axId val="415246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5243544"/>
        <c:crosses val="autoZero"/>
        <c:crossBetween val="midCat"/>
      </c:valAx>
      <c:valAx>
        <c:axId val="415243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52464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2770122484689414E-2"/>
                  <c:y val="-6.407553222513852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'Figure 11 (comparison)'!$A$3:$A$37</c:f>
              <c:numCache>
                <c:formatCode>General</c:formatCode>
                <c:ptCount val="35"/>
                <c:pt idx="0">
                  <c:v>1.5736799999999999E-4</c:v>
                </c:pt>
                <c:pt idx="1">
                  <c:v>2.7965999999999999E-4</c:v>
                </c:pt>
                <c:pt idx="2">
                  <c:v>4.0195200000000002E-4</c:v>
                </c:pt>
                <c:pt idx="3">
                  <c:v>1.5222E-4</c:v>
                </c:pt>
                <c:pt idx="4" formatCode="0.00E+00">
                  <c:v>4.3139999999999904E-6</c:v>
                </c:pt>
                <c:pt idx="5" formatCode="0.00E+00">
                  <c:v>4.3139999999999904E-6</c:v>
                </c:pt>
                <c:pt idx="6" formatCode="0.00E+00">
                  <c:v>6.8939999999999902E-6</c:v>
                </c:pt>
                <c:pt idx="7" formatCode="0.00E+00">
                  <c:v>6.8939999999999902E-6</c:v>
                </c:pt>
                <c:pt idx="8" formatCode="0.00E+00">
                  <c:v>9.4739999999999808E-6</c:v>
                </c:pt>
                <c:pt idx="9" formatCode="0.00E+00">
                  <c:v>9.4739999999999808E-6</c:v>
                </c:pt>
                <c:pt idx="10" formatCode="0.00E+00">
                  <c:v>2.5332240000000001E-5</c:v>
                </c:pt>
                <c:pt idx="11">
                  <c:v>1.8433008E-4</c:v>
                </c:pt>
                <c:pt idx="12">
                  <c:v>1.5764256E-4</c:v>
                </c:pt>
                <c:pt idx="13">
                  <c:v>1.2205920000000001E-4</c:v>
                </c:pt>
                <c:pt idx="14">
                  <c:v>1.0426752000000001E-4</c:v>
                </c:pt>
                <c:pt idx="15" formatCode="0.00E+00">
                  <c:v>8.6475840000000006E-5</c:v>
                </c:pt>
                <c:pt idx="16">
                  <c:v>0</c:v>
                </c:pt>
                <c:pt idx="17">
                  <c:v>0</c:v>
                </c:pt>
                <c:pt idx="18">
                  <c:v>0</c:v>
                </c:pt>
                <c:pt idx="19">
                  <c:v>0</c:v>
                </c:pt>
                <c:pt idx="20" formatCode="0.00E+00">
                  <c:v>5.6249999999999998E-5</c:v>
                </c:pt>
                <c:pt idx="21">
                  <c:v>1.5075000000000001E-4</c:v>
                </c:pt>
                <c:pt idx="22">
                  <c:v>2.43E-4</c:v>
                </c:pt>
                <c:pt idx="23">
                  <c:v>1.0285714285714299E-4</c:v>
                </c:pt>
                <c:pt idx="24">
                  <c:v>1.6000000000000001E-4</c:v>
                </c:pt>
                <c:pt idx="25" formatCode="0.00E+00">
                  <c:v>9.6000000000000002E-5</c:v>
                </c:pt>
                <c:pt idx="26" formatCode="0.00E+00">
                  <c:v>8.7000000000000001E-5</c:v>
                </c:pt>
                <c:pt idx="27" formatCode="0.00E+00">
                  <c:v>8.0000000000000007E-5</c:v>
                </c:pt>
                <c:pt idx="28">
                  <c:v>1.7589E-4</c:v>
                </c:pt>
                <c:pt idx="29">
                  <c:v>1.37214E-4</c:v>
                </c:pt>
                <c:pt idx="30" formatCode="0.00E+00">
                  <c:v>2.016E-5</c:v>
                </c:pt>
                <c:pt idx="31">
                  <c:v>1.26E-4</c:v>
                </c:pt>
                <c:pt idx="32">
                  <c:v>1.8900000000000001E-4</c:v>
                </c:pt>
                <c:pt idx="33">
                  <c:v>2.1042000000000001E-4</c:v>
                </c:pt>
                <c:pt idx="34" formatCode="0.00E+00">
                  <c:v>8.3159999999999997E-5</c:v>
                </c:pt>
              </c:numCache>
            </c:numRef>
          </c:xVal>
          <c:yVal>
            <c:numRef>
              <c:f>'Figure 11 (comparison)'!$B$3:$B$37</c:f>
              <c:numCache>
                <c:formatCode>General</c:formatCode>
                <c:ptCount val="35"/>
                <c:pt idx="0">
                  <c:v>1.9620667102681499E-4</c:v>
                </c:pt>
                <c:pt idx="1">
                  <c:v>2.1596757681573999E-4</c:v>
                </c:pt>
                <c:pt idx="2">
                  <c:v>4.1744382271960201E-4</c:v>
                </c:pt>
                <c:pt idx="3" formatCode="0.00E+00">
                  <c:v>4.4726123862814501E-5</c:v>
                </c:pt>
                <c:pt idx="4" formatCode="0.00E+00">
                  <c:v>1.50705088902514E-5</c:v>
                </c:pt>
                <c:pt idx="5" formatCode="0.00E+00">
                  <c:v>1.07522464698331E-5</c:v>
                </c:pt>
                <c:pt idx="6" formatCode="0.00E+00">
                  <c:v>8.1971303805364907E-6</c:v>
                </c:pt>
                <c:pt idx="7" formatCode="0.00E+00">
                  <c:v>8.4397163120567399E-6</c:v>
                </c:pt>
                <c:pt idx="8" formatCode="0.00E+00">
                  <c:v>1.9853976531942601E-5</c:v>
                </c:pt>
                <c:pt idx="9" formatCode="0.00E+00">
                  <c:v>3.3031111111111098E-5</c:v>
                </c:pt>
                <c:pt idx="10" formatCode="0.00E+00">
                  <c:v>2.7756829227417502E-6</c:v>
                </c:pt>
                <c:pt idx="11">
                  <c:v>1.1996146352747E-4</c:v>
                </c:pt>
                <c:pt idx="12">
                  <c:v>1.45019339779153E-4</c:v>
                </c:pt>
                <c:pt idx="13">
                  <c:v>1.8412065739118399E-4</c:v>
                </c:pt>
                <c:pt idx="14">
                  <c:v>1.4669378573584001E-4</c:v>
                </c:pt>
                <c:pt idx="15" formatCode="0.00E+00">
                  <c:v>9.7903730936819196E-5</c:v>
                </c:pt>
                <c:pt idx="16" formatCode="0.00E+00">
                  <c:v>2.7181057146810599E-6</c:v>
                </c:pt>
                <c:pt idx="17" formatCode="0.00E+00">
                  <c:v>1.23792270531401E-5</c:v>
                </c:pt>
                <c:pt idx="18" formatCode="0.00E+00">
                  <c:v>1.5398550724637701E-5</c:v>
                </c:pt>
                <c:pt idx="19" formatCode="0.00E+00">
                  <c:v>1.81159420289855E-5</c:v>
                </c:pt>
                <c:pt idx="20" formatCode="0.00E+00">
                  <c:v>4.0000000000000003E-5</c:v>
                </c:pt>
                <c:pt idx="21">
                  <c:v>1E-4</c:v>
                </c:pt>
                <c:pt idx="22">
                  <c:v>2.0000000000000001E-4</c:v>
                </c:pt>
                <c:pt idx="23">
                  <c:v>1.19756034291465E-4</c:v>
                </c:pt>
                <c:pt idx="24">
                  <c:v>1.88276489580276E-4</c:v>
                </c:pt>
                <c:pt idx="25" formatCode="0.00E+00">
                  <c:v>8.4621559719064894E-5</c:v>
                </c:pt>
                <c:pt idx="26">
                  <c:v>1.25454533333333E-4</c:v>
                </c:pt>
                <c:pt idx="27" formatCode="0.00E+00">
                  <c:v>8.4134030237190496E-5</c:v>
                </c:pt>
                <c:pt idx="28" formatCode="0.00E+00">
                  <c:v>3.83022774327122E-5</c:v>
                </c:pt>
                <c:pt idx="29" formatCode="0.00E+00">
                  <c:v>3.83022774327122E-5</c:v>
                </c:pt>
                <c:pt idx="30" formatCode="0.00E+00">
                  <c:v>6.6308243727598597E-6</c:v>
                </c:pt>
                <c:pt idx="31">
                  <c:v>1.1412E-4</c:v>
                </c:pt>
                <c:pt idx="32">
                  <c:v>1.284E-4</c:v>
                </c:pt>
                <c:pt idx="33" formatCode="0.00E+00">
                  <c:v>5.0519999999999997E-5</c:v>
                </c:pt>
                <c:pt idx="34" formatCode="0.00E+00">
                  <c:v>3.0960000000000002E-5</c:v>
                </c:pt>
              </c:numCache>
            </c:numRef>
          </c:yVal>
          <c:smooth val="0"/>
          <c:extLst>
            <c:ext xmlns:c16="http://schemas.microsoft.com/office/drawing/2014/chart" uri="{C3380CC4-5D6E-409C-BE32-E72D297353CC}">
              <c16:uniqueId val="{00000000-9B90-4FFE-ADBC-EE0D169D2996}"/>
            </c:ext>
          </c:extLst>
        </c:ser>
        <c:dLbls>
          <c:showLegendKey val="0"/>
          <c:showVal val="0"/>
          <c:showCatName val="0"/>
          <c:showSerName val="0"/>
          <c:showPercent val="0"/>
          <c:showBubbleSize val="0"/>
        </c:dLbls>
        <c:axId val="625246408"/>
        <c:axId val="625244440"/>
      </c:scatterChart>
      <c:valAx>
        <c:axId val="625246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25244440"/>
        <c:crosses val="autoZero"/>
        <c:crossBetween val="midCat"/>
      </c:valAx>
      <c:valAx>
        <c:axId val="62524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25246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1587926509186356E-3"/>
                  <c:y val="-0.2529862933799941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'Figure 11 (comparison)'!$C$3:$C$37</c:f>
              <c:numCache>
                <c:formatCode>General</c:formatCode>
                <c:ptCount val="35"/>
                <c:pt idx="0">
                  <c:v>2.1000000000000001E-4</c:v>
                </c:pt>
                <c:pt idx="1">
                  <c:v>2.1000000000000001E-4</c:v>
                </c:pt>
                <c:pt idx="2">
                  <c:v>2.1000000000000001E-4</c:v>
                </c:pt>
                <c:pt idx="3">
                  <c:v>1.2E-4</c:v>
                </c:pt>
                <c:pt idx="4" formatCode="0.00E+00">
                  <c:v>1.5E-5</c:v>
                </c:pt>
                <c:pt idx="5" formatCode="0.00E+00">
                  <c:v>1.5E-5</c:v>
                </c:pt>
                <c:pt idx="6" formatCode="0.00E+00">
                  <c:v>1.5E-5</c:v>
                </c:pt>
                <c:pt idx="7" formatCode="0.00E+00">
                  <c:v>1.5E-5</c:v>
                </c:pt>
                <c:pt idx="8" formatCode="0.00E+00">
                  <c:v>1.5E-5</c:v>
                </c:pt>
                <c:pt idx="9" formatCode="0.00E+00">
                  <c:v>1.5E-5</c:v>
                </c:pt>
                <c:pt idx="10" formatCode="0.00E+00">
                  <c:v>4.1999999999999998E-5</c:v>
                </c:pt>
                <c:pt idx="11">
                  <c:v>2.1000000000000001E-4</c:v>
                </c:pt>
                <c:pt idx="12">
                  <c:v>2.1000000000000001E-4</c:v>
                </c:pt>
                <c:pt idx="13">
                  <c:v>2.1000000000000001E-4</c:v>
                </c:pt>
                <c:pt idx="14">
                  <c:v>2.1000000000000001E-4</c:v>
                </c:pt>
                <c:pt idx="15">
                  <c:v>2.1000000000000001E-4</c:v>
                </c:pt>
                <c:pt idx="16" formatCode="0.00E+00">
                  <c:v>6.1710000000000004E-5</c:v>
                </c:pt>
                <c:pt idx="17" formatCode="0.00E+00">
                  <c:v>6.135E-5</c:v>
                </c:pt>
                <c:pt idx="18" formatCode="0.00E+00">
                  <c:v>6.135E-5</c:v>
                </c:pt>
                <c:pt idx="19" formatCode="0.00E+00">
                  <c:v>6.135E-5</c:v>
                </c:pt>
                <c:pt idx="20" formatCode="0.00E+00">
                  <c:v>6.3600000000000001E-5</c:v>
                </c:pt>
                <c:pt idx="21" formatCode="0.00E+00">
                  <c:v>6.3600000000000001E-5</c:v>
                </c:pt>
                <c:pt idx="22" formatCode="0.00E+00">
                  <c:v>6.3600000000000001E-5</c:v>
                </c:pt>
                <c:pt idx="23" formatCode="0.00E+00">
                  <c:v>7.7999999999999999E-5</c:v>
                </c:pt>
                <c:pt idx="24" formatCode="0.00E+00">
                  <c:v>7.3499999999999998E-5</c:v>
                </c:pt>
                <c:pt idx="25" formatCode="0.00E+00">
                  <c:v>7.3499999999999998E-5</c:v>
                </c:pt>
                <c:pt idx="26" formatCode="0.00E+00">
                  <c:v>7.3499999999999998E-5</c:v>
                </c:pt>
                <c:pt idx="27" formatCode="0.00E+00">
                  <c:v>7.3499999999999998E-5</c:v>
                </c:pt>
                <c:pt idx="28" formatCode="0.00E+00">
                  <c:v>7.7999999999999999E-5</c:v>
                </c:pt>
                <c:pt idx="29" formatCode="0.00E+00">
                  <c:v>7.7999999999999999E-5</c:v>
                </c:pt>
                <c:pt idx="30" formatCode="0.00E+00">
                  <c:v>7.3499999999999998E-5</c:v>
                </c:pt>
                <c:pt idx="31">
                  <c:v>1.1400000000000001E-4</c:v>
                </c:pt>
                <c:pt idx="32">
                  <c:v>1.1400000000000001E-4</c:v>
                </c:pt>
                <c:pt idx="33" formatCode="0.00E+00">
                  <c:v>9.6000000000000002E-5</c:v>
                </c:pt>
                <c:pt idx="34" formatCode="0.00E+00">
                  <c:v>7.7999999999999999E-5</c:v>
                </c:pt>
              </c:numCache>
            </c:numRef>
          </c:xVal>
          <c:yVal>
            <c:numRef>
              <c:f>'Figure 11 (comparison)'!$D$3:$D$37</c:f>
              <c:numCache>
                <c:formatCode>General</c:formatCode>
                <c:ptCount val="35"/>
                <c:pt idx="0">
                  <c:v>1.9620667102681499E-4</c:v>
                </c:pt>
                <c:pt idx="1">
                  <c:v>2.1596757681573999E-4</c:v>
                </c:pt>
                <c:pt idx="2">
                  <c:v>4.1744382271960201E-4</c:v>
                </c:pt>
                <c:pt idx="3" formatCode="0.00E+00">
                  <c:v>4.4726123862814501E-5</c:v>
                </c:pt>
                <c:pt idx="4" formatCode="0.00E+00">
                  <c:v>1.50705088902514E-5</c:v>
                </c:pt>
                <c:pt idx="5" formatCode="0.00E+00">
                  <c:v>1.07522464698331E-5</c:v>
                </c:pt>
                <c:pt idx="6" formatCode="0.00E+00">
                  <c:v>8.1971303805364907E-6</c:v>
                </c:pt>
                <c:pt idx="7" formatCode="0.00E+00">
                  <c:v>8.4397163120567399E-6</c:v>
                </c:pt>
                <c:pt idx="8" formatCode="0.00E+00">
                  <c:v>1.9853976531942601E-5</c:v>
                </c:pt>
                <c:pt idx="9" formatCode="0.00E+00">
                  <c:v>3.3031111111111098E-5</c:v>
                </c:pt>
                <c:pt idx="10" formatCode="0.00E+00">
                  <c:v>2.7756829227417502E-6</c:v>
                </c:pt>
                <c:pt idx="11" formatCode="0.00E+00">
                  <c:v>1.1996146352747E-4</c:v>
                </c:pt>
                <c:pt idx="12">
                  <c:v>1.45019339779153E-4</c:v>
                </c:pt>
                <c:pt idx="13">
                  <c:v>1.8412065739118399E-4</c:v>
                </c:pt>
                <c:pt idx="14">
                  <c:v>1.4669378573584001E-4</c:v>
                </c:pt>
                <c:pt idx="15" formatCode="0.00E+00">
                  <c:v>9.7903730936819196E-5</c:v>
                </c:pt>
                <c:pt idx="16" formatCode="0.00E+00">
                  <c:v>2.7181057146810599E-6</c:v>
                </c:pt>
                <c:pt idx="17" formatCode="0.00E+00">
                  <c:v>1.23792270531401E-5</c:v>
                </c:pt>
                <c:pt idx="18" formatCode="0.00E+00">
                  <c:v>1.5398550724637701E-5</c:v>
                </c:pt>
                <c:pt idx="19" formatCode="0.00E+00">
                  <c:v>1.81159420289855E-5</c:v>
                </c:pt>
                <c:pt idx="20" formatCode="0.00E+00">
                  <c:v>4.0000000000000003E-5</c:v>
                </c:pt>
                <c:pt idx="21">
                  <c:v>1E-4</c:v>
                </c:pt>
                <c:pt idx="22">
                  <c:v>2.0000000000000001E-4</c:v>
                </c:pt>
                <c:pt idx="23">
                  <c:v>1.19756034291465E-4</c:v>
                </c:pt>
                <c:pt idx="24">
                  <c:v>1.88276489580276E-4</c:v>
                </c:pt>
                <c:pt idx="25" formatCode="0.00E+00">
                  <c:v>8.4621559719064894E-5</c:v>
                </c:pt>
                <c:pt idx="26">
                  <c:v>1.25454533333333E-4</c:v>
                </c:pt>
                <c:pt idx="27" formatCode="0.00E+00">
                  <c:v>8.4134030237190496E-5</c:v>
                </c:pt>
                <c:pt idx="28" formatCode="0.00E+00">
                  <c:v>3.83022774327122E-5</c:v>
                </c:pt>
                <c:pt idx="29" formatCode="0.00E+00">
                  <c:v>3.83022774327122E-5</c:v>
                </c:pt>
                <c:pt idx="30" formatCode="0.00E+00">
                  <c:v>6.6308243727598597E-6</c:v>
                </c:pt>
                <c:pt idx="31">
                  <c:v>1.1412E-4</c:v>
                </c:pt>
                <c:pt idx="32">
                  <c:v>1.284E-4</c:v>
                </c:pt>
                <c:pt idx="33" formatCode="0.00E+00">
                  <c:v>5.0519999999999997E-5</c:v>
                </c:pt>
                <c:pt idx="34" formatCode="0.00E+00">
                  <c:v>3.0960000000000002E-5</c:v>
                </c:pt>
              </c:numCache>
            </c:numRef>
          </c:yVal>
          <c:smooth val="0"/>
          <c:extLst>
            <c:ext xmlns:c16="http://schemas.microsoft.com/office/drawing/2014/chart" uri="{C3380CC4-5D6E-409C-BE32-E72D297353CC}">
              <c16:uniqueId val="{00000000-AB16-4BA1-B847-2C8C3ACF2EF8}"/>
            </c:ext>
          </c:extLst>
        </c:ser>
        <c:dLbls>
          <c:showLegendKey val="0"/>
          <c:showVal val="0"/>
          <c:showCatName val="0"/>
          <c:showSerName val="0"/>
          <c:showPercent val="0"/>
          <c:showBubbleSize val="0"/>
        </c:dLbls>
        <c:axId val="379686488"/>
        <c:axId val="379686816"/>
      </c:scatterChart>
      <c:valAx>
        <c:axId val="379686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9686816"/>
        <c:crosses val="autoZero"/>
        <c:crossBetween val="midCat"/>
      </c:valAx>
      <c:valAx>
        <c:axId val="37968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9686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'Figure 11 (comparison)'!$E$3:$E$21</c:f>
              <c:numCache>
                <c:formatCode>0.00E+00</c:formatCode>
                <c:ptCount val="19"/>
                <c:pt idx="0">
                  <c:v>3.2016819427383498E-5</c:v>
                </c:pt>
                <c:pt idx="1">
                  <c:v>4.1999999999999998E-5</c:v>
                </c:pt>
                <c:pt idx="2">
                  <c:v>4.1999999999999998E-5</c:v>
                </c:pt>
                <c:pt idx="3">
                  <c:v>4.1999999999999998E-5</c:v>
                </c:pt>
                <c:pt idx="4">
                  <c:v>4.8000000000000001E-5</c:v>
                </c:pt>
                <c:pt idx="5" formatCode="General">
                  <c:v>1.3200000000000001E-4</c:v>
                </c:pt>
                <c:pt idx="6" formatCode="General">
                  <c:v>2.14E-4</c:v>
                </c:pt>
                <c:pt idx="7" formatCode="General">
                  <c:v>1.04666666666667E-4</c:v>
                </c:pt>
                <c:pt idx="8" formatCode="General">
                  <c:v>1.04666666666667E-4</c:v>
                </c:pt>
                <c:pt idx="9" formatCode="General">
                  <c:v>1.04666666666667E-4</c:v>
                </c:pt>
                <c:pt idx="10" formatCode="General">
                  <c:v>1.26888888888889E-4</c:v>
                </c:pt>
                <c:pt idx="11" formatCode="General">
                  <c:v>1.40222222222222E-4</c:v>
                </c:pt>
                <c:pt idx="12" formatCode="General">
                  <c:v>1.2799999999999999E-4</c:v>
                </c:pt>
                <c:pt idx="13" formatCode="General">
                  <c:v>1.5200000000000001E-4</c:v>
                </c:pt>
                <c:pt idx="14">
                  <c:v>6.7999999999999999E-5</c:v>
                </c:pt>
                <c:pt idx="15">
                  <c:v>6.7999999999999999E-5</c:v>
                </c:pt>
                <c:pt idx="16">
                  <c:v>6.7999999999999999E-5</c:v>
                </c:pt>
                <c:pt idx="17">
                  <c:v>6.7999999999999999E-5</c:v>
                </c:pt>
                <c:pt idx="18">
                  <c:v>6.7999999999999999E-5</c:v>
                </c:pt>
              </c:numCache>
            </c:numRef>
          </c:xVal>
          <c:yVal>
            <c:numRef>
              <c:f>'Figure 11 (comparison)'!$F$3:$F$21</c:f>
              <c:numCache>
                <c:formatCode>0.00E+00</c:formatCode>
                <c:ptCount val="19"/>
                <c:pt idx="0">
                  <c:v>2.7181057146810599E-6</c:v>
                </c:pt>
                <c:pt idx="1">
                  <c:v>1.23792270531401E-5</c:v>
                </c:pt>
                <c:pt idx="2">
                  <c:v>1.5398550724637701E-5</c:v>
                </c:pt>
                <c:pt idx="3">
                  <c:v>1.81159420289855E-5</c:v>
                </c:pt>
                <c:pt idx="4">
                  <c:v>4.0000000000000003E-5</c:v>
                </c:pt>
                <c:pt idx="5" formatCode="General">
                  <c:v>1E-4</c:v>
                </c:pt>
                <c:pt idx="6" formatCode="General">
                  <c:v>2.0000000000000001E-4</c:v>
                </c:pt>
                <c:pt idx="7" formatCode="General">
                  <c:v>1.19756034291465E-4</c:v>
                </c:pt>
                <c:pt idx="8" formatCode="General">
                  <c:v>1.88276489580276E-4</c:v>
                </c:pt>
                <c:pt idx="9">
                  <c:v>8.4621559719064894E-5</c:v>
                </c:pt>
                <c:pt idx="10" formatCode="General">
                  <c:v>1.25454533333333E-4</c:v>
                </c:pt>
                <c:pt idx="11">
                  <c:v>8.4134030237190496E-5</c:v>
                </c:pt>
                <c:pt idx="12">
                  <c:v>3.83022774327122E-5</c:v>
                </c:pt>
                <c:pt idx="13">
                  <c:v>3.83022774327122E-5</c:v>
                </c:pt>
                <c:pt idx="14">
                  <c:v>6.6308243727598597E-6</c:v>
                </c:pt>
                <c:pt idx="15" formatCode="General">
                  <c:v>1.1412E-4</c:v>
                </c:pt>
                <c:pt idx="16" formatCode="General">
                  <c:v>1.284E-4</c:v>
                </c:pt>
                <c:pt idx="17">
                  <c:v>5.0519999999999997E-5</c:v>
                </c:pt>
                <c:pt idx="18">
                  <c:v>3.0960000000000002E-5</c:v>
                </c:pt>
              </c:numCache>
            </c:numRef>
          </c:yVal>
          <c:smooth val="0"/>
          <c:extLst>
            <c:ext xmlns:c16="http://schemas.microsoft.com/office/drawing/2014/chart" uri="{C3380CC4-5D6E-409C-BE32-E72D297353CC}">
              <c16:uniqueId val="{00000000-2EF7-45F4-BEB1-3DC2A832333F}"/>
            </c:ext>
          </c:extLst>
        </c:ser>
        <c:dLbls>
          <c:showLegendKey val="0"/>
          <c:showVal val="0"/>
          <c:showCatName val="0"/>
          <c:showSerName val="0"/>
          <c:showPercent val="0"/>
          <c:showBubbleSize val="0"/>
        </c:dLbls>
        <c:axId val="988325424"/>
        <c:axId val="988325752"/>
      </c:scatterChart>
      <c:valAx>
        <c:axId val="988325424"/>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88325752"/>
        <c:crosses val="autoZero"/>
        <c:crossBetween val="midCat"/>
      </c:valAx>
      <c:valAx>
        <c:axId val="98832575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88325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09798775153106E-2"/>
                  <c:y val="-0.2759463400408281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'Figure 11 (comparison)'!$G$3:$G$21</c:f>
              <c:numCache>
                <c:formatCode>0.00E+00</c:formatCode>
                <c:ptCount val="19"/>
                <c:pt idx="0">
                  <c:v>6.9945999999999997E-5</c:v>
                </c:pt>
                <c:pt idx="1">
                  <c:v>6.9969999999999996E-5</c:v>
                </c:pt>
                <c:pt idx="2">
                  <c:v>6.9969999999999996E-5</c:v>
                </c:pt>
                <c:pt idx="3">
                  <c:v>6.9969999999999996E-5</c:v>
                </c:pt>
                <c:pt idx="4">
                  <c:v>6.9992499999999998E-5</c:v>
                </c:pt>
                <c:pt idx="5">
                  <c:v>6.9979899999999997E-5</c:v>
                </c:pt>
                <c:pt idx="6">
                  <c:v>6.9967600000000004E-5</c:v>
                </c:pt>
                <c:pt idx="7">
                  <c:v>6.9880000000000002E-5</c:v>
                </c:pt>
                <c:pt idx="8">
                  <c:v>6.9927999999999999E-5</c:v>
                </c:pt>
                <c:pt idx="9">
                  <c:v>6.9880000000000002E-5</c:v>
                </c:pt>
                <c:pt idx="10">
                  <c:v>6.9826000000000005E-5</c:v>
                </c:pt>
                <c:pt idx="11">
                  <c:v>6.9808000000000007E-5</c:v>
                </c:pt>
                <c:pt idx="12">
                  <c:v>6.8650000000000002E-5</c:v>
                </c:pt>
                <c:pt idx="13">
                  <c:v>6.8200000000000004E-5</c:v>
                </c:pt>
                <c:pt idx="14">
                  <c:v>6.9076000000000001E-5</c:v>
                </c:pt>
                <c:pt idx="15">
                  <c:v>6.622E-5</c:v>
                </c:pt>
                <c:pt idx="16">
                  <c:v>6.8109999999999997E-5</c:v>
                </c:pt>
                <c:pt idx="17">
                  <c:v>6.8109999999999997E-5</c:v>
                </c:pt>
                <c:pt idx="18">
                  <c:v>6.8109999999999997E-5</c:v>
                </c:pt>
              </c:numCache>
            </c:numRef>
          </c:xVal>
          <c:yVal>
            <c:numRef>
              <c:f>'Figure 11 (comparison)'!$H$3:$H$21</c:f>
              <c:numCache>
                <c:formatCode>0.00E+00</c:formatCode>
                <c:ptCount val="19"/>
                <c:pt idx="0">
                  <c:v>2.7181057146810599E-6</c:v>
                </c:pt>
                <c:pt idx="1">
                  <c:v>1.23792270531401E-5</c:v>
                </c:pt>
                <c:pt idx="2">
                  <c:v>1.5398550724637701E-5</c:v>
                </c:pt>
                <c:pt idx="3">
                  <c:v>1.81159420289855E-5</c:v>
                </c:pt>
                <c:pt idx="4">
                  <c:v>4.0000000000000003E-5</c:v>
                </c:pt>
                <c:pt idx="5" formatCode="General">
                  <c:v>1E-4</c:v>
                </c:pt>
                <c:pt idx="6" formatCode="General">
                  <c:v>2.0000000000000001E-4</c:v>
                </c:pt>
                <c:pt idx="7" formatCode="General">
                  <c:v>1.19756034291465E-4</c:v>
                </c:pt>
                <c:pt idx="8" formatCode="General">
                  <c:v>1.88276489580276E-4</c:v>
                </c:pt>
                <c:pt idx="9">
                  <c:v>8.4621559719064894E-5</c:v>
                </c:pt>
                <c:pt idx="10" formatCode="General">
                  <c:v>1.25454533333333E-4</c:v>
                </c:pt>
                <c:pt idx="11">
                  <c:v>8.4134030237190496E-5</c:v>
                </c:pt>
                <c:pt idx="12">
                  <c:v>3.83022774327122E-5</c:v>
                </c:pt>
                <c:pt idx="13">
                  <c:v>3.83022774327122E-5</c:v>
                </c:pt>
                <c:pt idx="14">
                  <c:v>6.6308243727598597E-6</c:v>
                </c:pt>
                <c:pt idx="15" formatCode="General">
                  <c:v>1.1412E-4</c:v>
                </c:pt>
                <c:pt idx="16" formatCode="General">
                  <c:v>1.284E-4</c:v>
                </c:pt>
                <c:pt idx="17">
                  <c:v>5.0519999999999997E-5</c:v>
                </c:pt>
                <c:pt idx="18">
                  <c:v>3.0960000000000002E-5</c:v>
                </c:pt>
              </c:numCache>
            </c:numRef>
          </c:yVal>
          <c:smooth val="0"/>
          <c:extLst>
            <c:ext xmlns:c16="http://schemas.microsoft.com/office/drawing/2014/chart" uri="{C3380CC4-5D6E-409C-BE32-E72D297353CC}">
              <c16:uniqueId val="{00000000-039C-452D-9D2A-35A34D660FD6}"/>
            </c:ext>
          </c:extLst>
        </c:ser>
        <c:dLbls>
          <c:showLegendKey val="0"/>
          <c:showVal val="0"/>
          <c:showCatName val="0"/>
          <c:showSerName val="0"/>
          <c:showPercent val="0"/>
          <c:showBubbleSize val="0"/>
        </c:dLbls>
        <c:axId val="1064589016"/>
        <c:axId val="1064590656"/>
      </c:scatterChart>
      <c:valAx>
        <c:axId val="1064589016"/>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64590656"/>
        <c:crosses val="autoZero"/>
        <c:crossBetween val="midCat"/>
      </c:valAx>
      <c:valAx>
        <c:axId val="106459065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645890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4286964129483814E-2"/>
                  <c:y val="-6.78619860017497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'Figure 11 (comparison)'!$I$3:$I$21</c:f>
              <c:numCache>
                <c:formatCode>0.00E+00</c:formatCode>
                <c:ptCount val="19"/>
                <c:pt idx="0">
                  <c:v>4.4026039493051301E-5</c:v>
                </c:pt>
                <c:pt idx="1">
                  <c:v>4.6735905325443802E-5</c:v>
                </c:pt>
                <c:pt idx="2">
                  <c:v>4.6735905325443802E-5</c:v>
                </c:pt>
                <c:pt idx="3">
                  <c:v>4.6735905325443802E-5</c:v>
                </c:pt>
                <c:pt idx="4">
                  <c:v>4.8698224852070997E-5</c:v>
                </c:pt>
                <c:pt idx="5" formatCode="General">
                  <c:v>1.02474130177515E-4</c:v>
                </c:pt>
                <c:pt idx="6" formatCode="General">
                  <c:v>2.0232975147928999E-4</c:v>
                </c:pt>
                <c:pt idx="7">
                  <c:v>7.9586587771203203E-5</c:v>
                </c:pt>
                <c:pt idx="8">
                  <c:v>7.9586587771203203E-5</c:v>
                </c:pt>
                <c:pt idx="9">
                  <c:v>7.9586587771203203E-5</c:v>
                </c:pt>
                <c:pt idx="10">
                  <c:v>9.7799167214551901E-5</c:v>
                </c:pt>
                <c:pt idx="11" formatCode="General">
                  <c:v>1.10376156037695E-4</c:v>
                </c:pt>
                <c:pt idx="12">
                  <c:v>9.8800000000000003E-5</c:v>
                </c:pt>
                <c:pt idx="13" formatCode="General">
                  <c:v>1.22514840236686E-4</c:v>
                </c:pt>
                <c:pt idx="14">
                  <c:v>5.7048520710059198E-5</c:v>
                </c:pt>
                <c:pt idx="15">
                  <c:v>5.7048520710059198E-5</c:v>
                </c:pt>
                <c:pt idx="16">
                  <c:v>5.7048520710059198E-5</c:v>
                </c:pt>
                <c:pt idx="17">
                  <c:v>5.7048520710059198E-5</c:v>
                </c:pt>
                <c:pt idx="18">
                  <c:v>5.7048520710059198E-5</c:v>
                </c:pt>
              </c:numCache>
            </c:numRef>
          </c:xVal>
          <c:yVal>
            <c:numRef>
              <c:f>'Figure 11 (comparison)'!$J$3:$J$21</c:f>
              <c:numCache>
                <c:formatCode>0.00E+00</c:formatCode>
                <c:ptCount val="19"/>
                <c:pt idx="0">
                  <c:v>2.7181057146810599E-6</c:v>
                </c:pt>
                <c:pt idx="1">
                  <c:v>1.23792270531401E-5</c:v>
                </c:pt>
                <c:pt idx="2">
                  <c:v>1.5398550724637701E-5</c:v>
                </c:pt>
                <c:pt idx="3">
                  <c:v>1.81159420289855E-5</c:v>
                </c:pt>
                <c:pt idx="4">
                  <c:v>4.0000000000000003E-5</c:v>
                </c:pt>
                <c:pt idx="5" formatCode="General">
                  <c:v>1E-4</c:v>
                </c:pt>
                <c:pt idx="6" formatCode="General">
                  <c:v>2.0000000000000001E-4</c:v>
                </c:pt>
                <c:pt idx="7" formatCode="General">
                  <c:v>1.19756034291465E-4</c:v>
                </c:pt>
                <c:pt idx="8" formatCode="General">
                  <c:v>1.88276489580276E-4</c:v>
                </c:pt>
                <c:pt idx="9">
                  <c:v>8.4621559719064894E-5</c:v>
                </c:pt>
                <c:pt idx="10" formatCode="General">
                  <c:v>1.25454533333333E-4</c:v>
                </c:pt>
                <c:pt idx="11">
                  <c:v>8.4134030237190496E-5</c:v>
                </c:pt>
                <c:pt idx="12">
                  <c:v>3.83022774327122E-5</c:v>
                </c:pt>
                <c:pt idx="13">
                  <c:v>3.83022774327122E-5</c:v>
                </c:pt>
                <c:pt idx="14">
                  <c:v>6.6308243727598597E-6</c:v>
                </c:pt>
                <c:pt idx="15" formatCode="General">
                  <c:v>1.1412E-4</c:v>
                </c:pt>
                <c:pt idx="16" formatCode="General">
                  <c:v>1.284E-4</c:v>
                </c:pt>
                <c:pt idx="17">
                  <c:v>5.0519999999999997E-5</c:v>
                </c:pt>
                <c:pt idx="18">
                  <c:v>3.0960000000000002E-5</c:v>
                </c:pt>
              </c:numCache>
            </c:numRef>
          </c:yVal>
          <c:smooth val="0"/>
          <c:extLst>
            <c:ext xmlns:c16="http://schemas.microsoft.com/office/drawing/2014/chart" uri="{C3380CC4-5D6E-409C-BE32-E72D297353CC}">
              <c16:uniqueId val="{00000000-844C-4D4A-9E71-19F157812D5B}"/>
            </c:ext>
          </c:extLst>
        </c:ser>
        <c:dLbls>
          <c:showLegendKey val="0"/>
          <c:showVal val="0"/>
          <c:showCatName val="0"/>
          <c:showSerName val="0"/>
          <c:showPercent val="0"/>
          <c:showBubbleSize val="0"/>
        </c:dLbls>
        <c:axId val="699220328"/>
        <c:axId val="699219016"/>
      </c:scatterChart>
      <c:valAx>
        <c:axId val="699220328"/>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99219016"/>
        <c:crosses val="autoZero"/>
        <c:crossBetween val="midCat"/>
      </c:valAx>
      <c:valAx>
        <c:axId val="69921901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99220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1662112</xdr:colOff>
      <xdr:row>2</xdr:row>
      <xdr:rowOff>161925</xdr:rowOff>
    </xdr:from>
    <xdr:to>
      <xdr:col>14</xdr:col>
      <xdr:colOff>95250</xdr:colOff>
      <xdr:row>22</xdr:row>
      <xdr:rowOff>142875</xdr:rowOff>
    </xdr:to>
    <xdr:graphicFrame macro="">
      <xdr:nvGraphicFramePr>
        <xdr:cNvPr id="6" name="图表 5">
          <a:extLst>
            <a:ext uri="{FF2B5EF4-FFF2-40B4-BE49-F238E27FC236}">
              <a16:creationId xmlns:a16="http://schemas.microsoft.com/office/drawing/2014/main" id="{3CAEF7EC-1CB2-49AB-B932-B73B3FC7C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1647826</xdr:colOff>
      <xdr:row>23</xdr:row>
      <xdr:rowOff>9524</xdr:rowOff>
    </xdr:from>
    <xdr:to>
      <xdr:col>14</xdr:col>
      <xdr:colOff>123826</xdr:colOff>
      <xdr:row>40</xdr:row>
      <xdr:rowOff>66675</xdr:rowOff>
    </xdr:to>
    <xdr:graphicFrame macro="">
      <xdr:nvGraphicFramePr>
        <xdr:cNvPr id="8" name="图表 7">
          <a:extLst>
            <a:ext uri="{FF2B5EF4-FFF2-40B4-BE49-F238E27FC236}">
              <a16:creationId xmlns:a16="http://schemas.microsoft.com/office/drawing/2014/main" id="{446EB517-3426-4F14-BF34-0B70840BC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220980</xdr:colOff>
      <xdr:row>2</xdr:row>
      <xdr:rowOff>41910</xdr:rowOff>
    </xdr:from>
    <xdr:to>
      <xdr:col>24</xdr:col>
      <xdr:colOff>525780</xdr:colOff>
      <xdr:row>16</xdr:row>
      <xdr:rowOff>11430</xdr:rowOff>
    </xdr:to>
    <xdr:graphicFrame macro="">
      <xdr:nvGraphicFramePr>
        <xdr:cNvPr id="2" name="图表 1">
          <a:extLst>
            <a:ext uri="{FF2B5EF4-FFF2-40B4-BE49-F238E27FC236}">
              <a16:creationId xmlns:a16="http://schemas.microsoft.com/office/drawing/2014/main" id="{7FFE1221-315D-46A1-AD4E-7EA101CB9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259080</xdr:colOff>
      <xdr:row>16</xdr:row>
      <xdr:rowOff>87630</xdr:rowOff>
    </xdr:from>
    <xdr:to>
      <xdr:col>24</xdr:col>
      <xdr:colOff>563880</xdr:colOff>
      <xdr:row>30</xdr:row>
      <xdr:rowOff>57150</xdr:rowOff>
    </xdr:to>
    <xdr:graphicFrame macro="">
      <xdr:nvGraphicFramePr>
        <xdr:cNvPr id="3" name="图表 2">
          <a:extLst>
            <a:ext uri="{FF2B5EF4-FFF2-40B4-BE49-F238E27FC236}">
              <a16:creationId xmlns:a16="http://schemas.microsoft.com/office/drawing/2014/main" id="{C02202BD-7436-4E54-9294-F1CF97B46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23</xdr:row>
      <xdr:rowOff>19050</xdr:rowOff>
    </xdr:from>
    <xdr:to>
      <xdr:col>1</xdr:col>
      <xdr:colOff>1476375</xdr:colOff>
      <xdr:row>37</xdr:row>
      <xdr:rowOff>0</xdr:rowOff>
    </xdr:to>
    <xdr:graphicFrame macro="">
      <xdr:nvGraphicFramePr>
        <xdr:cNvPr id="2" name="图表 1">
          <a:extLst>
            <a:ext uri="{FF2B5EF4-FFF2-40B4-BE49-F238E27FC236}">
              <a16:creationId xmlns:a16="http://schemas.microsoft.com/office/drawing/2014/main" id="{7C610BDB-F36D-4902-9F80-BFA2C449B8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23</xdr:row>
      <xdr:rowOff>28576</xdr:rowOff>
    </xdr:from>
    <xdr:to>
      <xdr:col>3</xdr:col>
      <xdr:colOff>1543049</xdr:colOff>
      <xdr:row>37</xdr:row>
      <xdr:rowOff>9526</xdr:rowOff>
    </xdr:to>
    <xdr:graphicFrame macro="">
      <xdr:nvGraphicFramePr>
        <xdr:cNvPr id="3" name="图表 2">
          <a:extLst>
            <a:ext uri="{FF2B5EF4-FFF2-40B4-BE49-F238E27FC236}">
              <a16:creationId xmlns:a16="http://schemas.microsoft.com/office/drawing/2014/main" id="{EAA498EC-F57E-4CC1-AB9B-DC1E6FA57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733425</xdr:colOff>
      <xdr:row>22</xdr:row>
      <xdr:rowOff>142875</xdr:rowOff>
    </xdr:from>
    <xdr:to>
      <xdr:col>5</xdr:col>
      <xdr:colOff>1066800</xdr:colOff>
      <xdr:row>36</xdr:row>
      <xdr:rowOff>38100</xdr:rowOff>
    </xdr:to>
    <xdr:graphicFrame macro="">
      <xdr:nvGraphicFramePr>
        <xdr:cNvPr id="5" name="图表 4">
          <a:extLst>
            <a:ext uri="{FF2B5EF4-FFF2-40B4-BE49-F238E27FC236}">
              <a16:creationId xmlns:a16="http://schemas.microsoft.com/office/drawing/2014/main" id="{DAA7FF41-68BF-40CC-9A5E-2C271BDB1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104775</xdr:colOff>
      <xdr:row>23</xdr:row>
      <xdr:rowOff>28575</xdr:rowOff>
    </xdr:from>
    <xdr:to>
      <xdr:col>7</xdr:col>
      <xdr:colOff>1719262</xdr:colOff>
      <xdr:row>37</xdr:row>
      <xdr:rowOff>0</xdr:rowOff>
    </xdr:to>
    <xdr:graphicFrame macro="">
      <xdr:nvGraphicFramePr>
        <xdr:cNvPr id="6" name="图表 5">
          <a:extLst>
            <a:ext uri="{FF2B5EF4-FFF2-40B4-BE49-F238E27FC236}">
              <a16:creationId xmlns:a16="http://schemas.microsoft.com/office/drawing/2014/main" id="{DF8516B8-3E99-462A-9A71-2D5858C07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38100</xdr:colOff>
      <xdr:row>23</xdr:row>
      <xdr:rowOff>114300</xdr:rowOff>
    </xdr:from>
    <xdr:to>
      <xdr:col>10</xdr:col>
      <xdr:colOff>0</xdr:colOff>
      <xdr:row>35</xdr:row>
      <xdr:rowOff>180975</xdr:rowOff>
    </xdr:to>
    <xdr:graphicFrame macro="">
      <xdr:nvGraphicFramePr>
        <xdr:cNvPr id="7" name="图表 6">
          <a:extLst>
            <a:ext uri="{FF2B5EF4-FFF2-40B4-BE49-F238E27FC236}">
              <a16:creationId xmlns:a16="http://schemas.microsoft.com/office/drawing/2014/main" id="{550BDB33-7667-423B-9302-F59C9B124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6255C-21F4-465E-8F57-901A6CB5ACC6}">
  <dimension ref="A1"/>
  <sheetViews>
    <sheetView tabSelected="1" workbookViewId="0">
      <selection activeCell="F3" sqref="F3"/>
    </sheetView>
  </sheetViews>
  <sheetFormatPr defaultRowHeight="13.8" x14ac:dyDescent="0.25"/>
  <cols>
    <col min="1" max="1" width="115.88671875" customWidth="1"/>
  </cols>
  <sheetData>
    <row r="1" spans="1:1" ht="147" x14ac:dyDescent="0.25">
      <c r="A1" s="10" t="s">
        <v>82</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F4E9-F8C7-4D45-829A-3531F7AF0270}">
  <dimension ref="A1:E176"/>
  <sheetViews>
    <sheetView zoomScaleNormal="100" workbookViewId="0">
      <selection activeCell="A31" sqref="A31"/>
    </sheetView>
  </sheetViews>
  <sheetFormatPr defaultColWidth="9" defaultRowHeight="15" x14ac:dyDescent="0.25"/>
  <cols>
    <col min="1" max="1" width="34.21875" style="6" customWidth="1"/>
    <col min="2" max="3" width="20" style="6" customWidth="1"/>
    <col min="4" max="4" width="28.109375" style="6" customWidth="1"/>
    <col min="5" max="5" width="23.77734375" style="6" customWidth="1"/>
    <col min="6" max="16384" width="9" style="6"/>
  </cols>
  <sheetData>
    <row r="1" spans="1:5" x14ac:dyDescent="0.25">
      <c r="A1" s="6" t="s">
        <v>47</v>
      </c>
      <c r="B1" s="6" t="s">
        <v>64</v>
      </c>
      <c r="C1" s="6" t="s">
        <v>68</v>
      </c>
      <c r="D1" s="6" t="s">
        <v>69</v>
      </c>
      <c r="E1" s="6" t="s">
        <v>78</v>
      </c>
    </row>
    <row r="2" spans="1:5" ht="17.399999999999999" x14ac:dyDescent="0.25">
      <c r="B2" s="6" t="s">
        <v>65</v>
      </c>
      <c r="C2" s="6" t="s">
        <v>66</v>
      </c>
      <c r="D2" s="6" t="s">
        <v>67</v>
      </c>
    </row>
    <row r="3" spans="1:5" x14ac:dyDescent="0.25">
      <c r="A3" s="6" t="s">
        <v>70</v>
      </c>
      <c r="B3" s="6">
        <v>620</v>
      </c>
      <c r="C3" s="6">
        <v>0.63</v>
      </c>
      <c r="E3" s="6" t="s">
        <v>79</v>
      </c>
    </row>
    <row r="4" spans="1:5" x14ac:dyDescent="0.25">
      <c r="B4" s="6">
        <v>620</v>
      </c>
      <c r="C4" s="6">
        <v>0.62</v>
      </c>
    </row>
    <row r="5" spans="1:5" x14ac:dyDescent="0.25">
      <c r="B5" s="6">
        <v>620</v>
      </c>
      <c r="C5" s="6">
        <v>1.18</v>
      </c>
    </row>
    <row r="6" spans="1:5" x14ac:dyDescent="0.25">
      <c r="B6" s="6">
        <v>620</v>
      </c>
      <c r="C6" s="6">
        <v>1.03</v>
      </c>
    </row>
    <row r="7" spans="1:5" x14ac:dyDescent="0.25">
      <c r="B7" s="6">
        <v>235</v>
      </c>
      <c r="C7" s="6">
        <v>0.26</v>
      </c>
    </row>
    <row r="8" spans="1:5" x14ac:dyDescent="0.25">
      <c r="B8" s="6">
        <v>270</v>
      </c>
      <c r="C8" s="6">
        <v>0.24</v>
      </c>
    </row>
    <row r="9" spans="1:5" x14ac:dyDescent="0.25">
      <c r="B9" s="6">
        <v>135</v>
      </c>
      <c r="C9" s="6">
        <v>0.18</v>
      </c>
    </row>
    <row r="10" spans="1:5" x14ac:dyDescent="0.25">
      <c r="B10" s="6">
        <v>288</v>
      </c>
      <c r="C10" s="6">
        <v>0.15</v>
      </c>
    </row>
    <row r="11" spans="1:5" x14ac:dyDescent="0.25">
      <c r="B11" s="6">
        <v>288</v>
      </c>
      <c r="C11" s="6">
        <v>0.42</v>
      </c>
    </row>
    <row r="12" spans="1:5" x14ac:dyDescent="0.25">
      <c r="B12" s="6">
        <v>288</v>
      </c>
      <c r="C12" s="6">
        <v>0.28999999999999998</v>
      </c>
    </row>
    <row r="13" spans="1:5" x14ac:dyDescent="0.25">
      <c r="B13" s="6">
        <v>288</v>
      </c>
      <c r="C13" s="6">
        <v>0.46</v>
      </c>
    </row>
    <row r="14" spans="1:5" x14ac:dyDescent="0.25">
      <c r="B14" s="6">
        <v>288</v>
      </c>
      <c r="C14" s="6">
        <v>0.33</v>
      </c>
    </row>
    <row r="15" spans="1:5" x14ac:dyDescent="0.25">
      <c r="B15" s="6">
        <v>51</v>
      </c>
      <c r="C15" s="6">
        <v>0.7</v>
      </c>
    </row>
    <row r="16" spans="1:5" x14ac:dyDescent="0.25">
      <c r="B16" s="6">
        <v>74</v>
      </c>
      <c r="C16" s="6">
        <v>0.08</v>
      </c>
    </row>
    <row r="17" spans="1:5" x14ac:dyDescent="0.25">
      <c r="B17" s="6">
        <v>9.6</v>
      </c>
      <c r="C17" s="6">
        <v>0.08</v>
      </c>
    </row>
    <row r="18" spans="1:5" x14ac:dyDescent="0.25">
      <c r="A18" s="6" t="s">
        <v>71</v>
      </c>
      <c r="B18" s="6">
        <v>1.7868999999999999</v>
      </c>
      <c r="C18" s="6">
        <v>5.5568400000000004E-3</v>
      </c>
      <c r="E18" s="6" t="s">
        <v>80</v>
      </c>
    </row>
    <row r="19" spans="1:5" x14ac:dyDescent="0.25">
      <c r="B19" s="6">
        <v>4.1703099999999997</v>
      </c>
      <c r="C19" s="6">
        <v>5.7971999999999997E-3</v>
      </c>
    </row>
    <row r="20" spans="1:5" x14ac:dyDescent="0.25">
      <c r="B20" s="6">
        <v>5.3838400000000002</v>
      </c>
      <c r="C20" s="6">
        <v>3.6771999999999998E-3</v>
      </c>
    </row>
    <row r="21" spans="1:5" x14ac:dyDescent="0.25">
      <c r="B21" s="6">
        <v>10.195399999999999</v>
      </c>
      <c r="C21" s="6">
        <v>3.8770900000000001E-3</v>
      </c>
    </row>
    <row r="22" spans="1:5" x14ac:dyDescent="0.25">
      <c r="B22" s="6">
        <v>15.485200000000001</v>
      </c>
      <c r="C22" s="6">
        <v>3.8362600000000002E-3</v>
      </c>
    </row>
    <row r="23" spans="1:5" x14ac:dyDescent="0.25">
      <c r="B23" s="6">
        <v>22.714500000000001</v>
      </c>
      <c r="C23" s="6">
        <v>5.2148400000000001E-3</v>
      </c>
    </row>
    <row r="24" spans="1:5" x14ac:dyDescent="0.25">
      <c r="B24" s="6">
        <v>25.2163</v>
      </c>
      <c r="C24" s="6">
        <v>6.6525600000000001E-3</v>
      </c>
    </row>
    <row r="25" spans="1:5" x14ac:dyDescent="0.25">
      <c r="B25" s="6">
        <v>16.9923</v>
      </c>
      <c r="C25" s="6">
        <v>6.6525600000000001E-3</v>
      </c>
    </row>
    <row r="26" spans="1:5" x14ac:dyDescent="0.25">
      <c r="B26" s="6">
        <v>13.1622</v>
      </c>
      <c r="C26" s="6">
        <v>6.0479599999999998E-3</v>
      </c>
    </row>
    <row r="27" spans="1:5" x14ac:dyDescent="0.25">
      <c r="B27" s="6">
        <v>9.9613800000000001</v>
      </c>
      <c r="C27" s="6">
        <v>5.6757500000000002E-3</v>
      </c>
    </row>
    <row r="28" spans="1:5" x14ac:dyDescent="0.25">
      <c r="B28" s="6">
        <v>12.5649</v>
      </c>
      <c r="C28" s="6">
        <v>1.16591E-2</v>
      </c>
    </row>
    <row r="29" spans="1:5" x14ac:dyDescent="0.25">
      <c r="B29" s="6">
        <v>19.7605</v>
      </c>
      <c r="C29" s="6">
        <v>1.1058E-2</v>
      </c>
    </row>
    <row r="30" spans="1:5" x14ac:dyDescent="0.25">
      <c r="B30" s="6">
        <v>27.035399999999999</v>
      </c>
      <c r="C30" s="6">
        <v>1.16591E-2</v>
      </c>
    </row>
    <row r="31" spans="1:5" x14ac:dyDescent="0.25">
      <c r="B31" s="6">
        <v>27.670500000000001</v>
      </c>
      <c r="C31" s="6">
        <v>1.1058E-2</v>
      </c>
    </row>
    <row r="32" spans="1:5" x14ac:dyDescent="0.25">
      <c r="B32" s="6">
        <v>45.5852</v>
      </c>
      <c r="C32" s="6">
        <v>1.11757E-2</v>
      </c>
    </row>
    <row r="33" spans="2:3" x14ac:dyDescent="0.25">
      <c r="B33" s="6">
        <v>53.011499999999998</v>
      </c>
      <c r="C33" s="6">
        <v>1.04879E-2</v>
      </c>
    </row>
    <row r="34" spans="2:3" x14ac:dyDescent="0.25">
      <c r="B34" s="6">
        <v>13.315899999999999</v>
      </c>
      <c r="C34" s="6">
        <v>1.6360400000000001E-2</v>
      </c>
    </row>
    <row r="35" spans="2:3" x14ac:dyDescent="0.25">
      <c r="B35" s="6">
        <v>82.407399999999996</v>
      </c>
      <c r="C35" s="6">
        <v>7.1642800000000003E-3</v>
      </c>
    </row>
    <row r="36" spans="2:3" x14ac:dyDescent="0.25">
      <c r="B36" s="6">
        <v>120.88</v>
      </c>
      <c r="C36" s="6">
        <v>9.8424600000000008E-3</v>
      </c>
    </row>
    <row r="37" spans="2:3" x14ac:dyDescent="0.25">
      <c r="B37" s="6">
        <v>64.5779</v>
      </c>
      <c r="C37" s="6">
        <v>1.32385E-2</v>
      </c>
    </row>
    <row r="38" spans="2:3" x14ac:dyDescent="0.25">
      <c r="B38" s="6">
        <v>53.011499999999998</v>
      </c>
      <c r="C38" s="6">
        <v>1.72497E-2</v>
      </c>
    </row>
    <row r="39" spans="2:3" x14ac:dyDescent="0.25">
      <c r="B39" s="6">
        <v>39.199199999999998</v>
      </c>
      <c r="C39" s="6">
        <v>1.60176E-2</v>
      </c>
    </row>
    <row r="40" spans="2:3" x14ac:dyDescent="0.25">
      <c r="B40" s="6">
        <v>192.32400000000001</v>
      </c>
      <c r="C40" s="6">
        <v>8.3088399999999996E-3</v>
      </c>
    </row>
    <row r="41" spans="2:3" x14ac:dyDescent="0.25">
      <c r="B41" s="6">
        <v>92.552199999999999</v>
      </c>
      <c r="C41" s="6">
        <v>1.60176E-2</v>
      </c>
    </row>
    <row r="42" spans="2:3" x14ac:dyDescent="0.25">
      <c r="B42" s="6">
        <v>100.38800000000001</v>
      </c>
      <c r="C42" s="6">
        <v>2.0651099999999999E-2</v>
      </c>
    </row>
    <row r="43" spans="2:3" x14ac:dyDescent="0.25">
      <c r="B43" s="6">
        <v>147.25399999999999</v>
      </c>
      <c r="C43" s="6">
        <v>1.51918E-2</v>
      </c>
    </row>
    <row r="44" spans="2:3" x14ac:dyDescent="0.25">
      <c r="B44" s="6">
        <v>228.91</v>
      </c>
      <c r="C44" s="6">
        <v>1.55169E-2</v>
      </c>
    </row>
    <row r="45" spans="2:3" x14ac:dyDescent="0.25">
      <c r="B45" s="6">
        <v>221.07400000000001</v>
      </c>
      <c r="C45" s="6">
        <v>2.1093000000000001E-2</v>
      </c>
    </row>
    <row r="46" spans="2:3" x14ac:dyDescent="0.25">
      <c r="B46" s="6">
        <v>183.59700000000001</v>
      </c>
      <c r="C46" s="6">
        <v>2.0218400000000001E-2</v>
      </c>
    </row>
    <row r="47" spans="2:3" x14ac:dyDescent="0.25">
      <c r="B47" s="6">
        <v>148.97399999999999</v>
      </c>
      <c r="C47" s="6">
        <v>2.0005499999999999E-2</v>
      </c>
    </row>
    <row r="48" spans="2:3" x14ac:dyDescent="0.25">
      <c r="B48" s="6">
        <v>129.6</v>
      </c>
      <c r="C48" s="6">
        <v>1.8380899999999999E-2</v>
      </c>
    </row>
    <row r="49" spans="2:3" x14ac:dyDescent="0.25">
      <c r="B49" s="6">
        <v>123.71899999999999</v>
      </c>
      <c r="C49" s="6">
        <v>1.7806300000000001E-2</v>
      </c>
    </row>
    <row r="50" spans="2:3" x14ac:dyDescent="0.25">
      <c r="B50" s="6">
        <v>173.24299999999999</v>
      </c>
      <c r="C50" s="6">
        <v>1.8187399999999999E-2</v>
      </c>
    </row>
    <row r="51" spans="2:3" x14ac:dyDescent="0.25">
      <c r="B51" s="6">
        <v>179.38300000000001</v>
      </c>
      <c r="C51" s="6">
        <v>1.8774300000000001E-2</v>
      </c>
    </row>
    <row r="52" spans="2:3" x14ac:dyDescent="0.25">
      <c r="B52" s="6">
        <v>92.552199999999999</v>
      </c>
      <c r="C52" s="6">
        <v>3.5061299999999997E-2</v>
      </c>
    </row>
    <row r="53" spans="2:3" x14ac:dyDescent="0.25">
      <c r="B53" s="6">
        <v>90.427899999999994</v>
      </c>
      <c r="C53" s="6">
        <v>2.5520899999999999E-2</v>
      </c>
    </row>
    <row r="54" spans="2:3" x14ac:dyDescent="0.25">
      <c r="B54" s="6">
        <v>111.44499999999999</v>
      </c>
      <c r="C54" s="6">
        <v>2.5520899999999999E-2</v>
      </c>
    </row>
    <row r="55" spans="2:3" x14ac:dyDescent="0.25">
      <c r="B55" s="6">
        <v>123.71899999999999</v>
      </c>
      <c r="C55" s="6">
        <v>2.5520899999999999E-2</v>
      </c>
    </row>
    <row r="56" spans="2:3" x14ac:dyDescent="0.25">
      <c r="B56" s="6">
        <v>134.19300000000001</v>
      </c>
      <c r="C56" s="6">
        <v>2.6067099999999999E-2</v>
      </c>
    </row>
    <row r="57" spans="2:3" x14ac:dyDescent="0.25">
      <c r="B57" s="6">
        <v>600</v>
      </c>
      <c r="C57" s="6">
        <v>2.8672900000000001E-2</v>
      </c>
    </row>
    <row r="58" spans="2:3" x14ac:dyDescent="0.25">
      <c r="B58" s="6">
        <v>208.60599999999999</v>
      </c>
      <c r="C58" s="6">
        <v>2.9913100000000001E-2</v>
      </c>
    </row>
    <row r="59" spans="2:3" x14ac:dyDescent="0.25">
      <c r="B59" s="6">
        <v>185.74100000000001</v>
      </c>
      <c r="C59" s="6">
        <v>2.7776499999999999E-2</v>
      </c>
    </row>
    <row r="60" spans="2:3" x14ac:dyDescent="0.25">
      <c r="B60" s="6">
        <v>194.57</v>
      </c>
      <c r="C60" s="6">
        <v>2.4986299999999999E-2</v>
      </c>
    </row>
    <row r="61" spans="2:3" x14ac:dyDescent="0.25">
      <c r="B61" s="6">
        <v>206.19900000000001</v>
      </c>
      <c r="C61" s="6">
        <v>2.44628E-2</v>
      </c>
    </row>
    <row r="62" spans="2:3" x14ac:dyDescent="0.25">
      <c r="B62" s="6">
        <v>234.28700000000001</v>
      </c>
      <c r="C62" s="6">
        <v>2.3950300000000001E-2</v>
      </c>
    </row>
    <row r="63" spans="2:3" x14ac:dyDescent="0.25">
      <c r="B63" s="6">
        <v>714.13699999999994</v>
      </c>
      <c r="C63" s="6">
        <v>4.6170799999999998E-2</v>
      </c>
    </row>
    <row r="64" spans="2:3" x14ac:dyDescent="0.25">
      <c r="B64" s="6">
        <v>475.67599999999999</v>
      </c>
      <c r="C64" s="6">
        <v>6.1447700000000001E-2</v>
      </c>
    </row>
    <row r="65" spans="1:5" x14ac:dyDescent="0.25">
      <c r="A65" s="6" t="s">
        <v>72</v>
      </c>
      <c r="B65" s="6">
        <v>2.1698500000000001E-3</v>
      </c>
      <c r="C65" s="6">
        <v>6.7763999999999991E-2</v>
      </c>
      <c r="E65" s="6" t="s">
        <v>81</v>
      </c>
    </row>
    <row r="66" spans="1:5" x14ac:dyDescent="0.25">
      <c r="B66" s="6">
        <v>5.5114300000000003E-3</v>
      </c>
      <c r="C66" s="6">
        <v>0.16611733333333334</v>
      </c>
    </row>
    <row r="67" spans="1:5" x14ac:dyDescent="0.25">
      <c r="B67" s="6">
        <v>9.4525000000000008E-3</v>
      </c>
      <c r="C67" s="6">
        <v>0.30311266666666664</v>
      </c>
    </row>
    <row r="68" spans="1:5" x14ac:dyDescent="0.25">
      <c r="B68" s="6">
        <v>1.6644099999999998E-2</v>
      </c>
      <c r="C68" s="6">
        <v>0.28952600000000001</v>
      </c>
    </row>
    <row r="69" spans="1:5" x14ac:dyDescent="0.25">
      <c r="B69" s="6">
        <v>2.2635200000000001E-2</v>
      </c>
      <c r="C69" s="6">
        <v>0.28647733333333331</v>
      </c>
    </row>
    <row r="70" spans="1:5" x14ac:dyDescent="0.25">
      <c r="B70" s="6">
        <v>6.7616099999999998E-2</v>
      </c>
      <c r="C70" s="6">
        <v>0.29527199999999998</v>
      </c>
    </row>
    <row r="71" spans="1:5" x14ac:dyDescent="0.25">
      <c r="B71" s="6">
        <v>0.26409199999999999</v>
      </c>
      <c r="C71" s="6">
        <v>0.75256666666666672</v>
      </c>
    </row>
    <row r="72" spans="1:5" x14ac:dyDescent="0.25">
      <c r="B72" s="6">
        <v>0.60909999999999997</v>
      </c>
      <c r="C72" s="6">
        <v>0.90791333333333335</v>
      </c>
    </row>
    <row r="73" spans="1:5" x14ac:dyDescent="0.25">
      <c r="B73" s="6">
        <v>0.93719200000000003</v>
      </c>
      <c r="C73" s="6">
        <v>0.74843999999999999</v>
      </c>
    </row>
    <row r="74" spans="1:5" x14ac:dyDescent="0.25">
      <c r="B74" s="6">
        <v>6.5072599999999996</v>
      </c>
      <c r="C74" s="6">
        <v>5.0840266666666674</v>
      </c>
    </row>
    <row r="75" spans="1:5" x14ac:dyDescent="0.25">
      <c r="B75" s="6">
        <v>4.2804799999999997E-2</v>
      </c>
      <c r="C75" s="6">
        <v>0.6759466666666667</v>
      </c>
    </row>
    <row r="76" spans="1:5" x14ac:dyDescent="0.25">
      <c r="B76" s="6">
        <v>3.3844399999999997E-2</v>
      </c>
      <c r="C76" s="6">
        <v>1.0738933333333334</v>
      </c>
    </row>
    <row r="77" spans="1:5" x14ac:dyDescent="0.25">
      <c r="A77" s="6" t="s">
        <v>73</v>
      </c>
      <c r="B77" s="8">
        <v>2.1901899999999998E-3</v>
      </c>
      <c r="C77" s="6">
        <v>0.205958</v>
      </c>
      <c r="E77" s="6" t="s">
        <v>81</v>
      </c>
    </row>
    <row r="78" spans="1:5" x14ac:dyDescent="0.25">
      <c r="B78" s="6">
        <v>6.3020899999999998E-3</v>
      </c>
      <c r="C78" s="6">
        <v>0.26122200000000001</v>
      </c>
    </row>
    <row r="79" spans="1:5" x14ac:dyDescent="0.25">
      <c r="B79" s="6">
        <v>2.1804E-2</v>
      </c>
      <c r="C79" s="6">
        <v>0.34824533333333335</v>
      </c>
    </row>
    <row r="80" spans="1:5" x14ac:dyDescent="0.25">
      <c r="B80" s="6">
        <v>5.2974600000000004E-3</v>
      </c>
      <c r="C80" s="6">
        <v>0.45776333333333336</v>
      </c>
    </row>
    <row r="81" spans="1:5" x14ac:dyDescent="0.25">
      <c r="B81" s="6">
        <v>6.9334100000000001E-3</v>
      </c>
      <c r="C81" s="6">
        <v>0.77513333333333334</v>
      </c>
    </row>
    <row r="82" spans="1:5" x14ac:dyDescent="0.25">
      <c r="B82" s="6">
        <v>4.0722399999999999E-2</v>
      </c>
      <c r="C82" s="6">
        <v>0.87337999999999993</v>
      </c>
    </row>
    <row r="83" spans="1:5" x14ac:dyDescent="0.25">
      <c r="B83" s="6">
        <v>3.1804399999999997E-2</v>
      </c>
      <c r="C83" s="6">
        <v>1.3874733333333333</v>
      </c>
    </row>
    <row r="84" spans="1:5" x14ac:dyDescent="0.25">
      <c r="B84" s="6">
        <v>2.4851600000000001E-2</v>
      </c>
      <c r="C84" s="6">
        <v>1.8351533333333334</v>
      </c>
    </row>
    <row r="85" spans="1:5" x14ac:dyDescent="0.25">
      <c r="B85" s="6">
        <v>1.02519E-2</v>
      </c>
      <c r="C85" s="6">
        <v>1.8947266666666667</v>
      </c>
    </row>
    <row r="86" spans="1:5" x14ac:dyDescent="0.25">
      <c r="B86" s="6">
        <v>0.36197499999999999</v>
      </c>
      <c r="C86" s="6">
        <v>3.9696799999999999</v>
      </c>
    </row>
    <row r="87" spans="1:5" x14ac:dyDescent="0.25">
      <c r="B87" s="6">
        <v>0.151147</v>
      </c>
      <c r="C87" s="6">
        <v>4.3569666666666667</v>
      </c>
    </row>
    <row r="88" spans="1:5" x14ac:dyDescent="0.25">
      <c r="A88" s="6" t="s">
        <v>74</v>
      </c>
      <c r="B88" s="8">
        <v>5.8034799999999997E-3</v>
      </c>
      <c r="C88" s="6">
        <v>6.6474533333333335E-2</v>
      </c>
      <c r="E88" s="6" t="s">
        <v>81</v>
      </c>
    </row>
    <row r="89" spans="1:5" x14ac:dyDescent="0.25">
      <c r="B89" s="6">
        <v>5.2496399999999999E-3</v>
      </c>
      <c r="C89" s="6">
        <v>0.13659066666666667</v>
      </c>
    </row>
    <row r="90" spans="1:5" x14ac:dyDescent="0.25">
      <c r="B90" s="6">
        <v>9.5766400000000008E-3</v>
      </c>
      <c r="C90" s="6">
        <v>0.22888533333333333</v>
      </c>
    </row>
    <row r="91" spans="1:5" x14ac:dyDescent="0.25">
      <c r="B91" s="6">
        <v>4.8053699999999998E-3</v>
      </c>
      <c r="C91" s="6">
        <v>0.32898866666666665</v>
      </c>
    </row>
    <row r="92" spans="1:5" x14ac:dyDescent="0.25">
      <c r="B92" s="6">
        <v>8.9759499999999999E-3</v>
      </c>
      <c r="C92" s="6">
        <v>0.78573999999999999</v>
      </c>
    </row>
    <row r="93" spans="1:5" x14ac:dyDescent="0.25">
      <c r="B93" s="6">
        <v>1.01385E-2</v>
      </c>
      <c r="C93" s="6">
        <v>1.2205066666666666</v>
      </c>
    </row>
    <row r="94" spans="1:5" x14ac:dyDescent="0.25">
      <c r="B94" s="6">
        <v>1.13265E-2</v>
      </c>
      <c r="C94" s="6">
        <v>1.1629866666666666</v>
      </c>
    </row>
    <row r="95" spans="1:5" x14ac:dyDescent="0.25">
      <c r="B95" s="6">
        <v>1.92359E-2</v>
      </c>
      <c r="C95" s="6">
        <v>0.83860666666666672</v>
      </c>
    </row>
    <row r="96" spans="1:5" x14ac:dyDescent="0.25">
      <c r="B96" s="6">
        <v>1.8255400000000001E-2</v>
      </c>
      <c r="C96" s="6">
        <v>2.7084600000000001</v>
      </c>
    </row>
    <row r="97" spans="1:5" x14ac:dyDescent="0.25">
      <c r="B97" s="6">
        <v>8.1943199999999994E-2</v>
      </c>
      <c r="C97" s="6">
        <v>1.6344466666666666</v>
      </c>
    </row>
    <row r="98" spans="1:5" x14ac:dyDescent="0.25">
      <c r="B98" s="6">
        <v>6.2598299999999996E-2</v>
      </c>
      <c r="C98" s="6">
        <v>1.0260266666666666</v>
      </c>
    </row>
    <row r="99" spans="1:5" x14ac:dyDescent="0.25">
      <c r="B99" s="6">
        <v>1.3311999999999999E-2</v>
      </c>
      <c r="C99" s="6">
        <v>0.62429533333333331</v>
      </c>
    </row>
    <row r="100" spans="1:5" x14ac:dyDescent="0.25">
      <c r="B100" s="6">
        <v>2.14828E-2</v>
      </c>
      <c r="C100" s="6">
        <v>0.90290666666666664</v>
      </c>
    </row>
    <row r="101" spans="1:5" x14ac:dyDescent="0.25">
      <c r="A101" s="6" t="s">
        <v>75</v>
      </c>
      <c r="B101" s="6">
        <v>2.2477199999999999E-5</v>
      </c>
      <c r="D101" s="6">
        <v>2.3060400000000002E-2</v>
      </c>
      <c r="E101" s="6" t="s">
        <v>79</v>
      </c>
    </row>
    <row r="102" spans="1:5" x14ac:dyDescent="0.25">
      <c r="B102" s="6">
        <v>1.7670500000000001E-4</v>
      </c>
      <c r="D102" s="6">
        <v>3.9647700000000001E-2</v>
      </c>
    </row>
    <row r="103" spans="1:5" x14ac:dyDescent="0.25">
      <c r="B103" s="6">
        <v>3.8581599999999998E-4</v>
      </c>
      <c r="D103" s="6">
        <v>9.3796000000000004E-2</v>
      </c>
    </row>
    <row r="104" spans="1:5" x14ac:dyDescent="0.25">
      <c r="B104" s="6">
        <v>1.1428699999999998E-3</v>
      </c>
      <c r="D104" s="6">
        <v>5.55907E-2</v>
      </c>
    </row>
    <row r="105" spans="1:5" x14ac:dyDescent="0.25">
      <c r="B105" s="6">
        <v>1.6859900000000001E-3</v>
      </c>
      <c r="D105" s="6">
        <v>5.8143199999999999E-2</v>
      </c>
    </row>
    <row r="106" spans="1:5" x14ac:dyDescent="0.25">
      <c r="B106" s="6">
        <v>2.3905799999999998E-3</v>
      </c>
      <c r="D106" s="6">
        <v>5.0722299999999998E-2</v>
      </c>
    </row>
    <row r="107" spans="1:5" x14ac:dyDescent="0.25">
      <c r="B107" s="6">
        <v>4.46212E-3</v>
      </c>
      <c r="D107" s="6">
        <v>8.7361099999999997E-2</v>
      </c>
    </row>
    <row r="108" spans="1:5" x14ac:dyDescent="0.25">
      <c r="B108" s="6">
        <v>1.83012E-3</v>
      </c>
      <c r="D108" s="6">
        <v>0.16136300000000001</v>
      </c>
    </row>
    <row r="109" spans="1:5" x14ac:dyDescent="0.25">
      <c r="B109" s="6">
        <v>1.0617599999999999E-3</v>
      </c>
      <c r="D109" s="6">
        <v>0.14746400000000001</v>
      </c>
    </row>
    <row r="110" spans="1:5" x14ac:dyDescent="0.25">
      <c r="B110" s="6">
        <v>5.3297400000000002E-5</v>
      </c>
      <c r="D110" s="6">
        <v>0.16958999999999999</v>
      </c>
    </row>
    <row r="111" spans="1:5" x14ac:dyDescent="0.25">
      <c r="B111" s="6">
        <v>1.0324599999999999E-4</v>
      </c>
      <c r="D111" s="6">
        <v>0.19416</v>
      </c>
    </row>
    <row r="112" spans="1:5" x14ac:dyDescent="0.25">
      <c r="B112" s="6">
        <v>2.9553399999999997E-4</v>
      </c>
      <c r="D112" s="6">
        <v>0.34190300000000001</v>
      </c>
    </row>
    <row r="113" spans="2:4" x14ac:dyDescent="0.25">
      <c r="B113" s="6">
        <v>6.5094899999999992E-5</v>
      </c>
      <c r="D113" s="6">
        <v>0.646509</v>
      </c>
    </row>
    <row r="114" spans="2:4" x14ac:dyDescent="0.25">
      <c r="B114" s="6">
        <v>4.5421099999999999E-4</v>
      </c>
      <c r="D114" s="6">
        <v>0.58901499999999996</v>
      </c>
    </row>
    <row r="115" spans="2:4" x14ac:dyDescent="0.25">
      <c r="B115" s="6">
        <v>1.0266800000000001E-3</v>
      </c>
      <c r="D115" s="6">
        <v>0.51354299999999997</v>
      </c>
    </row>
    <row r="116" spans="2:4" x14ac:dyDescent="0.25">
      <c r="B116" s="6">
        <v>1.1983199999999999E-3</v>
      </c>
      <c r="D116" s="6">
        <v>0.418624</v>
      </c>
    </row>
    <row r="117" spans="2:4" x14ac:dyDescent="0.25">
      <c r="B117" s="6">
        <v>5.0471099999999996E-3</v>
      </c>
      <c r="D117" s="6">
        <v>0.41788399999999998</v>
      </c>
    </row>
    <row r="118" spans="2:4" x14ac:dyDescent="0.25">
      <c r="B118" s="6">
        <v>1.444E-2</v>
      </c>
      <c r="D118" s="6">
        <v>0.65695800000000004</v>
      </c>
    </row>
    <row r="119" spans="2:4" x14ac:dyDescent="0.25">
      <c r="B119" s="6">
        <v>8.1627099999999992E-4</v>
      </c>
      <c r="D119" s="6">
        <v>1.27288</v>
      </c>
    </row>
    <row r="120" spans="2:4" x14ac:dyDescent="0.25">
      <c r="B120" s="6">
        <v>6.4681100000000007E-4</v>
      </c>
      <c r="D120" s="6">
        <v>1.42618</v>
      </c>
    </row>
    <row r="121" spans="2:4" x14ac:dyDescent="0.25">
      <c r="B121" s="6">
        <v>4.9422300000000001E-4</v>
      </c>
      <c r="D121" s="6">
        <v>2.8822800000000002</v>
      </c>
    </row>
    <row r="122" spans="2:4" x14ac:dyDescent="0.25">
      <c r="B122" s="6">
        <v>1.03378E-3</v>
      </c>
      <c r="D122" s="6">
        <v>2.6298599999999999</v>
      </c>
    </row>
    <row r="123" spans="2:4" x14ac:dyDescent="0.25">
      <c r="B123" s="6">
        <v>6.6663399999999998E-3</v>
      </c>
      <c r="D123" s="6">
        <v>1.8251599999999999</v>
      </c>
    </row>
    <row r="124" spans="2:4" x14ac:dyDescent="0.25">
      <c r="B124" s="6">
        <v>1.7687000000000001E-2</v>
      </c>
      <c r="D124" s="6">
        <v>4.94625</v>
      </c>
    </row>
    <row r="125" spans="2:4" x14ac:dyDescent="0.25">
      <c r="B125" s="6">
        <v>0.1058796</v>
      </c>
      <c r="D125" s="6">
        <v>7.5947100000000001</v>
      </c>
    </row>
    <row r="126" spans="2:4" x14ac:dyDescent="0.25">
      <c r="B126" s="6">
        <v>0.90813219999999995</v>
      </c>
      <c r="D126" s="6">
        <v>120.596</v>
      </c>
    </row>
    <row r="127" spans="2:4" x14ac:dyDescent="0.25">
      <c r="B127" s="6">
        <v>0.25815080000000001</v>
      </c>
      <c r="D127" s="6">
        <v>4.1117299999999997</v>
      </c>
    </row>
    <row r="128" spans="2:4" x14ac:dyDescent="0.25">
      <c r="B128" s="6">
        <v>1.08055E-5</v>
      </c>
      <c r="D128" s="6">
        <v>9.4209899999999999E-2</v>
      </c>
    </row>
    <row r="129" spans="2:4" x14ac:dyDescent="0.25">
      <c r="B129" s="6">
        <v>1.6558E-5</v>
      </c>
      <c r="D129" s="6">
        <v>8.0334600000000006E-2</v>
      </c>
    </row>
    <row r="130" spans="2:4" x14ac:dyDescent="0.25">
      <c r="B130" s="6">
        <v>2.7499900000000001E-5</v>
      </c>
      <c r="D130" s="6">
        <v>0.132245</v>
      </c>
    </row>
    <row r="131" spans="2:4" x14ac:dyDescent="0.25">
      <c r="B131" s="6">
        <v>4.2159999999999996E-5</v>
      </c>
      <c r="D131" s="6">
        <v>0.12631300000000001</v>
      </c>
    </row>
    <row r="132" spans="2:4" x14ac:dyDescent="0.25">
      <c r="B132" s="6">
        <v>4.3847499999999997E-5</v>
      </c>
      <c r="D132" s="6">
        <v>0.13830400000000001</v>
      </c>
    </row>
    <row r="133" spans="2:4" x14ac:dyDescent="0.25">
      <c r="B133" s="6">
        <v>7.8670899999999999E-5</v>
      </c>
      <c r="D133" s="6">
        <v>0.20324</v>
      </c>
    </row>
    <row r="134" spans="2:4" x14ac:dyDescent="0.25">
      <c r="B134" s="6">
        <v>5.5505000000000005E-5</v>
      </c>
      <c r="D134" s="6">
        <v>0.25510500000000003</v>
      </c>
    </row>
    <row r="135" spans="2:4" x14ac:dyDescent="0.25">
      <c r="B135" s="6">
        <v>9.2201500000000001E-5</v>
      </c>
      <c r="D135" s="6">
        <v>0.43944100000000003</v>
      </c>
    </row>
    <row r="136" spans="2:4" x14ac:dyDescent="0.25">
      <c r="B136" s="6">
        <v>8.1136400000000007E-4</v>
      </c>
      <c r="D136" s="6">
        <v>0.30486099999999999</v>
      </c>
    </row>
    <row r="137" spans="2:4" x14ac:dyDescent="0.25">
      <c r="B137" s="6">
        <v>1.26124E-4</v>
      </c>
      <c r="D137" s="6">
        <v>0.77453000000000005</v>
      </c>
    </row>
    <row r="138" spans="2:4" x14ac:dyDescent="0.25">
      <c r="B138" s="6">
        <v>4.7719699999999997E-2</v>
      </c>
      <c r="D138" s="6">
        <v>7.102E-2</v>
      </c>
    </row>
    <row r="139" spans="2:4" x14ac:dyDescent="0.25">
      <c r="B139" s="6">
        <v>2.2138000000000001E-2</v>
      </c>
      <c r="D139" s="6">
        <v>0.62748700000000002</v>
      </c>
    </row>
    <row r="140" spans="2:4" x14ac:dyDescent="0.25">
      <c r="B140" s="6">
        <v>6.2191800000000006E-4</v>
      </c>
      <c r="D140" s="6">
        <v>1.3025199999999999</v>
      </c>
    </row>
    <row r="141" spans="2:4" x14ac:dyDescent="0.25">
      <c r="B141" s="6">
        <v>5.1238300000000004E-4</v>
      </c>
      <c r="D141" s="6">
        <v>1.4927999999999999</v>
      </c>
    </row>
    <row r="142" spans="2:4" x14ac:dyDescent="0.25">
      <c r="B142" s="6">
        <v>2.9466900000000001E-3</v>
      </c>
      <c r="D142" s="6">
        <v>1.70679</v>
      </c>
    </row>
    <row r="143" spans="2:4" x14ac:dyDescent="0.25">
      <c r="B143" s="6">
        <v>1.9039900000000002E-2</v>
      </c>
      <c r="D143" s="6">
        <v>1.90741</v>
      </c>
    </row>
    <row r="144" spans="2:4" x14ac:dyDescent="0.25">
      <c r="B144" s="6">
        <v>1.3451299999999999E-2</v>
      </c>
      <c r="D144" s="6">
        <v>3.2891400000000002</v>
      </c>
    </row>
    <row r="145" spans="1:5" x14ac:dyDescent="0.25">
      <c r="B145" s="6">
        <v>8.2372799999999992E-4</v>
      </c>
      <c r="D145" s="6">
        <v>10.983599999999999</v>
      </c>
    </row>
    <row r="146" spans="1:5" x14ac:dyDescent="0.25">
      <c r="B146" s="6">
        <v>15.95777</v>
      </c>
      <c r="D146" s="6">
        <v>12.718299999999999</v>
      </c>
    </row>
    <row r="147" spans="1:5" x14ac:dyDescent="0.25">
      <c r="A147" s="6" t="s">
        <v>76</v>
      </c>
      <c r="B147" s="6">
        <v>1.0988899999999999E-4</v>
      </c>
      <c r="D147" s="6">
        <v>0.371446</v>
      </c>
      <c r="E147" s="6" t="s">
        <v>81</v>
      </c>
    </row>
    <row r="148" spans="1:5" x14ac:dyDescent="0.25">
      <c r="B148" s="6">
        <v>2.27791E-4</v>
      </c>
      <c r="D148" s="6">
        <v>0.30721599999999999</v>
      </c>
    </row>
    <row r="149" spans="1:5" x14ac:dyDescent="0.25">
      <c r="B149" s="6">
        <v>3.1262500000000002E-4</v>
      </c>
      <c r="D149" s="6">
        <v>0.57576799999999995</v>
      </c>
    </row>
    <row r="150" spans="1:5" x14ac:dyDescent="0.25">
      <c r="B150" s="6">
        <v>4.6373399999999999E-4</v>
      </c>
      <c r="D150" s="6">
        <v>0.61271600000000004</v>
      </c>
    </row>
    <row r="151" spans="1:5" x14ac:dyDescent="0.25">
      <c r="B151" s="6">
        <v>1.3432000000000001E-3</v>
      </c>
      <c r="D151" s="6">
        <v>0.40644000000000002</v>
      </c>
    </row>
    <row r="152" spans="1:5" x14ac:dyDescent="0.25">
      <c r="B152" s="6">
        <v>1.2817E-3</v>
      </c>
      <c r="D152" s="6">
        <v>0.61165400000000003</v>
      </c>
    </row>
    <row r="153" spans="1:5" x14ac:dyDescent="0.25">
      <c r="B153" s="6">
        <v>1.8999400000000001E-3</v>
      </c>
      <c r="D153" s="6">
        <v>0.79846300000000003</v>
      </c>
    </row>
    <row r="154" spans="1:5" x14ac:dyDescent="0.25">
      <c r="B154" s="6">
        <v>2.5647299999999998E-2</v>
      </c>
      <c r="D154" s="6">
        <v>7.1772400000000003</v>
      </c>
    </row>
    <row r="155" spans="1:5" x14ac:dyDescent="0.25">
      <c r="B155" s="6">
        <v>0.7293579</v>
      </c>
      <c r="D155" s="6">
        <v>39.582500000000003</v>
      </c>
    </row>
    <row r="156" spans="1:5" x14ac:dyDescent="0.25">
      <c r="A156" s="6" t="s">
        <v>77</v>
      </c>
      <c r="B156" s="6">
        <v>1.1273099999999999E-4</v>
      </c>
      <c r="D156" s="6">
        <v>0.377112</v>
      </c>
      <c r="E156" s="6" t="s">
        <v>81</v>
      </c>
    </row>
    <row r="157" spans="1:5" x14ac:dyDescent="0.25">
      <c r="B157" s="6">
        <v>2.2358499999999999E-4</v>
      </c>
      <c r="D157" s="6">
        <v>0.311973</v>
      </c>
    </row>
    <row r="158" spans="1:5" x14ac:dyDescent="0.25">
      <c r="B158" s="6">
        <v>3.1487700000000003E-4</v>
      </c>
      <c r="D158" s="6">
        <v>0.58170900000000003</v>
      </c>
    </row>
    <row r="159" spans="1:5" x14ac:dyDescent="0.25">
      <c r="B159" s="6">
        <v>6.8421400000000005E-4</v>
      </c>
      <c r="D159" s="6">
        <v>0.311973</v>
      </c>
    </row>
    <row r="160" spans="1:5" x14ac:dyDescent="0.25">
      <c r="B160" s="6">
        <v>1.35703E-3</v>
      </c>
      <c r="D160" s="6">
        <v>0.40903899999999999</v>
      </c>
    </row>
    <row r="161" spans="2:4" x14ac:dyDescent="0.25">
      <c r="B161" s="6">
        <v>1.26721E-3</v>
      </c>
      <c r="D161" s="6">
        <v>0.61409499999999995</v>
      </c>
    </row>
    <row r="162" spans="2:4" x14ac:dyDescent="0.25">
      <c r="B162" s="6">
        <v>1.9111199999999999E-3</v>
      </c>
      <c r="D162" s="6">
        <v>0.78364199999999995</v>
      </c>
    </row>
    <row r="163" spans="2:4" x14ac:dyDescent="0.25">
      <c r="B163" s="6">
        <v>9.2058600000000004E-4</v>
      </c>
      <c r="D163" s="6">
        <v>2.1350699999999998</v>
      </c>
    </row>
    <row r="164" spans="2:4" x14ac:dyDescent="0.25">
      <c r="B164" s="6">
        <v>1.0557100000000001E-3</v>
      </c>
      <c r="D164" s="6">
        <v>2.3158300000000001</v>
      </c>
    </row>
    <row r="165" spans="2:4" x14ac:dyDescent="0.25">
      <c r="B165" s="6">
        <v>1.82584E-3</v>
      </c>
      <c r="D165" s="6">
        <v>4.8122999999999996</v>
      </c>
    </row>
    <row r="166" spans="2:4" x14ac:dyDescent="0.25">
      <c r="B166" s="6">
        <v>2.63824E-2</v>
      </c>
      <c r="D166" s="6">
        <v>13.1113</v>
      </c>
    </row>
    <row r="167" spans="2:4" x14ac:dyDescent="0.25">
      <c r="B167" s="6">
        <v>2.5787000000000001E-2</v>
      </c>
      <c r="D167" s="6">
        <v>7.2247599999999998</v>
      </c>
    </row>
    <row r="168" spans="2:4" x14ac:dyDescent="0.25">
      <c r="B168" s="6">
        <v>4.45983E-2</v>
      </c>
      <c r="D168" s="6">
        <v>6.6608499999999999</v>
      </c>
    </row>
    <row r="169" spans="2:4" x14ac:dyDescent="0.25">
      <c r="B169" s="6">
        <v>7.36903E-2</v>
      </c>
      <c r="D169" s="6">
        <v>4.5585199999999997</v>
      </c>
    </row>
    <row r="170" spans="2:4" x14ac:dyDescent="0.25">
      <c r="B170" s="6">
        <v>2.1978999999999999E-2</v>
      </c>
      <c r="D170" s="6">
        <v>1.3841300000000001</v>
      </c>
    </row>
    <row r="171" spans="2:4" x14ac:dyDescent="0.25">
      <c r="B171" s="6">
        <v>0.50133030000000001</v>
      </c>
      <c r="D171" s="6">
        <v>0.97327399999999997</v>
      </c>
    </row>
    <row r="172" spans="2:4" x14ac:dyDescent="0.25">
      <c r="B172" s="6">
        <v>1.719649</v>
      </c>
      <c r="D172" s="6">
        <v>0.72247600000000001</v>
      </c>
    </row>
    <row r="173" spans="2:4" x14ac:dyDescent="0.25">
      <c r="B173" s="6">
        <v>0.75607100000000005</v>
      </c>
      <c r="D173" s="6">
        <v>38.7468</v>
      </c>
    </row>
    <row r="174" spans="2:4" x14ac:dyDescent="0.25">
      <c r="B174" s="6">
        <v>0.50133030000000001</v>
      </c>
      <c r="D174" s="6">
        <v>87.332599999999999</v>
      </c>
    </row>
    <row r="175" spans="2:4" x14ac:dyDescent="0.25">
      <c r="B175" s="6">
        <v>16.476030000000002</v>
      </c>
      <c r="D175" s="6">
        <v>84.998599999999996</v>
      </c>
    </row>
    <row r="176" spans="2:4" x14ac:dyDescent="0.25">
      <c r="B176" s="6">
        <v>4.74876E-4</v>
      </c>
      <c r="D176" s="6">
        <v>0.63095699999999999</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1E7DF-E00B-40EA-A181-11AA282F87E7}">
  <dimension ref="A1:H14"/>
  <sheetViews>
    <sheetView workbookViewId="0">
      <selection activeCell="D29" sqref="D29"/>
    </sheetView>
  </sheetViews>
  <sheetFormatPr defaultColWidth="9" defaultRowHeight="15" x14ac:dyDescent="0.25"/>
  <cols>
    <col min="1" max="1" width="33.109375" style="7" customWidth="1"/>
    <col min="2" max="2" width="18.21875" style="7" customWidth="1"/>
    <col min="3" max="3" width="15.109375" style="7" customWidth="1"/>
    <col min="4" max="4" width="14.33203125" style="7" customWidth="1"/>
    <col min="5" max="5" width="21.21875" style="7" customWidth="1"/>
    <col min="6" max="6" width="26.109375" style="7" customWidth="1"/>
    <col min="7" max="16384" width="9" style="7"/>
  </cols>
  <sheetData>
    <row r="1" spans="1:8" x14ac:dyDescent="0.25">
      <c r="A1" s="6" t="s">
        <v>47</v>
      </c>
      <c r="B1" s="6" t="s">
        <v>36</v>
      </c>
      <c r="C1" s="6" t="s">
        <v>37</v>
      </c>
      <c r="D1" s="6" t="s">
        <v>61</v>
      </c>
      <c r="E1" s="6" t="s">
        <v>62</v>
      </c>
      <c r="F1" s="6" t="s">
        <v>38</v>
      </c>
      <c r="G1" s="6"/>
      <c r="H1" s="6"/>
    </row>
    <row r="2" spans="1:8" x14ac:dyDescent="0.25">
      <c r="A2" s="6" t="s">
        <v>12</v>
      </c>
      <c r="B2" s="6" t="s">
        <v>48</v>
      </c>
      <c r="C2" s="6" t="s">
        <v>49</v>
      </c>
      <c r="D2" s="6" t="s">
        <v>50</v>
      </c>
      <c r="E2" s="6" t="s">
        <v>51</v>
      </c>
      <c r="F2" s="6" t="s">
        <v>49</v>
      </c>
      <c r="G2" s="6"/>
      <c r="H2" s="6"/>
    </row>
    <row r="3" spans="1:8" x14ac:dyDescent="0.25">
      <c r="A3" s="6" t="s">
        <v>22</v>
      </c>
      <c r="B3" s="6" t="s">
        <v>52</v>
      </c>
      <c r="C3" s="6" t="s">
        <v>49</v>
      </c>
      <c r="D3" s="6" t="s">
        <v>50</v>
      </c>
      <c r="E3" s="6" t="s">
        <v>49</v>
      </c>
      <c r="F3" s="6" t="s">
        <v>49</v>
      </c>
      <c r="G3" s="6"/>
      <c r="H3" s="6"/>
    </row>
    <row r="4" spans="1:8" x14ac:dyDescent="0.25">
      <c r="A4" s="6" t="s">
        <v>21</v>
      </c>
      <c r="B4" s="6" t="s">
        <v>49</v>
      </c>
      <c r="C4" s="6" t="s">
        <v>53</v>
      </c>
      <c r="D4" s="6" t="s">
        <v>53</v>
      </c>
      <c r="E4" s="6" t="s">
        <v>49</v>
      </c>
      <c r="F4" s="6" t="s">
        <v>53</v>
      </c>
      <c r="G4" s="6"/>
      <c r="H4" s="6"/>
    </row>
    <row r="5" spans="1:8" x14ac:dyDescent="0.25">
      <c r="A5" s="6" t="s">
        <v>23</v>
      </c>
      <c r="B5" s="6" t="s">
        <v>54</v>
      </c>
      <c r="C5" s="6" t="s">
        <v>49</v>
      </c>
      <c r="D5" s="6" t="s">
        <v>55</v>
      </c>
      <c r="E5" s="6" t="s">
        <v>51</v>
      </c>
      <c r="F5" s="6" t="s">
        <v>54</v>
      </c>
      <c r="G5" s="6"/>
      <c r="H5" s="6"/>
    </row>
    <row r="6" spans="1:8" x14ac:dyDescent="0.25">
      <c r="A6" s="6" t="s">
        <v>28</v>
      </c>
      <c r="B6" s="6" t="s">
        <v>56</v>
      </c>
      <c r="C6" s="6" t="s">
        <v>53</v>
      </c>
      <c r="D6" s="6" t="s">
        <v>51</v>
      </c>
      <c r="E6" s="6" t="s">
        <v>56</v>
      </c>
      <c r="F6" s="6" t="s">
        <v>56</v>
      </c>
      <c r="G6" s="6"/>
      <c r="H6" s="6"/>
    </row>
    <row r="7" spans="1:8" x14ac:dyDescent="0.25">
      <c r="A7" s="6" t="s">
        <v>29</v>
      </c>
      <c r="B7" s="6" t="s">
        <v>57</v>
      </c>
      <c r="C7" s="6" t="s">
        <v>49</v>
      </c>
      <c r="D7" s="6" t="s">
        <v>49</v>
      </c>
      <c r="E7" s="6" t="s">
        <v>55</v>
      </c>
      <c r="F7" s="6" t="s">
        <v>58</v>
      </c>
      <c r="G7" s="6"/>
      <c r="H7" s="6"/>
    </row>
    <row r="8" spans="1:8" x14ac:dyDescent="0.25">
      <c r="A8" s="6" t="s">
        <v>30</v>
      </c>
      <c r="B8" s="6" t="s">
        <v>59</v>
      </c>
      <c r="C8" s="6" t="s">
        <v>60</v>
      </c>
      <c r="D8" s="6" t="s">
        <v>59</v>
      </c>
      <c r="E8" s="6" t="s">
        <v>49</v>
      </c>
      <c r="F8" s="6" t="s">
        <v>60</v>
      </c>
      <c r="G8" s="6"/>
      <c r="H8" s="6"/>
    </row>
    <row r="9" spans="1:8" x14ac:dyDescent="0.25">
      <c r="A9" s="6" t="s">
        <v>31</v>
      </c>
      <c r="B9" s="9" t="s">
        <v>63</v>
      </c>
      <c r="C9" s="9"/>
      <c r="D9" s="9"/>
      <c r="E9" s="9"/>
      <c r="F9" s="9"/>
      <c r="G9" s="6"/>
      <c r="H9" s="6"/>
    </row>
    <row r="10" spans="1:8" x14ac:dyDescent="0.25">
      <c r="A10" s="6"/>
      <c r="B10" s="6"/>
      <c r="C10" s="6"/>
      <c r="D10" s="6"/>
      <c r="E10" s="6"/>
      <c r="F10" s="6"/>
      <c r="G10" s="6"/>
      <c r="H10" s="6"/>
    </row>
    <row r="11" spans="1:8" x14ac:dyDescent="0.25">
      <c r="A11" s="6"/>
      <c r="B11" s="6"/>
      <c r="C11" s="6"/>
      <c r="D11" s="6"/>
      <c r="E11" s="6"/>
      <c r="F11" s="6"/>
      <c r="G11" s="6"/>
      <c r="H11" s="6"/>
    </row>
    <row r="12" spans="1:8" x14ac:dyDescent="0.25">
      <c r="A12" s="6"/>
      <c r="B12" s="6"/>
      <c r="C12" s="6"/>
      <c r="D12" s="6"/>
      <c r="E12" s="6"/>
      <c r="F12" s="6"/>
      <c r="G12" s="6"/>
      <c r="H12" s="6"/>
    </row>
    <row r="13" spans="1:8" x14ac:dyDescent="0.25">
      <c r="A13" s="6"/>
      <c r="B13" s="6"/>
      <c r="C13" s="6"/>
      <c r="D13" s="6"/>
      <c r="E13" s="6"/>
      <c r="F13" s="6"/>
      <c r="G13" s="6"/>
    </row>
    <row r="14" spans="1:8" x14ac:dyDescent="0.25">
      <c r="A14" s="6"/>
      <c r="B14" s="6"/>
      <c r="C14" s="6"/>
      <c r="D14" s="6"/>
      <c r="E14" s="6"/>
      <c r="F14" s="6"/>
      <c r="G14" s="6"/>
    </row>
  </sheetData>
  <mergeCells count="1">
    <mergeCell ref="B9:F9"/>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3"/>
  <sheetViews>
    <sheetView zoomScale="85" zoomScaleNormal="85" workbookViewId="0">
      <selection activeCell="E9" sqref="E9"/>
    </sheetView>
  </sheetViews>
  <sheetFormatPr defaultColWidth="8.88671875" defaultRowHeight="15.6" x14ac:dyDescent="0.3"/>
  <cols>
    <col min="1" max="1" width="26.44140625" style="3" customWidth="1"/>
    <col min="2" max="2" width="20.77734375" style="3" customWidth="1"/>
    <col min="3" max="3" width="18.109375" style="3" customWidth="1"/>
    <col min="4" max="4" width="17.33203125" style="3" customWidth="1"/>
    <col min="5" max="5" width="21.44140625" style="3" customWidth="1"/>
    <col min="6" max="7" width="17.21875" style="3" customWidth="1"/>
    <col min="8" max="8" width="17" style="3" customWidth="1"/>
    <col min="9" max="9" width="13" style="3" customWidth="1"/>
    <col min="10" max="10" width="11.109375" style="3" customWidth="1"/>
    <col min="11" max="11" width="10.88671875" style="3" customWidth="1"/>
    <col min="12" max="12" width="20.6640625" style="3" customWidth="1"/>
    <col min="13" max="13" width="16" style="3" customWidth="1"/>
    <col min="14" max="14" width="38.21875" style="3" customWidth="1"/>
    <col min="15" max="15" width="13.109375" style="3" customWidth="1"/>
    <col min="16" max="16" width="17.44140625" style="3" customWidth="1"/>
    <col min="17" max="17" width="14.6640625" style="3" customWidth="1"/>
    <col min="18" max="16384" width="8.88671875" style="3"/>
  </cols>
  <sheetData>
    <row r="1" spans="1:17" ht="18" x14ac:dyDescent="0.4">
      <c r="A1" s="3" t="s">
        <v>11</v>
      </c>
      <c r="B1" s="3" t="s">
        <v>0</v>
      </c>
      <c r="C1" s="3" t="s">
        <v>1</v>
      </c>
      <c r="D1" s="3" t="s">
        <v>2</v>
      </c>
      <c r="E1" s="3" t="s">
        <v>3</v>
      </c>
      <c r="F1" s="3" t="s">
        <v>4</v>
      </c>
      <c r="G1" s="3" t="s">
        <v>39</v>
      </c>
      <c r="H1" s="3" t="s">
        <v>5</v>
      </c>
      <c r="I1" s="3" t="s">
        <v>6</v>
      </c>
      <c r="J1" s="5" t="s">
        <v>32</v>
      </c>
      <c r="K1" s="3" t="s">
        <v>7</v>
      </c>
      <c r="L1" s="3" t="s">
        <v>8</v>
      </c>
      <c r="M1" s="3" t="s">
        <v>24</v>
      </c>
      <c r="N1" s="3" t="s">
        <v>9</v>
      </c>
      <c r="O1" s="3" t="s">
        <v>10</v>
      </c>
      <c r="P1" s="3" t="s">
        <v>40</v>
      </c>
      <c r="Q1" s="5" t="s">
        <v>33</v>
      </c>
    </row>
    <row r="2" spans="1:17" ht="18.600000000000001" x14ac:dyDescent="0.3">
      <c r="B2" s="3" t="s">
        <v>13</v>
      </c>
      <c r="C2" s="3" t="s">
        <v>15</v>
      </c>
      <c r="D2" s="3" t="s">
        <v>15</v>
      </c>
      <c r="E2" s="3" t="s">
        <v>15</v>
      </c>
      <c r="F2" s="3" t="s">
        <v>14</v>
      </c>
      <c r="H2" s="3" t="s">
        <v>16</v>
      </c>
      <c r="I2" s="3" t="s">
        <v>17</v>
      </c>
      <c r="J2" s="3" t="s">
        <v>18</v>
      </c>
      <c r="K2" s="3" t="s">
        <v>19</v>
      </c>
      <c r="L2" s="3" t="s">
        <v>20</v>
      </c>
      <c r="M2" s="3" t="s">
        <v>25</v>
      </c>
      <c r="N2" s="3" t="s">
        <v>35</v>
      </c>
      <c r="O2" s="3" t="s">
        <v>15</v>
      </c>
      <c r="P2" s="3" t="s">
        <v>34</v>
      </c>
      <c r="Q2" s="3" t="s">
        <v>34</v>
      </c>
    </row>
    <row r="3" spans="1:17" x14ac:dyDescent="0.3">
      <c r="A3" s="3" t="s">
        <v>12</v>
      </c>
      <c r="B3" s="3">
        <f>31.43/100/32.12/60/60</f>
        <v>2.7181057146810573E-6</v>
      </c>
      <c r="C3" s="3">
        <v>1.9E-2</v>
      </c>
      <c r="D3" s="3">
        <v>1.9E-2</v>
      </c>
      <c r="E3" s="3">
        <v>0.4</v>
      </c>
      <c r="F3" s="3">
        <f>H3/D3/0.557</f>
        <v>0.17008409713691769</v>
      </c>
      <c r="H3" s="3">
        <v>1.8E-3</v>
      </c>
      <c r="I3" s="3">
        <v>1.61</v>
      </c>
      <c r="J3" s="3">
        <v>0.3</v>
      </c>
      <c r="N3" s="3">
        <f>B3/E3</f>
        <v>6.7952642867026429E-6</v>
      </c>
      <c r="O3" s="3">
        <v>1.2999999999999999E-2</v>
      </c>
      <c r="P3" s="3">
        <f>ROUND((C3-D3)/D3,2)+1</f>
        <v>1</v>
      </c>
      <c r="Q3" s="3">
        <f>ROUND(N3*O3/F3,7)</f>
        <v>4.9999999999999998E-7</v>
      </c>
    </row>
    <row r="4" spans="1:17" x14ac:dyDescent="0.3">
      <c r="A4" s="3" t="s">
        <v>22</v>
      </c>
      <c r="B4" s="3">
        <f>N4*E4</f>
        <v>1.2379227053140096E-5</v>
      </c>
      <c r="C4" s="3">
        <v>1.4999999999999999E-2</v>
      </c>
      <c r="D4" s="3">
        <v>1.4999999999999999E-2</v>
      </c>
      <c r="E4" s="3">
        <v>0.3</v>
      </c>
      <c r="F4" s="3">
        <v>0.22</v>
      </c>
      <c r="H4" s="3">
        <v>1E-3</v>
      </c>
      <c r="J4" s="3">
        <v>0.51</v>
      </c>
      <c r="N4" s="3">
        <v>4.1264090177133654E-5</v>
      </c>
      <c r="O4" s="3">
        <v>1.4999999999999999E-2</v>
      </c>
      <c r="P4" s="3">
        <f t="shared" ref="P4:P33" si="0">ROUND((C4-D4)/D4,2)+1</f>
        <v>1</v>
      </c>
      <c r="Q4" s="3">
        <f t="shared" ref="Q4:Q33" si="1">ROUND(N4*O4/F4,7)</f>
        <v>2.7999999999999999E-6</v>
      </c>
    </row>
    <row r="5" spans="1:17" x14ac:dyDescent="0.3">
      <c r="B5" s="3">
        <f t="shared" ref="B5:B6" si="2">N5*E5</f>
        <v>1.5398550724637681E-5</v>
      </c>
      <c r="C5" s="3">
        <v>1.4999999999999999E-2</v>
      </c>
      <c r="D5" s="3">
        <v>1.4999999999999999E-2</v>
      </c>
      <c r="E5" s="3">
        <v>0.3</v>
      </c>
      <c r="F5" s="3">
        <v>0.22</v>
      </c>
      <c r="H5" s="3">
        <v>1E-3</v>
      </c>
      <c r="J5" s="3">
        <v>0.51</v>
      </c>
      <c r="N5" s="3">
        <v>5.1328502415458941E-5</v>
      </c>
      <c r="O5" s="3">
        <v>1.4999999999999999E-2</v>
      </c>
      <c r="P5" s="3">
        <f t="shared" si="0"/>
        <v>1</v>
      </c>
      <c r="Q5" s="3">
        <f t="shared" si="1"/>
        <v>3.4999999999999999E-6</v>
      </c>
    </row>
    <row r="6" spans="1:17" x14ac:dyDescent="0.3">
      <c r="B6" s="3">
        <f t="shared" si="2"/>
        <v>1.8115942028985507E-5</v>
      </c>
      <c r="C6" s="3">
        <v>1.4999999999999999E-2</v>
      </c>
      <c r="D6" s="3">
        <v>1.4999999999999999E-2</v>
      </c>
      <c r="E6" s="3">
        <v>0.3</v>
      </c>
      <c r="F6" s="3">
        <v>0.22</v>
      </c>
      <c r="H6" s="3">
        <v>1E-3</v>
      </c>
      <c r="J6" s="3">
        <v>0.51</v>
      </c>
      <c r="N6" s="3">
        <v>6.0386473429951696E-5</v>
      </c>
      <c r="O6" s="3">
        <v>1.4999999999999999E-2</v>
      </c>
      <c r="P6" s="3">
        <f t="shared" si="0"/>
        <v>1</v>
      </c>
      <c r="Q6" s="3">
        <f t="shared" si="1"/>
        <v>4.0999999999999997E-6</v>
      </c>
    </row>
    <row r="7" spans="1:17" x14ac:dyDescent="0.3">
      <c r="A7" s="3" t="s">
        <v>21</v>
      </c>
      <c r="B7" s="3">
        <v>4.0000000000000003E-5</v>
      </c>
      <c r="C7" s="3">
        <v>0.04</v>
      </c>
      <c r="D7" s="3">
        <v>0.01</v>
      </c>
      <c r="E7" s="3">
        <v>0.1</v>
      </c>
      <c r="F7" s="3">
        <f>H7/D7/E7</f>
        <v>0.25</v>
      </c>
      <c r="H7" s="3">
        <v>2.5000000000000001E-4</v>
      </c>
      <c r="I7" s="3">
        <v>1.57</v>
      </c>
      <c r="N7" s="3">
        <f>B7/E7</f>
        <v>4.0000000000000002E-4</v>
      </c>
      <c r="O7" s="3">
        <v>0.04</v>
      </c>
      <c r="P7" s="3">
        <f t="shared" si="0"/>
        <v>4</v>
      </c>
      <c r="Q7" s="3">
        <f t="shared" si="1"/>
        <v>6.3999999999999997E-5</v>
      </c>
    </row>
    <row r="8" spans="1:17" x14ac:dyDescent="0.3">
      <c r="B8" s="3">
        <v>1E-4</v>
      </c>
      <c r="C8" s="3">
        <v>0.04</v>
      </c>
      <c r="D8" s="3">
        <v>0.01</v>
      </c>
      <c r="E8" s="3">
        <v>0.1</v>
      </c>
      <c r="F8" s="3">
        <f t="shared" ref="F8:F14" si="3">H8/D8/E8</f>
        <v>0.67</v>
      </c>
      <c r="H8" s="3">
        <v>6.7000000000000002E-4</v>
      </c>
      <c r="I8" s="3">
        <v>1.58</v>
      </c>
      <c r="N8" s="3">
        <f t="shared" ref="N8:N33" si="4">B8/E8</f>
        <v>1E-3</v>
      </c>
      <c r="O8" s="3">
        <v>0.04</v>
      </c>
      <c r="P8" s="3">
        <f t="shared" si="0"/>
        <v>4</v>
      </c>
      <c r="Q8" s="3">
        <f t="shared" si="1"/>
        <v>5.9700000000000001E-5</v>
      </c>
    </row>
    <row r="9" spans="1:17" x14ac:dyDescent="0.3">
      <c r="B9" s="3">
        <v>2.0000000000000001E-4</v>
      </c>
      <c r="C9" s="3">
        <v>0.04</v>
      </c>
      <c r="D9" s="3">
        <v>0.01</v>
      </c>
      <c r="E9" s="3">
        <v>0.1</v>
      </c>
      <c r="F9" s="3">
        <f t="shared" si="3"/>
        <v>1.0799999999999998</v>
      </c>
      <c r="H9" s="3">
        <v>1.08E-3</v>
      </c>
      <c r="I9" s="3">
        <v>1.56</v>
      </c>
      <c r="N9" s="3">
        <f t="shared" si="4"/>
        <v>2E-3</v>
      </c>
      <c r="O9" s="3">
        <v>0.04</v>
      </c>
      <c r="P9" s="3">
        <f t="shared" si="0"/>
        <v>4</v>
      </c>
      <c r="Q9" s="3">
        <f t="shared" si="1"/>
        <v>7.4099999999999999E-5</v>
      </c>
    </row>
    <row r="10" spans="1:17" x14ac:dyDescent="0.3">
      <c r="A10" s="3" t="s">
        <v>23</v>
      </c>
      <c r="B10" s="3">
        <v>1.1975603429146495E-4</v>
      </c>
      <c r="C10" s="3">
        <v>0.2</v>
      </c>
      <c r="D10" s="3">
        <v>0.05</v>
      </c>
      <c r="E10" s="3">
        <v>0.15</v>
      </c>
      <c r="F10" s="3">
        <f t="shared" si="3"/>
        <v>0.53333333333333333</v>
      </c>
      <c r="H10" s="3">
        <v>4.0000000000000001E-3</v>
      </c>
      <c r="J10" s="3" t="s">
        <v>27</v>
      </c>
      <c r="K10" s="3">
        <v>5.76</v>
      </c>
      <c r="L10" s="3">
        <v>34.299999999999997</v>
      </c>
      <c r="M10" s="3">
        <v>39.6</v>
      </c>
      <c r="N10" s="3">
        <f t="shared" si="4"/>
        <v>7.983735619430997E-4</v>
      </c>
      <c r="O10" s="3">
        <v>7.0000000000000007E-2</v>
      </c>
      <c r="P10" s="3">
        <f t="shared" si="0"/>
        <v>4</v>
      </c>
      <c r="Q10" s="3">
        <f t="shared" si="1"/>
        <v>1.048E-4</v>
      </c>
    </row>
    <row r="11" spans="1:17" x14ac:dyDescent="0.3">
      <c r="B11" s="3">
        <v>1.8827648958027595E-4</v>
      </c>
      <c r="C11" s="3">
        <v>0.15</v>
      </c>
      <c r="D11" s="3">
        <v>0.03</v>
      </c>
      <c r="E11" s="3">
        <v>0.15</v>
      </c>
      <c r="F11" s="3">
        <f t="shared" si="3"/>
        <v>0.53333333333333333</v>
      </c>
      <c r="H11" s="3">
        <v>2.3999999999999998E-3</v>
      </c>
      <c r="J11" s="3" t="s">
        <v>26</v>
      </c>
      <c r="K11" s="3">
        <v>5.76</v>
      </c>
      <c r="L11" s="3">
        <v>34.299999999999997</v>
      </c>
      <c r="M11" s="3">
        <v>39.6</v>
      </c>
      <c r="N11" s="3">
        <f t="shared" si="4"/>
        <v>1.2551765972018396E-3</v>
      </c>
      <c r="O11" s="3">
        <v>0.06</v>
      </c>
      <c r="P11" s="3">
        <f t="shared" si="0"/>
        <v>5</v>
      </c>
      <c r="Q11" s="3">
        <f t="shared" si="1"/>
        <v>1.4119999999999999E-4</v>
      </c>
    </row>
    <row r="12" spans="1:17" x14ac:dyDescent="0.3">
      <c r="B12" s="3">
        <v>8.4621559719064935E-5</v>
      </c>
      <c r="C12" s="3">
        <v>0.15</v>
      </c>
      <c r="D12" s="3">
        <v>0.05</v>
      </c>
      <c r="E12" s="3">
        <v>0.15</v>
      </c>
      <c r="F12" s="3">
        <f t="shared" si="3"/>
        <v>0.53333333333333333</v>
      </c>
      <c r="H12" s="3">
        <v>4.0000000000000001E-3</v>
      </c>
      <c r="J12" s="3" t="s">
        <v>26</v>
      </c>
      <c r="K12" s="3">
        <v>6.41</v>
      </c>
      <c r="L12" s="3">
        <v>41.3</v>
      </c>
      <c r="M12" s="3">
        <v>32.200000000000003</v>
      </c>
      <c r="N12" s="3">
        <f t="shared" si="4"/>
        <v>5.6414373146043294E-4</v>
      </c>
      <c r="O12" s="3">
        <v>0.05</v>
      </c>
      <c r="P12" s="3">
        <f t="shared" si="0"/>
        <v>3</v>
      </c>
      <c r="Q12" s="3">
        <f t="shared" si="1"/>
        <v>5.2899999999999998E-5</v>
      </c>
    </row>
    <row r="13" spans="1:17" x14ac:dyDescent="0.3">
      <c r="B13" s="3">
        <v>1.254545333333333E-4</v>
      </c>
      <c r="C13" s="3">
        <v>0.15</v>
      </c>
      <c r="D13" s="3">
        <v>0.06</v>
      </c>
      <c r="E13" s="3">
        <v>0.15</v>
      </c>
      <c r="F13" s="3">
        <f t="shared" si="3"/>
        <v>0.64444444444444449</v>
      </c>
      <c r="H13" s="3">
        <v>5.7999999999999996E-3</v>
      </c>
      <c r="J13" s="3" t="s">
        <v>26</v>
      </c>
      <c r="K13" s="3">
        <v>6.41</v>
      </c>
      <c r="L13" s="3">
        <v>41.3</v>
      </c>
      <c r="M13" s="3">
        <v>32.200000000000003</v>
      </c>
      <c r="N13" s="3">
        <f t="shared" si="4"/>
        <v>8.3636355555555535E-4</v>
      </c>
      <c r="O13" s="3">
        <v>0.05</v>
      </c>
      <c r="P13" s="3">
        <f t="shared" si="0"/>
        <v>2.5</v>
      </c>
      <c r="Q13" s="3">
        <f t="shared" si="1"/>
        <v>6.4900000000000005E-5</v>
      </c>
    </row>
    <row r="14" spans="1:17" x14ac:dyDescent="0.3">
      <c r="B14" s="3">
        <v>8.4134030237190509E-5</v>
      </c>
      <c r="C14" s="3">
        <v>0.15</v>
      </c>
      <c r="D14" s="3">
        <v>0.06</v>
      </c>
      <c r="E14" s="3">
        <v>0.15</v>
      </c>
      <c r="F14" s="3">
        <f t="shared" si="3"/>
        <v>0.71111111111111114</v>
      </c>
      <c r="H14" s="3">
        <v>6.4000000000000003E-3</v>
      </c>
      <c r="J14" s="3" t="s">
        <v>26</v>
      </c>
      <c r="K14" s="3">
        <v>5.37</v>
      </c>
      <c r="L14" s="3">
        <v>39.799999999999997</v>
      </c>
      <c r="M14" s="3">
        <v>48</v>
      </c>
      <c r="N14" s="3">
        <f t="shared" si="4"/>
        <v>5.6089353491460341E-4</v>
      </c>
      <c r="O14" s="3">
        <v>0.06</v>
      </c>
      <c r="P14" s="3">
        <f t="shared" si="0"/>
        <v>2.5</v>
      </c>
      <c r="Q14" s="3">
        <f t="shared" si="1"/>
        <v>4.7299999999999998E-5</v>
      </c>
    </row>
    <row r="15" spans="1:17" x14ac:dyDescent="0.3">
      <c r="A15" s="3" t="s">
        <v>29</v>
      </c>
      <c r="B15" s="3">
        <f>9.25/1000/1.5/0.2*2/1610</f>
        <v>3.8302277432712214E-5</v>
      </c>
      <c r="C15" s="3">
        <v>0.2</v>
      </c>
      <c r="D15" s="3">
        <v>0.11</v>
      </c>
      <c r="E15" s="3">
        <v>0.55000000000000004</v>
      </c>
      <c r="F15" s="3">
        <v>0.65</v>
      </c>
      <c r="H15" s="3">
        <v>4.4999999999999998E-2</v>
      </c>
      <c r="I15" s="3">
        <v>1.61</v>
      </c>
      <c r="N15" s="3">
        <f t="shared" si="4"/>
        <v>6.9640504423113106E-5</v>
      </c>
      <c r="O15" s="3">
        <v>0.05</v>
      </c>
      <c r="P15" s="3">
        <f t="shared" si="0"/>
        <v>1.8199999999999998</v>
      </c>
      <c r="Q15" s="3">
        <f t="shared" si="1"/>
        <v>5.4E-6</v>
      </c>
    </row>
    <row r="16" spans="1:17" x14ac:dyDescent="0.3">
      <c r="B16" s="3">
        <f>9.25/1000/1.5/0.2*2/1610</f>
        <v>3.8302277432712214E-5</v>
      </c>
      <c r="C16" s="3">
        <v>0.2</v>
      </c>
      <c r="D16" s="3">
        <v>0.13</v>
      </c>
      <c r="E16" s="3">
        <v>0.55000000000000004</v>
      </c>
      <c r="F16" s="3">
        <v>0.77</v>
      </c>
      <c r="H16" s="3">
        <v>0.06</v>
      </c>
      <c r="I16" s="3">
        <v>1.61</v>
      </c>
      <c r="N16" s="3">
        <f t="shared" si="4"/>
        <v>6.9640504423113106E-5</v>
      </c>
      <c r="O16" s="3">
        <v>0.05</v>
      </c>
      <c r="P16" s="3">
        <f t="shared" si="0"/>
        <v>1.54</v>
      </c>
      <c r="Q16" s="3">
        <f t="shared" si="1"/>
        <v>4.5000000000000001E-6</v>
      </c>
    </row>
    <row r="17" spans="1:17" x14ac:dyDescent="0.3">
      <c r="A17" s="3" t="s">
        <v>30</v>
      </c>
      <c r="B17" s="4">
        <f>(1.54-0.8)/31/60/60</f>
        <v>6.6308243727598572E-6</v>
      </c>
      <c r="C17" s="3">
        <v>0.15</v>
      </c>
      <c r="D17" s="3">
        <v>0.11</v>
      </c>
      <c r="E17" s="3">
        <v>0.8</v>
      </c>
      <c r="F17" s="3">
        <v>0.35</v>
      </c>
      <c r="H17" s="3">
        <f>F17*E17*D17</f>
        <v>3.0799999999999998E-2</v>
      </c>
      <c r="J17" s="3">
        <v>1</v>
      </c>
      <c r="N17" s="3">
        <f t="shared" si="4"/>
        <v>8.2885304659498215E-6</v>
      </c>
      <c r="O17" s="3">
        <v>0.15</v>
      </c>
      <c r="P17" s="3">
        <f t="shared" si="0"/>
        <v>1.3599999999999999</v>
      </c>
      <c r="Q17" s="3">
        <f t="shared" si="1"/>
        <v>3.5999999999999998E-6</v>
      </c>
    </row>
    <row r="18" spans="1:17" x14ac:dyDescent="0.3">
      <c r="A18" s="3" t="s">
        <v>31</v>
      </c>
      <c r="B18" s="4">
        <v>1.1411999999999998E-4</v>
      </c>
      <c r="C18" s="3">
        <v>0.6</v>
      </c>
      <c r="D18" s="3">
        <v>0.3</v>
      </c>
      <c r="E18" s="3">
        <v>1.2</v>
      </c>
      <c r="F18" s="3">
        <v>0.35</v>
      </c>
      <c r="H18" s="3">
        <f t="shared" ref="H18:H21" si="5">F18*E18*D18</f>
        <v>0.126</v>
      </c>
      <c r="I18" s="3">
        <v>1.86</v>
      </c>
      <c r="J18" s="3">
        <v>7.4999999999999997E-2</v>
      </c>
      <c r="K18" s="3">
        <v>2.2000000000000002</v>
      </c>
      <c r="L18" s="3">
        <v>31.06</v>
      </c>
      <c r="M18" s="3">
        <v>22.79</v>
      </c>
      <c r="N18" s="3">
        <f t="shared" si="4"/>
        <v>9.5099999999999994E-5</v>
      </c>
      <c r="O18" s="3">
        <v>0.1</v>
      </c>
      <c r="P18" s="3">
        <f t="shared" si="0"/>
        <v>2</v>
      </c>
      <c r="Q18" s="3">
        <f t="shared" si="1"/>
        <v>2.72E-5</v>
      </c>
    </row>
    <row r="19" spans="1:17" x14ac:dyDescent="0.3">
      <c r="B19" s="4">
        <v>1.284E-4</v>
      </c>
      <c r="C19" s="3">
        <v>0.6</v>
      </c>
      <c r="D19" s="3">
        <v>0.15</v>
      </c>
      <c r="E19" s="3">
        <v>1.2</v>
      </c>
      <c r="F19" s="3">
        <v>0.35</v>
      </c>
      <c r="H19" s="3">
        <f t="shared" si="5"/>
        <v>6.3E-2</v>
      </c>
      <c r="I19" s="3">
        <v>1.84</v>
      </c>
      <c r="J19" s="3">
        <v>7.4999999999999997E-2</v>
      </c>
      <c r="K19" s="3">
        <v>3.8</v>
      </c>
      <c r="L19" s="3">
        <v>32.86</v>
      </c>
      <c r="M19" s="3">
        <v>21.02</v>
      </c>
      <c r="N19" s="3">
        <f t="shared" si="4"/>
        <v>1.0700000000000001E-4</v>
      </c>
      <c r="O19" s="3">
        <v>0.2</v>
      </c>
      <c r="P19" s="3">
        <f t="shared" si="0"/>
        <v>4</v>
      </c>
      <c r="Q19" s="3">
        <f t="shared" si="1"/>
        <v>6.1099999999999994E-5</v>
      </c>
    </row>
    <row r="20" spans="1:17" x14ac:dyDescent="0.3">
      <c r="B20" s="4">
        <v>5.0519999999999997E-5</v>
      </c>
      <c r="C20" s="3">
        <v>0.4</v>
      </c>
      <c r="D20" s="3">
        <v>0.15</v>
      </c>
      <c r="E20" s="3">
        <v>1.2</v>
      </c>
      <c r="F20" s="3">
        <v>0.35</v>
      </c>
      <c r="H20" s="3">
        <f t="shared" si="5"/>
        <v>6.3E-2</v>
      </c>
      <c r="I20" s="3">
        <v>1.88</v>
      </c>
      <c r="J20" s="3">
        <v>7.4999999999999997E-2</v>
      </c>
      <c r="M20" s="3">
        <v>22.91</v>
      </c>
      <c r="N20" s="3">
        <f t="shared" si="4"/>
        <v>4.21E-5</v>
      </c>
      <c r="O20" s="3">
        <v>0.1</v>
      </c>
      <c r="P20" s="3">
        <f t="shared" si="0"/>
        <v>2.67</v>
      </c>
      <c r="Q20" s="3">
        <f t="shared" si="1"/>
        <v>1.2E-5</v>
      </c>
    </row>
    <row r="21" spans="1:17" x14ac:dyDescent="0.3">
      <c r="B21" s="4">
        <v>3.0960000000000002E-5</v>
      </c>
      <c r="C21" s="3">
        <v>0.2</v>
      </c>
      <c r="D21" s="3">
        <v>0.15</v>
      </c>
      <c r="E21" s="3">
        <v>1.2</v>
      </c>
      <c r="F21" s="3">
        <v>0.35</v>
      </c>
      <c r="H21" s="3">
        <f t="shared" si="5"/>
        <v>6.3E-2</v>
      </c>
      <c r="I21" s="3">
        <v>1.83</v>
      </c>
      <c r="J21" s="3">
        <v>7.4999999999999997E-2</v>
      </c>
      <c r="M21" s="3">
        <v>21.5</v>
      </c>
      <c r="N21" s="3">
        <f t="shared" si="4"/>
        <v>2.5800000000000004E-5</v>
      </c>
      <c r="O21" s="3">
        <v>0.05</v>
      </c>
      <c r="P21" s="3">
        <f t="shared" si="0"/>
        <v>1.33</v>
      </c>
      <c r="Q21" s="3">
        <f t="shared" si="1"/>
        <v>3.7000000000000002E-6</v>
      </c>
    </row>
    <row r="22" spans="1:17" x14ac:dyDescent="0.3">
      <c r="A22" s="3" t="s">
        <v>28</v>
      </c>
      <c r="B22" s="3">
        <f>1.6/100/100/60</f>
        <v>2.6666666666666668E-6</v>
      </c>
      <c r="C22" s="3">
        <v>0.04</v>
      </c>
      <c r="D22" s="3">
        <f>H22/F22/E22</f>
        <v>7.8779857566017505E-4</v>
      </c>
      <c r="E22" s="3">
        <v>4.1000000000000002E-2</v>
      </c>
      <c r="F22" s="3">
        <v>0.51600000000000001</v>
      </c>
      <c r="H22" s="3">
        <v>1.6666666666666667E-5</v>
      </c>
      <c r="I22" s="3">
        <v>1.1000000000000001</v>
      </c>
      <c r="N22" s="3">
        <f t="shared" si="4"/>
        <v>6.504065040650406E-5</v>
      </c>
      <c r="O22" s="3">
        <v>1.2E-2</v>
      </c>
      <c r="P22" s="3">
        <f t="shared" si="0"/>
        <v>50.77</v>
      </c>
      <c r="Q22" s="3">
        <f t="shared" si="1"/>
        <v>1.5E-6</v>
      </c>
    </row>
    <row r="23" spans="1:17" x14ac:dyDescent="0.3">
      <c r="B23" s="3">
        <f>6.6/100/60/100</f>
        <v>1.1000000000000001E-5</v>
      </c>
      <c r="C23" s="3">
        <v>0.04</v>
      </c>
      <c r="D23" s="3">
        <f t="shared" ref="D23:D33" si="6">H23/F23/E23</f>
        <v>1.1462631820265935E-3</v>
      </c>
      <c r="E23" s="3">
        <v>0.04</v>
      </c>
      <c r="F23" s="3">
        <v>0.72699999999999998</v>
      </c>
      <c r="H23" s="3">
        <v>3.3333333333333335E-5</v>
      </c>
      <c r="I23" s="3">
        <v>1.1000000000000001</v>
      </c>
      <c r="N23" s="3">
        <f t="shared" si="4"/>
        <v>2.7500000000000002E-4</v>
      </c>
      <c r="O23" s="3">
        <v>1.2999999999999999E-2</v>
      </c>
      <c r="P23" s="3">
        <f t="shared" si="0"/>
        <v>34.9</v>
      </c>
      <c r="Q23" s="3">
        <f t="shared" si="1"/>
        <v>4.8999999999999997E-6</v>
      </c>
    </row>
    <row r="24" spans="1:17" x14ac:dyDescent="0.3">
      <c r="B24" s="3">
        <f>1.5/10/60/100</f>
        <v>2.5000000000000001E-5</v>
      </c>
      <c r="C24" s="3">
        <v>0.04</v>
      </c>
      <c r="D24" s="3">
        <f t="shared" si="6"/>
        <v>1.5899767863389194E-3</v>
      </c>
      <c r="E24" s="3">
        <v>4.1000000000000002E-2</v>
      </c>
      <c r="F24" s="3">
        <v>0.76700000000000002</v>
      </c>
      <c r="H24" s="3">
        <v>5.0000000000000002E-5</v>
      </c>
      <c r="I24" s="3">
        <v>1.1000000000000001</v>
      </c>
      <c r="N24" s="3">
        <f t="shared" si="4"/>
        <v>6.0975609756097561E-4</v>
      </c>
      <c r="O24" s="3">
        <v>1.4999999999999999E-2</v>
      </c>
      <c r="P24" s="3">
        <f t="shared" si="0"/>
        <v>25.16</v>
      </c>
      <c r="Q24" s="3">
        <f t="shared" si="1"/>
        <v>1.19E-5</v>
      </c>
    </row>
    <row r="25" spans="1:17" x14ac:dyDescent="0.3">
      <c r="B25" s="3">
        <f>2.8/10/100/60</f>
        <v>4.6666666666666658E-5</v>
      </c>
      <c r="C25" s="3">
        <v>0.04</v>
      </c>
      <c r="D25" s="3">
        <f t="shared" si="6"/>
        <v>2.0938023450586267E-3</v>
      </c>
      <c r="E25" s="3">
        <v>0.04</v>
      </c>
      <c r="F25" s="3">
        <v>0.79600000000000004</v>
      </c>
      <c r="H25" s="3">
        <v>6.666666666666667E-5</v>
      </c>
      <c r="I25" s="3">
        <v>1.1000000000000001</v>
      </c>
      <c r="N25" s="3">
        <f t="shared" si="4"/>
        <v>1.1666666666666663E-3</v>
      </c>
      <c r="O25" s="3">
        <v>1.4999999999999999E-2</v>
      </c>
      <c r="P25" s="3">
        <f t="shared" si="0"/>
        <v>19.100000000000001</v>
      </c>
      <c r="Q25" s="3">
        <f t="shared" si="1"/>
        <v>2.1999999999999999E-5</v>
      </c>
    </row>
    <row r="26" spans="1:17" x14ac:dyDescent="0.3">
      <c r="B26" s="3">
        <f>2.3/100/100/60</f>
        <v>3.8333333333333336E-6</v>
      </c>
      <c r="C26" s="3">
        <v>0.04</v>
      </c>
      <c r="D26" s="3">
        <f t="shared" si="6"/>
        <v>6.9910514541387029E-4</v>
      </c>
      <c r="E26" s="3">
        <v>0.04</v>
      </c>
      <c r="F26" s="3">
        <v>0.59599999999999997</v>
      </c>
      <c r="H26" s="3">
        <v>1.6666666666666667E-5</v>
      </c>
      <c r="I26" s="3">
        <v>1.1000000000000001</v>
      </c>
      <c r="N26" s="3">
        <f t="shared" si="4"/>
        <v>9.5833333333333336E-5</v>
      </c>
      <c r="O26" s="3">
        <v>1.2999999999999999E-2</v>
      </c>
      <c r="P26" s="3">
        <f t="shared" si="0"/>
        <v>57.22</v>
      </c>
      <c r="Q26" s="3">
        <f t="shared" si="1"/>
        <v>2.0999999999999998E-6</v>
      </c>
    </row>
    <row r="27" spans="1:17" x14ac:dyDescent="0.3">
      <c r="B27" s="3">
        <f>6.9/100/60/100</f>
        <v>1.1500000000000002E-5</v>
      </c>
      <c r="C27" s="3">
        <v>0.04</v>
      </c>
      <c r="D27" s="3">
        <f t="shared" si="6"/>
        <v>1.0869092648145733E-3</v>
      </c>
      <c r="E27" s="3">
        <v>4.1000000000000002E-2</v>
      </c>
      <c r="F27" s="3">
        <v>0.748</v>
      </c>
      <c r="H27" s="3">
        <v>3.3333333333333335E-5</v>
      </c>
      <c r="I27" s="3">
        <v>1.1000000000000001</v>
      </c>
      <c r="N27" s="3">
        <f t="shared" si="4"/>
        <v>2.8048780487804881E-4</v>
      </c>
      <c r="O27" s="3">
        <v>1.2999999999999999E-2</v>
      </c>
      <c r="P27" s="3">
        <f t="shared" si="0"/>
        <v>36.799999999999997</v>
      </c>
      <c r="Q27" s="3">
        <f t="shared" si="1"/>
        <v>4.8999999999999997E-6</v>
      </c>
    </row>
    <row r="28" spans="1:17" x14ac:dyDescent="0.3">
      <c r="B28" s="3">
        <f>1.8/10/100/60</f>
        <v>3.0000000000000001E-5</v>
      </c>
      <c r="C28" s="3">
        <v>0.04</v>
      </c>
      <c r="D28" s="3">
        <f t="shared" si="6"/>
        <v>1.6187516187516188E-3</v>
      </c>
      <c r="E28" s="3">
        <v>3.9E-2</v>
      </c>
      <c r="F28" s="3">
        <v>0.79200000000000004</v>
      </c>
      <c r="H28" s="3">
        <v>5.0000000000000002E-5</v>
      </c>
      <c r="I28" s="3">
        <v>1.1000000000000001</v>
      </c>
      <c r="N28" s="3">
        <f t="shared" si="4"/>
        <v>7.6923076923076923E-4</v>
      </c>
      <c r="O28" s="3">
        <v>1.4999999999999999E-2</v>
      </c>
      <c r="P28" s="3">
        <f t="shared" si="0"/>
        <v>24.71</v>
      </c>
      <c r="Q28" s="3">
        <f t="shared" si="1"/>
        <v>1.4600000000000001E-5</v>
      </c>
    </row>
    <row r="29" spans="1:17" x14ac:dyDescent="0.3">
      <c r="B29" s="3">
        <f>3.1/10/60/100</f>
        <v>5.1666666666666664E-5</v>
      </c>
      <c r="C29" s="3">
        <v>0.04</v>
      </c>
      <c r="D29" s="3">
        <f t="shared" si="6"/>
        <v>1.9661623460249114E-3</v>
      </c>
      <c r="E29" s="3">
        <v>4.1000000000000002E-2</v>
      </c>
      <c r="F29" s="3">
        <v>0.82699999999999996</v>
      </c>
      <c r="H29" s="3">
        <v>6.666666666666667E-5</v>
      </c>
      <c r="I29" s="3">
        <v>1.1000000000000001</v>
      </c>
      <c r="N29" s="3">
        <f t="shared" si="4"/>
        <v>1.2601626016260162E-3</v>
      </c>
      <c r="O29" s="3">
        <v>1.4E-2</v>
      </c>
      <c r="P29" s="3">
        <f t="shared" si="0"/>
        <v>20.34</v>
      </c>
      <c r="Q29" s="3">
        <f t="shared" si="1"/>
        <v>2.1299999999999999E-5</v>
      </c>
    </row>
    <row r="30" spans="1:17" x14ac:dyDescent="0.3">
      <c r="B30" s="3">
        <f>1.6/100/60/100</f>
        <v>2.6666666666666668E-6</v>
      </c>
      <c r="C30" s="3">
        <v>0.04</v>
      </c>
      <c r="D30" s="3">
        <f t="shared" si="6"/>
        <v>3.9987204094689698E-4</v>
      </c>
      <c r="E30" s="3">
        <v>0.08</v>
      </c>
      <c r="F30" s="3">
        <v>0.52100000000000002</v>
      </c>
      <c r="H30" s="3">
        <v>1.6666666666666667E-5</v>
      </c>
      <c r="I30" s="3">
        <v>1.1000000000000001</v>
      </c>
      <c r="N30" s="3">
        <f t="shared" si="4"/>
        <v>3.3333333333333335E-5</v>
      </c>
      <c r="O30" s="3">
        <v>1.2E-2</v>
      </c>
      <c r="P30" s="3">
        <f t="shared" si="0"/>
        <v>100.03</v>
      </c>
      <c r="Q30" s="3">
        <f t="shared" si="1"/>
        <v>7.9999999999999996E-7</v>
      </c>
    </row>
    <row r="31" spans="1:17" x14ac:dyDescent="0.3">
      <c r="B31" s="3">
        <f>5.6/100/100/60</f>
        <v>9.3333333333333326E-6</v>
      </c>
      <c r="C31" s="3">
        <v>0.04</v>
      </c>
      <c r="D31" s="3">
        <f t="shared" si="6"/>
        <v>6.1056770585290196E-4</v>
      </c>
      <c r="E31" s="3">
        <v>8.1000000000000003E-2</v>
      </c>
      <c r="F31" s="3">
        <v>0.67400000000000004</v>
      </c>
      <c r="H31" s="3">
        <v>3.3333333333333335E-5</v>
      </c>
      <c r="I31" s="3">
        <v>1.1000000000000001</v>
      </c>
      <c r="N31" s="3">
        <f t="shared" si="4"/>
        <v>1.1522633744855965E-4</v>
      </c>
      <c r="O31" s="3">
        <v>1.2E-2</v>
      </c>
      <c r="P31" s="3">
        <f t="shared" si="0"/>
        <v>65.510000000000005</v>
      </c>
      <c r="Q31" s="3">
        <f t="shared" si="1"/>
        <v>2.0999999999999998E-6</v>
      </c>
    </row>
    <row r="32" spans="1:17" x14ac:dyDescent="0.3">
      <c r="B32" s="3">
        <f>1.4/10/100/60</f>
        <v>2.3333333333333329E-5</v>
      </c>
      <c r="C32" s="3">
        <v>0.04</v>
      </c>
      <c r="D32" s="3">
        <f t="shared" si="6"/>
        <v>8.2453825857519781E-4</v>
      </c>
      <c r="E32" s="3">
        <v>0.08</v>
      </c>
      <c r="F32" s="3">
        <v>0.75800000000000001</v>
      </c>
      <c r="H32" s="3">
        <v>5.0000000000000002E-5</v>
      </c>
      <c r="I32" s="3">
        <v>1.1000000000000001</v>
      </c>
      <c r="N32" s="3">
        <f t="shared" si="4"/>
        <v>2.9166666666666658E-4</v>
      </c>
      <c r="O32" s="3">
        <v>1.4999999999999999E-2</v>
      </c>
      <c r="P32" s="3">
        <f t="shared" si="0"/>
        <v>48.51</v>
      </c>
      <c r="Q32" s="3">
        <f t="shared" si="1"/>
        <v>5.8000000000000004E-6</v>
      </c>
    </row>
    <row r="33" spans="2:17" x14ac:dyDescent="0.3">
      <c r="B33" s="3">
        <f>2.6/100/10/60</f>
        <v>4.3333333333333341E-5</v>
      </c>
      <c r="C33" s="3">
        <v>0.04</v>
      </c>
      <c r="D33" s="3">
        <f t="shared" si="6"/>
        <v>1.0738831615120276E-3</v>
      </c>
      <c r="E33" s="3">
        <v>0.08</v>
      </c>
      <c r="F33" s="3">
        <v>0.77600000000000002</v>
      </c>
      <c r="H33" s="3">
        <v>6.666666666666667E-5</v>
      </c>
      <c r="I33" s="3">
        <v>1.1000000000000001</v>
      </c>
      <c r="N33" s="3">
        <f t="shared" si="4"/>
        <v>5.4166666666666675E-4</v>
      </c>
      <c r="O33" s="3">
        <v>1.4999999999999999E-2</v>
      </c>
      <c r="P33" s="3">
        <f t="shared" si="0"/>
        <v>37.25</v>
      </c>
      <c r="Q33" s="3">
        <f t="shared" si="1"/>
        <v>1.0499999999999999E-5</v>
      </c>
    </row>
  </sheetData>
  <phoneticPr fontId="2" type="noConversion"/>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AC491-F318-4725-8247-6F5AAD6D42D9}">
  <dimension ref="A1:J37"/>
  <sheetViews>
    <sheetView workbookViewId="0">
      <selection activeCell="A10" sqref="A10"/>
    </sheetView>
  </sheetViews>
  <sheetFormatPr defaultColWidth="9" defaultRowHeight="15.6" x14ac:dyDescent="0.3"/>
  <cols>
    <col min="1" max="1" width="45.33203125" style="1" customWidth="1"/>
    <col min="2" max="2" width="24.109375" style="1" customWidth="1"/>
    <col min="3" max="3" width="34.6640625" style="1" customWidth="1"/>
    <col min="4" max="4" width="20.77734375" style="1" customWidth="1"/>
    <col min="5" max="5" width="40.44140625" style="1" customWidth="1"/>
    <col min="6" max="6" width="21.6640625" style="1" customWidth="1"/>
    <col min="7" max="7" width="35.21875" style="1" customWidth="1"/>
    <col min="8" max="8" width="22.88671875" style="1" customWidth="1"/>
    <col min="9" max="9" width="35.77734375" style="1" customWidth="1"/>
    <col min="10" max="10" width="24.6640625" style="1" customWidth="1"/>
    <col min="11" max="16384" width="9" style="1"/>
  </cols>
  <sheetData>
    <row r="1" spans="1:10" x14ac:dyDescent="0.3">
      <c r="A1" s="1" t="s">
        <v>46</v>
      </c>
      <c r="B1" s="1" t="s">
        <v>41</v>
      </c>
      <c r="C1" s="1" t="s">
        <v>42</v>
      </c>
      <c r="D1" s="1" t="s">
        <v>41</v>
      </c>
      <c r="E1" s="1" t="s">
        <v>43</v>
      </c>
      <c r="F1" s="1" t="s">
        <v>41</v>
      </c>
      <c r="G1" s="1" t="s">
        <v>44</v>
      </c>
      <c r="H1" s="1" t="s">
        <v>41</v>
      </c>
      <c r="I1" s="1" t="s">
        <v>45</v>
      </c>
      <c r="J1" s="1" t="s">
        <v>41</v>
      </c>
    </row>
    <row r="2" spans="1:10" x14ac:dyDescent="0.3">
      <c r="A2" s="1" t="s">
        <v>14</v>
      </c>
      <c r="B2" s="1" t="s">
        <v>14</v>
      </c>
      <c r="C2" s="1" t="s">
        <v>14</v>
      </c>
      <c r="D2" s="1" t="s">
        <v>14</v>
      </c>
      <c r="E2" s="1" t="s">
        <v>14</v>
      </c>
      <c r="F2" s="1" t="s">
        <v>14</v>
      </c>
      <c r="G2" s="1" t="s">
        <v>14</v>
      </c>
      <c r="H2" s="1" t="s">
        <v>14</v>
      </c>
      <c r="I2" s="1" t="s">
        <v>14</v>
      </c>
      <c r="J2" s="1" t="s">
        <v>14</v>
      </c>
    </row>
    <row r="3" spans="1:10" x14ac:dyDescent="0.3">
      <c r="A3" s="1">
        <v>1.5736799999999999E-4</v>
      </c>
      <c r="B3" s="1">
        <v>1.9620667102681499E-4</v>
      </c>
      <c r="C3" s="1">
        <v>2.1000000000000001E-4</v>
      </c>
      <c r="D3" s="1">
        <v>1.9620667102681499E-4</v>
      </c>
      <c r="E3" s="2">
        <v>3.2016819427383498E-5</v>
      </c>
      <c r="F3" s="2">
        <v>2.7181057146810599E-6</v>
      </c>
      <c r="G3" s="2">
        <v>6.9945999999999997E-5</v>
      </c>
      <c r="H3" s="2">
        <v>2.7181057146810599E-6</v>
      </c>
      <c r="I3" s="2">
        <v>4.4026039493051301E-5</v>
      </c>
      <c r="J3" s="2">
        <v>2.7181057146810599E-6</v>
      </c>
    </row>
    <row r="4" spans="1:10" x14ac:dyDescent="0.3">
      <c r="A4" s="1">
        <v>2.7965999999999999E-4</v>
      </c>
      <c r="B4" s="1">
        <v>2.1596757681573999E-4</v>
      </c>
      <c r="C4" s="1">
        <v>2.1000000000000001E-4</v>
      </c>
      <c r="D4" s="1">
        <v>2.1596757681573999E-4</v>
      </c>
      <c r="E4" s="2">
        <v>4.1999999999999998E-5</v>
      </c>
      <c r="F4" s="2">
        <v>1.23792270531401E-5</v>
      </c>
      <c r="G4" s="2">
        <v>6.9969999999999996E-5</v>
      </c>
      <c r="H4" s="2">
        <v>1.23792270531401E-5</v>
      </c>
      <c r="I4" s="2">
        <v>4.6735905325443802E-5</v>
      </c>
      <c r="J4" s="2">
        <v>1.23792270531401E-5</v>
      </c>
    </row>
    <row r="5" spans="1:10" x14ac:dyDescent="0.3">
      <c r="A5" s="1">
        <v>4.0195200000000002E-4</v>
      </c>
      <c r="B5" s="1">
        <v>4.1744382271960201E-4</v>
      </c>
      <c r="C5" s="1">
        <v>2.1000000000000001E-4</v>
      </c>
      <c r="D5" s="1">
        <v>4.1744382271960201E-4</v>
      </c>
      <c r="E5" s="2">
        <v>4.1999999999999998E-5</v>
      </c>
      <c r="F5" s="2">
        <v>1.5398550724637701E-5</v>
      </c>
      <c r="G5" s="2">
        <v>6.9969999999999996E-5</v>
      </c>
      <c r="H5" s="2">
        <v>1.5398550724637701E-5</v>
      </c>
      <c r="I5" s="2">
        <v>4.6735905325443802E-5</v>
      </c>
      <c r="J5" s="2">
        <v>1.5398550724637701E-5</v>
      </c>
    </row>
    <row r="6" spans="1:10" x14ac:dyDescent="0.3">
      <c r="A6" s="1">
        <v>1.5222E-4</v>
      </c>
      <c r="B6" s="2">
        <v>4.4726123862814501E-5</v>
      </c>
      <c r="C6" s="1">
        <v>1.2E-4</v>
      </c>
      <c r="D6" s="2">
        <v>4.4726123862814501E-5</v>
      </c>
      <c r="E6" s="2">
        <v>4.1999999999999998E-5</v>
      </c>
      <c r="F6" s="2">
        <v>1.81159420289855E-5</v>
      </c>
      <c r="G6" s="2">
        <v>6.9969999999999996E-5</v>
      </c>
      <c r="H6" s="2">
        <v>1.81159420289855E-5</v>
      </c>
      <c r="I6" s="2">
        <v>4.6735905325443802E-5</v>
      </c>
      <c r="J6" s="2">
        <v>1.81159420289855E-5</v>
      </c>
    </row>
    <row r="7" spans="1:10" x14ac:dyDescent="0.3">
      <c r="A7" s="2">
        <v>4.3139999999999904E-6</v>
      </c>
      <c r="B7" s="2">
        <v>1.50705088902514E-5</v>
      </c>
      <c r="C7" s="2">
        <v>1.5E-5</v>
      </c>
      <c r="D7" s="2">
        <v>1.50705088902514E-5</v>
      </c>
      <c r="E7" s="2">
        <v>4.8000000000000001E-5</v>
      </c>
      <c r="F7" s="2">
        <v>4.0000000000000003E-5</v>
      </c>
      <c r="G7" s="2">
        <v>6.9992499999999998E-5</v>
      </c>
      <c r="H7" s="2">
        <v>4.0000000000000003E-5</v>
      </c>
      <c r="I7" s="2">
        <v>4.8698224852070997E-5</v>
      </c>
      <c r="J7" s="2">
        <v>4.0000000000000003E-5</v>
      </c>
    </row>
    <row r="8" spans="1:10" x14ac:dyDescent="0.3">
      <c r="A8" s="2">
        <v>4.3139999999999904E-6</v>
      </c>
      <c r="B8" s="2">
        <v>1.07522464698331E-5</v>
      </c>
      <c r="C8" s="2">
        <v>1.5E-5</v>
      </c>
      <c r="D8" s="2">
        <v>1.07522464698331E-5</v>
      </c>
      <c r="E8" s="1">
        <v>1.3200000000000001E-4</v>
      </c>
      <c r="F8" s="1">
        <v>1E-4</v>
      </c>
      <c r="G8" s="2">
        <v>6.9979899999999997E-5</v>
      </c>
      <c r="H8" s="1">
        <v>1E-4</v>
      </c>
      <c r="I8" s="1">
        <v>1.02474130177515E-4</v>
      </c>
      <c r="J8" s="1">
        <v>1E-4</v>
      </c>
    </row>
    <row r="9" spans="1:10" x14ac:dyDescent="0.3">
      <c r="A9" s="2">
        <v>6.8939999999999902E-6</v>
      </c>
      <c r="B9" s="2">
        <v>8.1971303805364907E-6</v>
      </c>
      <c r="C9" s="2">
        <v>1.5E-5</v>
      </c>
      <c r="D9" s="2">
        <v>8.1971303805364907E-6</v>
      </c>
      <c r="E9" s="1">
        <v>2.14E-4</v>
      </c>
      <c r="F9" s="1">
        <v>2.0000000000000001E-4</v>
      </c>
      <c r="G9" s="2">
        <v>6.9967600000000004E-5</v>
      </c>
      <c r="H9" s="1">
        <v>2.0000000000000001E-4</v>
      </c>
      <c r="I9" s="1">
        <v>2.0232975147928999E-4</v>
      </c>
      <c r="J9" s="1">
        <v>2.0000000000000001E-4</v>
      </c>
    </row>
    <row r="10" spans="1:10" x14ac:dyDescent="0.3">
      <c r="A10" s="2">
        <v>6.8939999999999902E-6</v>
      </c>
      <c r="B10" s="2">
        <v>8.4397163120567399E-6</v>
      </c>
      <c r="C10" s="2">
        <v>1.5E-5</v>
      </c>
      <c r="D10" s="2">
        <v>8.4397163120567399E-6</v>
      </c>
      <c r="E10" s="1">
        <v>1.04666666666667E-4</v>
      </c>
      <c r="F10" s="1">
        <v>1.19756034291465E-4</v>
      </c>
      <c r="G10" s="2">
        <v>6.9880000000000002E-5</v>
      </c>
      <c r="H10" s="1">
        <v>1.19756034291465E-4</v>
      </c>
      <c r="I10" s="2">
        <v>7.9586587771203203E-5</v>
      </c>
      <c r="J10" s="1">
        <v>1.19756034291465E-4</v>
      </c>
    </row>
    <row r="11" spans="1:10" x14ac:dyDescent="0.3">
      <c r="A11" s="2">
        <v>9.4739999999999808E-6</v>
      </c>
      <c r="B11" s="2">
        <v>1.9853976531942601E-5</v>
      </c>
      <c r="C11" s="2">
        <v>1.5E-5</v>
      </c>
      <c r="D11" s="2">
        <v>1.9853976531942601E-5</v>
      </c>
      <c r="E11" s="1">
        <v>1.04666666666667E-4</v>
      </c>
      <c r="F11" s="1">
        <v>1.88276489580276E-4</v>
      </c>
      <c r="G11" s="2">
        <v>6.9927999999999999E-5</v>
      </c>
      <c r="H11" s="1">
        <v>1.88276489580276E-4</v>
      </c>
      <c r="I11" s="2">
        <v>7.9586587771203203E-5</v>
      </c>
      <c r="J11" s="1">
        <v>1.88276489580276E-4</v>
      </c>
    </row>
    <row r="12" spans="1:10" x14ac:dyDescent="0.3">
      <c r="A12" s="2">
        <v>9.4739999999999808E-6</v>
      </c>
      <c r="B12" s="2">
        <v>3.3031111111111098E-5</v>
      </c>
      <c r="C12" s="2">
        <v>1.5E-5</v>
      </c>
      <c r="D12" s="2">
        <v>3.3031111111111098E-5</v>
      </c>
      <c r="E12" s="1">
        <v>1.04666666666667E-4</v>
      </c>
      <c r="F12" s="2">
        <v>8.4621559719064894E-5</v>
      </c>
      <c r="G12" s="2">
        <v>6.9880000000000002E-5</v>
      </c>
      <c r="H12" s="2">
        <v>8.4621559719064894E-5</v>
      </c>
      <c r="I12" s="2">
        <v>7.9586587771203203E-5</v>
      </c>
      <c r="J12" s="2">
        <v>8.4621559719064894E-5</v>
      </c>
    </row>
    <row r="13" spans="1:10" x14ac:dyDescent="0.3">
      <c r="A13" s="2">
        <v>2.5332240000000001E-5</v>
      </c>
      <c r="B13" s="2">
        <v>2.7756829227417502E-6</v>
      </c>
      <c r="C13" s="2">
        <v>4.1999999999999998E-5</v>
      </c>
      <c r="D13" s="2">
        <v>2.7756829227417502E-6</v>
      </c>
      <c r="E13" s="1">
        <v>1.26888888888889E-4</v>
      </c>
      <c r="F13" s="1">
        <v>1.25454533333333E-4</v>
      </c>
      <c r="G13" s="2">
        <v>6.9826000000000005E-5</v>
      </c>
      <c r="H13" s="1">
        <v>1.25454533333333E-4</v>
      </c>
      <c r="I13" s="2">
        <v>9.7799167214551901E-5</v>
      </c>
      <c r="J13" s="1">
        <v>1.25454533333333E-4</v>
      </c>
    </row>
    <row r="14" spans="1:10" x14ac:dyDescent="0.3">
      <c r="A14" s="1">
        <v>1.8433008E-4</v>
      </c>
      <c r="B14" s="1">
        <v>1.1996146352747E-4</v>
      </c>
      <c r="C14" s="1">
        <v>2.1000000000000001E-4</v>
      </c>
      <c r="D14" s="2">
        <v>1.1996146352747E-4</v>
      </c>
      <c r="E14" s="1">
        <v>1.40222222222222E-4</v>
      </c>
      <c r="F14" s="2">
        <v>8.4134030237190496E-5</v>
      </c>
      <c r="G14" s="2">
        <v>6.9808000000000007E-5</v>
      </c>
      <c r="H14" s="2">
        <v>8.4134030237190496E-5</v>
      </c>
      <c r="I14" s="1">
        <v>1.10376156037695E-4</v>
      </c>
      <c r="J14" s="2">
        <v>8.4134030237190496E-5</v>
      </c>
    </row>
    <row r="15" spans="1:10" x14ac:dyDescent="0.3">
      <c r="A15" s="1">
        <v>1.5764256E-4</v>
      </c>
      <c r="B15" s="1">
        <v>1.45019339779153E-4</v>
      </c>
      <c r="C15" s="1">
        <v>2.1000000000000001E-4</v>
      </c>
      <c r="D15" s="1">
        <v>1.45019339779153E-4</v>
      </c>
      <c r="E15" s="1">
        <v>1.2799999999999999E-4</v>
      </c>
      <c r="F15" s="2">
        <v>3.83022774327122E-5</v>
      </c>
      <c r="G15" s="2">
        <v>6.8650000000000002E-5</v>
      </c>
      <c r="H15" s="2">
        <v>3.83022774327122E-5</v>
      </c>
      <c r="I15" s="2">
        <v>9.8800000000000003E-5</v>
      </c>
      <c r="J15" s="2">
        <v>3.83022774327122E-5</v>
      </c>
    </row>
    <row r="16" spans="1:10" x14ac:dyDescent="0.3">
      <c r="A16" s="1">
        <v>1.2205920000000001E-4</v>
      </c>
      <c r="B16" s="1">
        <v>1.8412065739118399E-4</v>
      </c>
      <c r="C16" s="1">
        <v>2.1000000000000001E-4</v>
      </c>
      <c r="D16" s="1">
        <v>1.8412065739118399E-4</v>
      </c>
      <c r="E16" s="1">
        <v>1.5200000000000001E-4</v>
      </c>
      <c r="F16" s="2">
        <v>3.83022774327122E-5</v>
      </c>
      <c r="G16" s="2">
        <v>6.8200000000000004E-5</v>
      </c>
      <c r="H16" s="2">
        <v>3.83022774327122E-5</v>
      </c>
      <c r="I16" s="1">
        <v>1.22514840236686E-4</v>
      </c>
      <c r="J16" s="2">
        <v>3.83022774327122E-5</v>
      </c>
    </row>
    <row r="17" spans="1:10" x14ac:dyDescent="0.3">
      <c r="A17" s="1">
        <v>1.0426752000000001E-4</v>
      </c>
      <c r="B17" s="1">
        <v>1.4669378573584001E-4</v>
      </c>
      <c r="C17" s="1">
        <v>2.1000000000000001E-4</v>
      </c>
      <c r="D17" s="1">
        <v>1.4669378573584001E-4</v>
      </c>
      <c r="E17" s="2">
        <v>6.7999999999999999E-5</v>
      </c>
      <c r="F17" s="2">
        <v>6.6308243727598597E-6</v>
      </c>
      <c r="G17" s="2">
        <v>6.9076000000000001E-5</v>
      </c>
      <c r="H17" s="2">
        <v>6.6308243727598597E-6</v>
      </c>
      <c r="I17" s="2">
        <v>5.7048520710059198E-5</v>
      </c>
      <c r="J17" s="2">
        <v>6.6308243727598597E-6</v>
      </c>
    </row>
    <row r="18" spans="1:10" x14ac:dyDescent="0.3">
      <c r="A18" s="2">
        <v>8.6475840000000006E-5</v>
      </c>
      <c r="B18" s="2">
        <v>9.7903730936819196E-5</v>
      </c>
      <c r="C18" s="1">
        <v>2.1000000000000001E-4</v>
      </c>
      <c r="D18" s="2">
        <v>9.7903730936819196E-5</v>
      </c>
      <c r="E18" s="2">
        <v>6.7999999999999999E-5</v>
      </c>
      <c r="F18" s="1">
        <v>1.1412E-4</v>
      </c>
      <c r="G18" s="2">
        <v>6.622E-5</v>
      </c>
      <c r="H18" s="1">
        <v>1.1412E-4</v>
      </c>
      <c r="I18" s="2">
        <v>5.7048520710059198E-5</v>
      </c>
      <c r="J18" s="1">
        <v>1.1412E-4</v>
      </c>
    </row>
    <row r="19" spans="1:10" x14ac:dyDescent="0.3">
      <c r="A19" s="1">
        <v>0</v>
      </c>
      <c r="B19" s="2">
        <v>2.7181057146810599E-6</v>
      </c>
      <c r="C19" s="2">
        <v>6.1710000000000004E-5</v>
      </c>
      <c r="D19" s="2">
        <v>2.7181057146810599E-6</v>
      </c>
      <c r="E19" s="2">
        <v>6.7999999999999999E-5</v>
      </c>
      <c r="F19" s="1">
        <v>1.284E-4</v>
      </c>
      <c r="G19" s="2">
        <v>6.8109999999999997E-5</v>
      </c>
      <c r="H19" s="1">
        <v>1.284E-4</v>
      </c>
      <c r="I19" s="2">
        <v>5.7048520710059198E-5</v>
      </c>
      <c r="J19" s="1">
        <v>1.284E-4</v>
      </c>
    </row>
    <row r="20" spans="1:10" x14ac:dyDescent="0.3">
      <c r="A20" s="1">
        <v>0</v>
      </c>
      <c r="B20" s="2">
        <v>1.23792270531401E-5</v>
      </c>
      <c r="C20" s="2">
        <v>6.135E-5</v>
      </c>
      <c r="D20" s="2">
        <v>1.23792270531401E-5</v>
      </c>
      <c r="E20" s="2">
        <v>6.7999999999999999E-5</v>
      </c>
      <c r="F20" s="2">
        <v>5.0519999999999997E-5</v>
      </c>
      <c r="G20" s="2">
        <v>6.8109999999999997E-5</v>
      </c>
      <c r="H20" s="2">
        <v>5.0519999999999997E-5</v>
      </c>
      <c r="I20" s="2">
        <v>5.7048520710059198E-5</v>
      </c>
      <c r="J20" s="2">
        <v>5.0519999999999997E-5</v>
      </c>
    </row>
    <row r="21" spans="1:10" x14ac:dyDescent="0.3">
      <c r="A21" s="1">
        <v>0</v>
      </c>
      <c r="B21" s="2">
        <v>1.5398550724637701E-5</v>
      </c>
      <c r="C21" s="2">
        <v>6.135E-5</v>
      </c>
      <c r="D21" s="2">
        <v>1.5398550724637701E-5</v>
      </c>
      <c r="E21" s="2">
        <v>6.7999999999999999E-5</v>
      </c>
      <c r="F21" s="2">
        <v>3.0960000000000002E-5</v>
      </c>
      <c r="G21" s="2">
        <v>6.8109999999999997E-5</v>
      </c>
      <c r="H21" s="2">
        <v>3.0960000000000002E-5</v>
      </c>
      <c r="I21" s="2">
        <v>5.7048520710059198E-5</v>
      </c>
      <c r="J21" s="2">
        <v>3.0960000000000002E-5</v>
      </c>
    </row>
    <row r="22" spans="1:10" x14ac:dyDescent="0.3">
      <c r="A22" s="1">
        <v>0</v>
      </c>
      <c r="B22" s="2">
        <v>1.81159420289855E-5</v>
      </c>
      <c r="C22" s="2">
        <v>6.135E-5</v>
      </c>
      <c r="D22" s="2">
        <v>1.81159420289855E-5</v>
      </c>
    </row>
    <row r="23" spans="1:10" x14ac:dyDescent="0.3">
      <c r="A23" s="2">
        <v>5.6249999999999998E-5</v>
      </c>
      <c r="B23" s="2">
        <v>4.0000000000000003E-5</v>
      </c>
      <c r="C23" s="2">
        <v>6.3600000000000001E-5</v>
      </c>
      <c r="D23" s="2">
        <v>4.0000000000000003E-5</v>
      </c>
    </row>
    <row r="24" spans="1:10" x14ac:dyDescent="0.3">
      <c r="A24" s="1">
        <v>1.5075000000000001E-4</v>
      </c>
      <c r="B24" s="1">
        <v>1E-4</v>
      </c>
      <c r="C24" s="2">
        <v>6.3600000000000001E-5</v>
      </c>
      <c r="D24" s="1">
        <v>1E-4</v>
      </c>
    </row>
    <row r="25" spans="1:10" x14ac:dyDescent="0.3">
      <c r="A25" s="1">
        <v>2.43E-4</v>
      </c>
      <c r="B25" s="1">
        <v>2.0000000000000001E-4</v>
      </c>
      <c r="C25" s="2">
        <v>6.3600000000000001E-5</v>
      </c>
      <c r="D25" s="1">
        <v>2.0000000000000001E-4</v>
      </c>
    </row>
    <row r="26" spans="1:10" x14ac:dyDescent="0.3">
      <c r="A26" s="1">
        <v>1.0285714285714299E-4</v>
      </c>
      <c r="B26" s="1">
        <v>1.19756034291465E-4</v>
      </c>
      <c r="C26" s="2">
        <v>7.7999999999999999E-5</v>
      </c>
      <c r="D26" s="1">
        <v>1.19756034291465E-4</v>
      </c>
    </row>
    <row r="27" spans="1:10" x14ac:dyDescent="0.3">
      <c r="A27" s="1">
        <v>1.6000000000000001E-4</v>
      </c>
      <c r="B27" s="1">
        <v>1.88276489580276E-4</v>
      </c>
      <c r="C27" s="2">
        <v>7.3499999999999998E-5</v>
      </c>
      <c r="D27" s="1">
        <v>1.88276489580276E-4</v>
      </c>
    </row>
    <row r="28" spans="1:10" x14ac:dyDescent="0.3">
      <c r="A28" s="2">
        <v>9.6000000000000002E-5</v>
      </c>
      <c r="B28" s="2">
        <v>8.4621559719064894E-5</v>
      </c>
      <c r="C28" s="2">
        <v>7.3499999999999998E-5</v>
      </c>
      <c r="D28" s="2">
        <v>8.4621559719064894E-5</v>
      </c>
    </row>
    <row r="29" spans="1:10" x14ac:dyDescent="0.3">
      <c r="A29" s="2">
        <v>8.7000000000000001E-5</v>
      </c>
      <c r="B29" s="1">
        <v>1.25454533333333E-4</v>
      </c>
      <c r="C29" s="2">
        <v>7.3499999999999998E-5</v>
      </c>
      <c r="D29" s="1">
        <v>1.25454533333333E-4</v>
      </c>
    </row>
    <row r="30" spans="1:10" x14ac:dyDescent="0.3">
      <c r="A30" s="2">
        <v>8.0000000000000007E-5</v>
      </c>
      <c r="B30" s="2">
        <v>8.4134030237190496E-5</v>
      </c>
      <c r="C30" s="2">
        <v>7.3499999999999998E-5</v>
      </c>
      <c r="D30" s="2">
        <v>8.4134030237190496E-5</v>
      </c>
    </row>
    <row r="31" spans="1:10" x14ac:dyDescent="0.3">
      <c r="A31" s="1">
        <v>1.7589E-4</v>
      </c>
      <c r="B31" s="2">
        <v>3.83022774327122E-5</v>
      </c>
      <c r="C31" s="2">
        <v>7.7999999999999999E-5</v>
      </c>
      <c r="D31" s="2">
        <v>3.83022774327122E-5</v>
      </c>
    </row>
    <row r="32" spans="1:10" x14ac:dyDescent="0.3">
      <c r="A32" s="1">
        <v>1.37214E-4</v>
      </c>
      <c r="B32" s="2">
        <v>3.83022774327122E-5</v>
      </c>
      <c r="C32" s="2">
        <v>7.7999999999999999E-5</v>
      </c>
      <c r="D32" s="2">
        <v>3.83022774327122E-5</v>
      </c>
    </row>
    <row r="33" spans="1:4" x14ac:dyDescent="0.3">
      <c r="A33" s="2">
        <v>2.016E-5</v>
      </c>
      <c r="B33" s="2">
        <v>6.6308243727598597E-6</v>
      </c>
      <c r="C33" s="2">
        <v>7.3499999999999998E-5</v>
      </c>
      <c r="D33" s="2">
        <v>6.6308243727598597E-6</v>
      </c>
    </row>
    <row r="34" spans="1:4" x14ac:dyDescent="0.3">
      <c r="A34" s="1">
        <v>1.26E-4</v>
      </c>
      <c r="B34" s="1">
        <v>1.1412E-4</v>
      </c>
      <c r="C34" s="1">
        <v>1.1400000000000001E-4</v>
      </c>
      <c r="D34" s="1">
        <v>1.1412E-4</v>
      </c>
    </row>
    <row r="35" spans="1:4" x14ac:dyDescent="0.3">
      <c r="A35" s="1">
        <v>1.8900000000000001E-4</v>
      </c>
      <c r="B35" s="1">
        <v>1.284E-4</v>
      </c>
      <c r="C35" s="1">
        <v>1.1400000000000001E-4</v>
      </c>
      <c r="D35" s="1">
        <v>1.284E-4</v>
      </c>
    </row>
    <row r="36" spans="1:4" x14ac:dyDescent="0.3">
      <c r="A36" s="1">
        <v>2.1042000000000001E-4</v>
      </c>
      <c r="B36" s="2">
        <v>5.0519999999999997E-5</v>
      </c>
      <c r="C36" s="2">
        <v>9.6000000000000002E-5</v>
      </c>
      <c r="D36" s="2">
        <v>5.0519999999999997E-5</v>
      </c>
    </row>
    <row r="37" spans="1:4" x14ac:dyDescent="0.3">
      <c r="A37" s="2">
        <v>8.3159999999999997E-5</v>
      </c>
      <c r="B37" s="2">
        <v>3.0960000000000002E-5</v>
      </c>
      <c r="C37" s="2">
        <v>7.7999999999999999E-5</v>
      </c>
      <c r="D37" s="2">
        <v>3.0960000000000002E-5</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Introduction</vt:lpstr>
      <vt:lpstr>Figure 10 (correlation)</vt:lpstr>
      <vt:lpstr>Figure 11 (Data source)</vt:lpstr>
      <vt:lpstr>Figure 11 (correlation)</vt:lpstr>
      <vt:lpstr>Figure 11 (comparison)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zk1357</dc:creator>
  <cp:lastModifiedBy>zk1357</cp:lastModifiedBy>
  <dcterms:created xsi:type="dcterms:W3CDTF">2015-06-05T18:19:34Z</dcterms:created>
  <dcterms:modified xsi:type="dcterms:W3CDTF">2022-04-08T06:47:15Z</dcterms:modified>
</cp:coreProperties>
</file>